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0320" windowHeight="8115" tabRatio="879"/>
  </bookViews>
  <sheets>
    <sheet name="GRDP" sheetId="54" r:id="rId1"/>
    <sheet name="SX NN" sheetId="12" r:id="rId2"/>
    <sheet name="Vụ ĐX" sheetId="63" r:id="rId3"/>
    <sheet name="SP chăn nuôi" sheetId="64" r:id="rId4"/>
    <sheet name="Lâm nghiệp" sheetId="65" r:id="rId5"/>
    <sheet name="Thủy sản" sheetId="58" r:id="rId6"/>
    <sheet name="IIP" sheetId="19" r:id="rId7"/>
    <sheet name="IIP quý" sheetId="66" r:id="rId8"/>
    <sheet name="SPCN" sheetId="21" r:id="rId9"/>
    <sheet name="SPCN quý" sheetId="67" r:id="rId10"/>
    <sheet name="VĐTTXH quy" sheetId="68" r:id="rId11"/>
    <sheet name="VĐT NSNN" sheetId="9" r:id="rId12"/>
    <sheet name="VĐT NSNN quý" sheetId="69" r:id="rId13"/>
    <sheet name="DT bán lẻ" sheetId="20" r:id="rId14"/>
    <sheet name="DTBL quý" sheetId="70" r:id="rId15"/>
    <sheet name="DT lưu trú, ăn uống" sheetId="24" r:id="rId16"/>
    <sheet name="DTLTAU quy" sheetId="71" r:id="rId17"/>
    <sheet name="CPI " sheetId="43" r:id="rId18"/>
    <sheet name="DT vận tải" sheetId="44" r:id="rId19"/>
    <sheet name="DTVT quý" sheetId="72" r:id="rId20"/>
    <sheet name="VT HKHH" sheetId="45" r:id="rId21"/>
    <sheet name="VT HKHH quý" sheetId="46" r:id="rId22"/>
    <sheet name="TT-AT XH" sheetId="50" r:id="rId23"/>
    <sheet name="TTATXH quy" sheetId="74" r:id="rId24"/>
    <sheet name="Thu NSNN" sheetId="61" r:id="rId25"/>
    <sheet name="Chi NSNN" sheetId="60" r:id="rId26"/>
  </sheets>
  <calcPr calcId="124519"/>
</workbook>
</file>

<file path=xl/calcChain.xml><?xml version="1.0" encoding="utf-8"?>
<calcChain xmlns="http://schemas.openxmlformats.org/spreadsheetml/2006/main">
  <c r="F7" i="50"/>
  <c r="F11"/>
  <c r="F15"/>
  <c r="F19"/>
  <c r="F22"/>
  <c r="E7"/>
  <c r="E11"/>
  <c r="E15"/>
  <c r="E19"/>
  <c r="E22"/>
  <c r="J14"/>
  <c r="J10"/>
  <c r="J6"/>
  <c r="D7"/>
  <c r="D11"/>
  <c r="D15"/>
  <c r="D19"/>
  <c r="D22"/>
  <c r="I14"/>
  <c r="H14"/>
  <c r="I10"/>
  <c r="H10"/>
  <c r="I6"/>
  <c r="H6"/>
  <c r="D14" l="1"/>
  <c r="G14" s="1"/>
  <c r="C14"/>
  <c r="D10"/>
  <c r="C10"/>
  <c r="D6"/>
  <c r="G6" s="1"/>
  <c r="C6"/>
  <c r="G11"/>
  <c r="G15"/>
  <c r="G19"/>
  <c r="G22"/>
  <c r="F6" l="1"/>
  <c r="E6"/>
  <c r="F10"/>
  <c r="E10"/>
  <c r="F14"/>
  <c r="E14"/>
  <c r="G7"/>
  <c r="G10"/>
  <c r="D9" i="64" l="1"/>
  <c r="E6" i="54" l="1"/>
  <c r="I7" i="60" l="1"/>
  <c r="E7" s="1"/>
  <c r="I8"/>
  <c r="I11"/>
  <c r="E11" s="1"/>
  <c r="I12"/>
  <c r="E12" s="1"/>
  <c r="I13"/>
  <c r="E13" s="1"/>
  <c r="I15"/>
  <c r="E15" s="1"/>
  <c r="I17"/>
  <c r="E17" s="1"/>
  <c r="I18"/>
  <c r="E18" s="1"/>
  <c r="I19"/>
  <c r="E19" s="1"/>
  <c r="I22"/>
  <c r="D14"/>
  <c r="C14"/>
  <c r="H24"/>
  <c r="H21"/>
  <c r="H9" s="1"/>
  <c r="D24"/>
  <c r="D21"/>
  <c r="D10"/>
  <c r="C21"/>
  <c r="C24"/>
  <c r="F7" i="61"/>
  <c r="F8"/>
  <c r="F10"/>
  <c r="F11"/>
  <c r="F12"/>
  <c r="F13"/>
  <c r="F14"/>
  <c r="F15"/>
  <c r="F16"/>
  <c r="F17"/>
  <c r="F18"/>
  <c r="F19"/>
  <c r="F20"/>
  <c r="F21"/>
  <c r="F22"/>
  <c r="F24"/>
  <c r="F27"/>
  <c r="F28"/>
  <c r="F29"/>
  <c r="F30"/>
  <c r="F31"/>
  <c r="F6"/>
  <c r="F5"/>
  <c r="E5"/>
  <c r="E7"/>
  <c r="E8"/>
  <c r="E10"/>
  <c r="E11"/>
  <c r="E12"/>
  <c r="E13"/>
  <c r="E14"/>
  <c r="E15"/>
  <c r="E16"/>
  <c r="E17"/>
  <c r="E18"/>
  <c r="E19"/>
  <c r="E20"/>
  <c r="E21"/>
  <c r="E22"/>
  <c r="E24"/>
  <c r="E25"/>
  <c r="E26"/>
  <c r="E27"/>
  <c r="E28"/>
  <c r="E29"/>
  <c r="E30"/>
  <c r="E31"/>
  <c r="E6"/>
  <c r="D10"/>
  <c r="D11"/>
  <c r="D12"/>
  <c r="D13"/>
  <c r="D14"/>
  <c r="D15"/>
  <c r="D16"/>
  <c r="D17"/>
  <c r="D18"/>
  <c r="D19"/>
  <c r="D21"/>
  <c r="D22"/>
  <c r="D24"/>
  <c r="D25"/>
  <c r="D27"/>
  <c r="D28"/>
  <c r="D29"/>
  <c r="D30"/>
  <c r="D31"/>
  <c r="D7"/>
  <c r="D8"/>
  <c r="D6"/>
  <c r="D5"/>
  <c r="I24" i="60" l="1"/>
  <c r="I21"/>
  <c r="E21" s="1"/>
  <c r="E24"/>
  <c r="C9"/>
  <c r="I14"/>
  <c r="E14" s="1"/>
  <c r="I10"/>
  <c r="E10" s="1"/>
  <c r="H6"/>
  <c r="D9"/>
  <c r="D6" l="1"/>
  <c r="G9" s="1"/>
  <c r="C6"/>
  <c r="F9"/>
  <c r="I9"/>
  <c r="E9" s="1"/>
  <c r="I6"/>
  <c r="E6" s="1"/>
  <c r="F11" l="1"/>
  <c r="F13"/>
  <c r="F15"/>
  <c r="F18"/>
  <c r="F7"/>
  <c r="F10"/>
  <c r="F12"/>
  <c r="F17"/>
  <c r="F19"/>
  <c r="F24"/>
  <c r="F21"/>
  <c r="F14"/>
  <c r="G12"/>
  <c r="G17"/>
  <c r="G19"/>
  <c r="G11"/>
  <c r="G13"/>
  <c r="G15"/>
  <c r="G18"/>
  <c r="G21"/>
  <c r="G7"/>
  <c r="G24"/>
  <c r="G10"/>
  <c r="G14"/>
  <c r="H6" i="61"/>
  <c r="H7"/>
  <c r="H8"/>
  <c r="H9"/>
  <c r="H10"/>
  <c r="H11"/>
  <c r="H12"/>
  <c r="H13"/>
  <c r="H14"/>
  <c r="H15"/>
  <c r="H16"/>
  <c r="H17"/>
  <c r="H18"/>
  <c r="H19"/>
  <c r="H20"/>
  <c r="H21"/>
  <c r="H22"/>
  <c r="H23"/>
  <c r="H24"/>
  <c r="H25"/>
  <c r="H26"/>
  <c r="H27"/>
  <c r="H28"/>
  <c r="H29"/>
  <c r="H30"/>
  <c r="H31"/>
  <c r="H32"/>
  <c r="H5"/>
  <c r="C5"/>
  <c r="B5"/>
  <c r="G5"/>
  <c r="G6"/>
  <c r="G8"/>
  <c r="G10"/>
  <c r="B6"/>
  <c r="C10"/>
  <c r="B10"/>
  <c r="E16" i="68"/>
  <c r="F16"/>
  <c r="G16"/>
  <c r="J16"/>
  <c r="D16" l="1"/>
  <c r="D8" s="1"/>
  <c r="D11"/>
  <c r="D12"/>
  <c r="E8" i="69"/>
  <c r="G18" i="58" l="1"/>
  <c r="G19"/>
  <c r="G20"/>
  <c r="F18"/>
  <c r="F19"/>
  <c r="F20"/>
  <c r="E18"/>
  <c r="E19"/>
  <c r="E20"/>
  <c r="G14"/>
  <c r="G15"/>
  <c r="G16"/>
  <c r="F14"/>
  <c r="F15"/>
  <c r="F16"/>
  <c r="E14"/>
  <c r="E15"/>
  <c r="E16"/>
  <c r="E13"/>
  <c r="J19"/>
  <c r="J20"/>
  <c r="J18"/>
  <c r="J15"/>
  <c r="J16"/>
  <c r="J14"/>
  <c r="D19"/>
  <c r="D20"/>
  <c r="D18"/>
  <c r="D15"/>
  <c r="D16"/>
  <c r="D14"/>
  <c r="E10" i="65" l="1"/>
  <c r="F10"/>
  <c r="G10"/>
  <c r="E11"/>
  <c r="F11"/>
  <c r="G11"/>
  <c r="E12"/>
  <c r="F12"/>
  <c r="G12"/>
  <c r="E13"/>
  <c r="F13"/>
  <c r="G13"/>
  <c r="F9"/>
  <c r="G9"/>
  <c r="E9"/>
  <c r="F8"/>
  <c r="G8"/>
  <c r="D10"/>
  <c r="D11"/>
  <c r="D12"/>
  <c r="D13"/>
  <c r="D9"/>
  <c r="D8"/>
  <c r="C11"/>
  <c r="B11"/>
  <c r="F9" i="64"/>
  <c r="G9"/>
  <c r="E9"/>
  <c r="I9"/>
  <c r="J9"/>
  <c r="H9"/>
  <c r="C9"/>
  <c r="B9"/>
  <c r="G15"/>
  <c r="F15"/>
  <c r="E15"/>
  <c r="D15"/>
  <c r="D14"/>
  <c r="D11"/>
  <c r="D12"/>
  <c r="D13"/>
  <c r="D10"/>
  <c r="F30" i="46" l="1"/>
  <c r="F31"/>
  <c r="F24"/>
  <c r="F25"/>
  <c r="F18"/>
  <c r="F12"/>
  <c r="E31"/>
  <c r="E30"/>
  <c r="E25"/>
  <c r="E24"/>
  <c r="E18"/>
  <c r="E12"/>
  <c r="D27"/>
  <c r="F27" s="1"/>
  <c r="G6" i="45"/>
  <c r="G12"/>
  <c r="F16"/>
  <c r="F10"/>
  <c r="E29"/>
  <c r="E28"/>
  <c r="E23"/>
  <c r="E22"/>
  <c r="H6"/>
  <c r="H12"/>
  <c r="H19"/>
  <c r="H25"/>
  <c r="D25"/>
  <c r="F22" i="72"/>
  <c r="E22"/>
  <c r="F20"/>
  <c r="F19"/>
  <c r="E20"/>
  <c r="E19"/>
  <c r="F14"/>
  <c r="E14"/>
  <c r="E18" i="44"/>
  <c r="E16"/>
  <c r="E15"/>
  <c r="E10"/>
  <c r="H12"/>
  <c r="H6"/>
  <c r="H5" s="1"/>
  <c r="G6"/>
  <c r="F6"/>
  <c r="B9" i="71"/>
  <c r="C9"/>
  <c r="C5" i="24"/>
  <c r="D5"/>
  <c r="B5"/>
  <c r="D6" i="63"/>
  <c r="C6"/>
  <c r="C34"/>
  <c r="C30"/>
  <c r="C26"/>
  <c r="C22"/>
  <c r="C14"/>
  <c r="C10"/>
  <c r="D10" i="72" l="1"/>
  <c r="F10" s="1"/>
  <c r="C10"/>
  <c r="E10" s="1"/>
  <c r="D6" i="44"/>
  <c r="C6"/>
  <c r="E6" s="1"/>
  <c r="C27" i="46"/>
  <c r="E27" s="1"/>
  <c r="D21"/>
  <c r="F21" s="1"/>
  <c r="C21"/>
  <c r="E21" s="1"/>
  <c r="D14"/>
  <c r="F14" s="1"/>
  <c r="C14"/>
  <c r="E14" s="1"/>
  <c r="D8"/>
  <c r="F8" s="1"/>
  <c r="C8"/>
  <c r="E8" s="1"/>
  <c r="C25" i="45"/>
  <c r="E25" s="1"/>
  <c r="D19"/>
  <c r="C19"/>
  <c r="E19" s="1"/>
  <c r="D12"/>
  <c r="C12"/>
  <c r="E12" s="1"/>
  <c r="E16" s="1"/>
  <c r="D6"/>
  <c r="C6"/>
  <c r="E6" s="1"/>
  <c r="E10" s="1"/>
  <c r="D16" i="72"/>
  <c r="F16" s="1"/>
  <c r="C16"/>
  <c r="C12" i="44"/>
  <c r="E12" s="1"/>
  <c r="C9" i="70"/>
  <c r="C9" i="72" l="1"/>
  <c r="E9" s="1"/>
  <c r="E16"/>
  <c r="D9"/>
  <c r="F9" s="1"/>
  <c r="C5" i="44"/>
  <c r="E5" s="1"/>
  <c r="J14" i="68"/>
  <c r="J13"/>
  <c r="J10"/>
  <c r="J9"/>
  <c r="D14"/>
  <c r="D13"/>
  <c r="D10"/>
  <c r="D9"/>
  <c r="J11" i="58" l="1"/>
  <c r="J10"/>
  <c r="J17"/>
  <c r="I12"/>
  <c r="J12"/>
  <c r="I11"/>
  <c r="H11"/>
  <c r="H12"/>
  <c r="I10"/>
  <c r="H10"/>
  <c r="I17"/>
  <c r="H17"/>
  <c r="I13"/>
  <c r="H13"/>
  <c r="I9" l="1"/>
  <c r="J13"/>
  <c r="J9"/>
  <c r="H9"/>
  <c r="D13" l="1"/>
  <c r="G13" s="1"/>
  <c r="C17"/>
  <c r="F17" s="1"/>
  <c r="B17"/>
  <c r="E17" s="1"/>
  <c r="C13"/>
  <c r="F13" s="1"/>
  <c r="B13"/>
  <c r="C12"/>
  <c r="F12" s="1"/>
  <c r="C11"/>
  <c r="F11" s="1"/>
  <c r="C10"/>
  <c r="F10" s="1"/>
  <c r="B11"/>
  <c r="E11" s="1"/>
  <c r="B12"/>
  <c r="E12" s="1"/>
  <c r="B10"/>
  <c r="G12" i="64"/>
  <c r="G13"/>
  <c r="G14"/>
  <c r="F12"/>
  <c r="F13"/>
  <c r="F14"/>
  <c r="E12"/>
  <c r="E13"/>
  <c r="E14"/>
  <c r="F11"/>
  <c r="G11"/>
  <c r="E11"/>
  <c r="F10"/>
  <c r="G10"/>
  <c r="E10"/>
  <c r="D15" i="74"/>
  <c r="C15"/>
  <c r="D11"/>
  <c r="C11"/>
  <c r="D7"/>
  <c r="C7"/>
  <c r="B9" i="70"/>
  <c r="B9" i="58" l="1"/>
  <c r="E9" s="1"/>
  <c r="E10"/>
  <c r="D12"/>
  <c r="G12" s="1"/>
  <c r="D11"/>
  <c r="G11" s="1"/>
  <c r="D17"/>
  <c r="G17" s="1"/>
  <c r="C9"/>
  <c r="F9" s="1"/>
  <c r="D10"/>
  <c r="E19" i="69"/>
  <c r="F18"/>
  <c r="E18"/>
  <c r="F17"/>
  <c r="E17"/>
  <c r="F16"/>
  <c r="E16"/>
  <c r="F14"/>
  <c r="E14"/>
  <c r="F13"/>
  <c r="E13"/>
  <c r="F11"/>
  <c r="E11"/>
  <c r="F10"/>
  <c r="E10"/>
  <c r="F9"/>
  <c r="E9"/>
  <c r="F8"/>
  <c r="J8" i="68"/>
  <c r="G8" s="1"/>
  <c r="I8"/>
  <c r="H8"/>
  <c r="G14"/>
  <c r="F14"/>
  <c r="E14"/>
  <c r="G13"/>
  <c r="F13"/>
  <c r="E13"/>
  <c r="G10"/>
  <c r="F10"/>
  <c r="E10"/>
  <c r="G9"/>
  <c r="F9"/>
  <c r="E9"/>
  <c r="C8"/>
  <c r="F8" s="1"/>
  <c r="B8"/>
  <c r="E8" s="1"/>
  <c r="G10" i="58" l="1"/>
  <c r="D9"/>
  <c r="G9" s="1"/>
  <c r="C6" i="54" l="1"/>
  <c r="B8" i="61"/>
  <c r="G28"/>
  <c r="C28"/>
  <c r="B28"/>
  <c r="C8"/>
  <c r="E8" i="12" l="1"/>
  <c r="E16"/>
  <c r="E26"/>
  <c r="E15"/>
  <c r="E14"/>
  <c r="E13"/>
  <c r="E22"/>
  <c r="E10"/>
  <c r="E7" l="1"/>
  <c r="D5" i="20"/>
  <c r="E5"/>
  <c r="C5"/>
  <c r="D6" i="54" l="1"/>
  <c r="E32" i="12" l="1"/>
  <c r="E31"/>
  <c r="E30"/>
  <c r="E29"/>
  <c r="E28"/>
  <c r="E19"/>
  <c r="D34" i="63" l="1"/>
  <c r="D30"/>
  <c r="D26"/>
  <c r="D22"/>
  <c r="E22" s="1"/>
  <c r="D14"/>
  <c r="D10"/>
  <c r="E35"/>
  <c r="E33"/>
  <c r="E31"/>
  <c r="E29"/>
  <c r="E27"/>
  <c r="E25"/>
  <c r="E23"/>
  <c r="E21"/>
  <c r="E15"/>
  <c r="E13"/>
  <c r="E11"/>
  <c r="E9"/>
  <c r="E34" l="1"/>
  <c r="E30"/>
  <c r="E26"/>
  <c r="E14"/>
  <c r="E10"/>
  <c r="E6"/>
  <c r="C6" i="61" l="1"/>
  <c r="G6" i="60" l="1"/>
  <c r="F6" l="1"/>
  <c r="D12" i="44"/>
  <c r="D5" s="1"/>
</calcChain>
</file>

<file path=xl/sharedStrings.xml><?xml version="1.0" encoding="utf-8"?>
<sst xmlns="http://schemas.openxmlformats.org/spreadsheetml/2006/main" count="837" uniqueCount="399">
  <si>
    <t>Tổng số</t>
  </si>
  <si>
    <t>TỔNG SỐ</t>
  </si>
  <si>
    <t xml:space="preserve">Tổng số </t>
  </si>
  <si>
    <t>Ngô</t>
  </si>
  <si>
    <t>Đơn vị tính: %</t>
  </si>
  <si>
    <t>Phân theo nhóm hàng</t>
  </si>
  <si>
    <t>Hàng ăn và dịch vụ ăn uống</t>
  </si>
  <si>
    <t xml:space="preserve">    Trong đó:</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</si>
  <si>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</si>
  <si>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</si>
  <si>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</si>
  <si>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</si>
  <si>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</si>
  <si>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</si>
  <si>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</si>
  <si>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</si>
  <si>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</si>
  <si>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</si>
  <si>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</si>
  <si>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</si>
  <si>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</si>
  <si>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CHỈ SỐ GIÁ TIÊU DÙNG CHUNG</t>
  </si>
  <si>
    <t>Đồ dùng, dụng cụ trang thiết bị gia đình</t>
  </si>
  <si>
    <t>Lương thực, thực phẩm</t>
  </si>
  <si>
    <t>Hàng may mặc</t>
  </si>
  <si>
    <t>Khai khoáng</t>
  </si>
  <si>
    <t>Hàng hóa và dịch vụ khác</t>
  </si>
  <si>
    <t>Sản lượng thu hoạch các loại cây trồng (Tấn)</t>
  </si>
  <si>
    <t>Dịch vụ ăn uống</t>
  </si>
  <si>
    <t>Diện tích gieo trồng cây hàng năm (Ha)</t>
  </si>
  <si>
    <t>Các loại cây khác (Ha)</t>
  </si>
  <si>
    <t>Toàn ngành công nghiệp</t>
  </si>
  <si>
    <t>Đơn vị 
tính</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</si>
  <si>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</si>
  <si>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</si>
  <si>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</si>
  <si>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</si>
  <si>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</si>
  <si>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</si>
  <si>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</si>
  <si>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</si>
  <si>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</si>
  <si>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</si>
  <si>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</si>
  <si>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Số vụ tai nạn giao thông (Vụ)</t>
  </si>
  <si>
    <t>Số người chết (Người)</t>
  </si>
  <si>
    <t>Số người bị thương (Người)</t>
  </si>
  <si>
    <t>Số vụ cháy, nổ (Vụ)</t>
  </si>
  <si>
    <t>Tổng giá trị tài sản thiệt hại ước tính (Triệu đồng)</t>
  </si>
  <si>
    <t>Các loại cây khác</t>
  </si>
  <si>
    <t>Đường bộ</t>
  </si>
  <si>
    <t>Đường sắt</t>
  </si>
  <si>
    <t>Đường thủy</t>
  </si>
  <si>
    <t>Kỳ báo cáo 
so với cùng kỳ
năm trước (%)</t>
  </si>
  <si>
    <t>Sơ bộ kỳ 
báo cáo</t>
  </si>
  <si>
    <t>Cộng dồn từ 
đầu năm đến
 cuối kỳ báo cáo</t>
  </si>
  <si>
    <t>Cộng dồn từ đầu năm đến cuối kỳ báo cáo so với cùng kỳ
năm trước (%)</t>
  </si>
  <si>
    <r>
      <t>Đơn vị tính:</t>
    </r>
    <r>
      <rPr>
        <b/>
        <i/>
        <sz val="12"/>
        <rFont val="Times New Roman"/>
        <family val="1"/>
      </rPr>
      <t xml:space="preserve"> </t>
    </r>
    <r>
      <rPr>
        <sz val="12"/>
        <rFont val="Times New Roman"/>
        <family val="1"/>
      </rPr>
      <t>%</t>
    </r>
  </si>
  <si>
    <t>Đậu tương</t>
  </si>
  <si>
    <t>Chăn nuôi</t>
  </si>
  <si>
    <t>Trâu (con)</t>
  </si>
  <si>
    <t>Bò (con)</t>
  </si>
  <si>
    <t>Lợn (con)</t>
  </si>
  <si>
    <t>Gia cầm (1000 con)</t>
  </si>
  <si>
    <t>Trong đó: Gà (1000 con)</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</si>
  <si>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</si>
  <si>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</si>
  <si>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</si>
  <si>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</si>
  <si>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</si>
  <si>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</si>
  <si>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</si>
  <si>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</si>
  <si>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</si>
  <si>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</si>
  <si>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</si>
  <si>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</si>
  <si>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</si>
  <si>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</si>
  <si>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</si>
  <si>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</si>
  <si>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</si>
  <si>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</si>
  <si>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</si>
  <si>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</si>
  <si>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</si>
  <si>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</si>
  <si>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</si>
  <si>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</si>
  <si>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</si>
  <si>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</si>
  <si>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</si>
  <si>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</si>
  <si>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</si>
  <si>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</si>
  <si>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</si>
  <si>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</si>
  <si>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</si>
  <si>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</si>
  <si>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</si>
  <si>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</si>
  <si>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</si>
  <si>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Chè (trà) nguyên chất (như: chè (trà) xanh, chè (trà) đen)</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</si>
  <si>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</si>
  <si>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</si>
  <si>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</si>
  <si>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</si>
  <si>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</si>
  <si>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</si>
  <si>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</si>
  <si>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Triệu đồng</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</si>
  <si>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</si>
  <si>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</si>
  <si>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</si>
  <si>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</si>
  <si>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</si>
  <si>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</si>
  <si>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</si>
  <si>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</si>
  <si>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</si>
  <si>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</si>
  <si>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</si>
  <si>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</si>
  <si>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</si>
  <si>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</si>
  <si>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</si>
  <si>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</si>
  <si>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</si>
  <si>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</si>
  <si>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</si>
  <si>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</si>
  <si>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</si>
  <si>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</si>
  <si>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</si>
  <si>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</si>
  <si>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</si>
  <si>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Vật phẩm, văn hóa, giáo dục</t>
  </si>
  <si>
    <t>Gỗ và vật liệu xây dựng</t>
  </si>
  <si>
    <t>Ô tô các loại</t>
  </si>
  <si>
    <t>Xăng dầu các loại</t>
  </si>
  <si>
    <t>Nhiên liệu khác (Trừ xăng dầu)</t>
  </si>
  <si>
    <t>Hàng hóa khác</t>
  </si>
  <si>
    <t>Đá quý, kim loại quý và sản phẩm</t>
  </si>
  <si>
    <t>Sửa chữa ô tô, mô tô, xe máy và xe có động cơ khác</t>
  </si>
  <si>
    <t>Tháng cùng kỳ</t>
  </si>
  <si>
    <t>Cộng dồn cùng kỳ</t>
  </si>
  <si>
    <t>Cùng kỳ năm trước</t>
  </si>
  <si>
    <t>Tháng 12 năm trước</t>
  </si>
  <si>
    <t xml:space="preserve">Tháng trước </t>
  </si>
  <si>
    <t>1. Tổng sản phẩm trên địa bàn (GRDP)</t>
  </si>
  <si>
    <t>Theo giá hiện hành</t>
  </si>
  <si>
    <t>Theo giá so sánh 2010</t>
  </si>
  <si>
    <t>Cơ cấu
 (%)</t>
  </si>
  <si>
    <t>Kỳ báo cáo 
so với cùng kỳ 
năm trước (%)</t>
  </si>
  <si>
    <t>Nông, lâm nghiệp và thủy sản</t>
  </si>
  <si>
    <t>Thuế sản phẩm trừ trợ cấp sản phẩm</t>
  </si>
  <si>
    <t xml:space="preserve">Tổng sản lượng thuỷ sản </t>
  </si>
  <si>
    <t>Cá</t>
  </si>
  <si>
    <t>Tôm</t>
  </si>
  <si>
    <t>Thủy sản khác</t>
  </si>
  <si>
    <t xml:space="preserve">Sản lượng thuỷ sản nuôi trồng </t>
  </si>
  <si>
    <t xml:space="preserve">Sản lượng thuỷ sản khai thác </t>
  </si>
  <si>
    <t>TỔNG THU NSĐP</t>
  </si>
  <si>
    <t>A. TỔNG THU NSNN TRÊN ĐỊA BÀN</t>
  </si>
  <si>
    <t>Ngân sách ĐP được hưởng</t>
  </si>
  <si>
    <t>I. Thu nội địa</t>
  </si>
  <si>
    <t>Trong đó:</t>
  </si>
  <si>
    <t xml:space="preserve">1. Thu từ DNNN </t>
  </si>
  <si>
    <t>2. Thu từ DN có vốn đầu tư nước ngoài</t>
  </si>
  <si>
    <t>3. Thu từ khu vực ngoài QD</t>
  </si>
  <si>
    <t>4. Lệ phí trước bạ</t>
  </si>
  <si>
    <t>5. Thuế thu nhập cá nhân</t>
  </si>
  <si>
    <t>6. Thuế bảo vệ môi trường</t>
  </si>
  <si>
    <t>7. Thu phí, lệ phí</t>
  </si>
  <si>
    <t>8. Tiền sử dụng đất</t>
  </si>
  <si>
    <t>9. Thu tiền thuê mặt đất, mặt nước</t>
  </si>
  <si>
    <t>10. Thu khác ngân sách</t>
  </si>
  <si>
    <t>11. Thu hoa lợi công sản, quỹ đất công ích</t>
  </si>
  <si>
    <t>13. Thu xổ số kiến thiết</t>
  </si>
  <si>
    <t>II. Thu từ hoạt động xuất nhập khẩu</t>
  </si>
  <si>
    <t>B. THU CHUYỂN NGUỒN</t>
  </si>
  <si>
    <t>1. Bổ sung cân đối</t>
  </si>
  <si>
    <t>2. Bổ sung có mục tiêu</t>
  </si>
  <si>
    <t>TỔNG CHI NSĐP</t>
  </si>
  <si>
    <t>I</t>
  </si>
  <si>
    <t>Chi đầu tư phát triển</t>
  </si>
  <si>
    <t>II</t>
  </si>
  <si>
    <t>Chi thường xuyên</t>
  </si>
  <si>
    <t>III</t>
  </si>
  <si>
    <t>IV</t>
  </si>
  <si>
    <t>V</t>
  </si>
  <si>
    <t>VI</t>
  </si>
  <si>
    <r>
      <t>Sản lượng gỗ khai thác (m</t>
    </r>
    <r>
      <rPr>
        <vertAlign val="superscript"/>
        <sz val="12"/>
        <rFont val="Times New Roman"/>
        <family val="1"/>
      </rPr>
      <t>3</t>
    </r>
    <r>
      <rPr>
        <sz val="12"/>
        <rFont val="Times New Roman"/>
        <family val="1"/>
      </rPr>
      <t>)</t>
    </r>
  </si>
  <si>
    <t>Rau các loại</t>
  </si>
  <si>
    <t>Ước tính 
kỳ báo cáo
(Tỷ đồng)</t>
  </si>
  <si>
    <t>So với cùng kỳ năm trước (%)</t>
  </si>
  <si>
    <t>Sản lượng thịt hơi xuất chuồng (Tấn)</t>
  </si>
  <si>
    <t>Thịt lợn</t>
  </si>
  <si>
    <t>Thịt gia cầm</t>
  </si>
  <si>
    <t>Trứng (Nghìn quả)</t>
  </si>
  <si>
    <t>Thực hiện vụ đông xuân năm trước</t>
  </si>
  <si>
    <t>Ước tính vụ đông xuân năm báo cáo</t>
  </si>
  <si>
    <t>Tổng sản lượng lương thực có hạt (Tấn)</t>
  </si>
  <si>
    <t>Diện tích, năng suất và sản lượng một số cây trồng</t>
  </si>
  <si>
    <t>Lúa đông xuân</t>
  </si>
  <si>
    <r>
      <t xml:space="preserve">    Diện tích </t>
    </r>
    <r>
      <rPr>
        <i/>
        <sz val="11"/>
        <rFont val="Times New Roman"/>
        <family val="1"/>
      </rPr>
      <t>(Ha)</t>
    </r>
  </si>
  <si>
    <r>
      <t xml:space="preserve">    Năng suất </t>
    </r>
    <r>
      <rPr>
        <i/>
        <sz val="11"/>
        <rFont val="Times New Roman"/>
        <family val="1"/>
      </rPr>
      <t>(Tạ/ha)</t>
    </r>
  </si>
  <si>
    <r>
      <t xml:space="preserve">    Sản lượng</t>
    </r>
    <r>
      <rPr>
        <i/>
        <sz val="11"/>
        <rFont val="Times New Roman"/>
        <family val="1"/>
      </rPr>
      <t xml:space="preserve"> (Tấn)</t>
    </r>
  </si>
  <si>
    <t>Khoai lang</t>
  </si>
  <si>
    <t>Lạc</t>
  </si>
  <si>
    <t>Sả</t>
  </si>
  <si>
    <t>Vụ đông xuân năm báo cáo so với vụ đông xuân năm trước (%)</t>
  </si>
  <si>
    <t>Lúa</t>
  </si>
  <si>
    <t>Lúa mùa</t>
  </si>
  <si>
    <t>Mía</t>
  </si>
  <si>
    <t xml:space="preserve">Chi trả nợ lãi </t>
  </si>
  <si>
    <t>Kỳ gốc 2014</t>
  </si>
  <si>
    <t>12. Thu tiền cấp quyền khai thác tài nguyên</t>
  </si>
  <si>
    <t>Phương tiện đi lại trừ ô tô con (Kể cả phụ tùng)</t>
  </si>
  <si>
    <t>Dịch vụ lưu trú</t>
  </si>
  <si>
    <t>Đậu các loại</t>
  </si>
  <si>
    <t>Trong đó: dịch vụ y tế</t>
  </si>
  <si>
    <t>Trong đó: dịch vụ giáo dục</t>
  </si>
  <si>
    <t>14. Thu hồi vốn, lợi nhuận, lợi nhuận sau thuế, chênh lệch thu chi của NHNN</t>
  </si>
  <si>
    <t>C. THU TRỢ CẤP</t>
  </si>
  <si>
    <t>D. THU TỪ NS CẤP DƯỚI NỘP LÊN</t>
  </si>
  <si>
    <t>Công nghiệp và xây dựng</t>
  </si>
  <si>
    <t>Dịch vụ</t>
  </si>
  <si>
    <t>Thực</t>
  </si>
  <si>
    <t>Ước</t>
  </si>
  <si>
    <t>So với cùng kỳ</t>
  </si>
  <si>
    <t xml:space="preserve">hiện </t>
  </si>
  <si>
    <t>tính</t>
  </si>
  <si>
    <t>năm trước (%)</t>
  </si>
  <si>
    <t>quý I</t>
  </si>
  <si>
    <t xml:space="preserve">quý II </t>
  </si>
  <si>
    <t>Quý I</t>
  </si>
  <si>
    <t>Quý II</t>
  </si>
  <si>
    <t>năm</t>
  </si>
  <si>
    <t>tháng</t>
  </si>
  <si>
    <t>6 tháng</t>
  </si>
  <si>
    <t>đầu năm</t>
  </si>
  <si>
    <t xml:space="preserve">Thực hiện </t>
  </si>
  <si>
    <t>Ước tính</t>
  </si>
  <si>
    <t xml:space="preserve">Ước </t>
  </si>
  <si>
    <t>quý II</t>
  </si>
  <si>
    <t>Diện tích rừng trồng mới tập trung (ha)</t>
  </si>
  <si>
    <t>Sản lượng củi khai thác (ster)</t>
  </si>
  <si>
    <t>(Tấn)</t>
  </si>
  <si>
    <t>%</t>
  </si>
  <si>
    <t xml:space="preserve">Mã </t>
  </si>
  <si>
    <t>số</t>
  </si>
  <si>
    <t>Thực hiện quý I</t>
  </si>
  <si>
    <t>cùng kỳ năm trước</t>
  </si>
  <si>
    <t>Ước tính quý II</t>
  </si>
  <si>
    <t>Đơn vị</t>
  </si>
  <si>
    <t>Thực hiện</t>
  </si>
  <si>
    <t>So với cùng kỳ năm trước %</t>
  </si>
  <si>
    <t>(Triệu đồng)</t>
  </si>
  <si>
    <t>Vốn đầu tư thuộc ngân sách Nhà nước</t>
  </si>
  <si>
    <t>Vốn trái phiếu Chính phủ</t>
  </si>
  <si>
    <t>Vốn tín dụng đầu tư theo kế hoạch NN</t>
  </si>
  <si>
    <t>Vốn vay từ các nguồn khác (của khu vực Nhà nước)</t>
  </si>
  <si>
    <t>Vốn đầu tư của doanh nghiệp Nhà nước (Vốn tự có)</t>
  </si>
  <si>
    <t>Vốn đầu tư của dân cư và tư nhân</t>
  </si>
  <si>
    <t>Vốn đầu tư trực tiếp nước ngoài</t>
  </si>
  <si>
    <t>Vốn huy động khác</t>
  </si>
  <si>
    <t xml:space="preserve">So với cùng kỳ </t>
  </si>
  <si>
    <t>(Triệu</t>
  </si>
  <si>
    <t>đồng)</t>
  </si>
  <si>
    <t>Phương tiện đi lại ( Kể cả phụ tùng)</t>
  </si>
  <si>
    <t>Dịch vụ lưu trú, ăn uống</t>
  </si>
  <si>
    <t>Du lịch lữ hành</t>
  </si>
  <si>
    <t>A. HÀNH KHÁCH</t>
  </si>
  <si>
    <t>I. Vận chuyển (Nghìn HK)</t>
  </si>
  <si>
    <t>Hàng không</t>
  </si>
  <si>
    <t>B. HÀNG HÓA</t>
  </si>
  <si>
    <t>I. Vận chuyển (Nghìn tấn)</t>
  </si>
  <si>
    <t>II. Luân chuyển (Nghìn tấn.km)</t>
  </si>
  <si>
    <t>Tổng số vụ tai nạn giao thông</t>
  </si>
  <si>
    <t>Vụ</t>
  </si>
  <si>
    <t>"</t>
  </si>
  <si>
    <t>Số người chết</t>
  </si>
  <si>
    <t>Người</t>
  </si>
  <si>
    <t>Số người bị thương</t>
  </si>
  <si>
    <t>Số vụ cháy, nổ</t>
  </si>
  <si>
    <t>Tổng giá trị thiệt hại</t>
  </si>
  <si>
    <t>Q1</t>
  </si>
  <si>
    <t>Q2</t>
  </si>
  <si>
    <t>6T</t>
  </si>
  <si>
    <t>6 t</t>
  </si>
  <si>
    <t>6 tháng đầu năm 2020</t>
  </si>
  <si>
    <t>4. Sản phẩm chăn nuôi 6 tháng đầu năm 2020</t>
  </si>
  <si>
    <t>Thịt trâu</t>
  </si>
  <si>
    <t>Thịt bò</t>
  </si>
  <si>
    <t xml:space="preserve">Sản lượng sản phẩm chăn nuôi khác </t>
  </si>
  <si>
    <t>Sữa (Tấn)</t>
  </si>
  <si>
    <t>5. Kết quả sản xuất lâm nghiệp</t>
  </si>
  <si>
    <t>Diện tích rừng bị thiệt hại (Ha)</t>
  </si>
  <si>
    <t>Cháy rừng (Ha)</t>
  </si>
  <si>
    <t>Chặt, phá rừng (Ha)</t>
  </si>
  <si>
    <t xml:space="preserve">6. Sản lượng thủy sản </t>
  </si>
  <si>
    <t>7. Chỉ số sản xuất công nghiệp</t>
  </si>
  <si>
    <t>Tháng 5 năm báo cáo so với cùng kỳ năm trước</t>
  </si>
  <si>
    <t>8. Chỉ số sản xuất công nghiệp các quý năm 2020</t>
  </si>
  <si>
    <t>Thực hiện tháng 5 năm báo cáo</t>
  </si>
  <si>
    <t xml:space="preserve">Ước tính tháng 6 năm báo cáo </t>
  </si>
  <si>
    <t>Ước tính 6 tháng năm báo cáo</t>
  </si>
  <si>
    <t>Tháng 6 năm báo cáo 
so với cùng 
kỳ năm 
trước (%)</t>
  </si>
  <si>
    <t>6 tháng năm  báo cáo so với cùng kỳ 
năm trước (%)</t>
  </si>
  <si>
    <t>Tháng 6 năm báo cáo so với tháng 5 năm báo cáo</t>
  </si>
  <si>
    <t>Tháng 6 năm báo cáo so với cùng 
kỳ năm trước</t>
  </si>
  <si>
    <t>6 tháng đầu năm báo cáo so với cùng kỳ năm trước</t>
  </si>
  <si>
    <t>năm báo cáo so với</t>
  </si>
  <si>
    <t>9. Sản lượng một số sản phẩm công nghiệp chủ yếu</t>
  </si>
  <si>
    <t>năm 2020</t>
  </si>
  <si>
    <t>11. Vốn đầu tư phát triển toàn xã hội thực hiện theo giá hiện hành</t>
  </si>
  <si>
    <t>12. Vốn đầu tư thực hiện từ nguồn ngân sách Nhà nước</t>
  </si>
  <si>
    <t xml:space="preserve">Thực hiện
tháng 5 năm 2020
(Triệu
đồng) </t>
  </si>
  <si>
    <t>Ước tính
tháng 6 năm 2020
(Triệu
đồng)</t>
  </si>
  <si>
    <t>Ước tính 6 tháng năm 2020</t>
  </si>
  <si>
    <t>6 tháng đầu năm 2020 so với kế hoạch năm (%)</t>
  </si>
  <si>
    <t>6 tháng đầu năm 2020 so với cùng kỳ năm trước (%)</t>
  </si>
  <si>
    <t>do địa phương quản lý các quý năm 2020</t>
  </si>
  <si>
    <t xml:space="preserve">13. Vốn đầu tư thực hiện từ nguồn ngân sách Nhà nước </t>
  </si>
  <si>
    <t xml:space="preserve">14. Doanh thu bán lẻ hàng hoá </t>
  </si>
  <si>
    <t>Thực hiện
tháng 5 năm 2020 
(Triệu đồng)</t>
  </si>
  <si>
    <t>Ước tính
tháng 6 năm 2020
(Triệu đồng)</t>
  </si>
  <si>
    <t>Ước tính 6 tháng năm 2020
(Triệu đồng)</t>
  </si>
  <si>
    <t>Tháng 6 năm 2020 so với cùng kỳ năm trước 
(%)</t>
  </si>
  <si>
    <t>6 tháng năm 2020 so với cùng
kỳ năm
trước (%)</t>
  </si>
  <si>
    <t>Tháng 6 năm 2020</t>
  </si>
  <si>
    <t>15. Doanh thu bán lẻ hàng hóa các quý năm 2020</t>
  </si>
  <si>
    <t>16. Doanh thu dịch vụ lưu trú, ăn uống, du lịch lữ hành và dịch vụ khác</t>
  </si>
  <si>
    <t>Dịch vụ khác</t>
  </si>
  <si>
    <t>Tháng 6 năm 2020 so với cùng kỳ năm trước
(%)</t>
  </si>
  <si>
    <t>6 tháng năm 2020 so với cùng kỳ năm trước (%)</t>
  </si>
  <si>
    <t>17. Doanh thu dịch vụ lưu trú, ăn uống, du lịch lữ hành</t>
  </si>
  <si>
    <t>18. Chỉ số giá tiêu dùng, chỉ số giá vàng và chỉ số giá Đô la Mỹ</t>
  </si>
  <si>
    <t>Bình quân quý II năm 2020 so với cùng kỳ năm trước</t>
  </si>
  <si>
    <t xml:space="preserve">19. Doanh thu vận tải, kho bãi và dịch vụ hỗ trợ vận tải </t>
  </si>
  <si>
    <t>Ước tính 6 tháng năm 2020 (Triệu đồng)</t>
  </si>
  <si>
    <t>Tháng 6 năm 2020 so với tháng trước (%)</t>
  </si>
  <si>
    <t>Tháng 6 năm 2020 so với cùng kỳ năm 
trước (%)</t>
  </si>
  <si>
    <t>6 tháng năm 2020 so với cùng kỳ 
năm trước (%)</t>
  </si>
  <si>
    <t>Đường biển</t>
  </si>
  <si>
    <t>Đường thủy nội địa</t>
  </si>
  <si>
    <t>20. Doanh thu vận tải, kho bãi và dịch vụ hỗ trợ vận tải các quý năm 2020</t>
  </si>
  <si>
    <t>21. Vận tải hành khách và hàng hóa</t>
  </si>
  <si>
    <t>Ước tính
 tháng 6 năm 2020</t>
  </si>
  <si>
    <t>Tháng 6 năm 2020 so với cùng kỳ năm trước (%)</t>
  </si>
  <si>
    <t>II. Luân chuyển (Nghìn lượt HK.km)</t>
  </si>
  <si>
    <t>22. Vận tải hành khách và hàng hoá các quý năm 2020</t>
  </si>
  <si>
    <t>23. Trật tự, an toàn xã hội</t>
  </si>
  <si>
    <t>Kỳ báo cáo so với kỳ trước (%)</t>
  </si>
  <si>
    <t>24. Trật tự, an toàn xã hội các quý năm 2020</t>
  </si>
  <si>
    <t xml:space="preserve">25. Thu ngân sách Nhà nước trên địa bàn </t>
  </si>
  <si>
    <t xml:space="preserve">6 tháng năm 2020 (Triệu đồng) </t>
  </si>
  <si>
    <t>6 tháng năm 2019 (Triệu đồng)</t>
  </si>
  <si>
    <t>Cơ cấu 6 tháng năm 2020 (%)</t>
  </si>
  <si>
    <t>Cơ cấu 6 tháng năm 2019 (%)</t>
  </si>
  <si>
    <t>6 tháng năm 2020 so với kỳ trước (%)</t>
  </si>
  <si>
    <t xml:space="preserve">26. Chi ngân sách Nhà nước địa phương </t>
  </si>
  <si>
    <t>2. Sản xuất nông nghiệp đến ngày 15 tháng 6</t>
  </si>
  <si>
    <t>3. Sản xuất vụ đông xuân năm 2020</t>
  </si>
  <si>
    <t>Thực hiện
tháng 5 năm 2020
(Triệu đồng)</t>
  </si>
  <si>
    <t>Năm 2019</t>
  </si>
  <si>
    <t xml:space="preserve">     và dịch vụ khác các quý năm 2020</t>
  </si>
  <si>
    <t xml:space="preserve"> -</t>
  </si>
  <si>
    <t>Dịch vụ sản xuất gỗ dán, gỗ lạng, ván ép và ván mỏng khác</t>
  </si>
  <si>
    <t>10. Sản lượng một số sản phẩm công nghiệp chủ yếu các quý năm 2020</t>
  </si>
  <si>
    <t>KH</t>
  </si>
  <si>
    <t>6t</t>
  </si>
  <si>
    <t>6 tháng năm 2020</t>
  </si>
  <si>
    <t>III. Thu ủng hộ, đóng góp</t>
  </si>
  <si>
    <t>IV. Thu hồi các khoản vay của Nhà nước và thu từ quỹ dự trữ tài chính</t>
  </si>
  <si>
    <t>Că năm 2019</t>
  </si>
  <si>
    <t>E. THU KẾT DƯ NGÂN SÁCH</t>
  </si>
  <si>
    <t>6T cuối năm 2019</t>
  </si>
  <si>
    <t>Chi sự nghiệp giáo dục - đào tạo, dạy nghề</t>
  </si>
  <si>
    <t>Chi sự nghiệp y tế, dân số và kế hoạch hóa gia đình</t>
  </si>
  <si>
    <t>Chi khoa học, công nghệ</t>
  </si>
  <si>
    <t>Chi sự nghiệp phát thanh, truyền hình, thông tấn</t>
  </si>
  <si>
    <t>Chi sự nghiệp bảo vệ môi trường</t>
  </si>
  <si>
    <t>Chi sự nghiệp kinh tế</t>
  </si>
  <si>
    <t>Chi quản lý hành chính, Đảng, đoàn thể</t>
  </si>
  <si>
    <t>Chi sự nghiệp đảm bảo xã hội</t>
  </si>
  <si>
    <t>Chi trợ giá mặt hàng chính sách</t>
  </si>
  <si>
    <t>Chi khác</t>
  </si>
  <si>
    <t>Chi bổ sung quỹ dự trữ tài chính</t>
  </si>
  <si>
    <t>Chi dự phòng ngân sách</t>
  </si>
  <si>
    <t>Các nhiệm vụ chi khác</t>
  </si>
  <si>
    <t>Chi quốc phòng, an ninh</t>
  </si>
  <si>
    <t>Cả năm 2019</t>
  </si>
  <si>
    <t>6t cuối năm 2019</t>
  </si>
  <si>
    <t>Chi văn hóa, thể dục thể thao</t>
  </si>
  <si>
    <t>Trong đó: Công nghiệp</t>
  </si>
  <si>
    <t>thang 5</t>
  </si>
  <si>
    <t>Chỉ số giá bình quân 6 tháng năm 2020 so với cùng kỳ năm trước</t>
  </si>
</sst>
</file>

<file path=xl/styles.xml><?xml version="1.0" encoding="utf-8"?>
<styleSheet xmlns="http://schemas.openxmlformats.org/spreadsheetml/2006/main">
  <numFmts count="8">
    <numFmt numFmtId="43" formatCode="_(* #,##0.00_);_(* \(#,##0.00\);_(* &quot;-&quot;??_);_(@_)"/>
    <numFmt numFmtId="164" formatCode="0.0"/>
    <numFmt numFmtId="165" formatCode="_-* #,##0\ _P_t_s_-;\-* #,##0\ _P_t_s_-;_-* &quot;-&quot;\ _P_t_s_-;_-@_-"/>
    <numFmt numFmtId="166" formatCode="_(* #,##0_);_(* \(#,##0\);_(* &quot;-&quot;??_);_(@_)"/>
    <numFmt numFmtId="167" formatCode="\ \ ########"/>
    <numFmt numFmtId="168" formatCode="#,##0.0_);\(#,##0.0\)"/>
    <numFmt numFmtId="169" formatCode="#,##0.0"/>
    <numFmt numFmtId="170" formatCode="#,##0.00;[Red]#,##0.00"/>
  </numFmts>
  <fonts count="31">
    <font>
      <sz val="10"/>
      <name val="Arial"/>
    </font>
    <font>
      <sz val="11"/>
      <color theme="1"/>
      <name val="Calibri"/>
      <family val="2"/>
      <scheme val="minor"/>
    </font>
    <font>
      <sz val="10"/>
      <name val="Arial"/>
      <family val="2"/>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sz val="10"/>
      <name val="Times New Roman"/>
      <family val="1"/>
    </font>
    <font>
      <b/>
      <sz val="10"/>
      <name val="Times New Roman"/>
      <family val="1"/>
    </font>
    <font>
      <sz val="10"/>
      <name val="Calibri"/>
      <family val="2"/>
    </font>
    <font>
      <b/>
      <i/>
      <sz val="11"/>
      <name val="Times New Roman"/>
      <family val="1"/>
    </font>
    <font>
      <i/>
      <sz val="11"/>
      <name val="Times New Roman"/>
      <family val="1"/>
    </font>
    <font>
      <vertAlign val="superscript"/>
      <sz val="12"/>
      <name val="Times New Roman"/>
      <family val="1"/>
    </font>
    <font>
      <sz val="10"/>
      <name val="Arial"/>
      <family val="2"/>
    </font>
    <font>
      <sz val="12"/>
      <color theme="1"/>
      <name val="Times New Roman"/>
      <family val="1"/>
    </font>
    <font>
      <sz val="11"/>
      <color indexed="8"/>
      <name val="Calibri"/>
      <family val="2"/>
    </font>
    <font>
      <sz val="12"/>
      <name val="VNTime"/>
    </font>
    <font>
      <sz val="14"/>
      <color indexed="8"/>
      <name val="Times New Roman"/>
      <family val="2"/>
    </font>
    <font>
      <sz val="12"/>
      <color theme="1"/>
      <name val="Times New Roman"/>
      <family val="2"/>
    </font>
    <font>
      <b/>
      <sz val="12"/>
      <color theme="1"/>
      <name val="Times New Roman"/>
      <family val="1"/>
    </font>
    <font>
      <sz val="12"/>
      <color rgb="FF000000"/>
      <name val="Times New Roman"/>
      <family val="1"/>
    </font>
    <font>
      <sz val="11"/>
      <name val="Arial"/>
      <family val="2"/>
    </font>
    <font>
      <b/>
      <sz val="10"/>
      <name val="Arial"/>
      <family val="2"/>
    </font>
  </fonts>
  <fills count="4">
    <fill>
      <patternFill patternType="none"/>
    </fill>
    <fill>
      <patternFill patternType="gray125"/>
    </fill>
    <fill>
      <patternFill patternType="solid">
        <fgColor indexed="24"/>
      </patternFill>
    </fill>
    <fill>
      <patternFill patternType="solid">
        <fgColor theme="0"/>
        <bgColor indexed="64"/>
      </patternFill>
    </fill>
  </fills>
  <borders count="3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rgb="FF000000"/>
      </left>
      <right style="thin">
        <color rgb="FF000000"/>
      </right>
      <top style="hair">
        <color rgb="FF000000"/>
      </top>
      <bottom style="thin">
        <color indexed="64"/>
      </bottom>
      <diagonal/>
    </border>
  </borders>
  <cellStyleXfs count="34">
    <xf numFmtId="0" fontId="0" fillId="0" borderId="0"/>
    <xf numFmtId="165" fontId="4" fillId="0" borderId="0" applyFont="0" applyFill="0" applyBorder="0" applyAlignment="0" applyProtection="0"/>
    <xf numFmtId="0" fontId="10" fillId="2" borderId="0" applyNumberFormat="0"/>
    <xf numFmtId="0" fontId="4" fillId="0" borderId="0"/>
    <xf numFmtId="0" fontId="4" fillId="0" borderId="0"/>
    <xf numFmtId="0" fontId="7" fillId="0" borderId="0"/>
    <xf numFmtId="0" fontId="4" fillId="0" borderId="0"/>
    <xf numFmtId="0" fontId="5" fillId="0" borderId="0"/>
    <xf numFmtId="0" fontId="2" fillId="0" borderId="0"/>
    <xf numFmtId="0" fontId="4" fillId="0" borderId="0"/>
    <xf numFmtId="0" fontId="8" fillId="0" borderId="0"/>
    <xf numFmtId="9" fontId="2" fillId="0" borderId="0" applyFont="0" applyFill="0" applyBorder="0" applyAlignment="0" applyProtection="0"/>
    <xf numFmtId="43" fontId="2" fillId="0" borderId="0" applyFont="0" applyFill="0" applyBorder="0" applyAlignment="0" applyProtection="0"/>
    <xf numFmtId="0" fontId="4" fillId="0" borderId="0"/>
    <xf numFmtId="0" fontId="21" fillId="0" borderId="0"/>
    <xf numFmtId="0" fontId="2" fillId="0" borderId="0"/>
    <xf numFmtId="0" fontId="2" fillId="0" borderId="0"/>
    <xf numFmtId="0" fontId="4" fillId="0" borderId="0"/>
    <xf numFmtId="0" fontId="2" fillId="0" borderId="0"/>
    <xf numFmtId="0" fontId="2" fillId="0" borderId="0"/>
    <xf numFmtId="0" fontId="2" fillId="0" borderId="0"/>
    <xf numFmtId="0" fontId="23" fillId="0" borderId="0"/>
    <xf numFmtId="0" fontId="5" fillId="0" borderId="0"/>
    <xf numFmtId="0" fontId="8" fillId="0" borderId="0"/>
    <xf numFmtId="0" fontId="4" fillId="0" borderId="0"/>
    <xf numFmtId="0" fontId="4" fillId="0" borderId="0"/>
    <xf numFmtId="0" fontId="8" fillId="0" borderId="0"/>
    <xf numFmtId="0" fontId="24" fillId="0" borderId="0"/>
    <xf numFmtId="0" fontId="25" fillId="0" borderId="0"/>
    <xf numFmtId="0" fontId="2" fillId="0" borderId="0"/>
    <xf numFmtId="0" fontId="4" fillId="0" borderId="0"/>
    <xf numFmtId="0" fontId="26" fillId="0" borderId="0"/>
    <xf numFmtId="0" fontId="8" fillId="0" borderId="0"/>
    <xf numFmtId="0" fontId="1" fillId="0" borderId="0"/>
  </cellStyleXfs>
  <cellXfs count="759">
    <xf numFmtId="0" fontId="0" fillId="0" borderId="0" xfId="0"/>
    <xf numFmtId="0" fontId="6" fillId="0" borderId="0" xfId="3" applyFont="1" applyFill="1" applyBorder="1"/>
    <xf numFmtId="0" fontId="11" fillId="0" borderId="0" xfId="3" applyFont="1" applyFill="1" applyBorder="1" applyAlignment="1"/>
    <xf numFmtId="0" fontId="6" fillId="0" borderId="0" xfId="0" applyFont="1" applyFill="1"/>
    <xf numFmtId="0" fontId="6" fillId="0" borderId="0" xfId="3" applyFont="1" applyFill="1" applyBorder="1" applyAlignment="1">
      <alignment horizontal="left"/>
    </xf>
    <xf numFmtId="0" fontId="6" fillId="0" borderId="0" xfId="3" applyFont="1" applyFill="1" applyBorder="1" applyAlignment="1">
      <alignment horizontal="center"/>
    </xf>
    <xf numFmtId="0" fontId="11" fillId="0" borderId="0" xfId="0" applyFont="1" applyFill="1"/>
    <xf numFmtId="0" fontId="12" fillId="0" borderId="3" xfId="0" applyFont="1" applyFill="1" applyBorder="1" applyAlignment="1">
      <alignment horizontal="center" vertical="center" wrapText="1"/>
    </xf>
    <xf numFmtId="0" fontId="6" fillId="0" borderId="1" xfId="0" applyFont="1" applyFill="1" applyBorder="1"/>
    <xf numFmtId="0" fontId="6" fillId="0" borderId="0" xfId="0" applyFont="1" applyFill="1" applyBorder="1"/>
    <xf numFmtId="0" fontId="6" fillId="0" borderId="0" xfId="4" applyFont="1" applyFill="1"/>
    <xf numFmtId="0" fontId="6" fillId="0" borderId="1" xfId="4" applyFont="1" applyFill="1" applyBorder="1"/>
    <xf numFmtId="0" fontId="6" fillId="0" borderId="0" xfId="4" applyFont="1" applyFill="1" applyBorder="1"/>
    <xf numFmtId="0" fontId="6" fillId="0" borderId="0" xfId="8" applyFont="1" applyFill="1" applyBorder="1"/>
    <xf numFmtId="0" fontId="6" fillId="0" borderId="0" xfId="1" applyNumberFormat="1" applyFont="1" applyFill="1" applyBorder="1" applyAlignment="1">
      <alignment horizontal="right" indent="5"/>
    </xf>
    <xf numFmtId="164" fontId="6" fillId="0" borderId="0" xfId="4" applyNumberFormat="1" applyFont="1" applyFill="1" applyBorder="1" applyAlignment="1">
      <alignment horizontal="right" indent="5"/>
    </xf>
    <xf numFmtId="0" fontId="11" fillId="0" borderId="0" xfId="4" applyFont="1" applyFill="1" applyBorder="1"/>
    <xf numFmtId="0" fontId="6" fillId="0" borderId="1" xfId="0" applyNumberFormat="1" applyFont="1" applyFill="1" applyBorder="1" applyAlignment="1"/>
    <xf numFmtId="0" fontId="14" fillId="0" borderId="0" xfId="0" applyFont="1" applyFill="1" applyAlignment="1">
      <alignment horizontal="left" indent="1"/>
    </xf>
    <xf numFmtId="0" fontId="6" fillId="0" borderId="0" xfId="0" applyFont="1" applyFill="1" applyAlignment="1">
      <alignment horizontal="left" indent="1"/>
    </xf>
    <xf numFmtId="0" fontId="6" fillId="0" borderId="0" xfId="5" applyFont="1" applyFill="1" applyBorder="1"/>
    <xf numFmtId="0" fontId="6" fillId="0" borderId="2" xfId="5" applyFont="1" applyFill="1" applyBorder="1"/>
    <xf numFmtId="0" fontId="11" fillId="0" borderId="0" xfId="5" applyNumberFormat="1" applyFont="1" applyFill="1" applyBorder="1" applyAlignment="1">
      <alignment horizontal="left"/>
    </xf>
    <xf numFmtId="2" fontId="11" fillId="0" borderId="0" xfId="9" applyNumberFormat="1" applyFont="1" applyFill="1" applyBorder="1" applyAlignment="1">
      <alignment horizontal="right"/>
    </xf>
    <xf numFmtId="2" fontId="11" fillId="0" borderId="0" xfId="9" applyNumberFormat="1" applyFont="1" applyFill="1" applyBorder="1" applyAlignment="1">
      <alignment horizontal="right" indent="3"/>
    </xf>
    <xf numFmtId="164" fontId="11" fillId="0" borderId="0" xfId="5" applyNumberFormat="1" applyFont="1" applyFill="1" applyBorder="1" applyAlignment="1">
      <alignment horizontal="center"/>
    </xf>
    <xf numFmtId="0" fontId="6" fillId="0" borderId="0" xfId="6" applyFont="1" applyFill="1" applyBorder="1" applyAlignment="1">
      <alignment vertical="center"/>
    </xf>
    <xf numFmtId="0" fontId="6" fillId="0" borderId="0" xfId="6" applyFont="1" applyFill="1"/>
    <xf numFmtId="0" fontId="11" fillId="0" borderId="0" xfId="0" applyFont="1" applyFill="1" applyBorder="1"/>
    <xf numFmtId="0" fontId="6" fillId="0" borderId="0" xfId="2" applyNumberFormat="1" applyFont="1" applyFill="1" applyBorder="1" applyAlignment="1"/>
    <xf numFmtId="0" fontId="6" fillId="0" borderId="1" xfId="3" applyFont="1" applyFill="1" applyBorder="1"/>
    <xf numFmtId="0" fontId="9" fillId="0" borderId="0" xfId="3" applyFont="1" applyFill="1" applyBorder="1" applyAlignment="1">
      <alignment horizontal="right"/>
    </xf>
    <xf numFmtId="167" fontId="11" fillId="0" borderId="0" xfId="7" applyNumberFormat="1" applyFont="1" applyFill="1" applyBorder="1" applyAlignment="1"/>
    <xf numFmtId="167" fontId="6" fillId="0" borderId="0" xfId="7" applyNumberFormat="1" applyFont="1" applyFill="1" applyBorder="1" applyAlignment="1"/>
    <xf numFmtId="0" fontId="11" fillId="0" borderId="8" xfId="0" applyFont="1" applyFill="1" applyBorder="1"/>
    <xf numFmtId="0" fontId="6" fillId="0" borderId="9" xfId="3" applyFont="1" applyFill="1" applyBorder="1"/>
    <xf numFmtId="0" fontId="11" fillId="0" borderId="10" xfId="0" applyFont="1" applyFill="1" applyBorder="1"/>
    <xf numFmtId="0" fontId="11" fillId="0" borderId="11" xfId="0" applyFont="1" applyFill="1" applyBorder="1"/>
    <xf numFmtId="0" fontId="6" fillId="0" borderId="11" xfId="0" applyFont="1" applyFill="1" applyBorder="1" applyAlignment="1">
      <alignment horizontal="left" indent="1"/>
    </xf>
    <xf numFmtId="0" fontId="6" fillId="0" borderId="10" xfId="0" applyFont="1" applyFill="1" applyBorder="1"/>
    <xf numFmtId="0" fontId="6" fillId="0" borderId="11" xfId="0" applyFont="1" applyFill="1" applyBorder="1"/>
    <xf numFmtId="167" fontId="11" fillId="0" borderId="12" xfId="7" applyNumberFormat="1" applyFont="1" applyFill="1" applyBorder="1" applyAlignment="1"/>
    <xf numFmtId="167" fontId="11" fillId="0" borderId="13" xfId="7" applyNumberFormat="1" applyFont="1" applyFill="1" applyBorder="1" applyAlignment="1"/>
    <xf numFmtId="0" fontId="6" fillId="0" borderId="15" xfId="0" applyFont="1" applyFill="1" applyBorder="1"/>
    <xf numFmtId="0" fontId="6" fillId="0" borderId="16" xfId="0" applyFont="1" applyFill="1" applyBorder="1"/>
    <xf numFmtId="0" fontId="6" fillId="0" borderId="17" xfId="0" applyFont="1" applyFill="1" applyBorder="1"/>
    <xf numFmtId="0" fontId="6" fillId="0" borderId="18" xfId="0" applyFont="1" applyFill="1" applyBorder="1"/>
    <xf numFmtId="0" fontId="12" fillId="0" borderId="4" xfId="0" applyFont="1" applyFill="1" applyBorder="1" applyAlignment="1">
      <alignment horizontal="center" vertical="center" wrapText="1"/>
    </xf>
    <xf numFmtId="0" fontId="6" fillId="0" borderId="11" xfId="0" applyFont="1" applyFill="1" applyBorder="1" applyAlignment="1">
      <alignment horizontal="left" indent="2"/>
    </xf>
    <xf numFmtId="0" fontId="6" fillId="0" borderId="12" xfId="0" applyFont="1" applyFill="1" applyBorder="1"/>
    <xf numFmtId="0" fontId="6" fillId="0" borderId="14" xfId="0" applyFont="1" applyFill="1" applyBorder="1"/>
    <xf numFmtId="0" fontId="6" fillId="0" borderId="15" xfId="0" applyNumberFormat="1" applyFont="1" applyFill="1" applyBorder="1" applyAlignment="1"/>
    <xf numFmtId="0" fontId="6" fillId="0" borderId="13" xfId="2" applyNumberFormat="1" applyFont="1" applyFill="1" applyBorder="1" applyAlignment="1">
      <alignment horizontal="left" vertical="center" wrapText="1"/>
    </xf>
    <xf numFmtId="0" fontId="6" fillId="0" borderId="17" xfId="6" applyFont="1" applyFill="1" applyBorder="1"/>
    <xf numFmtId="0" fontId="6" fillId="0" borderId="18" xfId="6" applyFont="1" applyFill="1" applyBorder="1"/>
    <xf numFmtId="0" fontId="6" fillId="0" borderId="3" xfId="0" applyFont="1" applyFill="1" applyBorder="1"/>
    <xf numFmtId="0" fontId="6" fillId="0" borderId="5" xfId="5" applyFont="1" applyFill="1" applyBorder="1"/>
    <xf numFmtId="0" fontId="6" fillId="0" borderId="6" xfId="5" applyFont="1" applyFill="1" applyBorder="1"/>
    <xf numFmtId="0" fontId="6" fillId="0" borderId="20" xfId="5" applyFont="1" applyFill="1" applyBorder="1"/>
    <xf numFmtId="0" fontId="6" fillId="0" borderId="19" xfId="5" applyFont="1" applyFill="1" applyBorder="1"/>
    <xf numFmtId="0" fontId="13" fillId="0" borderId="14" xfId="5" applyNumberFormat="1" applyFont="1" applyFill="1" applyBorder="1" applyAlignment="1">
      <alignment horizontal="left"/>
    </xf>
    <xf numFmtId="0" fontId="6" fillId="0" borderId="14" xfId="5" applyFont="1" applyFill="1" applyBorder="1"/>
    <xf numFmtId="0" fontId="6" fillId="0" borderId="15" xfId="5" applyFont="1" applyFill="1" applyBorder="1" applyAlignment="1"/>
    <xf numFmtId="0" fontId="11" fillId="0" borderId="15" xfId="5" applyFont="1" applyFill="1" applyBorder="1" applyAlignment="1">
      <alignment horizontal="left"/>
    </xf>
    <xf numFmtId="164" fontId="11" fillId="0" borderId="15" xfId="5" applyNumberFormat="1" applyFont="1" applyFill="1" applyBorder="1" applyAlignment="1">
      <alignment horizontal="center"/>
    </xf>
    <xf numFmtId="0" fontId="11" fillId="0" borderId="16" xfId="5" applyFont="1" applyFill="1" applyBorder="1" applyAlignment="1">
      <alignment horizontal="left"/>
    </xf>
    <xf numFmtId="164" fontId="11" fillId="0" borderId="16" xfId="5" applyNumberFormat="1" applyFont="1" applyFill="1" applyBorder="1" applyAlignment="1">
      <alignment horizontal="center"/>
    </xf>
    <xf numFmtId="0" fontId="6" fillId="0" borderId="11" xfId="5" applyNumberFormat="1" applyFont="1" applyFill="1" applyBorder="1" applyAlignment="1"/>
    <xf numFmtId="0" fontId="11" fillId="0" borderId="14" xfId="0" applyNumberFormat="1" applyFont="1" applyFill="1" applyBorder="1" applyAlignment="1"/>
    <xf numFmtId="0" fontId="6" fillId="0" borderId="17" xfId="4" applyFont="1" applyFill="1" applyBorder="1"/>
    <xf numFmtId="0" fontId="6" fillId="0" borderId="18" xfId="4" applyFont="1" applyFill="1" applyBorder="1" applyAlignment="1">
      <alignment vertical="center"/>
    </xf>
    <xf numFmtId="166" fontId="6" fillId="0" borderId="14" xfId="12" applyNumberFormat="1" applyFont="1" applyFill="1" applyBorder="1" applyAlignment="1">
      <alignment horizontal="right"/>
    </xf>
    <xf numFmtId="166" fontId="6" fillId="0" borderId="15" xfId="12" applyNumberFormat="1" applyFont="1" applyFill="1" applyBorder="1" applyAlignment="1">
      <alignment horizontal="right"/>
    </xf>
    <xf numFmtId="166" fontId="6" fillId="0" borderId="16" xfId="12" applyNumberFormat="1" applyFont="1" applyFill="1" applyBorder="1" applyAlignment="1">
      <alignment horizontal="right"/>
    </xf>
    <xf numFmtId="43" fontId="6" fillId="0" borderId="14" xfId="12" applyNumberFormat="1" applyFont="1" applyFill="1" applyBorder="1" applyAlignment="1">
      <alignment horizontal="right"/>
    </xf>
    <xf numFmtId="43" fontId="6" fillId="0" borderId="15" xfId="12" applyNumberFormat="1" applyFont="1" applyFill="1" applyBorder="1" applyAlignment="1">
      <alignment horizontal="right" indent="3"/>
    </xf>
    <xf numFmtId="43" fontId="6" fillId="0" borderId="16" xfId="12" applyNumberFormat="1" applyFont="1" applyFill="1" applyBorder="1" applyAlignment="1">
      <alignment horizontal="right"/>
    </xf>
    <xf numFmtId="166" fontId="11" fillId="0" borderId="15" xfId="12" applyNumberFormat="1" applyFont="1" applyFill="1" applyBorder="1" applyAlignment="1">
      <alignment horizontal="right"/>
    </xf>
    <xf numFmtId="167" fontId="6" fillId="0" borderId="10" xfId="7" applyNumberFormat="1" applyFont="1" applyFill="1" applyBorder="1" applyAlignment="1"/>
    <xf numFmtId="0" fontId="14" fillId="0" borderId="11" xfId="0" applyFont="1" applyFill="1" applyBorder="1"/>
    <xf numFmtId="43" fontId="14" fillId="0" borderId="15" xfId="12" applyNumberFormat="1" applyFont="1" applyFill="1" applyBorder="1" applyAlignment="1">
      <alignment horizontal="right" indent="3"/>
    </xf>
    <xf numFmtId="0" fontId="11" fillId="0" borderId="5" xfId="3" applyFont="1" applyFill="1" applyBorder="1"/>
    <xf numFmtId="0" fontId="11" fillId="0" borderId="6" xfId="3" applyFont="1" applyFill="1" applyBorder="1"/>
    <xf numFmtId="0" fontId="11" fillId="0" borderId="5" xfId="3" applyFont="1" applyFill="1" applyBorder="1" applyAlignment="1">
      <alignment horizontal="center" vertical="center" wrapText="1"/>
    </xf>
    <xf numFmtId="0" fontId="11" fillId="0" borderId="4" xfId="3" applyFont="1" applyFill="1" applyBorder="1" applyAlignment="1">
      <alignment horizontal="center" vertical="center" wrapText="1"/>
    </xf>
    <xf numFmtId="0" fontId="16" fillId="0" borderId="8" xfId="0" applyNumberFormat="1" applyFont="1" applyFill="1" applyBorder="1" applyAlignment="1"/>
    <xf numFmtId="2" fontId="15" fillId="0" borderId="15" xfId="0" applyNumberFormat="1" applyFont="1" applyFill="1" applyBorder="1"/>
    <xf numFmtId="0" fontId="15" fillId="0" borderId="17" xfId="0" applyFont="1" applyFill="1" applyBorder="1"/>
    <xf numFmtId="9" fontId="15" fillId="0" borderId="1" xfId="11" applyFont="1" applyFill="1" applyBorder="1" applyAlignment="1">
      <alignment horizontal="right"/>
    </xf>
    <xf numFmtId="0" fontId="16" fillId="0" borderId="4" xfId="0" applyFont="1" applyFill="1" applyBorder="1" applyAlignment="1">
      <alignment vertical="center"/>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2" fontId="16" fillId="0" borderId="14" xfId="0" applyNumberFormat="1" applyFont="1" applyFill="1" applyBorder="1"/>
    <xf numFmtId="2" fontId="16" fillId="0" borderId="15" xfId="0" applyNumberFormat="1" applyFont="1" applyFill="1" applyBorder="1"/>
    <xf numFmtId="0" fontId="6" fillId="0" borderId="0" xfId="0" applyFont="1" applyFill="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43" fontId="15" fillId="0" borderId="15" xfId="12" applyFont="1" applyFill="1" applyBorder="1"/>
    <xf numFmtId="43" fontId="15" fillId="0" borderId="15" xfId="12" applyFont="1" applyFill="1" applyBorder="1" applyAlignment="1">
      <alignment vertical="center"/>
    </xf>
    <xf numFmtId="0" fontId="16" fillId="0" borderId="4" xfId="0" applyFont="1" applyFill="1" applyBorder="1"/>
    <xf numFmtId="0" fontId="13" fillId="0" borderId="8" xfId="4" applyNumberFormat="1" applyFont="1" applyFill="1" applyBorder="1"/>
    <xf numFmtId="0" fontId="13" fillId="0" borderId="9" xfId="4" applyFont="1" applyFill="1" applyBorder="1"/>
    <xf numFmtId="166" fontId="13" fillId="0" borderId="14" xfId="12" applyNumberFormat="1" applyFont="1" applyFill="1" applyBorder="1"/>
    <xf numFmtId="0" fontId="13" fillId="0" borderId="0" xfId="0" applyFont="1" applyFill="1"/>
    <xf numFmtId="0" fontId="13" fillId="0" borderId="10" xfId="4" applyNumberFormat="1" applyFont="1" applyFill="1" applyBorder="1"/>
    <xf numFmtId="166" fontId="12" fillId="0" borderId="15" xfId="12" applyNumberFormat="1" applyFont="1" applyFill="1" applyBorder="1"/>
    <xf numFmtId="166" fontId="12" fillId="0" borderId="15" xfId="12" applyNumberFormat="1" applyFont="1" applyFill="1" applyBorder="1" applyAlignment="1">
      <alignment horizontal="right" indent="5"/>
    </xf>
    <xf numFmtId="0" fontId="12" fillId="0" borderId="15" xfId="0" applyFont="1" applyFill="1" applyBorder="1"/>
    <xf numFmtId="0" fontId="12" fillId="0" borderId="0" xfId="0" applyFont="1" applyFill="1"/>
    <xf numFmtId="0" fontId="12" fillId="0" borderId="10" xfId="4" applyFont="1" applyFill="1" applyBorder="1"/>
    <xf numFmtId="0" fontId="12" fillId="0" borderId="11" xfId="8" applyFont="1" applyFill="1" applyBorder="1"/>
    <xf numFmtId="164" fontId="12" fillId="0" borderId="15" xfId="4" applyNumberFormat="1" applyFont="1" applyFill="1" applyBorder="1" applyAlignment="1">
      <alignment horizontal="right" indent="5"/>
    </xf>
    <xf numFmtId="0" fontId="12" fillId="0" borderId="11" xfId="8" applyFont="1" applyFill="1" applyBorder="1" applyAlignment="1">
      <alignment horizontal="left"/>
    </xf>
    <xf numFmtId="0" fontId="13" fillId="0" borderId="11" xfId="8" applyFont="1" applyFill="1" applyBorder="1"/>
    <xf numFmtId="166" fontId="13" fillId="0" borderId="15" xfId="12" applyNumberFormat="1" applyFont="1" applyFill="1" applyBorder="1"/>
    <xf numFmtId="166" fontId="13" fillId="0" borderId="15" xfId="12" applyNumberFormat="1" applyFont="1" applyFill="1" applyBorder="1" applyAlignment="1">
      <alignment horizontal="right" indent="5"/>
    </xf>
    <xf numFmtId="164" fontId="13" fillId="0" borderId="15" xfId="4" applyNumberFormat="1" applyFont="1" applyFill="1" applyBorder="1" applyAlignment="1">
      <alignment horizontal="right" indent="5"/>
    </xf>
    <xf numFmtId="0" fontId="13" fillId="0" borderId="15" xfId="0" applyFont="1" applyFill="1" applyBorder="1"/>
    <xf numFmtId="0" fontId="12" fillId="0" borderId="10" xfId="0" applyFont="1" applyFill="1" applyBorder="1"/>
    <xf numFmtId="0" fontId="13" fillId="0" borderId="10" xfId="4" applyFont="1" applyFill="1" applyBorder="1"/>
    <xf numFmtId="166" fontId="18" fillId="0" borderId="15" xfId="12" applyNumberFormat="1" applyFont="1" applyFill="1" applyBorder="1" applyAlignment="1">
      <alignment horizontal="center"/>
    </xf>
    <xf numFmtId="0" fontId="13" fillId="0" borderId="12" xfId="4" applyFont="1" applyFill="1" applyBorder="1"/>
    <xf numFmtId="0" fontId="12" fillId="0" borderId="13" xfId="8" applyFont="1" applyFill="1" applyBorder="1"/>
    <xf numFmtId="166" fontId="12" fillId="0" borderId="16" xfId="12" applyNumberFormat="1" applyFont="1" applyFill="1" applyBorder="1" applyAlignment="1">
      <alignment horizontal="right" indent="5"/>
    </xf>
    <xf numFmtId="164" fontId="12" fillId="0" borderId="16" xfId="4" applyNumberFormat="1" applyFont="1" applyFill="1" applyBorder="1" applyAlignment="1">
      <alignment horizontal="right" indent="5"/>
    </xf>
    <xf numFmtId="0" fontId="12" fillId="0" borderId="16" xfId="0" applyFont="1" applyFill="1" applyBorder="1"/>
    <xf numFmtId="43" fontId="13" fillId="0" borderId="14" xfId="12" applyFont="1" applyFill="1" applyBorder="1" applyAlignment="1"/>
    <xf numFmtId="43" fontId="12" fillId="0" borderId="15" xfId="12" applyFont="1" applyFill="1" applyBorder="1" applyAlignment="1"/>
    <xf numFmtId="43" fontId="13" fillId="0" borderId="15" xfId="12" applyFont="1" applyFill="1" applyBorder="1" applyAlignment="1"/>
    <xf numFmtId="43" fontId="13" fillId="0" borderId="14" xfId="12" applyNumberFormat="1" applyFont="1" applyFill="1" applyBorder="1" applyAlignment="1"/>
    <xf numFmtId="43" fontId="12" fillId="0" borderId="15" xfId="12" applyNumberFormat="1" applyFont="1" applyFill="1" applyBorder="1" applyAlignment="1"/>
    <xf numFmtId="43" fontId="12" fillId="0" borderId="15" xfId="12" applyNumberFormat="1" applyFont="1" applyFill="1" applyBorder="1" applyAlignment="1">
      <alignment vertical="center" wrapText="1"/>
    </xf>
    <xf numFmtId="43" fontId="13" fillId="0" borderId="15" xfId="12" applyNumberFormat="1" applyFont="1" applyFill="1" applyBorder="1" applyAlignment="1"/>
    <xf numFmtId="0" fontId="13" fillId="0" borderId="11" xfId="4" applyFont="1" applyFill="1" applyBorder="1"/>
    <xf numFmtId="0" fontId="12" fillId="0" borderId="17" xfId="0" applyNumberFormat="1" applyFont="1" applyFill="1" applyBorder="1" applyAlignment="1"/>
    <xf numFmtId="0" fontId="12" fillId="0" borderId="3" xfId="0" applyFont="1" applyFill="1" applyBorder="1"/>
    <xf numFmtId="0" fontId="13" fillId="0" borderId="8" xfId="0" applyFont="1" applyFill="1" applyBorder="1"/>
    <xf numFmtId="0" fontId="12" fillId="0" borderId="9" xfId="0" applyFont="1" applyFill="1" applyBorder="1"/>
    <xf numFmtId="0" fontId="13" fillId="0" borderId="10" xfId="0" applyFont="1" applyFill="1" applyBorder="1"/>
    <xf numFmtId="0" fontId="12" fillId="0" borderId="11" xfId="0" applyFont="1" applyFill="1" applyBorder="1"/>
    <xf numFmtId="0" fontId="12" fillId="0" borderId="11" xfId="0" applyFont="1" applyFill="1" applyBorder="1" applyAlignment="1"/>
    <xf numFmtId="0" fontId="12" fillId="0" borderId="10" xfId="0" applyFont="1" applyFill="1" applyBorder="1" applyAlignment="1">
      <alignment horizontal="left" indent="1"/>
    </xf>
    <xf numFmtId="0" fontId="19" fillId="0" borderId="12" xfId="0" applyFont="1" applyFill="1" applyBorder="1" applyAlignment="1">
      <alignment horizontal="left" indent="1"/>
    </xf>
    <xf numFmtId="0" fontId="12" fillId="0" borderId="13" xfId="0" applyFont="1" applyFill="1" applyBorder="1"/>
    <xf numFmtId="37" fontId="12" fillId="0" borderId="16" xfId="12" applyNumberFormat="1" applyFont="1" applyFill="1" applyBorder="1"/>
    <xf numFmtId="168" fontId="12" fillId="0" borderId="15" xfId="12" applyNumberFormat="1" applyFont="1" applyFill="1" applyBorder="1"/>
    <xf numFmtId="0" fontId="12" fillId="0" borderId="11" xfId="0" applyFont="1" applyFill="1" applyBorder="1" applyAlignment="1">
      <alignment horizontal="left"/>
    </xf>
    <xf numFmtId="0" fontId="12" fillId="0" borderId="11" xfId="0" applyFont="1" applyFill="1" applyBorder="1" applyAlignment="1">
      <alignment horizontal="left" vertical="center" wrapText="1"/>
    </xf>
    <xf numFmtId="2" fontId="12" fillId="0" borderId="15" xfId="0" applyNumberFormat="1" applyFont="1" applyFill="1" applyBorder="1"/>
    <xf numFmtId="0" fontId="13" fillId="0" borderId="14" xfId="0" applyFont="1" applyFill="1" applyBorder="1"/>
    <xf numFmtId="43" fontId="13" fillId="0" borderId="14" xfId="12" applyNumberFormat="1" applyFont="1" applyFill="1" applyBorder="1"/>
    <xf numFmtId="43" fontId="12" fillId="0" borderId="15" xfId="12" applyNumberFormat="1" applyFont="1" applyFill="1" applyBorder="1"/>
    <xf numFmtId="0" fontId="12" fillId="0" borderId="11" xfId="0" applyNumberFormat="1" applyFont="1" applyFill="1" applyBorder="1" applyAlignment="1"/>
    <xf numFmtId="0" fontId="12" fillId="0" borderId="10" xfId="0" applyFont="1" applyFill="1" applyBorder="1" applyAlignment="1">
      <alignment horizontal="left"/>
    </xf>
    <xf numFmtId="0" fontId="12" fillId="0" borderId="10" xfId="0" applyNumberFormat="1" applyFont="1" applyFill="1" applyBorder="1" applyAlignment="1"/>
    <xf numFmtId="2" fontId="13" fillId="0" borderId="14" xfId="0" applyNumberFormat="1" applyFont="1" applyFill="1" applyBorder="1"/>
    <xf numFmtId="43" fontId="13" fillId="0" borderId="0" xfId="0" applyNumberFormat="1" applyFont="1" applyFill="1"/>
    <xf numFmtId="43" fontId="12" fillId="0" borderId="15" xfId="12" applyFont="1" applyFill="1" applyBorder="1" applyAlignment="1">
      <alignment horizontal="right" indent="1"/>
    </xf>
    <xf numFmtId="43" fontId="12" fillId="0" borderId="15" xfId="12" applyFont="1" applyFill="1" applyBorder="1" applyAlignment="1">
      <alignment horizontal="right" indent="2"/>
    </xf>
    <xf numFmtId="43" fontId="13" fillId="0" borderId="15" xfId="12" applyFont="1" applyFill="1" applyBorder="1"/>
    <xf numFmtId="43" fontId="12" fillId="0" borderId="15" xfId="12" applyFont="1" applyFill="1" applyBorder="1"/>
    <xf numFmtId="0" fontId="12" fillId="0" borderId="16" xfId="0" applyFont="1" applyFill="1" applyBorder="1" applyAlignment="1">
      <alignment horizontal="right"/>
    </xf>
    <xf numFmtId="2" fontId="6" fillId="0" borderId="15" xfId="0" applyNumberFormat="1" applyFont="1" applyFill="1" applyBorder="1"/>
    <xf numFmtId="2" fontId="6" fillId="0" borderId="16" xfId="0" applyNumberFormat="1" applyFont="1" applyFill="1" applyBorder="1"/>
    <xf numFmtId="2" fontId="13" fillId="0" borderId="14" xfId="9" applyNumberFormat="1" applyFont="1" applyFill="1" applyBorder="1" applyAlignment="1"/>
    <xf numFmtId="2" fontId="12" fillId="0" borderId="15" xfId="9" applyNumberFormat="1" applyFont="1" applyFill="1" applyBorder="1" applyAlignment="1"/>
    <xf numFmtId="2" fontId="13" fillId="0" borderId="16" xfId="9" applyNumberFormat="1" applyFont="1" applyFill="1" applyBorder="1" applyAlignment="1"/>
    <xf numFmtId="0" fontId="6" fillId="0" borderId="0" xfId="5" applyNumberFormat="1" applyFont="1" applyFill="1" applyBorder="1" applyAlignment="1">
      <alignment horizontal="center" vertical="center" wrapText="1"/>
    </xf>
    <xf numFmtId="0" fontId="6" fillId="0" borderId="4" xfId="5" applyNumberFormat="1" applyFont="1" applyFill="1" applyBorder="1" applyAlignment="1">
      <alignment horizontal="center" vertical="center" wrapText="1"/>
    </xf>
    <xf numFmtId="0" fontId="6" fillId="0" borderId="10" xfId="5" applyFont="1" applyFill="1" applyBorder="1"/>
    <xf numFmtId="0" fontId="14" fillId="0" borderId="11" xfId="5" applyNumberFormat="1" applyFont="1" applyFill="1" applyBorder="1" applyAlignment="1"/>
    <xf numFmtId="0" fontId="14" fillId="0" borderId="25" xfId="5" applyNumberFormat="1" applyFont="1" applyFill="1" applyBorder="1" applyAlignment="1"/>
    <xf numFmtId="0" fontId="6" fillId="0" borderId="25" xfId="5" applyFont="1" applyFill="1" applyBorder="1" applyAlignment="1"/>
    <xf numFmtId="2" fontId="13" fillId="0" borderId="15" xfId="9" applyNumberFormat="1" applyFont="1" applyFill="1" applyBorder="1" applyAlignment="1"/>
    <xf numFmtId="166" fontId="13" fillId="0" borderId="0" xfId="0" applyNumberFormat="1" applyFont="1" applyFill="1"/>
    <xf numFmtId="166" fontId="12" fillId="0" borderId="0" xfId="0" applyNumberFormat="1" applyFont="1" applyFill="1"/>
    <xf numFmtId="0" fontId="6" fillId="0" borderId="0" xfId="0" applyFont="1"/>
    <xf numFmtId="0" fontId="6" fillId="0" borderId="16" xfId="0" applyFont="1" applyBorder="1"/>
    <xf numFmtId="0" fontId="11" fillId="0" borderId="0" xfId="13" applyFont="1" applyFill="1" applyAlignment="1"/>
    <xf numFmtId="0" fontId="6" fillId="0" borderId="0" xfId="13" applyFont="1" applyFill="1"/>
    <xf numFmtId="0" fontId="6" fillId="0" borderId="1" xfId="13" applyFont="1" applyFill="1" applyBorder="1"/>
    <xf numFmtId="0" fontId="6" fillId="0" borderId="0" xfId="13" applyFont="1" applyFill="1" applyBorder="1"/>
    <xf numFmtId="0" fontId="12" fillId="0" borderId="0" xfId="0" applyFont="1"/>
    <xf numFmtId="0" fontId="12" fillId="0" borderId="15" xfId="14" applyFont="1" applyBorder="1" applyAlignment="1">
      <alignment wrapText="1"/>
    </xf>
    <xf numFmtId="0" fontId="13" fillId="0" borderId="15" xfId="14" applyFont="1" applyBorder="1" applyAlignment="1">
      <alignment wrapText="1"/>
    </xf>
    <xf numFmtId="0" fontId="13" fillId="0" borderId="15" xfId="14" applyFont="1" applyBorder="1" applyAlignment="1">
      <alignment horizontal="left" wrapText="1"/>
    </xf>
    <xf numFmtId="0" fontId="13" fillId="0" borderId="16" xfId="14" applyFont="1" applyBorder="1" applyAlignment="1">
      <alignment wrapText="1"/>
    </xf>
    <xf numFmtId="166" fontId="12" fillId="0" borderId="15" xfId="12" applyNumberFormat="1" applyFont="1" applyBorder="1"/>
    <xf numFmtId="166" fontId="13" fillId="0" borderId="15" xfId="12" applyNumberFormat="1" applyFont="1" applyBorder="1"/>
    <xf numFmtId="43" fontId="13" fillId="0" borderId="15" xfId="12" applyNumberFormat="1" applyFont="1" applyFill="1" applyBorder="1"/>
    <xf numFmtId="166" fontId="13" fillId="0" borderId="16" xfId="12" applyNumberFormat="1" applyFont="1" applyBorder="1"/>
    <xf numFmtId="43" fontId="13" fillId="0" borderId="16" xfId="12" applyNumberFormat="1" applyFont="1" applyBorder="1"/>
    <xf numFmtId="0" fontId="6" fillId="0" borderId="12" xfId="0" applyFont="1" applyBorder="1"/>
    <xf numFmtId="0" fontId="11" fillId="0" borderId="10" xfId="13" applyFont="1" applyFill="1" applyBorder="1"/>
    <xf numFmtId="0" fontId="11" fillId="0" borderId="29" xfId="0" applyFont="1" applyFill="1" applyBorder="1"/>
    <xf numFmtId="0" fontId="6" fillId="0" borderId="27" xfId="0" applyFont="1" applyBorder="1"/>
    <xf numFmtId="0" fontId="12" fillId="0" borderId="5" xfId="13" applyFont="1" applyFill="1" applyBorder="1"/>
    <xf numFmtId="0" fontId="12" fillId="0" borderId="6" xfId="13" applyFont="1" applyFill="1" applyBorder="1" applyAlignment="1">
      <alignment horizontal="center" vertical="center"/>
    </xf>
    <xf numFmtId="0" fontId="12" fillId="0" borderId="26" xfId="13" applyFont="1" applyFill="1" applyBorder="1"/>
    <xf numFmtId="0" fontId="12" fillId="0" borderId="27" xfId="13" applyFont="1" applyFill="1" applyBorder="1" applyAlignment="1">
      <alignment horizontal="center" vertical="center"/>
    </xf>
    <xf numFmtId="0" fontId="12" fillId="0" borderId="4" xfId="13" applyFont="1" applyFill="1" applyBorder="1" applyAlignment="1">
      <alignment horizontal="center" vertical="center" wrapText="1"/>
    </xf>
    <xf numFmtId="43" fontId="13" fillId="0" borderId="14" xfId="12" applyFont="1" applyFill="1" applyBorder="1"/>
    <xf numFmtId="43" fontId="12" fillId="0" borderId="24" xfId="12" applyFont="1" applyFill="1" applyBorder="1"/>
    <xf numFmtId="0" fontId="15" fillId="0" borderId="0" xfId="0" applyFont="1"/>
    <xf numFmtId="3" fontId="6" fillId="0" borderId="16" xfId="0" applyNumberFormat="1" applyFont="1" applyFill="1" applyBorder="1"/>
    <xf numFmtId="43" fontId="6" fillId="0" borderId="0" xfId="0" applyNumberFormat="1" applyFont="1" applyFill="1" applyBorder="1"/>
    <xf numFmtId="166" fontId="6" fillId="0" borderId="0" xfId="12" applyNumberFormat="1" applyFont="1"/>
    <xf numFmtId="0" fontId="6" fillId="3" borderId="0" xfId="0" applyFont="1" applyFill="1"/>
    <xf numFmtId="0" fontId="15" fillId="3" borderId="0" xfId="0" applyFont="1" applyFill="1"/>
    <xf numFmtId="0" fontId="6" fillId="3" borderId="1" xfId="0" applyFont="1" applyFill="1" applyBorder="1"/>
    <xf numFmtId="0" fontId="6" fillId="3" borderId="0" xfId="0" applyFont="1" applyFill="1" applyBorder="1"/>
    <xf numFmtId="0" fontId="6" fillId="3" borderId="0" xfId="0" applyFont="1" applyFill="1" applyBorder="1" applyAlignment="1">
      <alignment horizontal="center" vertical="center" wrapText="1"/>
    </xf>
    <xf numFmtId="0" fontId="13" fillId="3" borderId="14" xfId="0" applyFont="1" applyFill="1" applyBorder="1"/>
    <xf numFmtId="0" fontId="13" fillId="3" borderId="14" xfId="14" applyFont="1" applyFill="1" applyBorder="1" applyAlignment="1">
      <alignment horizontal="center" wrapText="1"/>
    </xf>
    <xf numFmtId="166" fontId="13" fillId="3" borderId="14" xfId="12" applyNumberFormat="1" applyFont="1" applyFill="1" applyBorder="1"/>
    <xf numFmtId="43" fontId="13" fillId="3" borderId="14" xfId="12" applyNumberFormat="1" applyFont="1" applyFill="1" applyBorder="1"/>
    <xf numFmtId="0" fontId="13" fillId="3" borderId="15" xfId="0" applyFont="1" applyFill="1" applyBorder="1" applyAlignment="1">
      <alignment horizontal="center"/>
    </xf>
    <xf numFmtId="0" fontId="13" fillId="3" borderId="15" xfId="14" applyFont="1" applyFill="1" applyBorder="1" applyAlignment="1">
      <alignment wrapText="1"/>
    </xf>
    <xf numFmtId="166" fontId="13" fillId="3" borderId="15" xfId="12" applyNumberFormat="1" applyFont="1" applyFill="1" applyBorder="1"/>
    <xf numFmtId="43" fontId="13" fillId="3" borderId="15" xfId="12" applyNumberFormat="1" applyFont="1" applyFill="1" applyBorder="1"/>
    <xf numFmtId="0" fontId="12" fillId="3" borderId="15" xfId="0" applyFont="1" applyFill="1" applyBorder="1" applyAlignment="1">
      <alignment horizontal="center"/>
    </xf>
    <xf numFmtId="166" fontId="12" fillId="3" borderId="15" xfId="12" applyNumberFormat="1" applyFont="1" applyFill="1" applyBorder="1"/>
    <xf numFmtId="43" fontId="12" fillId="3" borderId="15" xfId="12" applyNumberFormat="1" applyFont="1" applyFill="1" applyBorder="1"/>
    <xf numFmtId="0" fontId="13" fillId="3" borderId="16" xfId="0" applyFont="1" applyFill="1" applyBorder="1" applyAlignment="1">
      <alignment horizontal="center"/>
    </xf>
    <xf numFmtId="166" fontId="13" fillId="3" borderId="16" xfId="12" applyNumberFormat="1" applyFont="1" applyFill="1" applyBorder="1"/>
    <xf numFmtId="43" fontId="13" fillId="3" borderId="16" xfId="12" applyNumberFormat="1" applyFont="1" applyFill="1" applyBorder="1"/>
    <xf numFmtId="0" fontId="6" fillId="0" borderId="0" xfId="14" applyFont="1" applyAlignment="1"/>
    <xf numFmtId="0" fontId="6" fillId="0" borderId="0" xfId="3" applyFont="1" applyBorder="1"/>
    <xf numFmtId="0" fontId="6" fillId="0" borderId="0" xfId="14" applyFont="1" applyAlignment="1">
      <alignment horizontal="center"/>
    </xf>
    <xf numFmtId="0" fontId="15" fillId="0" borderId="0" xfId="3" applyFont="1" applyBorder="1"/>
    <xf numFmtId="0" fontId="15" fillId="0" borderId="0" xfId="14" applyFont="1" applyAlignment="1">
      <alignment horizontal="center"/>
    </xf>
    <xf numFmtId="0" fontId="12" fillId="0" borderId="17" xfId="3" applyFont="1" applyBorder="1" applyAlignment="1">
      <alignment vertical="center"/>
    </xf>
    <xf numFmtId="0" fontId="12" fillId="0" borderId="18" xfId="14" applyFont="1" applyBorder="1" applyAlignment="1">
      <alignment horizontal="center" vertical="center"/>
    </xf>
    <xf numFmtId="0" fontId="12" fillId="0" borderId="4" xfId="14" applyFont="1" applyBorder="1" applyAlignment="1">
      <alignment horizontal="center" vertical="center" wrapText="1"/>
    </xf>
    <xf numFmtId="0" fontId="12" fillId="0" borderId="31" xfId="3" applyFont="1" applyBorder="1" applyAlignment="1">
      <alignment vertical="center"/>
    </xf>
    <xf numFmtId="0" fontId="12" fillId="0" borderId="32" xfId="14" applyFont="1" applyBorder="1" applyAlignment="1">
      <alignment horizontal="center" vertical="center"/>
    </xf>
    <xf numFmtId="0" fontId="12" fillId="0" borderId="28" xfId="14" applyFont="1" applyBorder="1" applyAlignment="1">
      <alignment horizontal="center" vertical="center"/>
    </xf>
    <xf numFmtId="0" fontId="13" fillId="0" borderId="10" xfId="14" applyNumberFormat="1" applyFont="1" applyBorder="1" applyAlignment="1">
      <alignment horizontal="left"/>
    </xf>
    <xf numFmtId="0" fontId="12" fillId="0" borderId="11" xfId="3" applyFont="1" applyBorder="1"/>
    <xf numFmtId="4" fontId="12" fillId="0" borderId="15" xfId="3" applyNumberFormat="1" applyFont="1" applyBorder="1"/>
    <xf numFmtId="2" fontId="12" fillId="0" borderId="15" xfId="3" applyNumberFormat="1" applyFont="1" applyBorder="1"/>
    <xf numFmtId="0" fontId="12" fillId="0" borderId="10" xfId="3" applyFont="1" applyBorder="1"/>
    <xf numFmtId="0" fontId="18" fillId="0" borderId="11" xfId="14" applyNumberFormat="1" applyFont="1" applyBorder="1"/>
    <xf numFmtId="4" fontId="18" fillId="0" borderId="15" xfId="14" applyNumberFormat="1" applyFont="1" applyBorder="1"/>
    <xf numFmtId="0" fontId="12" fillId="0" borderId="11" xfId="14" applyNumberFormat="1" applyFont="1" applyBorder="1"/>
    <xf numFmtId="4" fontId="12" fillId="0" borderId="15" xfId="14" applyNumberFormat="1" applyFont="1" applyBorder="1"/>
    <xf numFmtId="0" fontId="12" fillId="0" borderId="11" xfId="14" applyNumberFormat="1" applyFont="1" applyBorder="1" applyAlignment="1">
      <alignment horizontal="left"/>
    </xf>
    <xf numFmtId="4" fontId="12" fillId="0" borderId="15" xfId="14" applyNumberFormat="1" applyFont="1" applyBorder="1" applyAlignment="1">
      <alignment horizontal="right"/>
    </xf>
    <xf numFmtId="4" fontId="12" fillId="0" borderId="15" xfId="14" applyNumberFormat="1" applyFont="1" applyBorder="1" applyAlignment="1">
      <alignment horizontal="left"/>
    </xf>
    <xf numFmtId="4" fontId="18" fillId="0" borderId="15" xfId="14" applyNumberFormat="1" applyFont="1" applyBorder="1" applyAlignment="1">
      <alignment horizontal="right"/>
    </xf>
    <xf numFmtId="0" fontId="18" fillId="0" borderId="11" xfId="3" applyFont="1" applyBorder="1"/>
    <xf numFmtId="4" fontId="12" fillId="0" borderId="15" xfId="3" applyNumberFormat="1" applyFont="1" applyBorder="1" applyAlignment="1">
      <alignment horizontal="right"/>
    </xf>
    <xf numFmtId="0" fontId="12" fillId="0" borderId="12" xfId="3" applyFont="1" applyBorder="1"/>
    <xf numFmtId="0" fontId="12" fillId="0" borderId="13" xfId="14" applyNumberFormat="1" applyFont="1" applyBorder="1" applyAlignment="1">
      <alignment horizontal="left"/>
    </xf>
    <xf numFmtId="4" fontId="12" fillId="0" borderId="16" xfId="3" applyNumberFormat="1" applyFont="1" applyBorder="1" applyAlignment="1">
      <alignment horizontal="right"/>
    </xf>
    <xf numFmtId="2" fontId="12" fillId="0" borderId="16" xfId="3" applyNumberFormat="1" applyFont="1" applyBorder="1"/>
    <xf numFmtId="0" fontId="11" fillId="0" borderId="31" xfId="0" applyFont="1" applyFill="1" applyBorder="1"/>
    <xf numFmtId="2" fontId="13" fillId="0" borderId="0" xfId="0" applyNumberFormat="1" applyFont="1" applyFill="1"/>
    <xf numFmtId="2" fontId="12" fillId="0" borderId="0" xfId="0" applyNumberFormat="1" applyFont="1" applyFill="1"/>
    <xf numFmtId="2" fontId="12" fillId="0" borderId="0" xfId="12" applyNumberFormat="1" applyFont="1" applyFill="1"/>
    <xf numFmtId="1" fontId="6" fillId="0" borderId="15" xfId="0" applyNumberFormat="1" applyFont="1" applyFill="1" applyBorder="1"/>
    <xf numFmtId="49" fontId="12" fillId="0" borderId="15" xfId="0" applyNumberFormat="1" applyFont="1" applyFill="1" applyBorder="1" applyAlignment="1" applyProtection="1">
      <alignment horizontal="left" vertical="center" wrapText="1" indent="1"/>
    </xf>
    <xf numFmtId="4" fontId="12" fillId="0" borderId="15" xfId="0" applyNumberFormat="1" applyFont="1" applyFill="1" applyBorder="1" applyAlignment="1" applyProtection="1">
      <alignment horizontal="right" wrapText="1"/>
    </xf>
    <xf numFmtId="4" fontId="12" fillId="0" borderId="15" xfId="0" applyNumberFormat="1" applyFont="1" applyFill="1" applyBorder="1" applyAlignment="1">
      <alignment horizontal="right"/>
    </xf>
    <xf numFmtId="0" fontId="12" fillId="3" borderId="4" xfId="0" applyFont="1" applyFill="1" applyBorder="1" applyAlignment="1">
      <alignment horizontal="center" vertical="center" wrapText="1"/>
    </xf>
    <xf numFmtId="168" fontId="13" fillId="3" borderId="14" xfId="12" applyNumberFormat="1" applyFont="1" applyFill="1" applyBorder="1"/>
    <xf numFmtId="168" fontId="12" fillId="3" borderId="15" xfId="12" applyNumberFormat="1" applyFont="1" applyFill="1" applyBorder="1"/>
    <xf numFmtId="37" fontId="12" fillId="3" borderId="16" xfId="12" applyNumberFormat="1" applyFont="1" applyFill="1" applyBorder="1"/>
    <xf numFmtId="43" fontId="6" fillId="0" borderId="15" xfId="12" applyNumberFormat="1" applyFont="1" applyFill="1" applyBorder="1" applyAlignment="1">
      <alignment horizontal="right"/>
    </xf>
    <xf numFmtId="43" fontId="14" fillId="0" borderId="15" xfId="12" applyNumberFormat="1" applyFont="1" applyFill="1" applyBorder="1" applyAlignment="1">
      <alignment horizontal="right"/>
    </xf>
    <xf numFmtId="43" fontId="6" fillId="0" borderId="0" xfId="0" applyNumberFormat="1" applyFont="1" applyFill="1"/>
    <xf numFmtId="166" fontId="6" fillId="0" borderId="0" xfId="0" applyNumberFormat="1" applyFont="1" applyFill="1"/>
    <xf numFmtId="2" fontId="19" fillId="0" borderId="15" xfId="9" applyNumberFormat="1" applyFont="1" applyFill="1" applyBorder="1" applyAlignment="1"/>
    <xf numFmtId="0" fontId="11" fillId="0" borderId="0" xfId="15" applyNumberFormat="1" applyFont="1" applyAlignment="1"/>
    <xf numFmtId="0" fontId="6" fillId="0" borderId="0" xfId="16" applyFont="1"/>
    <xf numFmtId="0" fontId="11" fillId="0" borderId="7" xfId="15" applyFont="1" applyBorder="1" applyAlignment="1">
      <alignment horizontal="center"/>
    </xf>
    <xf numFmtId="0" fontId="6" fillId="0" borderId="2" xfId="17" applyFont="1" applyBorder="1" applyAlignment="1">
      <alignment horizontal="center" vertical="center" wrapText="1"/>
    </xf>
    <xf numFmtId="0" fontId="6" fillId="0" borderId="7" xfId="17" applyFont="1" applyBorder="1" applyAlignment="1">
      <alignment horizontal="center" vertical="center" wrapText="1"/>
    </xf>
    <xf numFmtId="0" fontId="11" fillId="0" borderId="21" xfId="15" applyFont="1" applyBorder="1" applyAlignment="1">
      <alignment horizontal="center"/>
    </xf>
    <xf numFmtId="0" fontId="6" fillId="0" borderId="0" xfId="17" applyFont="1" applyBorder="1" applyAlignment="1">
      <alignment horizontal="center" vertical="center" wrapText="1"/>
    </xf>
    <xf numFmtId="0" fontId="6" fillId="0" borderId="21" xfId="17" applyFont="1" applyBorder="1" applyAlignment="1">
      <alignment horizontal="center" vertical="center" wrapText="1"/>
    </xf>
    <xf numFmtId="0" fontId="11" fillId="0" borderId="21" xfId="15" applyFont="1" applyBorder="1" applyAlignment="1">
      <alignment horizontal="center" vertical="center"/>
    </xf>
    <xf numFmtId="0" fontId="12" fillId="0" borderId="7" xfId="17" applyFont="1" applyBorder="1" applyAlignment="1">
      <alignment horizontal="center" vertical="center" wrapText="1"/>
    </xf>
    <xf numFmtId="0" fontId="12" fillId="0" borderId="0" xfId="17" applyFont="1" applyBorder="1" applyAlignment="1">
      <alignment horizontal="center" vertical="center" wrapText="1"/>
    </xf>
    <xf numFmtId="0" fontId="6" fillId="0" borderId="21" xfId="15" applyFont="1" applyBorder="1" applyAlignment="1">
      <alignment horizontal="center" vertical="center"/>
    </xf>
    <xf numFmtId="0" fontId="6" fillId="0" borderId="30" xfId="3" applyFont="1" applyBorder="1" applyAlignment="1"/>
    <xf numFmtId="0" fontId="6" fillId="0" borderId="1" xfId="17" applyFont="1" applyBorder="1" applyAlignment="1">
      <alignment horizontal="center" vertical="center" wrapText="1"/>
    </xf>
    <xf numFmtId="0" fontId="6" fillId="0" borderId="30" xfId="17" applyFont="1" applyBorder="1" applyAlignment="1">
      <alignment horizontal="center" vertical="center" wrapText="1"/>
    </xf>
    <xf numFmtId="0" fontId="6" fillId="0" borderId="16" xfId="16" applyFont="1" applyBorder="1"/>
    <xf numFmtId="0" fontId="6" fillId="0" borderId="0" xfId="16" applyFont="1" applyFill="1"/>
    <xf numFmtId="0" fontId="11" fillId="0" borderId="0" xfId="15" applyFont="1" applyAlignment="1"/>
    <xf numFmtId="0" fontId="6" fillId="0" borderId="0" xfId="15" applyFont="1"/>
    <xf numFmtId="0" fontId="6" fillId="0" borderId="7" xfId="16" applyFont="1" applyFill="1" applyBorder="1"/>
    <xf numFmtId="0" fontId="6" fillId="0" borderId="21" xfId="16" applyFont="1" applyFill="1" applyBorder="1"/>
    <xf numFmtId="0" fontId="6" fillId="0" borderId="30" xfId="16" applyFont="1" applyFill="1" applyBorder="1"/>
    <xf numFmtId="0" fontId="6" fillId="0" borderId="14" xfId="16" applyFont="1" applyFill="1" applyBorder="1"/>
    <xf numFmtId="43" fontId="6" fillId="0" borderId="14" xfId="12" applyNumberFormat="1" applyFont="1" applyFill="1" applyBorder="1" applyAlignment="1"/>
    <xf numFmtId="2" fontId="6" fillId="0" borderId="15" xfId="15" applyNumberFormat="1" applyFont="1" applyBorder="1" applyAlignment="1"/>
    <xf numFmtId="166" fontId="6" fillId="0" borderId="15" xfId="12" applyNumberFormat="1" applyFont="1" applyBorder="1" applyAlignment="1"/>
    <xf numFmtId="0" fontId="6" fillId="0" borderId="16" xfId="16" applyFont="1" applyFill="1" applyBorder="1"/>
    <xf numFmtId="0" fontId="11" fillId="0" borderId="16" xfId="15" applyFont="1" applyBorder="1" applyAlignment="1"/>
    <xf numFmtId="0" fontId="6" fillId="0" borderId="16" xfId="15" applyFont="1" applyBorder="1"/>
    <xf numFmtId="0" fontId="11" fillId="0" borderId="0" xfId="16" applyFont="1" applyFill="1" applyBorder="1"/>
    <xf numFmtId="0" fontId="6" fillId="0" borderId="0" xfId="16" applyFont="1" applyFill="1" applyBorder="1"/>
    <xf numFmtId="0" fontId="6" fillId="0" borderId="0" xfId="18" applyFont="1" applyFill="1" applyBorder="1" applyAlignment="1">
      <alignment horizontal="center"/>
    </xf>
    <xf numFmtId="0" fontId="9" fillId="0" borderId="0" xfId="18" applyFont="1" applyFill="1" applyAlignment="1">
      <alignment horizontal="right"/>
    </xf>
    <xf numFmtId="0" fontId="6" fillId="0" borderId="0" xfId="18" applyFont="1" applyFill="1"/>
    <xf numFmtId="0" fontId="12" fillId="0" borderId="7" xfId="16" applyFont="1" applyFill="1" applyBorder="1"/>
    <xf numFmtId="0" fontId="12" fillId="0" borderId="2" xfId="17" applyFont="1" applyBorder="1" applyAlignment="1">
      <alignment horizontal="center" wrapText="1"/>
    </xf>
    <xf numFmtId="0" fontId="12" fillId="0" borderId="7" xfId="17" applyFont="1" applyBorder="1" applyAlignment="1">
      <alignment horizontal="center" wrapText="1"/>
    </xf>
    <xf numFmtId="0" fontId="12" fillId="0" borderId="21" xfId="16" applyFont="1" applyFill="1" applyBorder="1"/>
    <xf numFmtId="0" fontId="12" fillId="0" borderId="0" xfId="17" applyFont="1" applyBorder="1" applyAlignment="1">
      <alignment horizontal="center" wrapText="1"/>
    </xf>
    <xf numFmtId="0" fontId="12" fillId="0" borderId="21" xfId="17" applyFont="1" applyBorder="1" applyAlignment="1">
      <alignment horizontal="center" wrapText="1"/>
    </xf>
    <xf numFmtId="0" fontId="12" fillId="0" borderId="30" xfId="17" applyFont="1" applyBorder="1" applyAlignment="1">
      <alignment horizontal="center" wrapText="1"/>
    </xf>
    <xf numFmtId="0" fontId="13" fillId="0" borderId="14" xfId="16" applyFont="1" applyFill="1" applyBorder="1" applyAlignment="1"/>
    <xf numFmtId="4" fontId="13" fillId="0" borderId="14" xfId="19" applyNumberFormat="1" applyFont="1" applyFill="1" applyBorder="1" applyAlignment="1"/>
    <xf numFmtId="2" fontId="13" fillId="0" borderId="14" xfId="20" applyNumberFormat="1" applyFont="1" applyFill="1" applyBorder="1" applyAlignment="1"/>
    <xf numFmtId="0" fontId="12" fillId="0" borderId="15" xfId="16" applyFont="1" applyFill="1" applyBorder="1" applyAlignment="1">
      <alignment horizontal="left" wrapText="1" indent="1"/>
    </xf>
    <xf numFmtId="4" fontId="12" fillId="0" borderId="15" xfId="19" applyNumberFormat="1" applyFont="1" applyFill="1" applyBorder="1" applyAlignment="1"/>
    <xf numFmtId="2" fontId="12" fillId="0" borderId="15" xfId="19" applyNumberFormat="1" applyFont="1" applyFill="1" applyBorder="1" applyAlignment="1"/>
    <xf numFmtId="0" fontId="12" fillId="0" borderId="15" xfId="16" applyFont="1" applyFill="1" applyBorder="1" applyAlignment="1">
      <alignment horizontal="left" indent="1"/>
    </xf>
    <xf numFmtId="0" fontId="13" fillId="0" borderId="15" xfId="16" applyFont="1" applyFill="1" applyBorder="1" applyAlignment="1"/>
    <xf numFmtId="4" fontId="13" fillId="0" borderId="15" xfId="19" applyNumberFormat="1" applyFont="1" applyFill="1" applyBorder="1" applyAlignment="1"/>
    <xf numFmtId="2" fontId="13" fillId="0" borderId="15" xfId="19" applyNumberFormat="1" applyFont="1" applyFill="1" applyBorder="1" applyAlignment="1"/>
    <xf numFmtId="0" fontId="12" fillId="0" borderId="16" xfId="16" applyFont="1" applyFill="1" applyBorder="1" applyAlignment="1">
      <alignment horizontal="left" indent="1"/>
    </xf>
    <xf numFmtId="4" fontId="12" fillId="0" borderId="16" xfId="19" applyNumberFormat="1" applyFont="1" applyFill="1" applyBorder="1" applyAlignment="1"/>
    <xf numFmtId="2" fontId="12" fillId="0" borderId="16" xfId="19" applyNumberFormat="1" applyFont="1" applyFill="1" applyBorder="1" applyAlignment="1"/>
    <xf numFmtId="0" fontId="11" fillId="0" borderId="0" xfId="21" applyNumberFormat="1" applyFont="1" applyFill="1" applyAlignment="1">
      <alignment horizontal="left" wrapText="1"/>
    </xf>
    <xf numFmtId="0" fontId="11" fillId="0" borderId="0" xfId="21" applyNumberFormat="1" applyFont="1" applyFill="1" applyAlignment="1">
      <alignment horizontal="left"/>
    </xf>
    <xf numFmtId="0" fontId="6" fillId="0" borderId="0" xfId="21" applyFont="1" applyFill="1"/>
    <xf numFmtId="0" fontId="9" fillId="0" borderId="1" xfId="21" applyFont="1" applyFill="1" applyBorder="1" applyAlignment="1">
      <alignment horizontal="right"/>
    </xf>
    <xf numFmtId="0" fontId="11" fillId="0" borderId="21" xfId="21" applyNumberFormat="1" applyFont="1" applyFill="1" applyBorder="1" applyAlignment="1">
      <alignment vertical="center" wrapText="1"/>
    </xf>
    <xf numFmtId="0" fontId="6" fillId="0" borderId="7" xfId="21" applyNumberFormat="1" applyFont="1" applyFill="1" applyBorder="1" applyAlignment="1">
      <alignment horizontal="center" vertical="center" wrapText="1"/>
    </xf>
    <xf numFmtId="0" fontId="6" fillId="0" borderId="21" xfId="21" applyFont="1" applyFill="1" applyBorder="1" applyAlignment="1">
      <alignment horizontal="center" vertical="center"/>
    </xf>
    <xf numFmtId="0" fontId="11" fillId="0" borderId="30" xfId="21" applyNumberFormat="1" applyFont="1" applyFill="1" applyBorder="1" applyAlignment="1">
      <alignment vertical="center" wrapText="1"/>
    </xf>
    <xf numFmtId="0" fontId="6" fillId="0" borderId="30" xfId="21" applyNumberFormat="1" applyFont="1" applyFill="1" applyBorder="1" applyAlignment="1">
      <alignment horizontal="center" vertical="center" wrapText="1"/>
    </xf>
    <xf numFmtId="43" fontId="13" fillId="0" borderId="14" xfId="12" applyFont="1" applyFill="1" applyBorder="1" applyAlignment="1">
      <alignment horizontal="right" indent="1"/>
    </xf>
    <xf numFmtId="43" fontId="13" fillId="0" borderId="15" xfId="12" applyFont="1" applyFill="1" applyBorder="1" applyAlignment="1">
      <alignment horizontal="right" indent="1"/>
    </xf>
    <xf numFmtId="0" fontId="11" fillId="0" borderId="7" xfId="21" applyNumberFormat="1" applyFont="1" applyFill="1" applyBorder="1" applyAlignment="1">
      <alignment vertical="center" wrapText="1"/>
    </xf>
    <xf numFmtId="0" fontId="6" fillId="0" borderId="21" xfId="21" applyNumberFormat="1" applyFont="1" applyFill="1" applyBorder="1" applyAlignment="1">
      <alignment horizontal="center" vertical="center" wrapText="1"/>
    </xf>
    <xf numFmtId="0" fontId="6" fillId="0" borderId="0" xfId="23" applyFont="1" applyFill="1" applyBorder="1" applyAlignment="1"/>
    <xf numFmtId="0" fontId="6" fillId="0" borderId="0" xfId="22" applyFont="1" applyFill="1" applyBorder="1"/>
    <xf numFmtId="0" fontId="11" fillId="0" borderId="0" xfId="24" applyFont="1" applyFill="1" applyBorder="1" applyAlignment="1">
      <alignment horizontal="left"/>
    </xf>
    <xf numFmtId="0" fontId="6" fillId="0" borderId="0" xfId="23" applyFont="1" applyFill="1" applyBorder="1" applyAlignment="1">
      <alignment horizontal="center"/>
    </xf>
    <xf numFmtId="0" fontId="6" fillId="0" borderId="0" xfId="23" applyFont="1" applyFill="1" applyBorder="1" applyAlignment="1">
      <alignment horizontal="centerContinuous"/>
    </xf>
    <xf numFmtId="0" fontId="15" fillId="0" borderId="7" xfId="23" applyFont="1" applyFill="1" applyBorder="1" applyAlignment="1">
      <alignment horizontal="centerContinuous"/>
    </xf>
    <xf numFmtId="0" fontId="15" fillId="0" borderId="2" xfId="23" applyFont="1" applyFill="1" applyBorder="1" applyAlignment="1">
      <alignment horizontal="center" vertical="center"/>
    </xf>
    <xf numFmtId="0" fontId="15" fillId="0" borderId="7" xfId="23" applyFont="1" applyFill="1" applyBorder="1" applyAlignment="1">
      <alignment horizontal="center" vertical="center"/>
    </xf>
    <xf numFmtId="0" fontId="15" fillId="0" borderId="21" xfId="23" applyFont="1" applyFill="1" applyBorder="1" applyAlignment="1">
      <alignment horizontal="centerContinuous"/>
    </xf>
    <xf numFmtId="0" fontId="15" fillId="0" borderId="0" xfId="23" applyFont="1" applyFill="1" applyBorder="1" applyAlignment="1">
      <alignment horizontal="center" vertical="center"/>
    </xf>
    <xf numFmtId="0" fontId="15" fillId="0" borderId="21" xfId="23" applyFont="1" applyFill="1" applyBorder="1" applyAlignment="1">
      <alignment horizontal="center" vertical="center"/>
    </xf>
    <xf numFmtId="0" fontId="15" fillId="0" borderId="30" xfId="23" applyFont="1" applyFill="1" applyBorder="1" applyAlignment="1">
      <alignment horizontal="centerContinuous"/>
    </xf>
    <xf numFmtId="0" fontId="15" fillId="0" borderId="1" xfId="23" applyFont="1" applyFill="1" applyBorder="1" applyAlignment="1">
      <alignment horizontal="center" vertical="center"/>
    </xf>
    <xf numFmtId="0" fontId="15" fillId="0" borderId="30" xfId="17" applyFont="1" applyBorder="1" applyAlignment="1">
      <alignment horizontal="center" vertical="center" wrapText="1"/>
    </xf>
    <xf numFmtId="0" fontId="15" fillId="0" borderId="1" xfId="17" applyFont="1" applyBorder="1" applyAlignment="1">
      <alignment horizontal="center" vertical="center" wrapText="1"/>
    </xf>
    <xf numFmtId="4" fontId="15" fillId="0" borderId="14" xfId="21" applyNumberFormat="1" applyFont="1" applyFill="1" applyBorder="1" applyAlignment="1">
      <alignment horizontal="right"/>
    </xf>
    <xf numFmtId="4" fontId="15" fillId="0" borderId="14" xfId="17" applyNumberFormat="1" applyFont="1" applyBorder="1" applyAlignment="1">
      <alignment horizontal="right" wrapText="1"/>
    </xf>
    <xf numFmtId="43" fontId="15" fillId="0" borderId="15" xfId="12" applyFont="1" applyFill="1" applyBorder="1" applyAlignment="1">
      <alignment horizontal="right"/>
    </xf>
    <xf numFmtId="43" fontId="15" fillId="0" borderId="14" xfId="12" applyFont="1" applyFill="1" applyBorder="1"/>
    <xf numFmtId="4" fontId="15" fillId="0" borderId="15" xfId="21" applyNumberFormat="1" applyFont="1" applyFill="1" applyBorder="1" applyAlignment="1">
      <alignment horizontal="right"/>
    </xf>
    <xf numFmtId="0" fontId="6" fillId="0" borderId="0" xfId="25" applyFont="1"/>
    <xf numFmtId="0" fontId="11" fillId="0" borderId="0" xfId="26" applyNumberFormat="1" applyFont="1" applyBorder="1" applyAlignment="1"/>
    <xf numFmtId="0" fontId="9" fillId="0" borderId="1" xfId="25" applyNumberFormat="1" applyFont="1" applyBorder="1" applyAlignment="1">
      <alignment horizontal="right"/>
    </xf>
    <xf numFmtId="0" fontId="12" fillId="0" borderId="7" xfId="25" applyFont="1" applyBorder="1"/>
    <xf numFmtId="0" fontId="12" fillId="0" borderId="2" xfId="25" applyNumberFormat="1" applyFont="1" applyBorder="1" applyAlignment="1">
      <alignment horizontal="center" vertical="center" wrapText="1"/>
    </xf>
    <xf numFmtId="0" fontId="12" fillId="0" borderId="7" xfId="25" applyNumberFormat="1" applyFont="1" applyBorder="1" applyAlignment="1">
      <alignment horizontal="center" vertical="center" wrapText="1"/>
    </xf>
    <xf numFmtId="0" fontId="12" fillId="0" borderId="21" xfId="25" applyFont="1" applyBorder="1"/>
    <xf numFmtId="0" fontId="12" fillId="0" borderId="0" xfId="25" applyFont="1" applyBorder="1" applyAlignment="1">
      <alignment horizontal="center" vertical="center" wrapText="1"/>
    </xf>
    <xf numFmtId="0" fontId="12" fillId="0" borderId="21" xfId="25" applyFont="1" applyBorder="1" applyAlignment="1">
      <alignment horizontal="center" vertical="center" wrapText="1"/>
    </xf>
    <xf numFmtId="0" fontId="12" fillId="0" borderId="7" xfId="25" applyFont="1" applyBorder="1" applyAlignment="1">
      <alignment horizontal="center" vertical="center" wrapText="1"/>
    </xf>
    <xf numFmtId="0" fontId="12" fillId="0" borderId="21" xfId="17" applyFont="1" applyBorder="1" applyAlignment="1">
      <alignment horizontal="center" vertical="center" wrapText="1"/>
    </xf>
    <xf numFmtId="0" fontId="13" fillId="0" borderId="14" xfId="27" applyFont="1" applyBorder="1" applyAlignment="1">
      <alignment horizontal="left"/>
    </xf>
    <xf numFmtId="3" fontId="16" fillId="0" borderId="14" xfId="25" applyNumberFormat="1" applyFont="1" applyBorder="1"/>
    <xf numFmtId="43" fontId="16" fillId="0" borderId="14" xfId="12" applyFont="1" applyBorder="1" applyAlignment="1">
      <alignment horizontal="right"/>
    </xf>
    <xf numFmtId="0" fontId="12" fillId="0" borderId="15" xfId="27" applyFont="1" applyBorder="1" applyAlignment="1">
      <alignment horizontal="left" indent="1"/>
    </xf>
    <xf numFmtId="3" fontId="15" fillId="0" borderId="15" xfId="25" applyNumberFormat="1" applyFont="1" applyBorder="1"/>
    <xf numFmtId="43" fontId="15" fillId="0" borderId="15" xfId="12" applyFont="1" applyBorder="1" applyAlignment="1">
      <alignment horizontal="right"/>
    </xf>
    <xf numFmtId="3" fontId="15" fillId="0" borderId="15" xfId="12" applyNumberFormat="1" applyFont="1" applyBorder="1" applyAlignment="1">
      <alignment horizontal="right"/>
    </xf>
    <xf numFmtId="0" fontId="12" fillId="0" borderId="15" xfId="27" applyFont="1" applyBorder="1" applyAlignment="1">
      <alignment horizontal="left" wrapText="1" indent="1"/>
    </xf>
    <xf numFmtId="0" fontId="12" fillId="0" borderId="16" xfId="28" applyFont="1" applyFill="1" applyBorder="1" applyAlignment="1">
      <alignment horizontal="left" indent="1"/>
    </xf>
    <xf numFmtId="1" fontId="12" fillId="0" borderId="16" xfId="29" applyNumberFormat="1" applyFont="1" applyBorder="1" applyAlignment="1">
      <alignment horizontal="right"/>
    </xf>
    <xf numFmtId="0" fontId="12" fillId="0" borderId="16" xfId="25" applyFont="1" applyBorder="1"/>
    <xf numFmtId="0" fontId="9" fillId="0" borderId="0" xfId="25" applyNumberFormat="1" applyFont="1" applyBorder="1" applyAlignment="1">
      <alignment horizontal="right"/>
    </xf>
    <xf numFmtId="0" fontId="6" fillId="0" borderId="5" xfId="25" applyFont="1" applyBorder="1"/>
    <xf numFmtId="0" fontId="6" fillId="0" borderId="6" xfId="25" applyFont="1" applyBorder="1"/>
    <xf numFmtId="0" fontId="6" fillId="0" borderId="7" xfId="23" applyFont="1" applyFill="1" applyBorder="1" applyAlignment="1">
      <alignment horizontal="center"/>
    </xf>
    <xf numFmtId="0" fontId="6" fillId="0" borderId="2" xfId="23" applyFont="1" applyFill="1" applyBorder="1" applyAlignment="1">
      <alignment horizontal="center"/>
    </xf>
    <xf numFmtId="0" fontId="6" fillId="0" borderId="20" xfId="25" applyFont="1" applyBorder="1"/>
    <xf numFmtId="0" fontId="6" fillId="0" borderId="19" xfId="25" applyFont="1" applyBorder="1"/>
    <xf numFmtId="0" fontId="6" fillId="0" borderId="21" xfId="23" applyFont="1" applyFill="1" applyBorder="1" applyAlignment="1">
      <alignment horizontal="center" vertical="center"/>
    </xf>
    <xf numFmtId="0" fontId="6" fillId="0" borderId="0" xfId="23" applyFont="1" applyFill="1" applyBorder="1" applyAlignment="1">
      <alignment horizontal="center" vertical="center"/>
    </xf>
    <xf numFmtId="0" fontId="6" fillId="0" borderId="19" xfId="17" applyFont="1" applyBorder="1" applyAlignment="1">
      <alignment horizontal="center" vertical="center" wrapText="1"/>
    </xf>
    <xf numFmtId="0" fontId="6" fillId="0" borderId="7" xfId="23" applyFont="1" applyFill="1" applyBorder="1" applyAlignment="1">
      <alignment horizontal="center" vertical="center"/>
    </xf>
    <xf numFmtId="0" fontId="6" fillId="0" borderId="30" xfId="17" applyFont="1" applyBorder="1" applyAlignment="1">
      <alignment horizontal="center" vertical="top" wrapText="1"/>
    </xf>
    <xf numFmtId="0" fontId="6" fillId="0" borderId="0" xfId="17" applyFont="1" applyBorder="1" applyAlignment="1">
      <alignment horizontal="center" vertical="top" wrapText="1"/>
    </xf>
    <xf numFmtId="0" fontId="6" fillId="0" borderId="21" xfId="17" applyFont="1" applyBorder="1" applyAlignment="1">
      <alignment horizontal="center" vertical="top" wrapText="1"/>
    </xf>
    <xf numFmtId="0" fontId="13" fillId="3" borderId="8" xfId="4" applyNumberFormat="1" applyFont="1" applyFill="1" applyBorder="1"/>
    <xf numFmtId="0" fontId="13" fillId="3" borderId="9" xfId="4" applyFont="1" applyFill="1" applyBorder="1"/>
    <xf numFmtId="3" fontId="13" fillId="0" borderId="14" xfId="29" applyNumberFormat="1" applyFont="1" applyBorder="1" applyAlignment="1"/>
    <xf numFmtId="43" fontId="13" fillId="0" borderId="14" xfId="12" applyFont="1" applyBorder="1" applyAlignment="1"/>
    <xf numFmtId="166" fontId="13" fillId="0" borderId="14" xfId="12" applyNumberFormat="1" applyFont="1" applyBorder="1" applyAlignment="1"/>
    <xf numFmtId="0" fontId="13" fillId="3" borderId="10" xfId="4" applyNumberFormat="1" applyFont="1" applyFill="1" applyBorder="1"/>
    <xf numFmtId="0" fontId="13" fillId="3" borderId="11" xfId="4" applyFont="1" applyFill="1" applyBorder="1"/>
    <xf numFmtId="3" fontId="13" fillId="0" borderId="15" xfId="29" applyNumberFormat="1" applyFont="1" applyBorder="1" applyAlignment="1"/>
    <xf numFmtId="0" fontId="12" fillId="3" borderId="10" xfId="4" applyFont="1" applyFill="1" applyBorder="1"/>
    <xf numFmtId="0" fontId="12" fillId="3" borderId="11" xfId="8" applyFont="1" applyFill="1" applyBorder="1"/>
    <xf numFmtId="166" fontId="12" fillId="0" borderId="15" xfId="12" applyNumberFormat="1" applyFont="1" applyBorder="1" applyAlignment="1"/>
    <xf numFmtId="0" fontId="12" fillId="3" borderId="11" xfId="8" applyFont="1" applyFill="1" applyBorder="1" applyAlignment="1">
      <alignment horizontal="left"/>
    </xf>
    <xf numFmtId="3" fontId="12" fillId="0" borderId="15" xfId="29" applyNumberFormat="1" applyFont="1" applyBorder="1" applyAlignment="1"/>
    <xf numFmtId="0" fontId="13" fillId="3" borderId="11" xfId="8" applyFont="1" applyFill="1" applyBorder="1"/>
    <xf numFmtId="166" fontId="13" fillId="0" borderId="15" xfId="12" applyNumberFormat="1" applyFont="1" applyBorder="1" applyAlignment="1"/>
    <xf numFmtId="0" fontId="12" fillId="3" borderId="10" xfId="0" applyFont="1" applyFill="1" applyBorder="1"/>
    <xf numFmtId="0" fontId="13" fillId="3" borderId="10" xfId="4" applyFont="1" applyFill="1" applyBorder="1"/>
    <xf numFmtId="1" fontId="12" fillId="0" borderId="15" xfId="25" applyNumberFormat="1" applyFont="1" applyFill="1" applyBorder="1" applyAlignment="1">
      <alignment horizontal="right" indent="1"/>
    </xf>
    <xf numFmtId="164" fontId="12" fillId="0" borderId="15" xfId="25" applyNumberFormat="1" applyFont="1" applyBorder="1" applyAlignment="1">
      <alignment horizontal="right" indent="2"/>
    </xf>
    <xf numFmtId="164" fontId="12" fillId="0" borderId="15" xfId="25" applyNumberFormat="1" applyFont="1" applyBorder="1"/>
    <xf numFmtId="164" fontId="6" fillId="0" borderId="15" xfId="25" applyNumberFormat="1" applyFont="1" applyBorder="1"/>
    <xf numFmtId="0" fontId="13" fillId="3" borderId="12" xfId="4" applyFont="1" applyFill="1" applyBorder="1"/>
    <xf numFmtId="0" fontId="12" fillId="3" borderId="13" xfId="8" applyFont="1" applyFill="1" applyBorder="1"/>
    <xf numFmtId="164" fontId="6" fillId="0" borderId="16" xfId="25" applyNumberFormat="1" applyFont="1" applyFill="1" applyBorder="1" applyAlignment="1">
      <alignment horizontal="right" indent="1"/>
    </xf>
    <xf numFmtId="164" fontId="6" fillId="0" borderId="16" xfId="25" applyNumberFormat="1" applyFont="1" applyBorder="1" applyAlignment="1">
      <alignment horizontal="right" indent="2"/>
    </xf>
    <xf numFmtId="164" fontId="6" fillId="0" borderId="16" xfId="25" applyNumberFormat="1" applyFont="1" applyBorder="1"/>
    <xf numFmtId="0" fontId="11" fillId="0" borderId="0" xfId="30" applyFont="1" applyBorder="1" applyAlignment="1"/>
    <xf numFmtId="0" fontId="6" fillId="0" borderId="0" xfId="30" applyFont="1" applyBorder="1"/>
    <xf numFmtId="0" fontId="9" fillId="0" borderId="0" xfId="30" applyFont="1" applyBorder="1" applyAlignment="1">
      <alignment horizontal="right"/>
    </xf>
    <xf numFmtId="0" fontId="6" fillId="0" borderId="7" xfId="25" applyFont="1" applyBorder="1"/>
    <xf numFmtId="0" fontId="6" fillId="0" borderId="21" xfId="25" applyFont="1" applyBorder="1"/>
    <xf numFmtId="0" fontId="6" fillId="0" borderId="0" xfId="25" applyNumberFormat="1" applyFont="1" applyBorder="1" applyAlignment="1">
      <alignment horizontal="center" vertical="center" wrapText="1"/>
    </xf>
    <xf numFmtId="0" fontId="6" fillId="0" borderId="21" xfId="25" applyNumberFormat="1" applyFont="1" applyBorder="1" applyAlignment="1">
      <alignment horizontal="center" vertical="center" wrapText="1"/>
    </xf>
    <xf numFmtId="0" fontId="6" fillId="0" borderId="30" xfId="30" applyFont="1" applyBorder="1" applyAlignment="1">
      <alignment vertical="top"/>
    </xf>
    <xf numFmtId="0" fontId="6" fillId="0" borderId="1" xfId="25" applyFont="1" applyBorder="1" applyAlignment="1">
      <alignment horizontal="center" vertical="top"/>
    </xf>
    <xf numFmtId="0" fontId="6" fillId="0" borderId="30" xfId="25" applyFont="1" applyBorder="1" applyAlignment="1">
      <alignment horizontal="center" vertical="top"/>
    </xf>
    <xf numFmtId="0" fontId="11" fillId="0" borderId="14" xfId="30" applyFont="1" applyBorder="1" applyAlignment="1"/>
    <xf numFmtId="4" fontId="13" fillId="0" borderId="14" xfId="30" applyNumberFormat="1" applyFont="1" applyBorder="1" applyAlignment="1">
      <alignment horizontal="right"/>
    </xf>
    <xf numFmtId="0" fontId="12" fillId="0" borderId="15" xfId="0" applyFont="1" applyFill="1" applyBorder="1" applyAlignment="1">
      <alignment horizontal="left"/>
    </xf>
    <xf numFmtId="0" fontId="12" fillId="0" borderId="15" xfId="0" applyFont="1" applyFill="1" applyBorder="1" applyAlignment="1">
      <alignment horizontal="left" wrapText="1"/>
    </xf>
    <xf numFmtId="0" fontId="12" fillId="0" borderId="15" xfId="0" applyFont="1" applyFill="1" applyBorder="1" applyAlignment="1"/>
    <xf numFmtId="0" fontId="6" fillId="0" borderId="16" xfId="30" applyFont="1" applyBorder="1"/>
    <xf numFmtId="0" fontId="11" fillId="0" borderId="0" xfId="30" applyFont="1" applyBorder="1"/>
    <xf numFmtId="0" fontId="12" fillId="0" borderId="5" xfId="25" applyFont="1" applyBorder="1"/>
    <xf numFmtId="0" fontId="12" fillId="0" borderId="7" xfId="23" applyFont="1" applyFill="1" applyBorder="1" applyAlignment="1">
      <alignment horizontal="center"/>
    </xf>
    <xf numFmtId="0" fontId="12" fillId="0" borderId="2" xfId="23" applyFont="1" applyFill="1" applyBorder="1" applyAlignment="1">
      <alignment horizontal="center"/>
    </xf>
    <xf numFmtId="0" fontId="12" fillId="0" borderId="20" xfId="25" applyFont="1" applyBorder="1"/>
    <xf numFmtId="0" fontId="12" fillId="0" borderId="21" xfId="23" applyFont="1" applyFill="1" applyBorder="1" applyAlignment="1">
      <alignment horizontal="center" vertical="center"/>
    </xf>
    <xf numFmtId="0" fontId="12" fillId="0" borderId="0" xfId="23" applyFont="1" applyFill="1" applyBorder="1" applyAlignment="1">
      <alignment horizontal="center" vertical="center"/>
    </xf>
    <xf numFmtId="0" fontId="12" fillId="0" borderId="7" xfId="23" applyFont="1" applyFill="1" applyBorder="1" applyAlignment="1">
      <alignment horizontal="center" vertical="center"/>
    </xf>
    <xf numFmtId="0" fontId="12" fillId="0" borderId="20" xfId="30" applyFont="1" applyBorder="1"/>
    <xf numFmtId="0" fontId="12" fillId="0" borderId="21" xfId="17" applyFont="1" applyBorder="1" applyAlignment="1">
      <alignment horizontal="center" vertical="top" wrapText="1"/>
    </xf>
    <xf numFmtId="0" fontId="13" fillId="0" borderId="14" xfId="30" applyFont="1" applyBorder="1" applyAlignment="1"/>
    <xf numFmtId="43" fontId="13" fillId="0" borderId="14" xfId="12" applyFont="1" applyBorder="1" applyAlignment="1">
      <alignment horizontal="right" indent="1"/>
    </xf>
    <xf numFmtId="0" fontId="12" fillId="0" borderId="15" xfId="30" applyFont="1" applyBorder="1" applyAlignment="1">
      <alignment horizontal="left" indent="1"/>
    </xf>
    <xf numFmtId="43" fontId="12" fillId="0" borderId="15" xfId="12" applyFont="1" applyBorder="1" applyAlignment="1">
      <alignment horizontal="right" indent="1"/>
    </xf>
    <xf numFmtId="43" fontId="12" fillId="0" borderId="15" xfId="12" applyFont="1" applyBorder="1" applyAlignment="1"/>
    <xf numFmtId="0" fontId="13" fillId="0" borderId="15" xfId="30" applyFont="1" applyBorder="1"/>
    <xf numFmtId="43" fontId="13" fillId="0" borderId="15" xfId="12" applyFont="1" applyBorder="1" applyAlignment="1"/>
    <xf numFmtId="43" fontId="13" fillId="0" borderId="15" xfId="12" applyFont="1" applyBorder="1" applyAlignment="1">
      <alignment horizontal="right" indent="1"/>
    </xf>
    <xf numFmtId="0" fontId="11" fillId="0" borderId="0" xfId="15" applyNumberFormat="1" applyFont="1" applyFill="1" applyBorder="1" applyAlignment="1"/>
    <xf numFmtId="0" fontId="6" fillId="0" borderId="0" xfId="15" applyFont="1" applyFill="1"/>
    <xf numFmtId="0" fontId="6" fillId="0" borderId="1" xfId="15" applyFont="1" applyFill="1" applyBorder="1"/>
    <xf numFmtId="0" fontId="12" fillId="0" borderId="2" xfId="25" applyFont="1" applyBorder="1"/>
    <xf numFmtId="0" fontId="12" fillId="0" borderId="7" xfId="25" applyNumberFormat="1" applyFont="1" applyBorder="1" applyAlignment="1">
      <alignment horizontal="center" wrapText="1"/>
    </xf>
    <xf numFmtId="0" fontId="12" fillId="0" borderId="0" xfId="25" applyFont="1" applyBorder="1"/>
    <xf numFmtId="0" fontId="12" fillId="0" borderId="21" xfId="25" applyNumberFormat="1" applyFont="1" applyBorder="1" applyAlignment="1">
      <alignment horizontal="center" vertical="center" wrapText="1"/>
    </xf>
    <xf numFmtId="0" fontId="12" fillId="0" borderId="26" xfId="25" applyFont="1" applyBorder="1"/>
    <xf numFmtId="0" fontId="12" fillId="0" borderId="1" xfId="25" applyFont="1" applyBorder="1"/>
    <xf numFmtId="0" fontId="12" fillId="0" borderId="30" xfId="25" applyFont="1" applyBorder="1" applyAlignment="1">
      <alignment horizontal="center" vertical="top"/>
    </xf>
    <xf numFmtId="0" fontId="12" fillId="0" borderId="30" xfId="17" applyFont="1" applyBorder="1" applyAlignment="1">
      <alignment horizontal="center" vertical="top" wrapText="1"/>
    </xf>
    <xf numFmtId="0" fontId="12" fillId="0" borderId="16" xfId="15" applyFont="1" applyFill="1" applyBorder="1"/>
    <xf numFmtId="0" fontId="12" fillId="0" borderId="30" xfId="17"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43" fontId="13" fillId="0" borderId="15" xfId="12" applyFont="1" applyFill="1" applyBorder="1" applyAlignment="1">
      <alignment horizontal="center"/>
    </xf>
    <xf numFmtId="43" fontId="13" fillId="0" borderId="15" xfId="12" applyFont="1" applyFill="1" applyBorder="1" applyAlignment="1">
      <alignment horizontal="left"/>
    </xf>
    <xf numFmtId="43" fontId="13" fillId="0" borderId="15" xfId="12" applyFont="1" applyFill="1" applyBorder="1" applyAlignment="1">
      <alignment wrapText="1"/>
    </xf>
    <xf numFmtId="43" fontId="13" fillId="0" borderId="15" xfId="12" applyNumberFormat="1" applyFont="1" applyFill="1" applyBorder="1" applyAlignment="1">
      <alignment wrapText="1"/>
    </xf>
    <xf numFmtId="0" fontId="13" fillId="0" borderId="15" xfId="32" applyNumberFormat="1" applyFont="1" applyBorder="1" applyAlignment="1">
      <alignment horizontal="left"/>
    </xf>
    <xf numFmtId="0" fontId="12" fillId="0" borderId="10" xfId="32" applyFont="1" applyBorder="1" applyAlignment="1">
      <alignment horizontal="left"/>
    </xf>
    <xf numFmtId="0" fontId="12" fillId="0" borderId="12" xfId="32" applyFont="1" applyBorder="1" applyAlignment="1">
      <alignment horizontal="left"/>
    </xf>
    <xf numFmtId="0" fontId="11" fillId="0" borderId="0" xfId="6" applyNumberFormat="1" applyFont="1" applyBorder="1" applyAlignment="1"/>
    <xf numFmtId="0" fontId="6" fillId="0" borderId="0" xfId="6" applyFont="1" applyBorder="1" applyAlignment="1">
      <alignment vertical="center"/>
    </xf>
    <xf numFmtId="0" fontId="6" fillId="0" borderId="0" xfId="6" applyFont="1"/>
    <xf numFmtId="0" fontId="6" fillId="0" borderId="2" xfId="25" applyNumberFormat="1" applyFont="1" applyBorder="1" applyAlignment="1">
      <alignment horizontal="center" vertical="center" wrapText="1"/>
    </xf>
    <xf numFmtId="0" fontId="6" fillId="0" borderId="7" xfId="25" applyNumberFormat="1" applyFont="1" applyBorder="1" applyAlignment="1">
      <alignment horizontal="center" vertical="center" wrapText="1"/>
    </xf>
    <xf numFmtId="0" fontId="6" fillId="0" borderId="0" xfId="25" applyFont="1" applyBorder="1" applyAlignment="1">
      <alignment horizontal="center" vertical="center" wrapText="1"/>
    </xf>
    <xf numFmtId="0" fontId="6" fillId="0" borderId="21" xfId="25" applyFont="1" applyBorder="1" applyAlignment="1">
      <alignment horizontal="center" vertical="center" wrapText="1"/>
    </xf>
    <xf numFmtId="0" fontId="6" fillId="0" borderId="7" xfId="25" applyFont="1" applyBorder="1" applyAlignment="1">
      <alignment horizontal="center" vertical="center" wrapText="1"/>
    </xf>
    <xf numFmtId="0" fontId="6" fillId="0" borderId="26" xfId="25" applyFont="1" applyBorder="1"/>
    <xf numFmtId="0" fontId="6" fillId="0" borderId="27" xfId="25" applyFont="1" applyBorder="1"/>
    <xf numFmtId="0" fontId="6" fillId="0" borderId="30" xfId="6" applyFont="1" applyBorder="1"/>
    <xf numFmtId="164" fontId="11" fillId="0" borderId="14" xfId="6" applyNumberFormat="1" applyFont="1" applyBorder="1" applyAlignment="1">
      <alignment horizontal="right" indent="1"/>
    </xf>
    <xf numFmtId="0" fontId="6" fillId="0" borderId="14" xfId="6" applyFont="1" applyBorder="1"/>
    <xf numFmtId="43" fontId="6" fillId="0" borderId="15" xfId="12" applyFont="1" applyBorder="1" applyAlignment="1"/>
    <xf numFmtId="0" fontId="6" fillId="0" borderId="15" xfId="6" applyFont="1" applyBorder="1"/>
    <xf numFmtId="0" fontId="27" fillId="0" borderId="0" xfId="33" applyFont="1"/>
    <xf numFmtId="0" fontId="22" fillId="0" borderId="0" xfId="33" applyFont="1"/>
    <xf numFmtId="0" fontId="22" fillId="0" borderId="7" xfId="33" applyFont="1" applyBorder="1"/>
    <xf numFmtId="0" fontId="28" fillId="0" borderId="2" xfId="0" applyFont="1" applyBorder="1" applyAlignment="1">
      <alignment horizontal="center" vertical="center" wrapText="1"/>
    </xf>
    <xf numFmtId="0" fontId="28" fillId="0" borderId="7" xfId="0" applyFont="1" applyBorder="1" applyAlignment="1">
      <alignment horizontal="center" vertical="center" wrapText="1"/>
    </xf>
    <xf numFmtId="0" fontId="22" fillId="0" borderId="30" xfId="33" applyFont="1" applyBorder="1"/>
    <xf numFmtId="0" fontId="28" fillId="0" borderId="1" xfId="0" applyFont="1" applyBorder="1" applyAlignment="1">
      <alignment horizontal="center" vertical="center" wrapText="1"/>
    </xf>
    <xf numFmtId="0" fontId="28" fillId="0" borderId="30" xfId="0" applyFont="1" applyBorder="1" applyAlignment="1">
      <alignment horizontal="center" vertical="center" wrapText="1"/>
    </xf>
    <xf numFmtId="0" fontId="27" fillId="0" borderId="14" xfId="33" applyFont="1" applyBorder="1"/>
    <xf numFmtId="0" fontId="22" fillId="0" borderId="14" xfId="33" applyFont="1" applyBorder="1"/>
    <xf numFmtId="166" fontId="22" fillId="0" borderId="14" xfId="12" applyNumberFormat="1" applyFont="1" applyBorder="1"/>
    <xf numFmtId="0" fontId="22" fillId="0" borderId="15" xfId="33" applyFont="1" applyBorder="1" applyAlignment="1"/>
    <xf numFmtId="0" fontId="22" fillId="0" borderId="15" xfId="33" applyFont="1" applyBorder="1" applyAlignment="1">
      <alignment horizontal="center"/>
    </xf>
    <xf numFmtId="166" fontId="22" fillId="0" borderId="15" xfId="12" applyNumberFormat="1" applyFont="1" applyBorder="1" applyAlignment="1">
      <alignment horizontal="right"/>
    </xf>
    <xf numFmtId="0" fontId="22" fillId="0" borderId="15" xfId="33" applyFont="1" applyBorder="1" applyAlignment="1">
      <alignment horizontal="left" indent="2"/>
    </xf>
    <xf numFmtId="0" fontId="27" fillId="0" borderId="15" xfId="33" applyFont="1" applyBorder="1"/>
    <xf numFmtId="0" fontId="22" fillId="0" borderId="15" xfId="33" applyFont="1" applyBorder="1"/>
    <xf numFmtId="166" fontId="22" fillId="0" borderId="16" xfId="12" applyNumberFormat="1" applyFont="1" applyBorder="1" applyAlignment="1">
      <alignment horizontal="right"/>
    </xf>
    <xf numFmtId="0" fontId="6" fillId="0" borderId="17" xfId="5" applyNumberFormat="1" applyFont="1" applyFill="1" applyBorder="1" applyAlignment="1">
      <alignment horizontal="center" vertical="center" wrapText="1"/>
    </xf>
    <xf numFmtId="0" fontId="6" fillId="0" borderId="14" xfId="15" applyFont="1" applyBorder="1" applyAlignment="1"/>
    <xf numFmtId="166" fontId="6" fillId="0" borderId="14" xfId="12" applyNumberFormat="1" applyFont="1" applyFill="1" applyBorder="1" applyAlignment="1"/>
    <xf numFmtId="4" fontId="6" fillId="0" borderId="0" xfId="0" applyNumberFormat="1" applyFont="1"/>
    <xf numFmtId="0" fontId="22" fillId="0" borderId="16" xfId="33" applyFont="1" applyBorder="1" applyAlignment="1"/>
    <xf numFmtId="0" fontId="22" fillId="0" borderId="16" xfId="33" applyFont="1" applyBorder="1" applyAlignment="1">
      <alignment horizontal="center"/>
    </xf>
    <xf numFmtId="0" fontId="29" fillId="0" borderId="0" xfId="0" applyFont="1"/>
    <xf numFmtId="0" fontId="12" fillId="3" borderId="7" xfId="25" applyFont="1" applyFill="1" applyBorder="1" applyAlignment="1">
      <alignment horizontal="center" vertical="center" wrapText="1"/>
    </xf>
    <xf numFmtId="0" fontId="12" fillId="3" borderId="0" xfId="25" applyFont="1" applyFill="1" applyBorder="1" applyAlignment="1">
      <alignment horizontal="center" vertical="center" wrapText="1"/>
    </xf>
    <xf numFmtId="0" fontId="12" fillId="3" borderId="7" xfId="17" applyFont="1" applyFill="1" applyBorder="1" applyAlignment="1">
      <alignment horizontal="center" vertical="center" wrapText="1"/>
    </xf>
    <xf numFmtId="0" fontId="12" fillId="3" borderId="21" xfId="17" applyFont="1" applyFill="1" applyBorder="1" applyAlignment="1">
      <alignment horizontal="center" vertical="center" wrapText="1"/>
    </xf>
    <xf numFmtId="0" fontId="12" fillId="3" borderId="0" xfId="17" applyFont="1" applyFill="1" applyBorder="1" applyAlignment="1">
      <alignment horizontal="center" vertical="center" wrapText="1"/>
    </xf>
    <xf numFmtId="3" fontId="13" fillId="3" borderId="14" xfId="12" applyNumberFormat="1" applyFont="1" applyFill="1" applyBorder="1" applyAlignment="1">
      <alignment horizontal="right"/>
    </xf>
    <xf numFmtId="3" fontId="12" fillId="3" borderId="15" xfId="12" applyNumberFormat="1" applyFont="1" applyFill="1" applyBorder="1" applyAlignment="1">
      <alignment horizontal="right"/>
    </xf>
    <xf numFmtId="0" fontId="12" fillId="3" borderId="12" xfId="25" applyFont="1" applyFill="1" applyBorder="1"/>
    <xf numFmtId="164" fontId="12" fillId="3" borderId="33" xfId="25" applyNumberFormat="1" applyFont="1" applyFill="1" applyBorder="1"/>
    <xf numFmtId="164" fontId="12" fillId="3" borderId="13" xfId="25" applyNumberFormat="1" applyFont="1" applyFill="1" applyBorder="1"/>
    <xf numFmtId="0" fontId="12" fillId="0" borderId="11" xfId="13" applyFont="1" applyBorder="1"/>
    <xf numFmtId="0" fontId="12" fillId="0" borderId="11" xfId="14" applyNumberFormat="1" applyFont="1" applyFill="1" applyBorder="1" applyAlignment="1">
      <alignment wrapText="1"/>
    </xf>
    <xf numFmtId="0" fontId="12" fillId="0" borderId="11" xfId="14" applyFont="1" applyBorder="1" applyAlignment="1">
      <alignment wrapText="1"/>
    </xf>
    <xf numFmtId="0" fontId="12" fillId="0" borderId="15" xfId="3" applyNumberFormat="1" applyFont="1" applyBorder="1" applyAlignment="1">
      <alignment horizontal="left" wrapText="1" indent="1"/>
    </xf>
    <xf numFmtId="0" fontId="12" fillId="0" borderId="15" xfId="15" applyNumberFormat="1" applyFont="1" applyBorder="1" applyAlignment="1">
      <alignment horizontal="left" wrapText="1" indent="1"/>
    </xf>
    <xf numFmtId="0" fontId="12" fillId="0" borderId="15" xfId="15" applyNumberFormat="1" applyFont="1" applyBorder="1" applyAlignment="1">
      <alignment horizontal="left" indent="1"/>
    </xf>
    <xf numFmtId="0" fontId="11" fillId="0" borderId="14" xfId="3" applyFont="1" applyBorder="1" applyAlignment="1"/>
    <xf numFmtId="0" fontId="30" fillId="0" borderId="0" xfId="0" applyFont="1"/>
    <xf numFmtId="0" fontId="13" fillId="0" borderId="15" xfId="15" applyNumberFormat="1" applyFont="1" applyBorder="1" applyAlignment="1">
      <alignment horizontal="left"/>
    </xf>
    <xf numFmtId="2" fontId="30" fillId="0" borderId="0" xfId="0" applyNumberFormat="1" applyFont="1"/>
    <xf numFmtId="0" fontId="6" fillId="0" borderId="15" xfId="16" applyFont="1" applyFill="1" applyBorder="1" applyAlignment="1">
      <alignment horizontal="left"/>
    </xf>
    <xf numFmtId="0" fontId="12" fillId="0" borderId="19" xfId="17" applyFont="1" applyBorder="1" applyAlignment="1">
      <alignment horizontal="center" vertical="center" wrapText="1"/>
    </xf>
    <xf numFmtId="0" fontId="16" fillId="0" borderId="15" xfId="30" applyFont="1" applyBorder="1"/>
    <xf numFmtId="0" fontId="16" fillId="0" borderId="16" xfId="30" applyFont="1" applyBorder="1"/>
    <xf numFmtId="49" fontId="13" fillId="0" borderId="14" xfId="0" applyNumberFormat="1" applyFont="1" applyFill="1" applyBorder="1" applyAlignment="1" applyProtection="1">
      <alignment vertical="center" wrapText="1"/>
    </xf>
    <xf numFmtId="4" fontId="13" fillId="0" borderId="14" xfId="0" applyNumberFormat="1" applyFont="1" applyFill="1" applyBorder="1" applyAlignment="1" applyProtection="1">
      <alignment horizontal="right" wrapText="1"/>
    </xf>
    <xf numFmtId="4" fontId="13" fillId="0" borderId="14" xfId="0" applyNumberFormat="1" applyFont="1" applyFill="1" applyBorder="1" applyAlignment="1">
      <alignment horizontal="right"/>
    </xf>
    <xf numFmtId="0" fontId="13" fillId="0" borderId="10" xfId="0" applyFont="1" applyFill="1" applyBorder="1" applyAlignment="1">
      <alignment horizontal="left"/>
    </xf>
    <xf numFmtId="0" fontId="13" fillId="0" borderId="11" xfId="0" applyFont="1" applyFill="1" applyBorder="1"/>
    <xf numFmtId="2" fontId="13" fillId="0" borderId="15" xfId="0" applyNumberFormat="1" applyFont="1" applyFill="1" applyBorder="1"/>
    <xf numFmtId="0" fontId="13" fillId="0" borderId="12" xfId="0" applyFont="1" applyFill="1" applyBorder="1" applyAlignment="1">
      <alignment horizontal="left"/>
    </xf>
    <xf numFmtId="0" fontId="13" fillId="0" borderId="13" xfId="0" applyFont="1" applyFill="1" applyBorder="1"/>
    <xf numFmtId="43" fontId="13" fillId="0" borderId="16" xfId="12" applyNumberFormat="1" applyFont="1" applyFill="1" applyBorder="1"/>
    <xf numFmtId="2" fontId="13" fillId="0" borderId="16" xfId="0" applyNumberFormat="1" applyFont="1" applyFill="1" applyBorder="1"/>
    <xf numFmtId="0" fontId="12" fillId="0" borderId="13" xfId="0" applyNumberFormat="1" applyFont="1" applyFill="1" applyBorder="1" applyAlignment="1"/>
    <xf numFmtId="0" fontId="13" fillId="0" borderId="14" xfId="14" applyFont="1" applyBorder="1" applyAlignment="1">
      <alignment horizontal="center" wrapText="1"/>
    </xf>
    <xf numFmtId="166" fontId="15" fillId="0" borderId="0" xfId="0" applyNumberFormat="1" applyFont="1"/>
    <xf numFmtId="0" fontId="13" fillId="0" borderId="15" xfId="14" applyFont="1" applyBorder="1" applyAlignment="1">
      <alignment horizontal="center" wrapText="1"/>
    </xf>
    <xf numFmtId="0" fontId="6" fillId="0" borderId="7" xfId="0" applyFont="1" applyFill="1" applyBorder="1" applyAlignment="1">
      <alignment horizontal="center"/>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4" xfId="0" applyFont="1" applyBorder="1" applyAlignment="1">
      <alignment horizontal="center" vertical="center" wrapText="1"/>
    </xf>
    <xf numFmtId="4" fontId="13" fillId="0" borderId="15" xfId="0" applyNumberFormat="1" applyFont="1" applyFill="1" applyBorder="1" applyAlignment="1" applyProtection="1">
      <alignment horizontal="right" wrapText="1"/>
    </xf>
    <xf numFmtId="4" fontId="13" fillId="0" borderId="15" xfId="0" applyNumberFormat="1" applyFont="1" applyFill="1" applyBorder="1" applyAlignment="1">
      <alignment horizontal="right"/>
    </xf>
    <xf numFmtId="166" fontId="13" fillId="3" borderId="16" xfId="12" applyNumberFormat="1" applyFont="1" applyFill="1" applyBorder="1" applyAlignment="1">
      <alignment horizontal="right"/>
    </xf>
    <xf numFmtId="166" fontId="13" fillId="0" borderId="16" xfId="12" applyNumberFormat="1" applyFont="1" applyFill="1" applyBorder="1" applyAlignment="1">
      <alignment horizontal="right"/>
    </xf>
    <xf numFmtId="166" fontId="13" fillId="0" borderId="16" xfId="12" applyNumberFormat="1" applyFont="1" applyFill="1" applyBorder="1"/>
    <xf numFmtId="4" fontId="13" fillId="0" borderId="16" xfId="0" applyNumberFormat="1" applyFont="1" applyFill="1" applyBorder="1" applyAlignment="1" applyProtection="1">
      <alignment horizontal="right" wrapText="1"/>
    </xf>
    <xf numFmtId="4" fontId="13" fillId="0" borderId="16" xfId="0" applyNumberFormat="1" applyFont="1" applyFill="1" applyBorder="1" applyAlignment="1">
      <alignment horizontal="right"/>
    </xf>
    <xf numFmtId="3" fontId="12" fillId="0" borderId="15" xfId="30" applyNumberFormat="1" applyFont="1" applyBorder="1" applyAlignment="1"/>
    <xf numFmtId="3" fontId="13" fillId="0" borderId="15" xfId="30" applyNumberFormat="1" applyFont="1" applyBorder="1" applyAlignment="1"/>
    <xf numFmtId="43" fontId="12" fillId="0" borderId="15" xfId="0" applyNumberFormat="1" applyFont="1" applyFill="1" applyBorder="1"/>
    <xf numFmtId="0" fontId="2" fillId="0" borderId="0" xfId="0" applyFont="1"/>
    <xf numFmtId="0" fontId="12" fillId="0" borderId="21" xfId="17" applyFont="1" applyFill="1" applyBorder="1" applyAlignment="1">
      <alignment horizontal="center" vertical="top" wrapText="1"/>
    </xf>
    <xf numFmtId="169" fontId="11" fillId="0" borderId="14" xfId="17" applyNumberFormat="1" applyFont="1" applyBorder="1" applyAlignment="1">
      <alignment horizontal="right" wrapText="1"/>
    </xf>
    <xf numFmtId="2" fontId="11" fillId="0" borderId="14" xfId="17" applyNumberFormat="1" applyFont="1" applyBorder="1" applyAlignment="1">
      <alignment horizontal="right" wrapText="1"/>
    </xf>
    <xf numFmtId="43" fontId="6" fillId="0" borderId="15" xfId="12" applyNumberFormat="1" applyFont="1" applyBorder="1" applyAlignment="1"/>
    <xf numFmtId="43" fontId="6" fillId="0" borderId="15" xfId="15" applyNumberFormat="1" applyFont="1" applyBorder="1" applyAlignment="1"/>
    <xf numFmtId="2" fontId="6" fillId="0" borderId="14" xfId="15" applyNumberFormat="1" applyFont="1" applyBorder="1" applyAlignment="1"/>
    <xf numFmtId="2" fontId="13" fillId="0" borderId="7" xfId="12" applyNumberFormat="1" applyFont="1" applyFill="1" applyBorder="1"/>
    <xf numFmtId="2" fontId="12" fillId="0" borderId="15" xfId="12" applyNumberFormat="1" applyFont="1" applyFill="1" applyBorder="1"/>
    <xf numFmtId="2" fontId="12" fillId="0" borderId="16" xfId="15" applyNumberFormat="1" applyFont="1" applyFill="1" applyBorder="1"/>
    <xf numFmtId="43" fontId="6" fillId="0" borderId="15" xfId="12" applyFont="1" applyBorder="1" applyAlignment="1">
      <alignment horizontal="right" indent="1"/>
    </xf>
    <xf numFmtId="43" fontId="11" fillId="0" borderId="15" xfId="12" applyFont="1" applyBorder="1" applyAlignment="1">
      <alignment horizontal="right" indent="1"/>
    </xf>
    <xf numFmtId="43" fontId="6" fillId="0" borderId="15" xfId="12" applyFont="1" applyFill="1" applyBorder="1"/>
    <xf numFmtId="43" fontId="6" fillId="0" borderId="16" xfId="12" applyFont="1" applyFill="1" applyBorder="1"/>
    <xf numFmtId="43" fontId="11" fillId="0" borderId="15" xfId="12" applyFont="1" applyBorder="1" applyAlignment="1"/>
    <xf numFmtId="43" fontId="11" fillId="0" borderId="15" xfId="12" applyFont="1" applyFill="1" applyBorder="1"/>
    <xf numFmtId="0" fontId="11" fillId="0" borderId="15" xfId="0" applyFont="1" applyFill="1" applyBorder="1"/>
    <xf numFmtId="2" fontId="15" fillId="0" borderId="16" xfId="0" applyNumberFormat="1" applyFont="1" applyFill="1" applyBorder="1"/>
    <xf numFmtId="43" fontId="12" fillId="0" borderId="16" xfId="12" applyFont="1" applyFill="1" applyBorder="1"/>
    <xf numFmtId="43" fontId="15" fillId="0" borderId="16" xfId="12" applyFont="1" applyFill="1" applyBorder="1"/>
    <xf numFmtId="0" fontId="13" fillId="0" borderId="8" xfId="0" applyNumberFormat="1" applyFont="1" applyFill="1" applyBorder="1" applyAlignment="1"/>
    <xf numFmtId="0" fontId="13" fillId="0" borderId="14" xfId="0" applyNumberFormat="1" applyFont="1" applyFill="1" applyBorder="1" applyAlignment="1"/>
    <xf numFmtId="0" fontId="15" fillId="3" borderId="14" xfId="0" applyFont="1" applyFill="1" applyBorder="1"/>
    <xf numFmtId="0" fontId="15" fillId="3" borderId="14" xfId="0" applyFont="1" applyFill="1" applyBorder="1" applyAlignment="1">
      <alignment horizontal="center"/>
    </xf>
    <xf numFmtId="0" fontId="15" fillId="3" borderId="15" xfId="0" applyFont="1" applyFill="1" applyBorder="1" applyAlignment="1">
      <alignment vertical="center" wrapText="1"/>
    </xf>
    <xf numFmtId="0" fontId="15" fillId="3" borderId="28" xfId="0" applyFont="1" applyFill="1" applyBorder="1" applyAlignment="1">
      <alignment horizontal="center"/>
    </xf>
    <xf numFmtId="0" fontId="15" fillId="3" borderId="15" xfId="0" applyFont="1" applyFill="1" applyBorder="1"/>
    <xf numFmtId="0" fontId="15" fillId="3" borderId="15" xfId="0" applyFont="1" applyFill="1" applyBorder="1" applyAlignment="1">
      <alignment horizontal="center"/>
    </xf>
    <xf numFmtId="0" fontId="15" fillId="3" borderId="15" xfId="0" applyFont="1" applyFill="1" applyBorder="1" applyAlignment="1">
      <alignment vertical="center"/>
    </xf>
    <xf numFmtId="0" fontId="15" fillId="3" borderId="15" xfId="0" applyFont="1" applyFill="1" applyBorder="1" applyAlignment="1">
      <alignment horizontal="left" vertical="center" wrapText="1"/>
    </xf>
    <xf numFmtId="0" fontId="15" fillId="3" borderId="15" xfId="0" applyFont="1" applyFill="1" applyBorder="1" applyAlignment="1">
      <alignment horizontal="center" vertical="center"/>
    </xf>
    <xf numFmtId="0" fontId="15" fillId="3" borderId="15" xfId="0" applyFont="1" applyFill="1" applyBorder="1" applyAlignment="1">
      <alignment horizontal="center" vertical="center" wrapText="1"/>
    </xf>
    <xf numFmtId="0" fontId="15" fillId="3" borderId="16" xfId="0" applyFont="1" applyFill="1" applyBorder="1" applyAlignment="1">
      <alignment horizontal="left" vertical="center" wrapText="1"/>
    </xf>
    <xf numFmtId="0" fontId="15" fillId="3" borderId="16" xfId="0" applyFont="1" applyFill="1" applyBorder="1" applyAlignment="1">
      <alignment horizontal="center"/>
    </xf>
    <xf numFmtId="4" fontId="15" fillId="0" borderId="16" xfId="21" applyNumberFormat="1" applyFont="1" applyFill="1" applyBorder="1" applyAlignment="1">
      <alignment horizontal="right"/>
    </xf>
    <xf numFmtId="43" fontId="15" fillId="0" borderId="16" xfId="12" applyFont="1" applyFill="1" applyBorder="1" applyAlignment="1">
      <alignment horizontal="right"/>
    </xf>
    <xf numFmtId="49" fontId="15" fillId="3" borderId="15" xfId="0" applyNumberFormat="1" applyFont="1" applyFill="1" applyBorder="1" applyAlignment="1">
      <alignment horizontal="left" vertical="center" wrapText="1"/>
    </xf>
    <xf numFmtId="0" fontId="15" fillId="0" borderId="0" xfId="0" applyFont="1" applyAlignment="1">
      <alignment horizontal="center" wrapText="1"/>
    </xf>
    <xf numFmtId="166" fontId="6" fillId="0" borderId="0" xfId="12" applyNumberFormat="1" applyFont="1" applyAlignment="1">
      <alignment horizontal="center" wrapText="1"/>
    </xf>
    <xf numFmtId="0" fontId="12" fillId="3" borderId="0" xfId="0" applyFont="1" applyFill="1"/>
    <xf numFmtId="0" fontId="13" fillId="3" borderId="15" xfId="14" applyFont="1" applyFill="1" applyBorder="1" applyAlignment="1">
      <alignment horizontal="left" wrapText="1"/>
    </xf>
    <xf numFmtId="0" fontId="16" fillId="3" borderId="0" xfId="0" applyFont="1" applyFill="1"/>
    <xf numFmtId="0" fontId="13" fillId="3" borderId="15" xfId="0" applyFont="1" applyFill="1" applyBorder="1"/>
    <xf numFmtId="0" fontId="13" fillId="3" borderId="16" xfId="0" applyFont="1" applyFill="1" applyBorder="1"/>
    <xf numFmtId="0" fontId="12" fillId="0" borderId="15" xfId="0" applyFont="1" applyBorder="1" applyAlignment="1"/>
    <xf numFmtId="166" fontId="15" fillId="3" borderId="14" xfId="0" applyNumberFormat="1" applyFont="1" applyFill="1" applyBorder="1"/>
    <xf numFmtId="166" fontId="15" fillId="3" borderId="15" xfId="0" applyNumberFormat="1" applyFont="1" applyFill="1" applyBorder="1"/>
    <xf numFmtId="166" fontId="15" fillId="3" borderId="16" xfId="0" applyNumberFormat="1" applyFont="1" applyFill="1" applyBorder="1"/>
    <xf numFmtId="43" fontId="13" fillId="3" borderId="16" xfId="0" applyNumberFormat="1" applyFont="1" applyFill="1" applyBorder="1"/>
    <xf numFmtId="0" fontId="9" fillId="0" borderId="10" xfId="13" applyFont="1" applyFill="1" applyBorder="1"/>
    <xf numFmtId="0" fontId="19" fillId="0" borderId="11" xfId="13" applyFont="1" applyBorder="1" applyAlignment="1"/>
    <xf numFmtId="43" fontId="19" fillId="0" borderId="15" xfId="12" applyFont="1" applyFill="1" applyBorder="1"/>
    <xf numFmtId="0" fontId="14" fillId="0" borderId="0" xfId="0" applyFont="1"/>
    <xf numFmtId="0" fontId="12" fillId="0" borderId="11" xfId="0" applyFont="1" applyFill="1" applyBorder="1" applyAlignment="1">
      <alignment wrapText="1"/>
    </xf>
    <xf numFmtId="166" fontId="6" fillId="0" borderId="16" xfId="0" applyNumberFormat="1" applyFont="1" applyBorder="1"/>
    <xf numFmtId="43" fontId="19" fillId="0" borderId="15" xfId="12" applyNumberFormat="1" applyFont="1" applyFill="1" applyBorder="1"/>
    <xf numFmtId="43" fontId="12" fillId="0" borderId="24" xfId="12" applyNumberFormat="1" applyFont="1" applyFill="1" applyBorder="1"/>
    <xf numFmtId="0" fontId="6" fillId="0" borderId="15" xfId="16" applyFont="1" applyFill="1" applyBorder="1"/>
    <xf numFmtId="0" fontId="6" fillId="0" borderId="15" xfId="16" applyFont="1" applyFill="1" applyBorder="1" applyAlignment="1">
      <alignment horizontal="left" indent="1"/>
    </xf>
    <xf numFmtId="0" fontId="12" fillId="0" borderId="14" xfId="0" applyFont="1" applyFill="1" applyBorder="1" applyAlignment="1">
      <alignment horizontal="center" vertical="center" wrapText="1"/>
    </xf>
    <xf numFmtId="0" fontId="6" fillId="0" borderId="0" xfId="13" applyFont="1" applyFill="1" applyAlignment="1">
      <alignment horizontal="left"/>
    </xf>
    <xf numFmtId="0" fontId="11" fillId="0" borderId="10" xfId="3" applyFont="1" applyFill="1" applyBorder="1" applyAlignment="1">
      <alignment horizontal="left" vertical="center" wrapText="1"/>
    </xf>
    <xf numFmtId="0" fontId="6" fillId="0" borderId="5" xfId="23" applyFont="1" applyFill="1" applyBorder="1" applyAlignment="1">
      <alignment horizontal="center" vertical="center"/>
    </xf>
    <xf numFmtId="0" fontId="6" fillId="0" borderId="6" xfId="23" applyFont="1" applyFill="1" applyBorder="1" applyAlignment="1">
      <alignment horizontal="center" vertical="center"/>
    </xf>
    <xf numFmtId="0" fontId="13" fillId="0" borderId="15" xfId="32" applyNumberFormat="1" applyFont="1" applyBorder="1" applyAlignment="1">
      <alignment horizontal="left" wrapText="1"/>
    </xf>
    <xf numFmtId="0" fontId="6" fillId="3" borderId="0" xfId="13" applyFont="1" applyFill="1" applyAlignment="1">
      <alignment horizontal="left"/>
    </xf>
    <xf numFmtId="170" fontId="12" fillId="0" borderId="15" xfId="0" applyNumberFormat="1" applyFont="1" applyFill="1" applyBorder="1" applyAlignment="1">
      <alignment horizontal="right" wrapText="1"/>
    </xf>
    <xf numFmtId="170" fontId="12" fillId="3" borderId="15" xfId="0" applyNumberFormat="1" applyFont="1" applyFill="1" applyBorder="1" applyAlignment="1">
      <alignment horizontal="right" wrapText="1"/>
    </xf>
    <xf numFmtId="169" fontId="12" fillId="0" borderId="15" xfId="16" applyNumberFormat="1" applyFont="1" applyBorder="1"/>
    <xf numFmtId="2" fontId="12" fillId="0" borderId="15" xfId="16" applyNumberFormat="1" applyFont="1" applyBorder="1"/>
    <xf numFmtId="169" fontId="13" fillId="0" borderId="15" xfId="16" applyNumberFormat="1" applyFont="1" applyBorder="1"/>
    <xf numFmtId="2" fontId="13" fillId="0" borderId="15" xfId="16" applyNumberFormat="1" applyFont="1" applyBorder="1"/>
    <xf numFmtId="2" fontId="2" fillId="0" borderId="0" xfId="0" applyNumberFormat="1" applyFont="1"/>
    <xf numFmtId="169" fontId="12" fillId="0" borderId="15" xfId="16" applyNumberFormat="1" applyFont="1" applyBorder="1" applyAlignment="1">
      <alignment horizontal="right"/>
    </xf>
    <xf numFmtId="0" fontId="11" fillId="0" borderId="0" xfId="16" applyFont="1" applyFill="1"/>
    <xf numFmtId="0" fontId="2" fillId="0" borderId="0" xfId="0" applyFont="1" applyAlignment="1">
      <alignment horizontal="center"/>
    </xf>
    <xf numFmtId="49" fontId="16" fillId="0" borderId="23" xfId="0" applyNumberFormat="1" applyFont="1" applyBorder="1" applyAlignment="1">
      <alignment horizontal="left" wrapText="1"/>
    </xf>
    <xf numFmtId="49" fontId="16" fillId="0" borderId="23" xfId="0" applyNumberFormat="1" applyFont="1" applyBorder="1" applyAlignment="1">
      <alignment horizontal="center" vertical="center" wrapText="1"/>
    </xf>
    <xf numFmtId="49" fontId="15" fillId="0" borderId="22" xfId="0" applyNumberFormat="1" applyFont="1" applyBorder="1" applyAlignment="1">
      <alignment horizontal="left" wrapText="1" indent="1"/>
    </xf>
    <xf numFmtId="49" fontId="15" fillId="0" borderId="22" xfId="0" applyNumberFormat="1" applyFont="1" applyBorder="1" applyAlignment="1">
      <alignment horizontal="center" vertical="center" wrapText="1"/>
    </xf>
    <xf numFmtId="49" fontId="16" fillId="0" borderId="22" xfId="0" applyNumberFormat="1" applyFont="1" applyBorder="1" applyAlignment="1">
      <alignment horizontal="left" wrapText="1"/>
    </xf>
    <xf numFmtId="49" fontId="16" fillId="0" borderId="22" xfId="0" applyNumberFormat="1" applyFont="1" applyBorder="1" applyAlignment="1">
      <alignment horizontal="center" vertical="center" wrapText="1"/>
    </xf>
    <xf numFmtId="49" fontId="15" fillId="0" borderId="34" xfId="0" applyNumberFormat="1" applyFont="1" applyBorder="1" applyAlignment="1">
      <alignment horizontal="left" wrapText="1" indent="1"/>
    </xf>
    <xf numFmtId="49" fontId="15" fillId="0" borderId="34" xfId="0" applyNumberFormat="1" applyFont="1" applyBorder="1" applyAlignment="1">
      <alignment horizontal="center" vertical="center" wrapText="1"/>
    </xf>
    <xf numFmtId="49" fontId="13" fillId="0" borderId="23" xfId="0" applyNumberFormat="1" applyFont="1" applyBorder="1" applyAlignment="1">
      <alignment horizontal="left" wrapText="1"/>
    </xf>
    <xf numFmtId="49" fontId="12" fillId="0" borderId="22" xfId="0" applyNumberFormat="1" applyFont="1" applyBorder="1" applyAlignment="1">
      <alignment horizontal="left" wrapText="1" indent="1"/>
    </xf>
    <xf numFmtId="49" fontId="13" fillId="0" borderId="22" xfId="0" applyNumberFormat="1" applyFont="1" applyBorder="1" applyAlignment="1">
      <alignment horizontal="left" wrapText="1"/>
    </xf>
    <xf numFmtId="49" fontId="12" fillId="0" borderId="34" xfId="0" applyNumberFormat="1" applyFont="1" applyBorder="1" applyAlignment="1">
      <alignment horizontal="left" wrapText="1" indent="1"/>
    </xf>
    <xf numFmtId="0" fontId="11" fillId="0" borderId="0" xfId="23" applyNumberFormat="1" applyFont="1" applyFill="1" applyBorder="1" applyAlignment="1">
      <alignment horizontal="left"/>
    </xf>
    <xf numFmtId="0" fontId="11" fillId="0" borderId="0" xfId="10" applyNumberFormat="1" applyFont="1" applyBorder="1" applyAlignment="1">
      <alignment horizontal="left"/>
    </xf>
    <xf numFmtId="164" fontId="12" fillId="0" borderId="16" xfId="29" applyNumberFormat="1" applyFont="1" applyBorder="1" applyAlignment="1">
      <alignment horizontal="right" indent="1"/>
    </xf>
    <xf numFmtId="0" fontId="11" fillId="0" borderId="0" xfId="10" applyNumberFormat="1" applyFont="1" applyFill="1" applyBorder="1" applyAlignment="1">
      <alignment horizontal="left"/>
    </xf>
    <xf numFmtId="43" fontId="12" fillId="0" borderId="15" xfId="12" applyNumberFormat="1" applyFont="1" applyBorder="1" applyAlignment="1"/>
    <xf numFmtId="1" fontId="18" fillId="0" borderId="15" xfId="29" applyNumberFormat="1" applyFont="1" applyBorder="1" applyAlignment="1">
      <alignment horizontal="right" indent="1"/>
    </xf>
    <xf numFmtId="164" fontId="18" fillId="0" borderId="15" xfId="29" applyNumberFormat="1" applyFont="1" applyBorder="1" applyAlignment="1">
      <alignment horizontal="right" indent="2"/>
    </xf>
    <xf numFmtId="1" fontId="6" fillId="0" borderId="15" xfId="29" applyNumberFormat="1" applyFont="1" applyBorder="1" applyAlignment="1">
      <alignment horizontal="right" indent="1"/>
    </xf>
    <xf numFmtId="164" fontId="6" fillId="0" borderId="15" xfId="29" applyNumberFormat="1" applyFont="1" applyBorder="1" applyAlignment="1">
      <alignment horizontal="right" indent="2"/>
    </xf>
    <xf numFmtId="0" fontId="11" fillId="0" borderId="0" xfId="0" applyFont="1" applyFill="1" applyBorder="1" applyAlignment="1"/>
    <xf numFmtId="169" fontId="3" fillId="0" borderId="0" xfId="0" applyNumberFormat="1" applyFont="1" applyAlignment="1">
      <alignment wrapText="1"/>
    </xf>
    <xf numFmtId="4" fontId="12" fillId="0" borderId="15" xfId="0" applyNumberFormat="1" applyFont="1" applyBorder="1" applyAlignment="1">
      <alignment horizontal="right"/>
    </xf>
    <xf numFmtId="3" fontId="13" fillId="0" borderId="14" xfId="14" applyNumberFormat="1" applyFont="1" applyBorder="1" applyAlignment="1">
      <alignment wrapText="1"/>
    </xf>
    <xf numFmtId="43" fontId="13" fillId="0" borderId="14" xfId="12" applyFont="1" applyBorder="1" applyAlignment="1">
      <alignment wrapText="1"/>
    </xf>
    <xf numFmtId="3" fontId="12" fillId="0" borderId="15" xfId="14" applyNumberFormat="1" applyFont="1" applyBorder="1"/>
    <xf numFmtId="43" fontId="12" fillId="0" borderId="15" xfId="12" applyFont="1" applyBorder="1"/>
    <xf numFmtId="0" fontId="11" fillId="0" borderId="0" xfId="0" applyNumberFormat="1" applyFont="1" applyFill="1" applyBorder="1" applyAlignment="1"/>
    <xf numFmtId="0" fontId="11" fillId="0" borderId="0" xfId="6" applyNumberFormat="1" applyFont="1" applyFill="1" applyBorder="1" applyAlignment="1"/>
    <xf numFmtId="0" fontId="11" fillId="3" borderId="0" xfId="0" applyFont="1" applyFill="1"/>
    <xf numFmtId="0" fontId="12" fillId="0" borderId="15" xfId="0" applyFont="1" applyBorder="1" applyAlignment="1">
      <alignment wrapText="1"/>
    </xf>
    <xf numFmtId="0" fontId="13" fillId="0" borderId="15" xfId="0" applyFont="1" applyBorder="1" applyAlignment="1">
      <alignment wrapText="1"/>
    </xf>
    <xf numFmtId="0" fontId="13" fillId="0" borderId="15" xfId="0" applyFont="1" applyBorder="1" applyAlignment="1"/>
    <xf numFmtId="0" fontId="13" fillId="0" borderId="16" xfId="0" applyFont="1" applyBorder="1" applyAlignment="1"/>
    <xf numFmtId="49" fontId="13" fillId="0" borderId="23" xfId="0" applyNumberFormat="1" applyFont="1" applyBorder="1" applyAlignment="1">
      <alignment horizontal="center" wrapText="1"/>
    </xf>
    <xf numFmtId="49" fontId="12" fillId="0" borderId="22" xfId="0" applyNumberFormat="1" applyFont="1" applyBorder="1" applyAlignment="1">
      <alignment horizontal="center" wrapText="1"/>
    </xf>
    <xf numFmtId="49" fontId="13" fillId="0" borderId="22" xfId="0" applyNumberFormat="1" applyFont="1" applyBorder="1" applyAlignment="1">
      <alignment horizontal="center" wrapText="1"/>
    </xf>
    <xf numFmtId="49" fontId="12" fillId="0" borderId="34" xfId="0" applyNumberFormat="1" applyFont="1" applyBorder="1" applyAlignment="1">
      <alignment horizontal="center" wrapText="1"/>
    </xf>
    <xf numFmtId="43" fontId="6" fillId="0" borderId="0" xfId="0" applyNumberFormat="1" applyFont="1"/>
    <xf numFmtId="0" fontId="12" fillId="0" borderId="4" xfId="13" applyFont="1" applyFill="1" applyBorder="1" applyAlignment="1">
      <alignment horizontal="center" vertical="center" wrapText="1"/>
    </xf>
    <xf numFmtId="0" fontId="13" fillId="0" borderId="14" xfId="13" applyFont="1" applyFill="1" applyBorder="1" applyAlignment="1">
      <alignment horizontal="left"/>
    </xf>
    <xf numFmtId="0" fontId="6" fillId="0" borderId="0" xfId="13" applyFont="1" applyFill="1" applyAlignment="1">
      <alignment horizontal="left"/>
    </xf>
    <xf numFmtId="0" fontId="11" fillId="0" borderId="10"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11" fillId="0" borderId="10" xfId="0" applyFont="1" applyFill="1" applyBorder="1" applyAlignment="1">
      <alignment horizontal="left"/>
    </xf>
    <xf numFmtId="0" fontId="11" fillId="0" borderId="11" xfId="0" applyFont="1" applyFill="1" applyBorder="1" applyAlignment="1">
      <alignment horizontal="left"/>
    </xf>
    <xf numFmtId="0" fontId="13" fillId="0" borderId="10" xfId="14" applyNumberFormat="1" applyFont="1" applyBorder="1" applyAlignment="1">
      <alignment horizontal="left" wrapText="1"/>
    </xf>
    <xf numFmtId="0" fontId="13" fillId="0" borderId="11" xfId="14" applyNumberFormat="1" applyFont="1" applyBorder="1" applyAlignment="1">
      <alignment horizontal="left" wrapText="1"/>
    </xf>
    <xf numFmtId="0" fontId="11" fillId="0" borderId="0" xfId="14" applyNumberFormat="1" applyFont="1" applyAlignment="1">
      <alignment horizontal="left"/>
    </xf>
    <xf numFmtId="0" fontId="6" fillId="0" borderId="5" xfId="17" applyFont="1" applyBorder="1" applyAlignment="1">
      <alignment horizontal="center" vertical="center"/>
    </xf>
    <xf numFmtId="0" fontId="6" fillId="0" borderId="2" xfId="17" applyFont="1" applyBorder="1" applyAlignment="1">
      <alignment horizontal="center" vertical="center"/>
    </xf>
    <xf numFmtId="0" fontId="6" fillId="0" borderId="6" xfId="17" applyFont="1" applyBorder="1" applyAlignment="1">
      <alignment horizontal="center" vertical="center"/>
    </xf>
    <xf numFmtId="0" fontId="6" fillId="0" borderId="26" xfId="17" applyFont="1" applyBorder="1" applyAlignment="1">
      <alignment horizontal="center" vertical="center"/>
    </xf>
    <xf numFmtId="0" fontId="6" fillId="0" borderId="1" xfId="17" applyFont="1" applyBorder="1" applyAlignment="1">
      <alignment horizontal="center" vertical="center"/>
    </xf>
    <xf numFmtId="0" fontId="6" fillId="0" borderId="27" xfId="17" applyFont="1" applyBorder="1" applyAlignment="1">
      <alignment horizontal="center" vertical="center"/>
    </xf>
    <xf numFmtId="0" fontId="2" fillId="0" borderId="20" xfId="0" applyFont="1" applyBorder="1" applyAlignment="1">
      <alignment horizontal="center"/>
    </xf>
    <xf numFmtId="0" fontId="2" fillId="0" borderId="0" xfId="0" applyFont="1" applyAlignment="1">
      <alignment horizontal="center"/>
    </xf>
    <xf numFmtId="0" fontId="6" fillId="0" borderId="17" xfId="17" applyFont="1" applyBorder="1" applyAlignment="1">
      <alignment horizontal="center" vertical="center"/>
    </xf>
    <xf numFmtId="0" fontId="6" fillId="0" borderId="3" xfId="17" applyFont="1" applyBorder="1" applyAlignment="1">
      <alignment horizontal="center" vertical="center"/>
    </xf>
    <xf numFmtId="0" fontId="6" fillId="0" borderId="18" xfId="17" applyFont="1" applyBorder="1" applyAlignment="1">
      <alignment horizontal="center" vertical="center"/>
    </xf>
    <xf numFmtId="0" fontId="12" fillId="0" borderId="5" xfId="17" applyFont="1" applyBorder="1" applyAlignment="1">
      <alignment horizontal="center" vertical="center"/>
    </xf>
    <xf numFmtId="0" fontId="12" fillId="0" borderId="2" xfId="17" applyFont="1" applyBorder="1" applyAlignment="1">
      <alignment horizontal="center" vertical="center"/>
    </xf>
    <xf numFmtId="0" fontId="12" fillId="0" borderId="6" xfId="17" applyFont="1" applyBorder="1" applyAlignment="1">
      <alignment horizontal="center" vertical="center"/>
    </xf>
    <xf numFmtId="0" fontId="12" fillId="0" borderId="26" xfId="16" applyFont="1" applyFill="1" applyBorder="1" applyAlignment="1">
      <alignment horizontal="center" vertical="top"/>
    </xf>
    <xf numFmtId="0" fontId="12" fillId="0" borderId="1" xfId="16" applyFont="1" applyFill="1" applyBorder="1" applyAlignment="1">
      <alignment horizontal="center" vertical="top"/>
    </xf>
    <xf numFmtId="0" fontId="12" fillId="0" borderId="27" xfId="16" applyFont="1" applyFill="1" applyBorder="1" applyAlignment="1">
      <alignment horizontal="center" vertical="top"/>
    </xf>
    <xf numFmtId="0" fontId="6" fillId="0" borderId="20" xfId="0" applyFont="1" applyBorder="1" applyAlignment="1">
      <alignment horizontal="center"/>
    </xf>
    <xf numFmtId="0" fontId="6" fillId="0" borderId="0" xfId="0" applyFont="1" applyAlignment="1">
      <alignment horizontal="center"/>
    </xf>
    <xf numFmtId="0" fontId="11" fillId="0" borderId="0" xfId="21" applyNumberFormat="1" applyFont="1" applyFill="1" applyAlignment="1">
      <alignment horizontal="left" wrapText="1"/>
    </xf>
    <xf numFmtId="0" fontId="15" fillId="0" borderId="17" xfId="23" applyFont="1" applyFill="1" applyBorder="1" applyAlignment="1">
      <alignment horizontal="center" vertical="center"/>
    </xf>
    <xf numFmtId="0" fontId="15" fillId="0" borderId="18" xfId="23" applyFont="1" applyFill="1" applyBorder="1" applyAlignment="1">
      <alignment horizontal="center" vertical="center"/>
    </xf>
    <xf numFmtId="0" fontId="12" fillId="0" borderId="17" xfId="25" applyNumberFormat="1" applyFont="1" applyBorder="1" applyAlignment="1">
      <alignment horizontal="center" vertical="center" wrapText="1"/>
    </xf>
    <xf numFmtId="0" fontId="12" fillId="0" borderId="3" xfId="25" applyNumberFormat="1" applyFont="1" applyBorder="1" applyAlignment="1">
      <alignment horizontal="center" vertical="center" wrapText="1"/>
    </xf>
    <xf numFmtId="0" fontId="12" fillId="0" borderId="18" xfId="25" applyNumberFormat="1" applyFont="1" applyBorder="1" applyAlignment="1">
      <alignment horizontal="center" vertical="center" wrapText="1"/>
    </xf>
    <xf numFmtId="0" fontId="12" fillId="3" borderId="17" xfId="25" applyNumberFormat="1" applyFont="1" applyFill="1" applyBorder="1" applyAlignment="1">
      <alignment horizontal="center" vertical="center" wrapText="1"/>
    </xf>
    <xf numFmtId="0" fontId="12" fillId="3" borderId="3" xfId="25" applyNumberFormat="1" applyFont="1" applyFill="1" applyBorder="1" applyAlignment="1">
      <alignment horizontal="center" vertical="center" wrapText="1"/>
    </xf>
    <xf numFmtId="0" fontId="12" fillId="3" borderId="18" xfId="25" applyNumberFormat="1" applyFont="1" applyFill="1" applyBorder="1" applyAlignment="1">
      <alignment horizontal="center" vertical="center" wrapText="1"/>
    </xf>
    <xf numFmtId="0" fontId="6" fillId="0" borderId="0" xfId="4" applyFont="1" applyFill="1" applyAlignment="1"/>
    <xf numFmtId="0" fontId="6" fillId="0" borderId="5" xfId="23" applyFont="1" applyFill="1" applyBorder="1" applyAlignment="1">
      <alignment horizontal="center" vertical="center"/>
    </xf>
    <xf numFmtId="0" fontId="6" fillId="0" borderId="6" xfId="23" applyFont="1" applyFill="1" applyBorder="1" applyAlignment="1">
      <alignment horizontal="center" vertical="center"/>
    </xf>
    <xf numFmtId="0" fontId="6" fillId="0" borderId="26" xfId="25" applyFont="1" applyBorder="1" applyAlignment="1">
      <alignment horizontal="center"/>
    </xf>
    <xf numFmtId="0" fontId="6" fillId="0" borderId="27" xfId="25" applyFont="1" applyBorder="1" applyAlignment="1">
      <alignment horizontal="center"/>
    </xf>
    <xf numFmtId="0" fontId="11" fillId="0" borderId="0" xfId="26" applyNumberFormat="1" applyFont="1" applyBorder="1" applyAlignment="1">
      <alignment horizontal="left" indent="2"/>
    </xf>
    <xf numFmtId="0" fontId="11" fillId="0" borderId="0" xfId="10" applyNumberFormat="1" applyFont="1" applyBorder="1" applyAlignment="1">
      <alignment horizontal="left"/>
    </xf>
    <xf numFmtId="0" fontId="6" fillId="0" borderId="0" xfId="0" applyNumberFormat="1" applyFont="1" applyFill="1" applyBorder="1" applyAlignment="1">
      <alignment horizontal="left"/>
    </xf>
    <xf numFmtId="0" fontId="6" fillId="0" borderId="5" xfId="17" applyFont="1" applyBorder="1" applyAlignment="1">
      <alignment horizontal="center"/>
    </xf>
    <xf numFmtId="0" fontId="6" fillId="0" borderId="6" xfId="17" applyFont="1" applyBorder="1" applyAlignment="1">
      <alignment horizontal="center"/>
    </xf>
    <xf numFmtId="0" fontId="6" fillId="0" borderId="26" xfId="17" applyFont="1" applyBorder="1" applyAlignment="1">
      <alignment horizontal="center" vertical="center" wrapText="1"/>
    </xf>
    <xf numFmtId="0" fontId="6" fillId="0" borderId="27" xfId="17" applyFont="1" applyBorder="1" applyAlignment="1">
      <alignment horizontal="center" vertical="center" wrapText="1"/>
    </xf>
    <xf numFmtId="0" fontId="12" fillId="0" borderId="5" xfId="17" applyFont="1" applyBorder="1" applyAlignment="1">
      <alignment horizontal="center"/>
    </xf>
    <xf numFmtId="0" fontId="12" fillId="0" borderId="6" xfId="17" applyFont="1" applyBorder="1" applyAlignment="1">
      <alignment horizontal="center"/>
    </xf>
    <xf numFmtId="0" fontId="12" fillId="0" borderId="26" xfId="17" applyFont="1" applyBorder="1" applyAlignment="1">
      <alignment horizontal="center" vertical="center" wrapText="1"/>
    </xf>
    <xf numFmtId="0" fontId="12" fillId="0" borderId="27" xfId="17" applyFont="1" applyBorder="1" applyAlignment="1">
      <alignment horizontal="center" vertical="center" wrapText="1"/>
    </xf>
    <xf numFmtId="0" fontId="6" fillId="0" borderId="0" xfId="0" applyFont="1" applyFill="1" applyAlignment="1">
      <alignment horizontal="left"/>
    </xf>
    <xf numFmtId="0" fontId="14" fillId="0" borderId="25" xfId="5" applyNumberFormat="1" applyFont="1" applyFill="1" applyBorder="1" applyAlignment="1">
      <alignment horizontal="left" indent="1"/>
    </xf>
    <xf numFmtId="0" fontId="14" fillId="0" borderId="11" xfId="5" applyNumberFormat="1" applyFont="1" applyFill="1" applyBorder="1" applyAlignment="1">
      <alignment horizontal="left" indent="1"/>
    </xf>
    <xf numFmtId="0" fontId="6" fillId="0" borderId="3" xfId="5" applyNumberFormat="1" applyFont="1" applyFill="1" applyBorder="1" applyAlignment="1">
      <alignment horizontal="center" vertical="center"/>
    </xf>
    <xf numFmtId="0" fontId="6" fillId="0" borderId="7" xfId="5" applyNumberFormat="1" applyFont="1" applyFill="1" applyBorder="1" applyAlignment="1">
      <alignment horizontal="center" vertical="center" wrapText="1"/>
    </xf>
    <xf numFmtId="0" fontId="0" fillId="0" borderId="21" xfId="0" applyBorder="1" applyAlignment="1">
      <alignment horizontal="center" vertical="center" wrapText="1"/>
    </xf>
    <xf numFmtId="0" fontId="6" fillId="0" borderId="30" xfId="5" applyNumberFormat="1" applyFont="1" applyFill="1" applyBorder="1" applyAlignment="1">
      <alignment horizontal="center" vertical="center" wrapText="1"/>
    </xf>
    <xf numFmtId="0" fontId="6" fillId="0" borderId="1" xfId="5" applyFont="1" applyFill="1" applyBorder="1" applyAlignment="1">
      <alignment horizont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6" fillId="0" borderId="0" xfId="0" applyFont="1" applyFill="1" applyBorder="1" applyAlignment="1">
      <alignment horizontal="left"/>
    </xf>
    <xf numFmtId="0" fontId="13" fillId="0" borderId="14" xfId="32" applyNumberFormat="1" applyFont="1" applyBorder="1" applyAlignment="1">
      <alignment horizontal="left" wrapText="1"/>
    </xf>
    <xf numFmtId="0" fontId="13" fillId="0" borderId="15" xfId="32" applyNumberFormat="1" applyFont="1" applyBorder="1" applyAlignment="1">
      <alignment horizontal="left" wrapText="1"/>
    </xf>
    <xf numFmtId="0" fontId="6" fillId="0" borderId="17" xfId="25" applyNumberFormat="1" applyFont="1" applyBorder="1" applyAlignment="1">
      <alignment horizontal="center" vertical="center" wrapText="1"/>
    </xf>
    <xf numFmtId="0" fontId="6" fillId="0" borderId="18" xfId="25" applyNumberFormat="1" applyFont="1" applyBorder="1" applyAlignment="1">
      <alignment horizontal="center" vertical="center" wrapText="1"/>
    </xf>
    <xf numFmtId="0" fontId="6" fillId="3" borderId="0" xfId="13" applyFont="1" applyFill="1" applyAlignment="1">
      <alignment horizontal="left"/>
    </xf>
    <xf numFmtId="0" fontId="6" fillId="3" borderId="5" xfId="0" applyFont="1" applyFill="1" applyBorder="1" applyAlignment="1">
      <alignment horizontal="center"/>
    </xf>
    <xf numFmtId="0" fontId="6" fillId="3" borderId="6" xfId="0" applyFont="1" applyFill="1" applyBorder="1" applyAlignment="1">
      <alignment horizontal="center"/>
    </xf>
  </cellXfs>
  <cellStyles count="34">
    <cellStyle name="Comma" xfId="12" builtinId="3"/>
    <cellStyle name="Comma 3" xfId="1"/>
    <cellStyle name="Normal" xfId="0" builtinId="0"/>
    <cellStyle name="Normal - Style1 3" xfId="15"/>
    <cellStyle name="Normal 10 2 2 2" xfId="33"/>
    <cellStyle name="Normal 12" xfId="2"/>
    <cellStyle name="Normal 156" xfId="31"/>
    <cellStyle name="Normal 2" xfId="16"/>
    <cellStyle name="Normal 2 10" xfId="19"/>
    <cellStyle name="Normal 2 5" xfId="20"/>
    <cellStyle name="Normal 3" xfId="14"/>
    <cellStyle name="Normal 7 7" xfId="18"/>
    <cellStyle name="Normal_02NN" xfId="3"/>
    <cellStyle name="Normal_03&amp;04CN" xfId="22"/>
    <cellStyle name="Normal_05XD 2" xfId="25"/>
    <cellStyle name="Normal_05XD_Dautu(6-2011)" xfId="24"/>
    <cellStyle name="Normal_06DTNN" xfId="4"/>
    <cellStyle name="Normal_07gia" xfId="5"/>
    <cellStyle name="Normal_07VT" xfId="6"/>
    <cellStyle name="Normal_08tmt3" xfId="30"/>
    <cellStyle name="Normal_Bctiendo2000" xfId="7"/>
    <cellStyle name="Normal_Bieu04.072" xfId="8"/>
    <cellStyle name="Normal_Book2" xfId="9"/>
    <cellStyle name="Normal_Dau tu 2" xfId="29"/>
    <cellStyle name="Normal_Dautu" xfId="28"/>
    <cellStyle name="Normal_Gui Vu TH-Bao cao nhanh VDT 2006" xfId="27"/>
    <cellStyle name="Normal_solieu gdp" xfId="13"/>
    <cellStyle name="Normal_solieu gdp 2" xfId="17"/>
    <cellStyle name="Normal_SPT3-96" xfId="23"/>
    <cellStyle name="Normal_SPT3-96_Bieu 012011 2" xfId="26"/>
    <cellStyle name="Normal_SPT3-96_Bieudautu_Dautu(6-2011)" xfId="10"/>
    <cellStyle name="Normal_SPT3-96_Van tai12.2010" xfId="32"/>
    <cellStyle name="Normal_Xl0000141" xfId="21"/>
    <cellStyle name="Percent" xfId="1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2"/>
  <sheetViews>
    <sheetView tabSelected="1" workbookViewId="0">
      <selection activeCell="B5" sqref="B5"/>
    </sheetView>
  </sheetViews>
  <sheetFormatPr defaultRowHeight="15.75"/>
  <cols>
    <col min="1" max="1" width="3.42578125" style="176" customWidth="1"/>
    <col min="2" max="2" width="35.85546875" style="176" customWidth="1"/>
    <col min="3" max="3" width="12" style="176" customWidth="1"/>
    <col min="4" max="4" width="11.28515625" style="176" customWidth="1"/>
    <col min="5" max="5" width="11.7109375" style="176" customWidth="1"/>
    <col min="6" max="6" width="13.5703125" style="176" customWidth="1"/>
    <col min="7" max="7" width="10.42578125" style="176" bestFit="1" customWidth="1"/>
    <col min="8" max="16384" width="9.140625" style="176"/>
  </cols>
  <sheetData>
    <row r="1" spans="1:7">
      <c r="A1" s="178" t="s">
        <v>149</v>
      </c>
      <c r="B1" s="178"/>
      <c r="C1" s="178"/>
      <c r="D1" s="178"/>
      <c r="E1" s="178"/>
      <c r="F1" s="178"/>
    </row>
    <row r="2" spans="1:7" ht="21" customHeight="1">
      <c r="A2" s="689" t="s">
        <v>291</v>
      </c>
      <c r="B2" s="689"/>
      <c r="C2" s="179"/>
      <c r="D2" s="179"/>
      <c r="E2" s="179"/>
      <c r="F2" s="179"/>
    </row>
    <row r="3" spans="1:7">
      <c r="A3" s="179"/>
      <c r="B3" s="180"/>
      <c r="C3" s="180"/>
      <c r="D3" s="180"/>
      <c r="E3" s="181"/>
      <c r="F3" s="181"/>
    </row>
    <row r="4" spans="1:7" s="182" customFormat="1" ht="22.5" customHeight="1">
      <c r="A4" s="196"/>
      <c r="B4" s="197"/>
      <c r="C4" s="687" t="s">
        <v>150</v>
      </c>
      <c r="D4" s="687"/>
      <c r="E4" s="687" t="s">
        <v>151</v>
      </c>
      <c r="F4" s="687"/>
    </row>
    <row r="5" spans="1:7" s="182" customFormat="1" ht="53.25" customHeight="1">
      <c r="A5" s="198"/>
      <c r="B5" s="199"/>
      <c r="C5" s="200" t="s">
        <v>194</v>
      </c>
      <c r="D5" s="200" t="s">
        <v>152</v>
      </c>
      <c r="E5" s="200" t="s">
        <v>194</v>
      </c>
      <c r="F5" s="200" t="s">
        <v>153</v>
      </c>
    </row>
    <row r="6" spans="1:7" ht="22.5" customHeight="1">
      <c r="A6" s="688" t="s">
        <v>1</v>
      </c>
      <c r="B6" s="688"/>
      <c r="C6" s="150">
        <f>+C7+C8+C10+C11</f>
        <v>8977.6829999999991</v>
      </c>
      <c r="D6" s="201">
        <f>+D7+D8+D10+D11</f>
        <v>100</v>
      </c>
      <c r="E6" s="150">
        <f>+E7+E8+E10+E11</f>
        <v>5349.5169999999998</v>
      </c>
      <c r="F6" s="201">
        <v>100.58</v>
      </c>
    </row>
    <row r="7" spans="1:7" ht="21" customHeight="1">
      <c r="A7" s="193"/>
      <c r="B7" s="528" t="s">
        <v>154</v>
      </c>
      <c r="C7" s="151">
        <v>1374.329</v>
      </c>
      <c r="D7" s="151">
        <v>15.31</v>
      </c>
      <c r="E7" s="151">
        <v>798.12900000000002</v>
      </c>
      <c r="F7" s="160">
        <v>102.84</v>
      </c>
    </row>
    <row r="8" spans="1:7" ht="21" customHeight="1">
      <c r="A8" s="193"/>
      <c r="B8" s="528" t="s">
        <v>226</v>
      </c>
      <c r="C8" s="151">
        <v>3259.36</v>
      </c>
      <c r="D8" s="151">
        <v>36.299999999999997</v>
      </c>
      <c r="E8" s="151">
        <v>2103.3310000000001</v>
      </c>
      <c r="F8" s="160">
        <v>100.63</v>
      </c>
    </row>
    <row r="9" spans="1:7" s="623" customFormat="1" ht="21" customHeight="1">
      <c r="A9" s="620"/>
      <c r="B9" s="621" t="s">
        <v>396</v>
      </c>
      <c r="C9" s="626">
        <v>2342.9470000000001</v>
      </c>
      <c r="D9" s="626">
        <v>71.88</v>
      </c>
      <c r="E9" s="626">
        <v>1462.992</v>
      </c>
      <c r="F9" s="622">
        <v>98.76</v>
      </c>
    </row>
    <row r="10" spans="1:7" ht="21" customHeight="1">
      <c r="A10" s="193"/>
      <c r="B10" s="529" t="s">
        <v>227</v>
      </c>
      <c r="C10" s="151">
        <v>3842.9609999999998</v>
      </c>
      <c r="D10" s="151">
        <v>42.81</v>
      </c>
      <c r="E10" s="151">
        <v>2149.2620000000002</v>
      </c>
      <c r="F10" s="160">
        <v>101.24</v>
      </c>
      <c r="G10" s="686"/>
    </row>
    <row r="11" spans="1:7" ht="21" customHeight="1">
      <c r="A11" s="194"/>
      <c r="B11" s="530" t="s">
        <v>155</v>
      </c>
      <c r="C11" s="627">
        <v>501.03300000000002</v>
      </c>
      <c r="D11" s="151">
        <v>5.58</v>
      </c>
      <c r="E11" s="627">
        <v>298.79500000000002</v>
      </c>
      <c r="F11" s="202">
        <v>90.67</v>
      </c>
    </row>
    <row r="12" spans="1:7" ht="7.5" customHeight="1">
      <c r="A12" s="192"/>
      <c r="B12" s="195"/>
      <c r="C12" s="625"/>
      <c r="D12" s="177"/>
      <c r="E12" s="625"/>
      <c r="F12" s="177"/>
    </row>
  </sheetData>
  <mergeCells count="4">
    <mergeCell ref="C4:D4"/>
    <mergeCell ref="E4:F4"/>
    <mergeCell ref="A6:B6"/>
    <mergeCell ref="A2:B2"/>
  </mergeCells>
  <pageMargins left="0.9" right="0.44" top="0.57999999999999996" bottom="0.46"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F23"/>
  <sheetViews>
    <sheetView zoomScale="90" zoomScaleNormal="90" workbookViewId="0">
      <selection activeCell="B1" sqref="B1"/>
    </sheetView>
  </sheetViews>
  <sheetFormatPr defaultRowHeight="12.75"/>
  <cols>
    <col min="1" max="1" width="39.5703125" style="571" customWidth="1"/>
    <col min="2" max="2" width="9.140625" style="571"/>
    <col min="3" max="4" width="10" style="571" customWidth="1"/>
    <col min="5" max="6" width="12" style="571" customWidth="1"/>
    <col min="7" max="16384" width="9.140625" style="571"/>
  </cols>
  <sheetData>
    <row r="1" spans="1:6" ht="15.75">
      <c r="A1" s="659" t="s">
        <v>370</v>
      </c>
      <c r="B1" s="340"/>
      <c r="C1" s="340"/>
      <c r="D1" s="340"/>
      <c r="E1" s="340"/>
      <c r="F1" s="341"/>
    </row>
    <row r="2" spans="1:6" ht="10.5" customHeight="1">
      <c r="A2" s="342"/>
      <c r="B2" s="343"/>
      <c r="C2" s="341"/>
      <c r="D2" s="341"/>
      <c r="E2" s="341"/>
      <c r="F2" s="341"/>
    </row>
    <row r="3" spans="1:6" ht="15.75">
      <c r="A3" s="344"/>
      <c r="B3" s="344"/>
      <c r="C3" s="341"/>
      <c r="D3" s="341"/>
      <c r="E3" s="341"/>
      <c r="F3" s="341"/>
    </row>
    <row r="4" spans="1:6" ht="16.5" customHeight="1">
      <c r="A4" s="345"/>
      <c r="B4" s="346" t="s">
        <v>255</v>
      </c>
      <c r="C4" s="347" t="s">
        <v>256</v>
      </c>
      <c r="D4" s="346" t="s">
        <v>243</v>
      </c>
      <c r="E4" s="717" t="s">
        <v>195</v>
      </c>
      <c r="F4" s="718"/>
    </row>
    <row r="5" spans="1:6" ht="16.5" customHeight="1">
      <c r="A5" s="348"/>
      <c r="B5" s="349" t="s">
        <v>232</v>
      </c>
      <c r="C5" s="350" t="s">
        <v>234</v>
      </c>
      <c r="D5" s="349" t="s">
        <v>245</v>
      </c>
      <c r="E5" s="347" t="s">
        <v>236</v>
      </c>
      <c r="F5" s="347" t="s">
        <v>237</v>
      </c>
    </row>
    <row r="6" spans="1:6" ht="16.5" customHeight="1">
      <c r="A6" s="351"/>
      <c r="B6" s="352"/>
      <c r="C6" s="353" t="s">
        <v>315</v>
      </c>
      <c r="D6" s="354" t="s">
        <v>315</v>
      </c>
      <c r="E6" s="353" t="s">
        <v>315</v>
      </c>
      <c r="F6" s="353" t="s">
        <v>315</v>
      </c>
    </row>
    <row r="7" spans="1:6" ht="24.75" customHeight="1">
      <c r="A7" s="593" t="s">
        <v>101</v>
      </c>
      <c r="B7" s="594" t="s">
        <v>123</v>
      </c>
      <c r="C7" s="355">
        <v>148613.03</v>
      </c>
      <c r="D7" s="356">
        <v>121622.29</v>
      </c>
      <c r="E7" s="357">
        <v>86.87</v>
      </c>
      <c r="F7" s="358">
        <v>72.510000000000005</v>
      </c>
    </row>
    <row r="8" spans="1:6" ht="32.25" customHeight="1">
      <c r="A8" s="595" t="s">
        <v>102</v>
      </c>
      <c r="B8" s="596" t="s">
        <v>103</v>
      </c>
      <c r="C8" s="359">
        <v>503.55</v>
      </c>
      <c r="D8" s="359">
        <v>2197.31</v>
      </c>
      <c r="E8" s="357">
        <v>87.96</v>
      </c>
      <c r="F8" s="97">
        <v>90.89</v>
      </c>
    </row>
    <row r="9" spans="1:6" ht="24.75" customHeight="1">
      <c r="A9" s="597" t="s">
        <v>104</v>
      </c>
      <c r="B9" s="598" t="s">
        <v>105</v>
      </c>
      <c r="C9" s="359">
        <v>213.73</v>
      </c>
      <c r="D9" s="359">
        <v>204.88</v>
      </c>
      <c r="E9" s="357">
        <v>96.02</v>
      </c>
      <c r="F9" s="97">
        <v>87.1</v>
      </c>
    </row>
    <row r="10" spans="1:6" ht="24.75" customHeight="1">
      <c r="A10" s="599" t="s">
        <v>106</v>
      </c>
      <c r="B10" s="598" t="s">
        <v>126</v>
      </c>
      <c r="C10" s="359">
        <v>3.1</v>
      </c>
      <c r="D10" s="359">
        <v>3</v>
      </c>
      <c r="E10" s="357">
        <v>93.94</v>
      </c>
      <c r="F10" s="97">
        <v>81.08</v>
      </c>
    </row>
    <row r="11" spans="1:6" ht="66" customHeight="1">
      <c r="A11" s="600" t="s">
        <v>107</v>
      </c>
      <c r="B11" s="601" t="s">
        <v>108</v>
      </c>
      <c r="C11" s="359">
        <v>0.27</v>
      </c>
      <c r="D11" s="359">
        <v>0.27</v>
      </c>
      <c r="E11" s="357">
        <v>100</v>
      </c>
      <c r="F11" s="97">
        <v>69.23</v>
      </c>
    </row>
    <row r="12" spans="1:6" ht="24.75" customHeight="1">
      <c r="A12" s="607" t="s">
        <v>369</v>
      </c>
      <c r="B12" s="598" t="s">
        <v>110</v>
      </c>
      <c r="C12" s="359">
        <v>4143.49</v>
      </c>
      <c r="D12" s="359">
        <v>3738.64</v>
      </c>
      <c r="E12" s="357">
        <v>84.87</v>
      </c>
      <c r="F12" s="97">
        <v>71.95</v>
      </c>
    </row>
    <row r="13" spans="1:6" ht="24.75" customHeight="1">
      <c r="A13" s="600" t="s">
        <v>109</v>
      </c>
      <c r="B13" s="602" t="s">
        <v>108</v>
      </c>
      <c r="C13" s="359">
        <v>213.66</v>
      </c>
      <c r="D13" s="359">
        <v>203.28</v>
      </c>
      <c r="E13" s="357">
        <v>95.77</v>
      </c>
      <c r="F13" s="97">
        <v>88.99</v>
      </c>
    </row>
    <row r="14" spans="1:6" ht="24.75" customHeight="1">
      <c r="A14" s="600" t="s">
        <v>111</v>
      </c>
      <c r="B14" s="598" t="s">
        <v>110</v>
      </c>
      <c r="C14" s="359">
        <v>137.9</v>
      </c>
      <c r="D14" s="359">
        <v>109.98</v>
      </c>
      <c r="E14" s="357">
        <v>98.51</v>
      </c>
      <c r="F14" s="97">
        <v>78.36</v>
      </c>
    </row>
    <row r="15" spans="1:6" ht="24.75" customHeight="1">
      <c r="A15" s="600" t="s">
        <v>112</v>
      </c>
      <c r="B15" s="598" t="s">
        <v>113</v>
      </c>
      <c r="C15" s="359">
        <v>5041.43</v>
      </c>
      <c r="D15" s="359">
        <v>3499.35</v>
      </c>
      <c r="E15" s="357">
        <v>96.67</v>
      </c>
      <c r="F15" s="97">
        <v>65.56</v>
      </c>
    </row>
    <row r="16" spans="1:6" ht="24.75" customHeight="1">
      <c r="A16" s="600" t="s">
        <v>114</v>
      </c>
      <c r="B16" s="598" t="s">
        <v>103</v>
      </c>
      <c r="C16" s="359">
        <v>2145</v>
      </c>
      <c r="D16" s="359">
        <v>1772</v>
      </c>
      <c r="E16" s="357">
        <v>86.46</v>
      </c>
      <c r="F16" s="97">
        <v>72.180000000000007</v>
      </c>
    </row>
    <row r="17" spans="1:6" ht="24.75" customHeight="1">
      <c r="A17" s="600" t="s">
        <v>115</v>
      </c>
      <c r="B17" s="598" t="s">
        <v>113</v>
      </c>
      <c r="C17" s="359">
        <v>34675.879999999997</v>
      </c>
      <c r="D17" s="359">
        <v>27183.11</v>
      </c>
      <c r="E17" s="357">
        <v>90.45</v>
      </c>
      <c r="F17" s="97">
        <v>70.48</v>
      </c>
    </row>
    <row r="18" spans="1:6" ht="24.75" customHeight="1">
      <c r="A18" s="600" t="s">
        <v>116</v>
      </c>
      <c r="B18" s="598" t="s">
        <v>103</v>
      </c>
      <c r="C18" s="359">
        <v>941</v>
      </c>
      <c r="D18" s="359">
        <v>660</v>
      </c>
      <c r="E18" s="357">
        <v>93.73</v>
      </c>
      <c r="F18" s="97">
        <v>65.09</v>
      </c>
    </row>
    <row r="19" spans="1:6" ht="24.75" customHeight="1">
      <c r="A19" s="600" t="s">
        <v>117</v>
      </c>
      <c r="B19" s="598" t="s">
        <v>124</v>
      </c>
      <c r="C19" s="359">
        <v>10390.59</v>
      </c>
      <c r="D19" s="359">
        <v>6249.55</v>
      </c>
      <c r="E19" s="357">
        <v>86.31</v>
      </c>
      <c r="F19" s="97">
        <v>80.02</v>
      </c>
    </row>
    <row r="20" spans="1:6" ht="24.75" customHeight="1">
      <c r="A20" s="600" t="s">
        <v>118</v>
      </c>
      <c r="B20" s="598" t="s">
        <v>119</v>
      </c>
      <c r="C20" s="359">
        <v>541.66999999999996</v>
      </c>
      <c r="D20" s="359">
        <v>814.33</v>
      </c>
      <c r="E20" s="357">
        <v>63.61</v>
      </c>
      <c r="F20" s="97">
        <v>83.38</v>
      </c>
    </row>
    <row r="21" spans="1:6" ht="24.75" customHeight="1">
      <c r="A21" s="600" t="s">
        <v>120</v>
      </c>
      <c r="B21" s="598" t="s">
        <v>119</v>
      </c>
      <c r="C21" s="359">
        <v>45.93</v>
      </c>
      <c r="D21" s="359">
        <v>48.07</v>
      </c>
      <c r="E21" s="357">
        <v>112.6</v>
      </c>
      <c r="F21" s="97">
        <v>102.67</v>
      </c>
    </row>
    <row r="22" spans="1:6" ht="24.75" customHeight="1">
      <c r="A22" s="600" t="s">
        <v>121</v>
      </c>
      <c r="B22" s="598" t="s">
        <v>125</v>
      </c>
      <c r="C22" s="359">
        <v>1278</v>
      </c>
      <c r="D22" s="359">
        <v>1164</v>
      </c>
      <c r="E22" s="357">
        <v>117.46</v>
      </c>
      <c r="F22" s="97">
        <v>105.63</v>
      </c>
    </row>
    <row r="23" spans="1:6" ht="24.75" customHeight="1">
      <c r="A23" s="603" t="s">
        <v>122</v>
      </c>
      <c r="B23" s="604" t="s">
        <v>110</v>
      </c>
      <c r="C23" s="605">
        <v>6403.66</v>
      </c>
      <c r="D23" s="605">
        <v>6438.7622208740995</v>
      </c>
      <c r="E23" s="606">
        <v>105.95</v>
      </c>
      <c r="F23" s="590">
        <v>106.26</v>
      </c>
    </row>
  </sheetData>
  <mergeCells count="1">
    <mergeCell ref="E4:F4"/>
  </mergeCells>
  <pageMargins left="0.7" right="0.3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J17"/>
  <sheetViews>
    <sheetView workbookViewId="0"/>
  </sheetViews>
  <sheetFormatPr defaultRowHeight="14.25"/>
  <cols>
    <col min="1" max="1" width="34.28515625" style="571" customWidth="1"/>
    <col min="2" max="6" width="9.140625" style="571" customWidth="1"/>
    <col min="7" max="7" width="9.140625" style="571"/>
    <col min="8" max="10" width="10.28515625" style="517" hidden="1" customWidth="1"/>
    <col min="11" max="16384" width="9.140625" style="571"/>
  </cols>
  <sheetData>
    <row r="1" spans="1:10" ht="15.75">
      <c r="A1" s="660" t="s">
        <v>316</v>
      </c>
      <c r="B1" s="360"/>
      <c r="C1" s="360"/>
      <c r="D1" s="360"/>
      <c r="E1" s="360"/>
      <c r="F1" s="360"/>
      <c r="G1" s="360"/>
    </row>
    <row r="2" spans="1:10" ht="15.75">
      <c r="A2" s="361"/>
      <c r="B2" s="361"/>
      <c r="C2" s="361"/>
      <c r="D2" s="361"/>
      <c r="E2" s="361"/>
      <c r="F2" s="361"/>
      <c r="G2" s="360"/>
    </row>
    <row r="3" spans="1:10" ht="15.75">
      <c r="A3" s="360"/>
      <c r="B3" s="360"/>
      <c r="C3" s="360"/>
      <c r="D3" s="360"/>
      <c r="E3" s="360"/>
      <c r="F3" s="360"/>
      <c r="G3" s="362"/>
    </row>
    <row r="4" spans="1:10" ht="30">
      <c r="A4" s="363"/>
      <c r="B4" s="364" t="s">
        <v>256</v>
      </c>
      <c r="C4" s="365" t="s">
        <v>243</v>
      </c>
      <c r="D4" s="364" t="s">
        <v>243</v>
      </c>
      <c r="E4" s="719" t="s">
        <v>257</v>
      </c>
      <c r="F4" s="720"/>
      <c r="G4" s="721"/>
      <c r="H4" s="722" t="s">
        <v>366</v>
      </c>
      <c r="I4" s="723"/>
      <c r="J4" s="724"/>
    </row>
    <row r="5" spans="1:10" ht="15">
      <c r="A5" s="366"/>
      <c r="B5" s="367" t="s">
        <v>234</v>
      </c>
      <c r="C5" s="368" t="s">
        <v>245</v>
      </c>
      <c r="D5" s="283" t="s">
        <v>240</v>
      </c>
      <c r="E5" s="369" t="s">
        <v>236</v>
      </c>
      <c r="F5" s="367" t="s">
        <v>237</v>
      </c>
      <c r="G5" s="282" t="s">
        <v>240</v>
      </c>
      <c r="H5" s="518" t="s">
        <v>236</v>
      </c>
      <c r="I5" s="519" t="s">
        <v>237</v>
      </c>
      <c r="J5" s="520" t="s">
        <v>240</v>
      </c>
    </row>
    <row r="6" spans="1:10" ht="15">
      <c r="A6" s="366"/>
      <c r="B6" s="370" t="s">
        <v>315</v>
      </c>
      <c r="C6" s="539" t="s">
        <v>315</v>
      </c>
      <c r="D6" s="283">
        <v>2020</v>
      </c>
      <c r="E6" s="370" t="s">
        <v>238</v>
      </c>
      <c r="F6" s="283" t="s">
        <v>238</v>
      </c>
      <c r="G6" s="370" t="s">
        <v>241</v>
      </c>
      <c r="H6" s="521" t="s">
        <v>238</v>
      </c>
      <c r="I6" s="522" t="s">
        <v>238</v>
      </c>
      <c r="J6" s="521"/>
    </row>
    <row r="7" spans="1:10" ht="30">
      <c r="A7" s="366"/>
      <c r="B7" s="283" t="s">
        <v>258</v>
      </c>
      <c r="C7" s="370" t="s">
        <v>258</v>
      </c>
      <c r="D7" s="370" t="s">
        <v>258</v>
      </c>
      <c r="E7" s="370">
        <v>2020</v>
      </c>
      <c r="F7" s="283">
        <v>2020</v>
      </c>
      <c r="G7" s="370">
        <v>2020</v>
      </c>
      <c r="H7" s="521"/>
      <c r="I7" s="522"/>
      <c r="J7" s="521"/>
    </row>
    <row r="8" spans="1:10" ht="27" customHeight="1">
      <c r="A8" s="371" t="s">
        <v>1</v>
      </c>
      <c r="B8" s="372">
        <f>+SUM(B9:B16)</f>
        <v>1555741.8</v>
      </c>
      <c r="C8" s="372">
        <f t="shared" ref="C8" si="0">+SUM(C9:C16)</f>
        <v>1719963.5</v>
      </c>
      <c r="D8" s="372">
        <f>+SUM(D9:D16)</f>
        <v>3275705.3</v>
      </c>
      <c r="E8" s="373">
        <f>+B8/H8*100</f>
        <v>135.00144482462088</v>
      </c>
      <c r="F8" s="373">
        <f>+C8/I8*100</f>
        <v>105.27896457165242</v>
      </c>
      <c r="G8" s="373">
        <f t="shared" ref="G8:G10" si="1">+D8/J8*100</f>
        <v>117.57276186968994</v>
      </c>
      <c r="H8" s="523">
        <f>+SUM(H9:H16)</f>
        <v>1152389</v>
      </c>
      <c r="I8" s="523">
        <f t="shared" ref="I8:J8" si="2">+SUM(I9:I16)</f>
        <v>1633720</v>
      </c>
      <c r="J8" s="523">
        <f t="shared" si="2"/>
        <v>2786109</v>
      </c>
    </row>
    <row r="9" spans="1:10" ht="26.25" customHeight="1">
      <c r="A9" s="374" t="s">
        <v>259</v>
      </c>
      <c r="B9" s="375">
        <v>213037</v>
      </c>
      <c r="C9" s="375">
        <v>294718</v>
      </c>
      <c r="D9" s="375">
        <f>+B9+C9</f>
        <v>507755</v>
      </c>
      <c r="E9" s="376">
        <f>+B9/H9*100</f>
        <v>110.29956923331814</v>
      </c>
      <c r="F9" s="376">
        <f t="shared" ref="F9:F10" si="3">+C9/I9*100</f>
        <v>104.53031619642128</v>
      </c>
      <c r="G9" s="376">
        <f t="shared" si="1"/>
        <v>106.8757643304728</v>
      </c>
      <c r="H9" s="524">
        <v>193144</v>
      </c>
      <c r="I9" s="524">
        <v>281945</v>
      </c>
      <c r="J9" s="524">
        <f>+H9+I9</f>
        <v>475089</v>
      </c>
    </row>
    <row r="10" spans="1:10" ht="26.25" customHeight="1">
      <c r="A10" s="374" t="s">
        <v>260</v>
      </c>
      <c r="B10" s="375">
        <v>13667</v>
      </c>
      <c r="C10" s="375">
        <v>4110</v>
      </c>
      <c r="D10" s="375">
        <f t="shared" ref="D10:D14" si="4">+B10+C10</f>
        <v>17777</v>
      </c>
      <c r="E10" s="376">
        <f t="shared" ref="E10:G14" si="5">+B10/H10*100</f>
        <v>84.09944003445942</v>
      </c>
      <c r="F10" s="376">
        <f t="shared" si="3"/>
        <v>19.241573033707866</v>
      </c>
      <c r="G10" s="376">
        <f t="shared" si="1"/>
        <v>47.265427667437713</v>
      </c>
      <c r="H10" s="524">
        <v>16251</v>
      </c>
      <c r="I10" s="524">
        <v>21360</v>
      </c>
      <c r="J10" s="524">
        <f t="shared" ref="J10:J14" si="6">+H10+I10</f>
        <v>37611</v>
      </c>
    </row>
    <row r="11" spans="1:10" ht="26.25" customHeight="1">
      <c r="A11" s="374" t="s">
        <v>261</v>
      </c>
      <c r="B11" s="375">
        <v>15483</v>
      </c>
      <c r="C11" s="375">
        <v>0</v>
      </c>
      <c r="D11" s="375">
        <f t="shared" si="4"/>
        <v>15483</v>
      </c>
      <c r="E11" s="376"/>
      <c r="F11" s="377"/>
      <c r="G11" s="377"/>
      <c r="H11" s="524"/>
      <c r="I11" s="524"/>
      <c r="J11" s="524"/>
    </row>
    <row r="12" spans="1:10" ht="33" customHeight="1">
      <c r="A12" s="378" t="s">
        <v>262</v>
      </c>
      <c r="B12" s="375">
        <v>8360</v>
      </c>
      <c r="C12" s="375">
        <v>12405</v>
      </c>
      <c r="D12" s="375">
        <f t="shared" si="4"/>
        <v>20765</v>
      </c>
      <c r="E12" s="376"/>
      <c r="F12" s="377"/>
      <c r="G12" s="377"/>
      <c r="H12" s="524"/>
      <c r="I12" s="524"/>
      <c r="J12" s="524"/>
    </row>
    <row r="13" spans="1:10" ht="29.25" customHeight="1">
      <c r="A13" s="378" t="s">
        <v>263</v>
      </c>
      <c r="B13" s="375">
        <v>20405</v>
      </c>
      <c r="C13" s="375">
        <v>26220</v>
      </c>
      <c r="D13" s="375">
        <f t="shared" si="4"/>
        <v>46625</v>
      </c>
      <c r="E13" s="376">
        <f t="shared" si="5"/>
        <v>98.8710146332009</v>
      </c>
      <c r="F13" s="376">
        <f t="shared" si="5"/>
        <v>108.32025117739403</v>
      </c>
      <c r="G13" s="376">
        <f t="shared" si="5"/>
        <v>103.97154580322898</v>
      </c>
      <c r="H13" s="524">
        <v>20638</v>
      </c>
      <c r="I13" s="524">
        <v>24206</v>
      </c>
      <c r="J13" s="524">
        <f t="shared" si="6"/>
        <v>44844</v>
      </c>
    </row>
    <row r="14" spans="1:10" ht="27" customHeight="1">
      <c r="A14" s="374" t="s">
        <v>264</v>
      </c>
      <c r="B14" s="375">
        <v>1081975.8</v>
      </c>
      <c r="C14" s="375">
        <v>1126769.5</v>
      </c>
      <c r="D14" s="375">
        <f t="shared" si="4"/>
        <v>2208745.2999999998</v>
      </c>
      <c r="E14" s="376">
        <f t="shared" si="5"/>
        <v>148.93093551917082</v>
      </c>
      <c r="F14" s="376">
        <f t="shared" si="5"/>
        <v>106.20763079312894</v>
      </c>
      <c r="G14" s="376">
        <f t="shared" si="5"/>
        <v>123.57259986113962</v>
      </c>
      <c r="H14" s="524">
        <v>726495</v>
      </c>
      <c r="I14" s="524">
        <v>1060912</v>
      </c>
      <c r="J14" s="524">
        <f t="shared" si="6"/>
        <v>1787407</v>
      </c>
    </row>
    <row r="15" spans="1:10" ht="27" customHeight="1">
      <c r="A15" s="374" t="s">
        <v>265</v>
      </c>
      <c r="B15" s="375"/>
      <c r="C15" s="375"/>
      <c r="D15" s="375"/>
      <c r="E15" s="376"/>
      <c r="F15" s="376"/>
      <c r="G15" s="376"/>
      <c r="H15" s="524"/>
      <c r="I15" s="524"/>
      <c r="J15" s="524"/>
    </row>
    <row r="16" spans="1:10" ht="27" customHeight="1">
      <c r="A16" s="374" t="s">
        <v>266</v>
      </c>
      <c r="B16" s="375">
        <v>202814</v>
      </c>
      <c r="C16" s="375">
        <v>255741</v>
      </c>
      <c r="D16" s="375">
        <f>+B16+C16</f>
        <v>458555</v>
      </c>
      <c r="E16" s="376">
        <f t="shared" ref="E16" si="7">+B16/H16*100</f>
        <v>103.54996655791606</v>
      </c>
      <c r="F16" s="376">
        <f t="shared" ref="F16" si="8">+C16/I16*100</f>
        <v>104.2576957728794</v>
      </c>
      <c r="G16" s="376">
        <f t="shared" ref="G16" si="9">+D16/J16*100</f>
        <v>103.94348510057621</v>
      </c>
      <c r="H16" s="524">
        <v>195861</v>
      </c>
      <c r="I16" s="524">
        <v>245297</v>
      </c>
      <c r="J16" s="524">
        <f>+H16+I16</f>
        <v>441158</v>
      </c>
    </row>
    <row r="17" spans="1:10" ht="15">
      <c r="A17" s="379"/>
      <c r="B17" s="380"/>
      <c r="C17" s="381"/>
      <c r="D17" s="381"/>
      <c r="E17" s="381"/>
      <c r="F17" s="381"/>
      <c r="G17" s="661"/>
      <c r="H17" s="525"/>
      <c r="I17" s="526"/>
      <c r="J17" s="527"/>
    </row>
  </sheetData>
  <mergeCells count="2">
    <mergeCell ref="E4:G4"/>
    <mergeCell ref="H4:J4"/>
  </mergeCells>
  <pageMargins left="0.7" right="0.7" top="0.63"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sheetPr>
    <tabColor rgb="FFFFFF00"/>
  </sheetPr>
  <dimension ref="A1:I31"/>
  <sheetViews>
    <sheetView workbookViewId="0">
      <selection activeCell="B4" sqref="B4"/>
    </sheetView>
  </sheetViews>
  <sheetFormatPr defaultColWidth="9.140625" defaultRowHeight="15.75"/>
  <cols>
    <col min="1" max="1" width="3.42578125" style="3" customWidth="1"/>
    <col min="2" max="2" width="30.5703125" style="3" customWidth="1"/>
    <col min="3" max="3" width="11.7109375" style="3" customWidth="1"/>
    <col min="4" max="4" width="12.42578125" style="3" customWidth="1"/>
    <col min="5" max="5" width="11.5703125" style="3" customWidth="1"/>
    <col min="6" max="7" width="11.28515625" style="3" customWidth="1"/>
    <col min="8" max="8" width="11.5703125" style="3" hidden="1" customWidth="1"/>
    <col min="9" max="9" width="9.140625" style="3" hidden="1" customWidth="1"/>
    <col min="10" max="16384" width="9.140625" style="3"/>
  </cols>
  <sheetData>
    <row r="1" spans="1:9" ht="24" customHeight="1">
      <c r="A1" s="662" t="s">
        <v>317</v>
      </c>
    </row>
    <row r="2" spans="1:9" ht="20.100000000000001" customHeight="1">
      <c r="A2" s="725" t="s">
        <v>331</v>
      </c>
      <c r="B2" s="725"/>
      <c r="C2" s="10"/>
      <c r="D2" s="10"/>
      <c r="E2" s="10"/>
      <c r="F2" s="10"/>
    </row>
    <row r="3" spans="1:9" ht="20.100000000000001" customHeight="1">
      <c r="A3" s="11"/>
      <c r="B3" s="11"/>
      <c r="C3" s="11"/>
      <c r="D3" s="11"/>
      <c r="E3" s="11"/>
      <c r="F3" s="12"/>
    </row>
    <row r="4" spans="1:9" ht="81.75" customHeight="1">
      <c r="A4" s="69"/>
      <c r="B4" s="70"/>
      <c r="C4" s="47" t="s">
        <v>318</v>
      </c>
      <c r="D4" s="7" t="s">
        <v>319</v>
      </c>
      <c r="E4" s="47" t="s">
        <v>320</v>
      </c>
      <c r="F4" s="7" t="s">
        <v>321</v>
      </c>
      <c r="G4" s="47" t="s">
        <v>322</v>
      </c>
      <c r="H4" s="3" t="s">
        <v>371</v>
      </c>
      <c r="I4" s="3" t="s">
        <v>372</v>
      </c>
    </row>
    <row r="5" spans="1:9" s="103" customFormat="1" ht="17.25" customHeight="1">
      <c r="A5" s="100" t="s">
        <v>1</v>
      </c>
      <c r="B5" s="101"/>
      <c r="C5" s="102">
        <v>126136</v>
      </c>
      <c r="D5" s="102">
        <v>138902</v>
      </c>
      <c r="E5" s="102">
        <v>614864</v>
      </c>
      <c r="F5" s="126">
        <v>27.6757200542114</v>
      </c>
      <c r="G5" s="129">
        <v>156.20036683450274</v>
      </c>
      <c r="H5" s="174">
        <v>2221673</v>
      </c>
      <c r="I5" s="103">
        <v>393638</v>
      </c>
    </row>
    <row r="6" spans="1:9" s="103" customFormat="1" ht="17.25" customHeight="1">
      <c r="A6" s="104" t="s">
        <v>33</v>
      </c>
      <c r="B6" s="133"/>
      <c r="C6" s="114">
        <v>76039</v>
      </c>
      <c r="D6" s="114">
        <v>82404</v>
      </c>
      <c r="E6" s="114">
        <v>338152</v>
      </c>
      <c r="F6" s="128">
        <v>33.605768848535924</v>
      </c>
      <c r="G6" s="132">
        <v>123.55698788005014</v>
      </c>
      <c r="H6" s="174">
        <v>1006232</v>
      </c>
      <c r="I6" s="103">
        <v>273681</v>
      </c>
    </row>
    <row r="7" spans="1:9" s="108" customFormat="1" ht="17.25" customHeight="1">
      <c r="A7" s="109"/>
      <c r="B7" s="110" t="s">
        <v>36</v>
      </c>
      <c r="C7" s="105">
        <v>37655</v>
      </c>
      <c r="D7" s="105">
        <v>40218</v>
      </c>
      <c r="E7" s="105">
        <v>167731</v>
      </c>
      <c r="F7" s="127">
        <v>41.009122048659073</v>
      </c>
      <c r="G7" s="130">
        <v>69.288284306233137</v>
      </c>
      <c r="H7" s="175">
        <v>409009</v>
      </c>
      <c r="I7" s="108">
        <v>242077</v>
      </c>
    </row>
    <row r="8" spans="1:9" s="108" customFormat="1" ht="17.25" customHeight="1">
      <c r="A8" s="109"/>
      <c r="B8" s="112" t="s">
        <v>127</v>
      </c>
      <c r="C8" s="105">
        <v>2580</v>
      </c>
      <c r="D8" s="105">
        <v>3160</v>
      </c>
      <c r="E8" s="105">
        <v>13480</v>
      </c>
      <c r="F8" s="127">
        <v>28.43881856540084</v>
      </c>
      <c r="G8" s="130">
        <v>63.590904802339843</v>
      </c>
      <c r="H8" s="108">
        <v>47400</v>
      </c>
      <c r="I8" s="108">
        <v>21198</v>
      </c>
    </row>
    <row r="9" spans="1:9" s="108" customFormat="1" ht="17.25" customHeight="1">
      <c r="A9" s="109"/>
      <c r="B9" s="112" t="s">
        <v>128</v>
      </c>
      <c r="C9" s="105">
        <v>30614</v>
      </c>
      <c r="D9" s="105">
        <v>33616</v>
      </c>
      <c r="E9" s="105">
        <v>141421</v>
      </c>
      <c r="F9" s="127">
        <v>35.994878999826923</v>
      </c>
      <c r="G9" s="131"/>
      <c r="H9" s="108">
        <v>392892</v>
      </c>
      <c r="I9" s="108">
        <v>0</v>
      </c>
    </row>
    <row r="10" spans="1:9" s="108" customFormat="1" ht="17.25" customHeight="1">
      <c r="A10" s="109"/>
      <c r="B10" s="110" t="s">
        <v>129</v>
      </c>
      <c r="C10" s="105">
        <v>4670</v>
      </c>
      <c r="D10" s="105">
        <v>5140</v>
      </c>
      <c r="E10" s="105">
        <v>17290</v>
      </c>
      <c r="F10" s="127">
        <v>13.199682413656214</v>
      </c>
      <c r="G10" s="130">
        <v>81.147040878584491</v>
      </c>
      <c r="H10" s="108">
        <v>130988</v>
      </c>
      <c r="I10" s="108">
        <v>21307</v>
      </c>
    </row>
    <row r="11" spans="1:9" s="108" customFormat="1" ht="17.25" customHeight="1">
      <c r="A11" s="109"/>
      <c r="B11" s="110" t="s">
        <v>130</v>
      </c>
      <c r="C11" s="105">
        <v>3100</v>
      </c>
      <c r="D11" s="105">
        <v>3430</v>
      </c>
      <c r="E11" s="105">
        <v>11710</v>
      </c>
      <c r="F11" s="127">
        <v>41.315315951028474</v>
      </c>
      <c r="G11" s="130">
        <v>113.72244343012528</v>
      </c>
      <c r="H11" s="108">
        <v>28343</v>
      </c>
      <c r="I11" s="108">
        <v>10297</v>
      </c>
    </row>
    <row r="12" spans="1:9" s="108" customFormat="1" ht="17.25" customHeight="1">
      <c r="A12" s="109"/>
      <c r="B12" s="110" t="s">
        <v>131</v>
      </c>
      <c r="C12" s="105"/>
      <c r="D12" s="105"/>
      <c r="E12" s="105"/>
      <c r="F12" s="127"/>
      <c r="G12" s="130"/>
      <c r="H12" s="108">
        <v>45000</v>
      </c>
      <c r="I12" s="108">
        <v>0</v>
      </c>
    </row>
    <row r="13" spans="1:9" s="103" customFormat="1" ht="17.25" customHeight="1">
      <c r="A13" s="104" t="s">
        <v>35</v>
      </c>
      <c r="B13" s="113"/>
      <c r="C13" s="114">
        <v>50097</v>
      </c>
      <c r="D13" s="114">
        <v>56498</v>
      </c>
      <c r="E13" s="114">
        <v>276712</v>
      </c>
      <c r="F13" s="128">
        <v>22.766386850534087</v>
      </c>
      <c r="G13" s="132">
        <v>230.6759922305493</v>
      </c>
      <c r="H13" s="103">
        <v>1215441</v>
      </c>
      <c r="I13" s="103">
        <v>119957</v>
      </c>
    </row>
    <row r="14" spans="1:9" s="108" customFormat="1" ht="17.25" customHeight="1">
      <c r="A14" s="118"/>
      <c r="B14" s="110" t="s">
        <v>132</v>
      </c>
      <c r="C14" s="105">
        <v>24260</v>
      </c>
      <c r="D14" s="105">
        <v>28358</v>
      </c>
      <c r="E14" s="105">
        <v>117581</v>
      </c>
      <c r="F14" s="127">
        <v>36.550686524108386</v>
      </c>
      <c r="G14" s="130">
        <v>101.55465922733435</v>
      </c>
      <c r="H14" s="108">
        <v>321693</v>
      </c>
      <c r="I14" s="108">
        <v>115781</v>
      </c>
    </row>
    <row r="15" spans="1:9" s="108" customFormat="1" ht="17.25" customHeight="1">
      <c r="A15" s="118"/>
      <c r="B15" s="112" t="s">
        <v>127</v>
      </c>
      <c r="C15" s="105">
        <v>10365</v>
      </c>
      <c r="D15" s="105">
        <v>12632</v>
      </c>
      <c r="E15" s="105">
        <v>51921</v>
      </c>
      <c r="F15" s="127">
        <v>32.861392405063292</v>
      </c>
      <c r="G15" s="130">
        <v>81.570099918305786</v>
      </c>
      <c r="H15" s="108">
        <v>158000</v>
      </c>
      <c r="I15" s="108">
        <v>63652</v>
      </c>
    </row>
    <row r="16" spans="1:9" s="108" customFormat="1" ht="17.25" customHeight="1">
      <c r="A16" s="118"/>
      <c r="B16" s="112" t="s">
        <v>133</v>
      </c>
      <c r="C16" s="105">
        <v>25837</v>
      </c>
      <c r="D16" s="105">
        <v>28140</v>
      </c>
      <c r="E16" s="105">
        <v>159131</v>
      </c>
      <c r="F16" s="127">
        <v>17.804906976015612</v>
      </c>
      <c r="G16" s="130">
        <v>3810.6082375478927</v>
      </c>
      <c r="H16" s="108">
        <v>893748</v>
      </c>
      <c r="I16" s="108">
        <v>4176</v>
      </c>
    </row>
    <row r="17" spans="1:7" s="108" customFormat="1" ht="17.25" customHeight="1">
      <c r="A17" s="119"/>
      <c r="B17" s="110" t="s">
        <v>131</v>
      </c>
      <c r="C17" s="120"/>
      <c r="D17" s="106"/>
      <c r="E17" s="106"/>
      <c r="F17" s="111"/>
      <c r="G17" s="107"/>
    </row>
    <row r="18" spans="1:7" s="103" customFormat="1" ht="17.25" customHeight="1">
      <c r="A18" s="104" t="s">
        <v>34</v>
      </c>
      <c r="B18" s="113"/>
      <c r="C18" s="114"/>
      <c r="D18" s="115"/>
      <c r="E18" s="115"/>
      <c r="F18" s="116"/>
      <c r="G18" s="117"/>
    </row>
    <row r="19" spans="1:7" s="108" customFormat="1" ht="20.100000000000001" customHeight="1">
      <c r="A19" s="119"/>
      <c r="B19" s="110" t="s">
        <v>134</v>
      </c>
      <c r="C19" s="105"/>
      <c r="D19" s="106"/>
      <c r="E19" s="106"/>
      <c r="F19" s="111"/>
      <c r="G19" s="107"/>
    </row>
    <row r="20" spans="1:7" s="108" customFormat="1" ht="20.100000000000001" customHeight="1">
      <c r="A20" s="119"/>
      <c r="B20" s="112" t="s">
        <v>127</v>
      </c>
      <c r="C20" s="105"/>
      <c r="D20" s="106"/>
      <c r="E20" s="106"/>
      <c r="F20" s="111"/>
      <c r="G20" s="107"/>
    </row>
    <row r="21" spans="1:7" s="108" customFormat="1" ht="20.100000000000001" customHeight="1">
      <c r="A21" s="119"/>
      <c r="B21" s="112" t="s">
        <v>135</v>
      </c>
      <c r="C21" s="105"/>
      <c r="D21" s="106"/>
      <c r="E21" s="106"/>
      <c r="F21" s="111"/>
      <c r="G21" s="107"/>
    </row>
    <row r="22" spans="1:7" s="108" customFormat="1" ht="20.100000000000001" customHeight="1">
      <c r="A22" s="121"/>
      <c r="B22" s="122" t="s">
        <v>131</v>
      </c>
      <c r="C22" s="123"/>
      <c r="D22" s="123"/>
      <c r="E22" s="123"/>
      <c r="F22" s="124"/>
      <c r="G22" s="125"/>
    </row>
    <row r="23" spans="1:7" ht="20.100000000000001" customHeight="1">
      <c r="A23" s="16"/>
      <c r="B23" s="9"/>
      <c r="C23" s="14"/>
      <c r="D23" s="14"/>
      <c r="E23" s="15"/>
      <c r="F23" s="15"/>
    </row>
    <row r="24" spans="1:7" ht="20.100000000000001" customHeight="1">
      <c r="A24" s="16"/>
      <c r="B24" s="9"/>
      <c r="C24" s="14"/>
      <c r="D24" s="14"/>
      <c r="E24" s="15"/>
      <c r="F24" s="15"/>
    </row>
    <row r="25" spans="1:7">
      <c r="A25" s="16"/>
      <c r="B25" s="13"/>
      <c r="C25" s="14"/>
      <c r="D25" s="14"/>
      <c r="E25" s="15"/>
      <c r="F25" s="15"/>
    </row>
    <row r="26" spans="1:7" ht="18.75" customHeight="1"/>
    <row r="31" spans="1:7" ht="46.5" customHeight="1"/>
  </sheetData>
  <mergeCells count="1">
    <mergeCell ref="A2:B2"/>
  </mergeCells>
  <phoneticPr fontId="3" type="noConversion"/>
  <pageMargins left="0.73" right="0.44" top="0.5" bottom="0.62992125984252001" header="0.31496062992126" footer="0.196850393700787"/>
  <pageSetup paperSize="9" firstPageNumber="15" orientation="portrait" r:id="rId1"/>
  <headerFooter alignWithMargins="0"/>
</worksheet>
</file>

<file path=xl/worksheets/sheet13.xml><?xml version="1.0" encoding="utf-8"?>
<worksheet xmlns="http://schemas.openxmlformats.org/spreadsheetml/2006/main" xmlns:r="http://schemas.openxmlformats.org/officeDocument/2006/relationships">
  <dimension ref="A1:H25"/>
  <sheetViews>
    <sheetView workbookViewId="0">
      <selection activeCell="C3" sqref="C3"/>
    </sheetView>
  </sheetViews>
  <sheetFormatPr defaultRowHeight="12.75"/>
  <cols>
    <col min="1" max="1" width="4" style="571" customWidth="1"/>
    <col min="2" max="2" width="32.42578125" style="571" customWidth="1"/>
    <col min="3" max="6" width="12.42578125" style="571" customWidth="1"/>
    <col min="7" max="8" width="11.140625" style="571" hidden="1" customWidth="1"/>
    <col min="9" max="16384" width="9.140625" style="571"/>
  </cols>
  <sheetData>
    <row r="1" spans="1:8" ht="15.75">
      <c r="A1" s="731" t="s">
        <v>324</v>
      </c>
      <c r="B1" s="731"/>
      <c r="C1" s="731"/>
      <c r="D1" s="731"/>
      <c r="E1" s="731"/>
      <c r="F1" s="360"/>
      <c r="G1" s="360"/>
      <c r="H1" s="360"/>
    </row>
    <row r="2" spans="1:8" ht="17.25" customHeight="1">
      <c r="A2" s="730" t="s">
        <v>323</v>
      </c>
      <c r="B2" s="730"/>
      <c r="C2" s="730"/>
      <c r="D2" s="730"/>
      <c r="E2" s="730"/>
      <c r="F2" s="360"/>
      <c r="G2" s="360"/>
      <c r="H2" s="360"/>
    </row>
    <row r="3" spans="1:8" ht="21.75" customHeight="1">
      <c r="A3" s="360"/>
      <c r="B3" s="360"/>
      <c r="C3" s="360"/>
      <c r="D3" s="360"/>
      <c r="E3" s="360"/>
      <c r="F3" s="382"/>
      <c r="G3" s="382"/>
      <c r="H3" s="360"/>
    </row>
    <row r="4" spans="1:8" ht="17.25" customHeight="1">
      <c r="A4" s="383"/>
      <c r="B4" s="384"/>
      <c r="C4" s="385" t="s">
        <v>256</v>
      </c>
      <c r="D4" s="386" t="s">
        <v>243</v>
      </c>
      <c r="E4" s="726" t="s">
        <v>267</v>
      </c>
      <c r="F4" s="727"/>
      <c r="G4" s="633"/>
      <c r="H4" s="384"/>
    </row>
    <row r="5" spans="1:8" ht="17.25" customHeight="1">
      <c r="A5" s="387"/>
      <c r="B5" s="388"/>
      <c r="C5" s="389" t="s">
        <v>234</v>
      </c>
      <c r="D5" s="390" t="s">
        <v>245</v>
      </c>
      <c r="E5" s="728" t="s">
        <v>233</v>
      </c>
      <c r="F5" s="729"/>
      <c r="G5" s="728" t="s">
        <v>366</v>
      </c>
      <c r="H5" s="729"/>
    </row>
    <row r="6" spans="1:8" ht="17.25" customHeight="1">
      <c r="A6" s="387"/>
      <c r="B6" s="388"/>
      <c r="C6" s="280" t="s">
        <v>315</v>
      </c>
      <c r="D6" s="391" t="s">
        <v>315</v>
      </c>
      <c r="E6" s="392" t="s">
        <v>236</v>
      </c>
      <c r="F6" s="392" t="s">
        <v>237</v>
      </c>
      <c r="G6" s="392" t="s">
        <v>236</v>
      </c>
      <c r="H6" s="634" t="s">
        <v>237</v>
      </c>
    </row>
    <row r="7" spans="1:8" ht="17.25" customHeight="1">
      <c r="A7" s="387"/>
      <c r="B7" s="388"/>
      <c r="C7" s="393" t="s">
        <v>258</v>
      </c>
      <c r="D7" s="394" t="s">
        <v>258</v>
      </c>
      <c r="E7" s="395" t="s">
        <v>315</v>
      </c>
      <c r="F7" s="395" t="s">
        <v>315</v>
      </c>
      <c r="G7" s="280"/>
      <c r="H7" s="388"/>
    </row>
    <row r="8" spans="1:8" ht="18" customHeight="1">
      <c r="A8" s="396" t="s">
        <v>1</v>
      </c>
      <c r="B8" s="397"/>
      <c r="C8" s="398">
        <v>280178</v>
      </c>
      <c r="D8" s="398">
        <v>334686</v>
      </c>
      <c r="E8" s="399">
        <f>+C8/G8*100</f>
        <v>177.30652643036598</v>
      </c>
      <c r="F8" s="399">
        <f t="shared" ref="E8:F11" si="0">+D8/H8*100</f>
        <v>142.04542078525077</v>
      </c>
      <c r="G8" s="400">
        <v>158019</v>
      </c>
      <c r="H8" s="400">
        <v>235619</v>
      </c>
    </row>
    <row r="9" spans="1:8" ht="18" customHeight="1">
      <c r="A9" s="401" t="s">
        <v>33</v>
      </c>
      <c r="B9" s="402"/>
      <c r="C9" s="403">
        <v>142223</v>
      </c>
      <c r="D9" s="403">
        <v>195929</v>
      </c>
      <c r="E9" s="454">
        <f t="shared" si="0"/>
        <v>132.63482826474183</v>
      </c>
      <c r="F9" s="454">
        <f t="shared" si="0"/>
        <v>117.70900920385456</v>
      </c>
      <c r="G9" s="410">
        <v>107229</v>
      </c>
      <c r="H9" s="410">
        <v>166452</v>
      </c>
    </row>
    <row r="10" spans="1:8" ht="18" customHeight="1">
      <c r="A10" s="404"/>
      <c r="B10" s="405" t="s">
        <v>36</v>
      </c>
      <c r="C10" s="408">
        <v>72108</v>
      </c>
      <c r="D10" s="408">
        <v>95623</v>
      </c>
      <c r="E10" s="452">
        <f t="shared" si="0"/>
        <v>75.961528332297448</v>
      </c>
      <c r="F10" s="452">
        <f t="shared" si="0"/>
        <v>64.983350322799865</v>
      </c>
      <c r="G10" s="406">
        <v>94927</v>
      </c>
      <c r="H10" s="406">
        <v>147150</v>
      </c>
    </row>
    <row r="11" spans="1:8" ht="18" customHeight="1">
      <c r="A11" s="404"/>
      <c r="B11" s="407" t="s">
        <v>127</v>
      </c>
      <c r="C11" s="408">
        <v>6100</v>
      </c>
      <c r="D11" s="408">
        <v>7380</v>
      </c>
      <c r="E11" s="452">
        <f t="shared" si="0"/>
        <v>74.254412659768718</v>
      </c>
      <c r="F11" s="452">
        <f t="shared" si="0"/>
        <v>56.843564661480393</v>
      </c>
      <c r="G11" s="406">
        <v>8215</v>
      </c>
      <c r="H11" s="406">
        <v>12983</v>
      </c>
    </row>
    <row r="12" spans="1:8" ht="18" customHeight="1">
      <c r="A12" s="404"/>
      <c r="B12" s="407" t="s">
        <v>128</v>
      </c>
      <c r="C12" s="408">
        <v>60165</v>
      </c>
      <c r="D12" s="408">
        <v>81256</v>
      </c>
      <c r="E12" s="452"/>
      <c r="F12" s="452"/>
      <c r="G12" s="406">
        <v>0</v>
      </c>
      <c r="H12" s="406">
        <v>0</v>
      </c>
    </row>
    <row r="13" spans="1:8" ht="18" customHeight="1">
      <c r="A13" s="404"/>
      <c r="B13" s="405" t="s">
        <v>129</v>
      </c>
      <c r="C13" s="408">
        <v>5850</v>
      </c>
      <c r="D13" s="408">
        <v>11440</v>
      </c>
      <c r="E13" s="452">
        <f>+C13/G13*100</f>
        <v>72.097609070741925</v>
      </c>
      <c r="F13" s="663">
        <f>+D13/H13*100</f>
        <v>86.712650648070948</v>
      </c>
      <c r="G13" s="406">
        <v>8114</v>
      </c>
      <c r="H13" s="406">
        <v>13193</v>
      </c>
    </row>
    <row r="14" spans="1:8" ht="18" customHeight="1">
      <c r="A14" s="404"/>
      <c r="B14" s="405" t="s">
        <v>130</v>
      </c>
      <c r="C14" s="408">
        <v>4100</v>
      </c>
      <c r="D14" s="408">
        <v>7610</v>
      </c>
      <c r="E14" s="452">
        <f>+C14/G14*100</f>
        <v>97.898758357211079</v>
      </c>
      <c r="F14" s="452">
        <f>+D14/H14*100</f>
        <v>124.57030610574562</v>
      </c>
      <c r="G14" s="406">
        <v>4188</v>
      </c>
      <c r="H14" s="406">
        <v>6109</v>
      </c>
    </row>
    <row r="15" spans="1:8" ht="18" customHeight="1">
      <c r="A15" s="404"/>
      <c r="B15" s="405" t="s">
        <v>131</v>
      </c>
      <c r="C15" s="408">
        <v>0</v>
      </c>
      <c r="D15" s="408">
        <v>0</v>
      </c>
      <c r="E15" s="452"/>
      <c r="F15" s="452"/>
      <c r="G15" s="406">
        <v>0</v>
      </c>
      <c r="H15" s="406">
        <v>0</v>
      </c>
    </row>
    <row r="16" spans="1:8" ht="18" customHeight="1">
      <c r="A16" s="401" t="s">
        <v>35</v>
      </c>
      <c r="B16" s="409"/>
      <c r="C16" s="403">
        <v>137955</v>
      </c>
      <c r="D16" s="403">
        <v>138757</v>
      </c>
      <c r="E16" s="454">
        <f t="shared" ref="E16:F19" si="1">+C16/G16*100</f>
        <v>271.61842882457177</v>
      </c>
      <c r="F16" s="454">
        <f t="shared" si="1"/>
        <v>200.61156331776715</v>
      </c>
      <c r="G16" s="410">
        <v>50790</v>
      </c>
      <c r="H16" s="410">
        <v>69167</v>
      </c>
    </row>
    <row r="17" spans="1:8" ht="18" customHeight="1">
      <c r="A17" s="411"/>
      <c r="B17" s="405" t="s">
        <v>132</v>
      </c>
      <c r="C17" s="408">
        <v>49661</v>
      </c>
      <c r="D17" s="408">
        <v>67920</v>
      </c>
      <c r="E17" s="452">
        <f t="shared" si="1"/>
        <v>106.53666280516583</v>
      </c>
      <c r="F17" s="452">
        <f t="shared" si="1"/>
        <v>98.197117122327128</v>
      </c>
      <c r="G17" s="406">
        <v>46614</v>
      </c>
      <c r="H17" s="406">
        <v>69167</v>
      </c>
    </row>
    <row r="18" spans="1:8" ht="18" customHeight="1">
      <c r="A18" s="411"/>
      <c r="B18" s="407" t="s">
        <v>127</v>
      </c>
      <c r="C18" s="408">
        <v>22470</v>
      </c>
      <c r="D18" s="408">
        <v>29451</v>
      </c>
      <c r="E18" s="452">
        <f t="shared" si="1"/>
        <v>88.024444705605831</v>
      </c>
      <c r="F18" s="452">
        <f t="shared" si="1"/>
        <v>77.248524590163939</v>
      </c>
      <c r="G18" s="406">
        <v>25527</v>
      </c>
      <c r="H18" s="406">
        <v>38125</v>
      </c>
    </row>
    <row r="19" spans="1:8" ht="18" customHeight="1">
      <c r="A19" s="411"/>
      <c r="B19" s="407" t="s">
        <v>133</v>
      </c>
      <c r="C19" s="408">
        <v>88294</v>
      </c>
      <c r="D19" s="408">
        <v>70837</v>
      </c>
      <c r="E19" s="452">
        <f t="shared" si="1"/>
        <v>2114.3199233716477</v>
      </c>
      <c r="F19" s="452"/>
      <c r="G19" s="406">
        <v>4176</v>
      </c>
      <c r="H19" s="406">
        <v>0</v>
      </c>
    </row>
    <row r="20" spans="1:8" ht="18" customHeight="1">
      <c r="A20" s="412"/>
      <c r="B20" s="405" t="s">
        <v>131</v>
      </c>
      <c r="C20" s="413"/>
      <c r="D20" s="413"/>
      <c r="E20" s="414"/>
      <c r="F20" s="415"/>
      <c r="G20" s="414"/>
      <c r="H20" s="415"/>
    </row>
    <row r="21" spans="1:8" ht="18" customHeight="1">
      <c r="A21" s="401" t="s">
        <v>34</v>
      </c>
      <c r="B21" s="409"/>
      <c r="C21" s="664"/>
      <c r="D21" s="664"/>
      <c r="E21" s="665"/>
      <c r="F21" s="415"/>
      <c r="G21" s="665"/>
      <c r="H21" s="415"/>
    </row>
    <row r="22" spans="1:8" ht="18" customHeight="1">
      <c r="A22" s="412"/>
      <c r="B22" s="405" t="s">
        <v>134</v>
      </c>
      <c r="C22" s="666"/>
      <c r="D22" s="666"/>
      <c r="E22" s="667"/>
      <c r="F22" s="416"/>
      <c r="G22" s="667"/>
      <c r="H22" s="416"/>
    </row>
    <row r="23" spans="1:8" ht="18" customHeight="1">
      <c r="A23" s="412"/>
      <c r="B23" s="407" t="s">
        <v>127</v>
      </c>
      <c r="C23" s="666"/>
      <c r="D23" s="666"/>
      <c r="E23" s="667"/>
      <c r="F23" s="416"/>
      <c r="G23" s="667"/>
      <c r="H23" s="416"/>
    </row>
    <row r="24" spans="1:8" ht="18" customHeight="1">
      <c r="A24" s="412"/>
      <c r="B24" s="407" t="s">
        <v>135</v>
      </c>
      <c r="C24" s="666"/>
      <c r="D24" s="666"/>
      <c r="E24" s="667"/>
      <c r="F24" s="416"/>
      <c r="G24" s="416"/>
      <c r="H24" s="416"/>
    </row>
    <row r="25" spans="1:8" ht="18" customHeight="1">
      <c r="A25" s="417"/>
      <c r="B25" s="418" t="s">
        <v>131</v>
      </c>
      <c r="C25" s="419"/>
      <c r="D25" s="419"/>
      <c r="E25" s="420"/>
      <c r="F25" s="421"/>
      <c r="G25" s="421"/>
      <c r="H25" s="421"/>
    </row>
  </sheetData>
  <mergeCells count="5">
    <mergeCell ref="E4:F4"/>
    <mergeCell ref="E5:F5"/>
    <mergeCell ref="G5:H5"/>
    <mergeCell ref="A2:E2"/>
    <mergeCell ref="A1:E1"/>
  </mergeCells>
  <pageMargins left="0.82"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G22"/>
  <sheetViews>
    <sheetView zoomScale="90" zoomScaleNormal="90" workbookViewId="0">
      <selection activeCell="M13" sqref="M13"/>
    </sheetView>
  </sheetViews>
  <sheetFormatPr defaultColWidth="9.140625" defaultRowHeight="15.75"/>
  <cols>
    <col min="1" max="1" width="1.85546875" style="3" customWidth="1"/>
    <col min="2" max="2" width="32" style="3" customWidth="1"/>
    <col min="3" max="3" width="11.85546875" style="207" customWidth="1"/>
    <col min="4" max="4" width="10.7109375" style="3" customWidth="1"/>
    <col min="5" max="5" width="11.85546875" style="3" customWidth="1"/>
    <col min="6" max="6" width="11.42578125" style="3" customWidth="1"/>
    <col min="7" max="7" width="11.140625" style="3" customWidth="1"/>
    <col min="8" max="16384" width="9.140625" style="3"/>
  </cols>
  <sheetData>
    <row r="1" spans="1:7" ht="24" customHeight="1">
      <c r="A1" s="668" t="s">
        <v>325</v>
      </c>
      <c r="B1" s="9"/>
    </row>
    <row r="2" spans="1:7" ht="20.100000000000001" customHeight="1">
      <c r="A2" s="732" t="s">
        <v>331</v>
      </c>
      <c r="B2" s="732"/>
    </row>
    <row r="3" spans="1:7" ht="20.100000000000001" customHeight="1">
      <c r="A3" s="17"/>
      <c r="B3" s="8"/>
      <c r="C3" s="209"/>
      <c r="D3" s="8"/>
      <c r="E3" s="8"/>
      <c r="F3" s="8"/>
      <c r="G3" s="8"/>
    </row>
    <row r="4" spans="1:7" s="108" customFormat="1" ht="110.25" customHeight="1">
      <c r="A4" s="134"/>
      <c r="B4" s="135"/>
      <c r="C4" s="264" t="s">
        <v>365</v>
      </c>
      <c r="D4" s="7" t="s">
        <v>327</v>
      </c>
      <c r="E4" s="47" t="s">
        <v>328</v>
      </c>
      <c r="F4" s="7" t="s">
        <v>329</v>
      </c>
      <c r="G4" s="47" t="s">
        <v>330</v>
      </c>
    </row>
    <row r="5" spans="1:7" s="108" customFormat="1" ht="20.100000000000001" customHeight="1">
      <c r="A5" s="136" t="s">
        <v>2</v>
      </c>
      <c r="B5" s="137"/>
      <c r="C5" s="265">
        <f>+SUM(C7:C18)</f>
        <v>373805.7</v>
      </c>
      <c r="D5" s="265">
        <f t="shared" ref="D5:E5" si="0">+SUM(D7:D18)</f>
        <v>422278.40000000002</v>
      </c>
      <c r="E5" s="265">
        <f t="shared" si="0"/>
        <v>2631452</v>
      </c>
      <c r="F5" s="155">
        <v>99.427882723563684</v>
      </c>
      <c r="G5" s="155">
        <v>87.494996317374572</v>
      </c>
    </row>
    <row r="6" spans="1:7" s="108" customFormat="1" ht="20.100000000000001" customHeight="1">
      <c r="A6" s="138" t="s">
        <v>5</v>
      </c>
      <c r="B6" s="139"/>
      <c r="C6" s="266"/>
      <c r="D6" s="145"/>
      <c r="E6" s="145"/>
      <c r="F6" s="107"/>
      <c r="G6" s="107"/>
    </row>
    <row r="7" spans="1:7" s="108" customFormat="1" ht="20.100000000000001" customHeight="1">
      <c r="A7" s="118"/>
      <c r="B7" s="146" t="s">
        <v>23</v>
      </c>
      <c r="C7" s="266">
        <v>138696.79999999999</v>
      </c>
      <c r="D7" s="145">
        <v>155757.70000000001</v>
      </c>
      <c r="E7" s="145">
        <v>916591.5</v>
      </c>
      <c r="F7" s="148">
        <v>129.99727953256863</v>
      </c>
      <c r="G7" s="148">
        <v>100.64260607301566</v>
      </c>
    </row>
    <row r="8" spans="1:7" s="108" customFormat="1" ht="20.100000000000001" customHeight="1">
      <c r="A8" s="118"/>
      <c r="B8" s="146" t="s">
        <v>24</v>
      </c>
      <c r="C8" s="266">
        <v>19719.400000000001</v>
      </c>
      <c r="D8" s="145">
        <v>23044</v>
      </c>
      <c r="E8" s="145">
        <v>141577</v>
      </c>
      <c r="F8" s="148">
        <v>92.150996865633715</v>
      </c>
      <c r="G8" s="148">
        <v>82.900848888721924</v>
      </c>
    </row>
    <row r="9" spans="1:7" s="108" customFormat="1" ht="31.5" customHeight="1">
      <c r="A9" s="118"/>
      <c r="B9" s="147" t="s">
        <v>22</v>
      </c>
      <c r="C9" s="266">
        <v>44469.599999999999</v>
      </c>
      <c r="D9" s="145">
        <v>51408.800000000003</v>
      </c>
      <c r="E9" s="145">
        <v>305114.3</v>
      </c>
      <c r="F9" s="148">
        <v>108.52783067316074</v>
      </c>
      <c r="G9" s="148">
        <v>91.220219023409726</v>
      </c>
    </row>
    <row r="10" spans="1:7" s="108" customFormat="1" ht="20.100000000000001" customHeight="1">
      <c r="A10" s="118"/>
      <c r="B10" s="140" t="s">
        <v>136</v>
      </c>
      <c r="C10" s="266">
        <v>3454.1</v>
      </c>
      <c r="D10" s="145">
        <v>3983</v>
      </c>
      <c r="E10" s="145">
        <v>24315</v>
      </c>
      <c r="F10" s="148">
        <v>84.612474127849808</v>
      </c>
      <c r="G10" s="148">
        <v>79.183248859072577</v>
      </c>
    </row>
    <row r="11" spans="1:7" s="108" customFormat="1" ht="20.100000000000001" customHeight="1">
      <c r="A11" s="118"/>
      <c r="B11" s="140" t="s">
        <v>137</v>
      </c>
      <c r="C11" s="266">
        <v>43397.3</v>
      </c>
      <c r="D11" s="145">
        <v>48685</v>
      </c>
      <c r="E11" s="145">
        <v>291464.5</v>
      </c>
      <c r="F11" s="148">
        <v>88.765908107610699</v>
      </c>
      <c r="G11" s="148">
        <v>79.125486390290092</v>
      </c>
    </row>
    <row r="12" spans="1:7" s="108" customFormat="1" ht="20.100000000000001" customHeight="1">
      <c r="A12" s="118"/>
      <c r="B12" s="140" t="s">
        <v>138</v>
      </c>
      <c r="C12" s="266">
        <v>9299</v>
      </c>
      <c r="D12" s="145">
        <v>10717</v>
      </c>
      <c r="E12" s="145">
        <v>74274</v>
      </c>
      <c r="F12" s="148">
        <v>78.22947064581642</v>
      </c>
      <c r="G12" s="148">
        <v>80.703054239790958</v>
      </c>
    </row>
    <row r="13" spans="1:7" s="108" customFormat="1" ht="32.25" customHeight="1">
      <c r="A13" s="118"/>
      <c r="B13" s="624" t="s">
        <v>218</v>
      </c>
      <c r="C13" s="266">
        <v>28523</v>
      </c>
      <c r="D13" s="145">
        <v>32256</v>
      </c>
      <c r="E13" s="145">
        <v>217561</v>
      </c>
      <c r="F13" s="148">
        <v>81.030491408984744</v>
      </c>
      <c r="G13" s="148">
        <v>80.817818919444377</v>
      </c>
    </row>
    <row r="14" spans="1:7" s="108" customFormat="1" ht="20.100000000000001" customHeight="1">
      <c r="A14" s="141"/>
      <c r="B14" s="140" t="s">
        <v>139</v>
      </c>
      <c r="C14" s="266">
        <v>45841</v>
      </c>
      <c r="D14" s="145">
        <v>51710</v>
      </c>
      <c r="E14" s="145">
        <v>394747</v>
      </c>
      <c r="F14" s="148">
        <v>66.648371762851184</v>
      </c>
      <c r="G14" s="148">
        <v>74.257464147682185</v>
      </c>
    </row>
    <row r="15" spans="1:7" s="108" customFormat="1" ht="20.100000000000001" customHeight="1">
      <c r="A15" s="141"/>
      <c r="B15" s="140" t="s">
        <v>140</v>
      </c>
      <c r="C15" s="266">
        <v>6609</v>
      </c>
      <c r="D15" s="145">
        <v>7022</v>
      </c>
      <c r="E15" s="145">
        <v>41946</v>
      </c>
      <c r="F15" s="148">
        <v>99.119116477503326</v>
      </c>
      <c r="G15" s="148">
        <v>88.589590155644885</v>
      </c>
    </row>
    <row r="16" spans="1:7" s="108" customFormat="1" ht="20.100000000000001" customHeight="1">
      <c r="A16" s="141"/>
      <c r="B16" s="140" t="s">
        <v>142</v>
      </c>
      <c r="C16" s="266">
        <v>952.4</v>
      </c>
      <c r="D16" s="145">
        <v>1016.5</v>
      </c>
      <c r="E16" s="145">
        <v>7547</v>
      </c>
      <c r="F16" s="148">
        <v>91.118190476187294</v>
      </c>
      <c r="G16" s="148">
        <v>87.685073063714498</v>
      </c>
    </row>
    <row r="17" spans="1:7" s="108" customFormat="1" ht="20.100000000000001" customHeight="1">
      <c r="A17" s="141"/>
      <c r="B17" s="140" t="s">
        <v>141</v>
      </c>
      <c r="C17" s="266">
        <v>25560.6</v>
      </c>
      <c r="D17" s="145">
        <v>28426.9</v>
      </c>
      <c r="E17" s="145">
        <v>166901.6</v>
      </c>
      <c r="F17" s="148">
        <v>111.91186215075403</v>
      </c>
      <c r="G17" s="148">
        <v>88.46455413090797</v>
      </c>
    </row>
    <row r="18" spans="1:7" s="108" customFormat="1" ht="33.75" customHeight="1">
      <c r="A18" s="141"/>
      <c r="B18" s="147" t="s">
        <v>143</v>
      </c>
      <c r="C18" s="266">
        <v>7283.5</v>
      </c>
      <c r="D18" s="145">
        <v>8251.5</v>
      </c>
      <c r="E18" s="145">
        <v>49413.1</v>
      </c>
      <c r="F18" s="148">
        <v>99.798849622123171</v>
      </c>
      <c r="G18" s="148">
        <v>89.782397355039507</v>
      </c>
    </row>
    <row r="19" spans="1:7" s="108" customFormat="1" ht="4.5" customHeight="1">
      <c r="A19" s="142"/>
      <c r="B19" s="143"/>
      <c r="C19" s="267"/>
      <c r="D19" s="144"/>
      <c r="E19" s="144"/>
      <c r="F19" s="125"/>
      <c r="G19" s="125"/>
    </row>
    <row r="20" spans="1:7" ht="4.5" customHeight="1">
      <c r="A20" s="19"/>
    </row>
    <row r="21" spans="1:7" ht="4.5" customHeight="1">
      <c r="A21" s="19"/>
    </row>
    <row r="22" spans="1:7">
      <c r="A22" s="18"/>
    </row>
  </sheetData>
  <mergeCells count="1">
    <mergeCell ref="A2:B2"/>
  </mergeCells>
  <phoneticPr fontId="3" type="noConversion"/>
  <pageMargins left="0.84" right="0.39" top="0.43" bottom="0.62992125984252001" header="0.31496062992126" footer="0.196850393700787"/>
  <pageSetup paperSize="9" firstPageNumber="15" orientation="portrait" r:id="rId1"/>
  <headerFooter alignWithMargins="0"/>
</worksheet>
</file>

<file path=xl/worksheets/sheet15.xml><?xml version="1.0" encoding="utf-8"?>
<worksheet xmlns="http://schemas.openxmlformats.org/spreadsheetml/2006/main" xmlns:r="http://schemas.openxmlformats.org/officeDocument/2006/relationships">
  <dimension ref="A1:G22"/>
  <sheetViews>
    <sheetView workbookViewId="0">
      <selection activeCell="A5" sqref="A5"/>
    </sheetView>
  </sheetViews>
  <sheetFormatPr defaultRowHeight="12.75"/>
  <cols>
    <col min="1" max="1" width="32.85546875" style="571" customWidth="1"/>
    <col min="2" max="3" width="13.7109375" style="571" customWidth="1"/>
    <col min="4" max="5" width="12" style="571" customWidth="1"/>
    <col min="6" max="6" width="11" style="571" hidden="1" customWidth="1"/>
    <col min="7" max="7" width="0" style="571" hidden="1" customWidth="1"/>
    <col min="8" max="16384" width="9.140625" style="571"/>
  </cols>
  <sheetData>
    <row r="1" spans="1:7" ht="15.75">
      <c r="A1" s="422" t="s">
        <v>332</v>
      </c>
      <c r="B1" s="422"/>
      <c r="C1" s="422"/>
      <c r="D1" s="422"/>
      <c r="E1" s="423"/>
    </row>
    <row r="2" spans="1:7" ht="15.75">
      <c r="A2" s="423"/>
      <c r="B2" s="423"/>
      <c r="C2" s="423"/>
      <c r="D2" s="423"/>
      <c r="E2" s="423"/>
    </row>
    <row r="3" spans="1:7" ht="15.75">
      <c r="A3" s="423"/>
      <c r="B3" s="423"/>
      <c r="C3" s="423"/>
      <c r="D3" s="423"/>
      <c r="E3" s="424"/>
    </row>
    <row r="4" spans="1:7" ht="15.75">
      <c r="A4" s="425"/>
      <c r="B4" s="386" t="s">
        <v>256</v>
      </c>
      <c r="C4" s="385" t="s">
        <v>243</v>
      </c>
      <c r="D4" s="733" t="s">
        <v>230</v>
      </c>
      <c r="E4" s="734"/>
    </row>
    <row r="5" spans="1:7" ht="15.75">
      <c r="A5" s="426"/>
      <c r="B5" s="390" t="s">
        <v>234</v>
      </c>
      <c r="C5" s="389" t="s">
        <v>245</v>
      </c>
      <c r="D5" s="735" t="s">
        <v>233</v>
      </c>
      <c r="E5" s="736"/>
    </row>
    <row r="6" spans="1:7" ht="15.75">
      <c r="A6" s="426"/>
      <c r="B6" s="279" t="s">
        <v>315</v>
      </c>
      <c r="C6" s="280" t="s">
        <v>315</v>
      </c>
      <c r="D6" s="392" t="s">
        <v>236</v>
      </c>
      <c r="E6" s="392" t="s">
        <v>237</v>
      </c>
      <c r="F6" s="703">
        <v>2019</v>
      </c>
      <c r="G6" s="704"/>
    </row>
    <row r="7" spans="1:7" ht="18.75" customHeight="1">
      <c r="A7" s="426"/>
      <c r="B7" s="427" t="s">
        <v>268</v>
      </c>
      <c r="C7" s="428" t="s">
        <v>268</v>
      </c>
      <c r="D7" s="280" t="s">
        <v>315</v>
      </c>
      <c r="E7" s="280" t="s">
        <v>315</v>
      </c>
    </row>
    <row r="8" spans="1:7" ht="15.75">
      <c r="A8" s="429"/>
      <c r="B8" s="430" t="s">
        <v>269</v>
      </c>
      <c r="C8" s="431" t="s">
        <v>269</v>
      </c>
      <c r="D8" s="393"/>
      <c r="E8" s="393"/>
      <c r="F8" s="571" t="s">
        <v>287</v>
      </c>
      <c r="G8" s="571" t="s">
        <v>288</v>
      </c>
    </row>
    <row r="9" spans="1:7" ht="21" customHeight="1">
      <c r="A9" s="432" t="s">
        <v>1</v>
      </c>
      <c r="B9" s="433">
        <f>SUM(B10:B21)</f>
        <v>1557434.3</v>
      </c>
      <c r="C9" s="433">
        <f>SUM(C10:C21)</f>
        <v>1074017.7000000002</v>
      </c>
      <c r="D9" s="433">
        <v>97.34561974899168</v>
      </c>
      <c r="E9" s="433">
        <v>76.298961820205662</v>
      </c>
      <c r="F9" s="669">
        <v>1599901.7767988807</v>
      </c>
      <c r="G9" s="669">
        <v>1407643.9238201748</v>
      </c>
    </row>
    <row r="10" spans="1:7" ht="21" customHeight="1">
      <c r="A10" s="434" t="s">
        <v>23</v>
      </c>
      <c r="B10" s="670">
        <v>510209.9</v>
      </c>
      <c r="C10" s="670">
        <v>406381.6</v>
      </c>
      <c r="D10" s="670">
        <v>102.05718730263042</v>
      </c>
      <c r="E10" s="670">
        <v>98.921179792889262</v>
      </c>
      <c r="F10" s="669">
        <v>499925.49617017503</v>
      </c>
      <c r="G10" s="669">
        <v>410813.53947742929</v>
      </c>
    </row>
    <row r="11" spans="1:7" ht="21" customHeight="1">
      <c r="A11" s="434" t="s">
        <v>24</v>
      </c>
      <c r="B11" s="670">
        <v>84408.3</v>
      </c>
      <c r="C11" s="670">
        <v>57168.7</v>
      </c>
      <c r="D11" s="670">
        <v>93.089041855210041</v>
      </c>
      <c r="E11" s="670">
        <v>71.368174578185759</v>
      </c>
      <c r="F11" s="669">
        <v>90674.797288479996</v>
      </c>
      <c r="G11" s="669">
        <v>80103.912336121401</v>
      </c>
    </row>
    <row r="12" spans="1:7" ht="31.5" customHeight="1">
      <c r="A12" s="435" t="s">
        <v>22</v>
      </c>
      <c r="B12" s="670">
        <v>177348.69999999998</v>
      </c>
      <c r="C12" s="670">
        <v>127765.6</v>
      </c>
      <c r="D12" s="670">
        <v>98.445682704755939</v>
      </c>
      <c r="E12" s="670">
        <v>82.786085616759053</v>
      </c>
      <c r="F12" s="669">
        <v>180148.78370225598</v>
      </c>
      <c r="G12" s="669">
        <v>154332.21542985406</v>
      </c>
    </row>
    <row r="13" spans="1:7" ht="21" customHeight="1">
      <c r="A13" s="436" t="s">
        <v>136</v>
      </c>
      <c r="B13" s="670">
        <v>14431.7</v>
      </c>
      <c r="C13" s="670">
        <v>9883.2999999999993</v>
      </c>
      <c r="D13" s="670">
        <v>91.081272075825296</v>
      </c>
      <c r="E13" s="670">
        <v>66.49871549551905</v>
      </c>
      <c r="F13" s="669">
        <v>15844.8599488</v>
      </c>
      <c r="G13" s="669">
        <v>14862.392343000934</v>
      </c>
    </row>
    <row r="14" spans="1:7" ht="21" customHeight="1">
      <c r="A14" s="436" t="s">
        <v>137</v>
      </c>
      <c r="B14" s="670">
        <v>169743.2</v>
      </c>
      <c r="C14" s="670">
        <v>121721.3</v>
      </c>
      <c r="D14" s="670">
        <v>91.104138608398301</v>
      </c>
      <c r="E14" s="670">
        <v>66.865314845295075</v>
      </c>
      <c r="F14" s="669">
        <v>186317.77062250001</v>
      </c>
      <c r="G14" s="669">
        <v>182039.5227056421</v>
      </c>
    </row>
    <row r="15" spans="1:7" ht="21" customHeight="1">
      <c r="A15" s="436" t="s">
        <v>138</v>
      </c>
      <c r="B15" s="670">
        <v>47150</v>
      </c>
      <c r="C15" s="670">
        <v>27124</v>
      </c>
      <c r="D15" s="670">
        <v>97.993873785089065</v>
      </c>
      <c r="E15" s="670">
        <v>61.759936639057202</v>
      </c>
      <c r="F15" s="669">
        <v>48115.252697740005</v>
      </c>
      <c r="G15" s="669">
        <v>43918.438839276088</v>
      </c>
    </row>
    <row r="16" spans="1:7" ht="21" customHeight="1">
      <c r="A16" s="436" t="s">
        <v>270</v>
      </c>
      <c r="B16" s="670">
        <v>135220</v>
      </c>
      <c r="C16" s="670">
        <v>82341</v>
      </c>
      <c r="D16" s="670">
        <v>96.327892126350946</v>
      </c>
      <c r="E16" s="670">
        <v>63.917147134806839</v>
      </c>
      <c r="F16" s="669">
        <v>140374.7108082</v>
      </c>
      <c r="G16" s="669">
        <v>128824.58571928383</v>
      </c>
    </row>
    <row r="17" spans="1:7" ht="21" customHeight="1">
      <c r="A17" s="436" t="s">
        <v>139</v>
      </c>
      <c r="B17" s="670">
        <v>267143</v>
      </c>
      <c r="C17" s="670">
        <v>127604</v>
      </c>
      <c r="D17" s="670">
        <v>95.789848668062973</v>
      </c>
      <c r="E17" s="670">
        <v>50.494663213329851</v>
      </c>
      <c r="F17" s="669">
        <v>278884.45771087997</v>
      </c>
      <c r="G17" s="669">
        <v>252707.89402218335</v>
      </c>
    </row>
    <row r="18" spans="1:7" ht="21" customHeight="1">
      <c r="A18" s="436" t="s">
        <v>140</v>
      </c>
      <c r="B18" s="670">
        <v>23358</v>
      </c>
      <c r="C18" s="670">
        <v>18588</v>
      </c>
      <c r="D18" s="670">
        <v>94.945879929126249</v>
      </c>
      <c r="E18" s="670">
        <v>81.715211308524943</v>
      </c>
      <c r="F18" s="669">
        <v>24601.383459119999</v>
      </c>
      <c r="G18" s="669">
        <v>22747.294784344278</v>
      </c>
    </row>
    <row r="19" spans="1:7" ht="21" customHeight="1">
      <c r="A19" s="436" t="s">
        <v>142</v>
      </c>
      <c r="B19" s="670">
        <v>4723.3</v>
      </c>
      <c r="C19" s="670">
        <v>2823.7</v>
      </c>
      <c r="D19" s="670">
        <v>98.768580534810653</v>
      </c>
      <c r="E19" s="670">
        <v>73.827060257584307</v>
      </c>
      <c r="F19" s="669">
        <v>4782.1888037920007</v>
      </c>
      <c r="G19" s="669">
        <v>3824.7493400767221</v>
      </c>
    </row>
    <row r="20" spans="1:7" ht="21" customHeight="1">
      <c r="A20" s="436" t="s">
        <v>141</v>
      </c>
      <c r="B20" s="670">
        <v>94940.4</v>
      </c>
      <c r="C20" s="670">
        <v>71961.200000000012</v>
      </c>
      <c r="D20" s="670">
        <v>93.485755492162113</v>
      </c>
      <c r="E20" s="670">
        <v>82.610583417955013</v>
      </c>
      <c r="F20" s="669">
        <v>101556.006581088</v>
      </c>
      <c r="G20" s="669">
        <v>87108.935710965568</v>
      </c>
    </row>
    <row r="21" spans="1:7" ht="33" customHeight="1">
      <c r="A21" s="435" t="s">
        <v>143</v>
      </c>
      <c r="B21" s="670">
        <v>28757.8</v>
      </c>
      <c r="C21" s="670">
        <v>20655.3</v>
      </c>
      <c r="D21" s="670">
        <v>100.28501463758275</v>
      </c>
      <c r="E21" s="670">
        <v>78.357180538438556</v>
      </c>
      <c r="F21" s="669">
        <v>28676.069005849997</v>
      </c>
      <c r="G21" s="669">
        <v>26360.443111997152</v>
      </c>
    </row>
    <row r="22" spans="1:7" ht="15.75" customHeight="1">
      <c r="A22" s="437"/>
      <c r="B22" s="437"/>
      <c r="C22" s="437"/>
      <c r="D22" s="437"/>
      <c r="E22" s="437"/>
    </row>
  </sheetData>
  <mergeCells count="3">
    <mergeCell ref="D4:E4"/>
    <mergeCell ref="D5:E5"/>
    <mergeCell ref="F6:G6"/>
  </mergeCells>
  <pageMargins left="0.99"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G47"/>
  <sheetViews>
    <sheetView zoomScale="90" zoomScaleNormal="90" workbookViewId="0">
      <selection activeCell="A4" sqref="A4"/>
    </sheetView>
  </sheetViews>
  <sheetFormatPr defaultColWidth="9.140625" defaultRowHeight="15.75"/>
  <cols>
    <col min="1" max="1" width="27" style="3" customWidth="1"/>
    <col min="2" max="2" width="12" style="207" customWidth="1"/>
    <col min="3" max="6" width="12" style="3" customWidth="1"/>
    <col min="7" max="7" width="11.140625" style="3" customWidth="1"/>
    <col min="8" max="16384" width="9.140625" style="3"/>
  </cols>
  <sheetData>
    <row r="1" spans="1:7" ht="20.25" customHeight="1">
      <c r="A1" s="422" t="s">
        <v>333</v>
      </c>
    </row>
    <row r="2" spans="1:7" ht="20.100000000000001" customHeight="1">
      <c r="A2" s="9" t="s">
        <v>331</v>
      </c>
    </row>
    <row r="3" spans="1:7" ht="29.25" customHeight="1">
      <c r="A3" s="8"/>
    </row>
    <row r="4" spans="1:7" ht="98.25" customHeight="1">
      <c r="A4" s="45"/>
      <c r="B4" s="264" t="s">
        <v>326</v>
      </c>
      <c r="C4" s="7" t="s">
        <v>327</v>
      </c>
      <c r="D4" s="47" t="s">
        <v>328</v>
      </c>
      <c r="E4" s="7" t="s">
        <v>335</v>
      </c>
      <c r="F4" s="47" t="s">
        <v>336</v>
      </c>
    </row>
    <row r="5" spans="1:7" s="103" customFormat="1" ht="24" customHeight="1">
      <c r="A5" s="542" t="s">
        <v>271</v>
      </c>
      <c r="B5" s="214">
        <f>+B6+B7</f>
        <v>30058.7</v>
      </c>
      <c r="C5" s="214">
        <f t="shared" ref="C5:D5" si="0">+C6+C7</f>
        <v>34120.5</v>
      </c>
      <c r="D5" s="214">
        <f t="shared" si="0"/>
        <v>228312.20000000004</v>
      </c>
      <c r="E5" s="543">
        <v>68.926838888910439</v>
      </c>
      <c r="F5" s="544">
        <v>70.600760191993032</v>
      </c>
      <c r="G5" s="174"/>
    </row>
    <row r="6" spans="1:7" s="108" customFormat="1" ht="24" customHeight="1">
      <c r="A6" s="261" t="s">
        <v>219</v>
      </c>
      <c r="B6" s="221">
        <v>1497</v>
      </c>
      <c r="C6" s="105">
        <v>1681.5</v>
      </c>
      <c r="D6" s="105">
        <v>19327.099999999999</v>
      </c>
      <c r="E6" s="262">
        <v>33.445531473867362</v>
      </c>
      <c r="F6" s="263">
        <v>58.121221616962337</v>
      </c>
      <c r="G6" s="175"/>
    </row>
    <row r="7" spans="1:7" s="108" customFormat="1" ht="24" customHeight="1">
      <c r="A7" s="261" t="s">
        <v>28</v>
      </c>
      <c r="B7" s="221">
        <v>28561.7</v>
      </c>
      <c r="C7" s="105">
        <v>32439</v>
      </c>
      <c r="D7" s="105">
        <v>208985.10000000003</v>
      </c>
      <c r="E7" s="262">
        <v>72.937752455891911</v>
      </c>
      <c r="F7" s="263">
        <v>72.031086510814902</v>
      </c>
      <c r="G7" s="175"/>
    </row>
    <row r="8" spans="1:7" s="103" customFormat="1" ht="24" customHeight="1">
      <c r="A8" s="540" t="s">
        <v>272</v>
      </c>
      <c r="B8" s="218">
        <v>93</v>
      </c>
      <c r="C8" s="114">
        <v>116</v>
      </c>
      <c r="D8" s="114">
        <v>1101.0999999999999</v>
      </c>
      <c r="E8" s="561">
        <v>24.016036280692656</v>
      </c>
      <c r="F8" s="562">
        <v>41.993889865034113</v>
      </c>
      <c r="G8" s="174"/>
    </row>
    <row r="9" spans="1:7" s="103" customFormat="1" ht="24" customHeight="1">
      <c r="A9" s="541" t="s">
        <v>334</v>
      </c>
      <c r="B9" s="563">
        <v>24061</v>
      </c>
      <c r="C9" s="564">
        <v>27452.2</v>
      </c>
      <c r="D9" s="565">
        <v>164035.80000000002</v>
      </c>
      <c r="E9" s="566">
        <v>82.348976241518145</v>
      </c>
      <c r="F9" s="567">
        <v>78.791057495640672</v>
      </c>
      <c r="G9" s="174"/>
    </row>
    <row r="10" spans="1:7" ht="20.100000000000001" customHeight="1">
      <c r="G10" s="271"/>
    </row>
    <row r="11" spans="1:7" ht="20.100000000000001" customHeight="1"/>
    <row r="12" spans="1:7" ht="20.100000000000001" customHeight="1"/>
    <row r="13" spans="1:7" ht="20.100000000000001" customHeight="1"/>
    <row r="14" spans="1:7" ht="20.100000000000001" customHeight="1"/>
    <row r="15" spans="1:7" ht="20.100000000000001" customHeight="1"/>
    <row r="16" spans="1:7"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sheetData>
  <phoneticPr fontId="3" type="noConversion"/>
  <pageMargins left="0.95" right="0.511811023622047" top="0.54" bottom="0.62992125984252001" header="0.31496062992126" footer="0.196850393700787"/>
  <pageSetup paperSize="9" firstPageNumber="15" orientation="portrait" r:id="rId1"/>
  <headerFooter alignWithMargins="0"/>
</worksheet>
</file>

<file path=xl/worksheets/sheet17.xml><?xml version="1.0" encoding="utf-8"?>
<worksheet xmlns="http://schemas.openxmlformats.org/spreadsheetml/2006/main" xmlns:r="http://schemas.openxmlformats.org/officeDocument/2006/relationships">
  <dimension ref="A1:G14"/>
  <sheetViews>
    <sheetView workbookViewId="0">
      <selection activeCell="A3" sqref="A3"/>
    </sheetView>
  </sheetViews>
  <sheetFormatPr defaultRowHeight="12.75"/>
  <cols>
    <col min="1" max="1" width="33" style="571" customWidth="1"/>
    <col min="2" max="5" width="12.28515625" style="571" customWidth="1"/>
    <col min="6" max="7" width="0" style="571" hidden="1" customWidth="1"/>
    <col min="8" max="16384" width="9.140625" style="571"/>
  </cols>
  <sheetData>
    <row r="1" spans="1:7" ht="15.75">
      <c r="A1" s="422" t="s">
        <v>337</v>
      </c>
      <c r="B1" s="422"/>
      <c r="C1" s="422"/>
      <c r="D1" s="422"/>
      <c r="E1" s="423"/>
    </row>
    <row r="2" spans="1:7" ht="15.75">
      <c r="A2" s="438" t="s">
        <v>367</v>
      </c>
      <c r="B2" s="423"/>
      <c r="C2" s="423"/>
      <c r="D2" s="423"/>
      <c r="E2" s="423"/>
    </row>
    <row r="3" spans="1:7" ht="15.75">
      <c r="A3" s="423"/>
      <c r="B3" s="423"/>
      <c r="C3" s="423"/>
      <c r="D3" s="423"/>
      <c r="E3" s="423"/>
    </row>
    <row r="4" spans="1:7" ht="15.75">
      <c r="A4" s="423"/>
      <c r="B4" s="423"/>
      <c r="C4" s="423"/>
      <c r="D4" s="423"/>
      <c r="E4" s="424"/>
    </row>
    <row r="5" spans="1:7" ht="15">
      <c r="A5" s="439"/>
      <c r="B5" s="440" t="s">
        <v>256</v>
      </c>
      <c r="C5" s="441" t="s">
        <v>243</v>
      </c>
      <c r="D5" s="737" t="s">
        <v>230</v>
      </c>
      <c r="E5" s="738"/>
    </row>
    <row r="6" spans="1:7" ht="15">
      <c r="A6" s="442"/>
      <c r="B6" s="443" t="s">
        <v>234</v>
      </c>
      <c r="C6" s="444" t="s">
        <v>245</v>
      </c>
      <c r="D6" s="739" t="s">
        <v>233</v>
      </c>
      <c r="E6" s="740"/>
    </row>
    <row r="7" spans="1:7" ht="15">
      <c r="A7" s="442"/>
      <c r="B7" s="370" t="s">
        <v>315</v>
      </c>
      <c r="C7" s="370" t="s">
        <v>315</v>
      </c>
      <c r="D7" s="445" t="s">
        <v>236</v>
      </c>
      <c r="E7" s="445" t="s">
        <v>237</v>
      </c>
      <c r="F7" s="703">
        <v>2019</v>
      </c>
      <c r="G7" s="704"/>
    </row>
    <row r="8" spans="1:7" ht="15">
      <c r="A8" s="446"/>
      <c r="B8" s="447" t="s">
        <v>258</v>
      </c>
      <c r="C8" s="447" t="s">
        <v>258</v>
      </c>
      <c r="D8" s="447" t="s">
        <v>315</v>
      </c>
      <c r="E8" s="447" t="s">
        <v>315</v>
      </c>
      <c r="F8" s="572" t="s">
        <v>287</v>
      </c>
      <c r="G8" s="572" t="s">
        <v>288</v>
      </c>
    </row>
    <row r="9" spans="1:7" ht="24" customHeight="1">
      <c r="A9" s="448" t="s">
        <v>271</v>
      </c>
      <c r="B9" s="671">
        <f>+B10+B11</f>
        <v>148392.40000000005</v>
      </c>
      <c r="C9" s="671">
        <f>+C10+C11</f>
        <v>79919.8</v>
      </c>
      <c r="D9" s="672">
        <v>88.986631276944166</v>
      </c>
      <c r="E9" s="449">
        <v>51.025615949670545</v>
      </c>
      <c r="F9" s="571">
        <v>166758.08250137401</v>
      </c>
      <c r="G9" s="571">
        <v>156626.82069106121</v>
      </c>
    </row>
    <row r="10" spans="1:7" ht="24" customHeight="1">
      <c r="A10" s="450" t="s">
        <v>219</v>
      </c>
      <c r="B10" s="673">
        <v>15139.599999999999</v>
      </c>
      <c r="C10" s="673">
        <v>4187.5</v>
      </c>
      <c r="D10" s="674">
        <v>88.560088810602664</v>
      </c>
      <c r="E10" s="451">
        <v>25.916274361822278</v>
      </c>
      <c r="F10" s="571">
        <v>17095.285476032001</v>
      </c>
      <c r="G10" s="571">
        <v>16157.800853384546</v>
      </c>
    </row>
    <row r="11" spans="1:7" ht="24" customHeight="1">
      <c r="A11" s="450" t="s">
        <v>28</v>
      </c>
      <c r="B11" s="568">
        <v>133252.80000000005</v>
      </c>
      <c r="C11" s="568">
        <v>75732.3</v>
      </c>
      <c r="D11" s="452">
        <v>89.03535323974782</v>
      </c>
      <c r="E11" s="451">
        <v>53.913880859647776</v>
      </c>
      <c r="F11" s="571">
        <v>149662.79702534201</v>
      </c>
      <c r="G11" s="571">
        <v>140469.01983767666</v>
      </c>
    </row>
    <row r="12" spans="1:7" ht="24" customHeight="1">
      <c r="A12" s="453" t="s">
        <v>272</v>
      </c>
      <c r="B12" s="569">
        <v>836.8</v>
      </c>
      <c r="C12" s="569">
        <v>264.3</v>
      </c>
      <c r="D12" s="454">
        <v>69.681646632826073</v>
      </c>
      <c r="E12" s="455">
        <v>18.5975097239739</v>
      </c>
      <c r="F12" s="571">
        <v>1200.8901058400002</v>
      </c>
      <c r="G12" s="571">
        <v>1421.1580148243879</v>
      </c>
    </row>
    <row r="13" spans="1:7" ht="24" customHeight="1">
      <c r="A13" s="453" t="s">
        <v>334</v>
      </c>
      <c r="B13" s="569">
        <v>98617.900000000023</v>
      </c>
      <c r="C13" s="569">
        <v>65417.899999999994</v>
      </c>
      <c r="D13" s="454">
        <v>92.96121035019091</v>
      </c>
      <c r="E13" s="455">
        <v>64.068614968757956</v>
      </c>
      <c r="F13" s="571">
        <v>106085</v>
      </c>
      <c r="G13" s="571">
        <v>102106</v>
      </c>
    </row>
    <row r="14" spans="1:7" ht="12.75" customHeight="1">
      <c r="A14" s="437"/>
      <c r="B14" s="437"/>
      <c r="C14" s="437"/>
      <c r="D14" s="437"/>
      <c r="E14" s="437"/>
    </row>
  </sheetData>
  <mergeCells count="3">
    <mergeCell ref="D5:E5"/>
    <mergeCell ref="D6:E6"/>
    <mergeCell ref="F7:G7"/>
  </mergeCells>
  <pageMargins left="1.0900000000000001"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I30"/>
  <sheetViews>
    <sheetView zoomScale="80" zoomScaleNormal="80" workbookViewId="0">
      <selection activeCell="B5" sqref="B5"/>
    </sheetView>
  </sheetViews>
  <sheetFormatPr defaultColWidth="9.140625" defaultRowHeight="15.75"/>
  <cols>
    <col min="1" max="1" width="2.140625" style="3" customWidth="1"/>
    <col min="2" max="2" width="6.140625" style="3" customWidth="1"/>
    <col min="3" max="3" width="24" style="3" customWidth="1"/>
    <col min="4" max="7" width="9.140625" style="3" customWidth="1"/>
    <col min="8" max="8" width="11.85546875" style="3" customWidth="1"/>
    <col min="9" max="9" width="12" style="3" customWidth="1"/>
    <col min="10" max="16384" width="9.140625" style="3"/>
  </cols>
  <sheetData>
    <row r="1" spans="1:9" ht="24" customHeight="1">
      <c r="A1" s="6" t="s">
        <v>338</v>
      </c>
    </row>
    <row r="2" spans="1:9" ht="19.5" customHeight="1">
      <c r="A2" s="741" t="s">
        <v>331</v>
      </c>
      <c r="B2" s="741"/>
      <c r="C2" s="741"/>
    </row>
    <row r="3" spans="1:9" ht="30.75" customHeight="1">
      <c r="A3" s="20"/>
      <c r="B3" s="20"/>
      <c r="C3" s="20"/>
      <c r="D3" s="20"/>
      <c r="E3" s="20"/>
      <c r="H3" s="748" t="s">
        <v>57</v>
      </c>
      <c r="I3" s="748"/>
    </row>
    <row r="4" spans="1:9" ht="24" customHeight="1">
      <c r="A4" s="56"/>
      <c r="B4" s="21"/>
      <c r="C4" s="57"/>
      <c r="D4" s="744" t="s">
        <v>20</v>
      </c>
      <c r="E4" s="744"/>
      <c r="F4" s="744"/>
      <c r="G4" s="744"/>
      <c r="H4" s="745" t="s">
        <v>339</v>
      </c>
      <c r="I4" s="745" t="s">
        <v>398</v>
      </c>
    </row>
    <row r="5" spans="1:9" ht="71.25" customHeight="1">
      <c r="A5" s="58"/>
      <c r="B5" s="20"/>
      <c r="C5" s="59"/>
      <c r="D5" s="168" t="s">
        <v>216</v>
      </c>
      <c r="E5" s="168" t="s">
        <v>146</v>
      </c>
      <c r="F5" s="167" t="s">
        <v>147</v>
      </c>
      <c r="G5" s="511" t="s">
        <v>148</v>
      </c>
      <c r="H5" s="747"/>
      <c r="I5" s="746"/>
    </row>
    <row r="6" spans="1:9" ht="21" customHeight="1">
      <c r="A6" s="60" t="s">
        <v>21</v>
      </c>
      <c r="B6" s="61"/>
      <c r="C6" s="61"/>
      <c r="D6" s="164">
        <v>113.2783</v>
      </c>
      <c r="E6" s="164">
        <v>103.84010000000001</v>
      </c>
      <c r="F6" s="164">
        <v>101.0299</v>
      </c>
      <c r="G6" s="164">
        <v>100.267</v>
      </c>
      <c r="H6" s="164">
        <v>105.53727611777109</v>
      </c>
      <c r="I6" s="164">
        <v>105.196</v>
      </c>
    </row>
    <row r="7" spans="1:9" ht="21" customHeight="1">
      <c r="A7" s="169"/>
      <c r="B7" s="67" t="s">
        <v>6</v>
      </c>
      <c r="C7" s="62"/>
      <c r="D7" s="165">
        <v>118.62260000000001</v>
      </c>
      <c r="E7" s="165">
        <v>115.6195</v>
      </c>
      <c r="F7" s="165">
        <v>108.7595</v>
      </c>
      <c r="G7" s="165">
        <v>99.908500000000004</v>
      </c>
      <c r="H7" s="165">
        <v>113.3518818744821</v>
      </c>
      <c r="I7" s="165">
        <v>113.77030000000001</v>
      </c>
    </row>
    <row r="8" spans="1:9" ht="21" customHeight="1">
      <c r="A8" s="169"/>
      <c r="B8" s="170" t="s">
        <v>7</v>
      </c>
      <c r="C8" s="43"/>
      <c r="D8" s="165"/>
      <c r="E8" s="165"/>
      <c r="F8" s="165"/>
      <c r="G8" s="165"/>
      <c r="H8" s="165"/>
      <c r="I8" s="165"/>
    </row>
    <row r="9" spans="1:9" ht="21" customHeight="1">
      <c r="A9" s="169"/>
      <c r="B9" s="171"/>
      <c r="C9" s="67" t="s">
        <v>8</v>
      </c>
      <c r="D9" s="165">
        <v>102.136</v>
      </c>
      <c r="E9" s="165">
        <v>100.1752</v>
      </c>
      <c r="F9" s="165">
        <v>102.9503</v>
      </c>
      <c r="G9" s="165">
        <v>100.05370000000001</v>
      </c>
      <c r="H9" s="165">
        <v>98.915878905586339</v>
      </c>
      <c r="I9" s="165">
        <v>99.112499999999997</v>
      </c>
    </row>
    <row r="10" spans="1:9" ht="21" customHeight="1">
      <c r="A10" s="169"/>
      <c r="B10" s="172"/>
      <c r="C10" s="67" t="s">
        <v>9</v>
      </c>
      <c r="D10" s="165">
        <v>122.6986</v>
      </c>
      <c r="E10" s="165">
        <v>119.1242</v>
      </c>
      <c r="F10" s="165">
        <v>109.1514</v>
      </c>
      <c r="G10" s="165">
        <v>99.839100000000002</v>
      </c>
      <c r="H10" s="165">
        <v>116.90911654830195</v>
      </c>
      <c r="I10" s="165">
        <v>117.3352</v>
      </c>
    </row>
    <row r="11" spans="1:9" ht="21" customHeight="1">
      <c r="A11" s="169"/>
      <c r="B11" s="172"/>
      <c r="C11" s="67" t="s">
        <v>10</v>
      </c>
      <c r="D11" s="165">
        <v>115.75409999999999</v>
      </c>
      <c r="E11" s="165">
        <v>114.25700000000001</v>
      </c>
      <c r="F11" s="165">
        <v>112.527</v>
      </c>
      <c r="G11" s="165">
        <v>100</v>
      </c>
      <c r="H11" s="165">
        <v>110.86738613825609</v>
      </c>
      <c r="I11" s="165">
        <v>111.4575</v>
      </c>
    </row>
    <row r="12" spans="1:9" ht="21" customHeight="1">
      <c r="A12" s="169"/>
      <c r="B12" s="67" t="s">
        <v>11</v>
      </c>
      <c r="C12" s="62"/>
      <c r="D12" s="165">
        <v>103.5664</v>
      </c>
      <c r="E12" s="165">
        <v>97.572299999999998</v>
      </c>
      <c r="F12" s="165">
        <v>96.837500000000006</v>
      </c>
      <c r="G12" s="165">
        <v>99.929100000000005</v>
      </c>
      <c r="H12" s="165">
        <v>98.47669353721173</v>
      </c>
      <c r="I12" s="165">
        <v>98.309700000000007</v>
      </c>
    </row>
    <row r="13" spans="1:9" ht="21" customHeight="1">
      <c r="A13" s="169"/>
      <c r="B13" s="67" t="s">
        <v>12</v>
      </c>
      <c r="C13" s="62"/>
      <c r="D13" s="165">
        <v>112.3087</v>
      </c>
      <c r="E13" s="165">
        <v>100.8447</v>
      </c>
      <c r="F13" s="165">
        <v>99.689700000000002</v>
      </c>
      <c r="G13" s="165">
        <v>100.00620000000001</v>
      </c>
      <c r="H13" s="165">
        <v>101.32890601384992</v>
      </c>
      <c r="I13" s="165">
        <v>101.2418</v>
      </c>
    </row>
    <row r="14" spans="1:9" ht="21" customHeight="1">
      <c r="A14" s="169"/>
      <c r="B14" s="67" t="s">
        <v>13</v>
      </c>
      <c r="C14" s="62"/>
      <c r="D14" s="165">
        <v>104.3484</v>
      </c>
      <c r="E14" s="165">
        <v>95.713200000000001</v>
      </c>
      <c r="F14" s="165">
        <v>95.412800000000004</v>
      </c>
      <c r="G14" s="165">
        <v>98.407899999999998</v>
      </c>
      <c r="H14" s="165">
        <v>104.08067940224338</v>
      </c>
      <c r="I14" s="165">
        <v>102.6743</v>
      </c>
    </row>
    <row r="15" spans="1:9" ht="21" customHeight="1">
      <c r="A15" s="169"/>
      <c r="B15" s="67" t="s">
        <v>14</v>
      </c>
      <c r="C15" s="62"/>
      <c r="D15" s="165">
        <v>104.01560000000001</v>
      </c>
      <c r="E15" s="165">
        <v>100.4415</v>
      </c>
      <c r="F15" s="165">
        <v>99.808099999999996</v>
      </c>
      <c r="G15" s="165">
        <v>100.01649999999999</v>
      </c>
      <c r="H15" s="165">
        <v>100.69415907606036</v>
      </c>
      <c r="I15" s="165">
        <v>100.6485</v>
      </c>
    </row>
    <row r="16" spans="1:9" ht="21" customHeight="1">
      <c r="A16" s="169"/>
      <c r="B16" s="67" t="s">
        <v>15</v>
      </c>
      <c r="C16" s="62"/>
      <c r="D16" s="165">
        <v>308.94889999999998</v>
      </c>
      <c r="E16" s="165">
        <v>103.8031</v>
      </c>
      <c r="F16" s="165">
        <v>100.4115</v>
      </c>
      <c r="G16" s="165">
        <v>100</v>
      </c>
      <c r="H16" s="165">
        <v>103.69766518204388</v>
      </c>
      <c r="I16" s="165">
        <v>103.7176</v>
      </c>
    </row>
    <row r="17" spans="1:9" ht="21" customHeight="1">
      <c r="A17" s="169"/>
      <c r="B17" s="742" t="s">
        <v>221</v>
      </c>
      <c r="C17" s="743"/>
      <c r="D17" s="272">
        <v>404.08240000000001</v>
      </c>
      <c r="E17" s="272">
        <v>104.43899999999999</v>
      </c>
      <c r="F17" s="272">
        <v>100.2677</v>
      </c>
      <c r="G17" s="272">
        <v>100</v>
      </c>
      <c r="H17" s="272">
        <v>104.43899999999994</v>
      </c>
      <c r="I17" s="272">
        <v>104.43899999999999</v>
      </c>
    </row>
    <row r="18" spans="1:9" ht="21" customHeight="1">
      <c r="A18" s="169"/>
      <c r="B18" s="67" t="s">
        <v>16</v>
      </c>
      <c r="C18" s="62"/>
      <c r="D18" s="165">
        <v>83.325199999999995</v>
      </c>
      <c r="E18" s="165">
        <v>87.074399999999997</v>
      </c>
      <c r="F18" s="165">
        <v>87.38</v>
      </c>
      <c r="G18" s="165">
        <v>104.6682</v>
      </c>
      <c r="H18" s="165">
        <v>96.383941716340217</v>
      </c>
      <c r="I18" s="165">
        <v>94.171099999999996</v>
      </c>
    </row>
    <row r="19" spans="1:9" ht="21" customHeight="1">
      <c r="A19" s="169"/>
      <c r="B19" s="67" t="s">
        <v>17</v>
      </c>
      <c r="C19" s="62"/>
      <c r="D19" s="165">
        <v>98.079899999999995</v>
      </c>
      <c r="E19" s="165">
        <v>100.0198</v>
      </c>
      <c r="F19" s="165">
        <v>100.0198</v>
      </c>
      <c r="G19" s="165">
        <v>99.996799999999993</v>
      </c>
      <c r="H19" s="165">
        <v>100.06349975445811</v>
      </c>
      <c r="I19" s="165">
        <v>100.05540000000001</v>
      </c>
    </row>
    <row r="20" spans="1:9" ht="21" customHeight="1">
      <c r="A20" s="169"/>
      <c r="B20" s="67" t="s">
        <v>18</v>
      </c>
      <c r="C20" s="62"/>
      <c r="D20" s="165">
        <v>123.211</v>
      </c>
      <c r="E20" s="165">
        <v>104.79349999999999</v>
      </c>
      <c r="F20" s="165">
        <v>100</v>
      </c>
      <c r="G20" s="165">
        <v>100</v>
      </c>
      <c r="H20" s="165">
        <v>104.79350000000002</v>
      </c>
      <c r="I20" s="165">
        <v>104.79349999999999</v>
      </c>
    </row>
    <row r="21" spans="1:9" ht="21" customHeight="1">
      <c r="A21" s="169"/>
      <c r="B21" s="742" t="s">
        <v>222</v>
      </c>
      <c r="C21" s="743"/>
      <c r="D21" s="272">
        <v>129.0224</v>
      </c>
      <c r="E21" s="272">
        <v>105.2758</v>
      </c>
      <c r="F21" s="272">
        <v>100</v>
      </c>
      <c r="G21" s="272">
        <v>100</v>
      </c>
      <c r="H21" s="272">
        <v>105.27579999999999</v>
      </c>
      <c r="I21" s="272">
        <v>105.2758</v>
      </c>
    </row>
    <row r="22" spans="1:9" ht="21" customHeight="1">
      <c r="A22" s="169"/>
      <c r="B22" s="67" t="s">
        <v>19</v>
      </c>
      <c r="C22" s="62"/>
      <c r="D22" s="165">
        <v>100.10890000000001</v>
      </c>
      <c r="E22" s="165">
        <v>96.520600000000002</v>
      </c>
      <c r="F22" s="165">
        <v>96.454099999999997</v>
      </c>
      <c r="G22" s="165">
        <v>100</v>
      </c>
      <c r="H22" s="165">
        <v>97.678408820562353</v>
      </c>
      <c r="I22" s="165">
        <v>97.4589</v>
      </c>
    </row>
    <row r="23" spans="1:9" ht="21" customHeight="1">
      <c r="A23" s="169"/>
      <c r="B23" s="67" t="s">
        <v>26</v>
      </c>
      <c r="C23" s="62"/>
      <c r="D23" s="165">
        <v>106.73099999999999</v>
      </c>
      <c r="E23" s="165">
        <v>102.1221</v>
      </c>
      <c r="F23" s="165">
        <v>100.4789</v>
      </c>
      <c r="G23" s="165">
        <v>99.873800000000003</v>
      </c>
      <c r="H23" s="165">
        <v>102.4205931643523</v>
      </c>
      <c r="I23" s="165">
        <v>102.3733</v>
      </c>
    </row>
    <row r="24" spans="1:9" ht="21" customHeight="1">
      <c r="A24" s="63" t="s">
        <v>37</v>
      </c>
      <c r="B24" s="64"/>
      <c r="C24" s="62"/>
      <c r="D24" s="173">
        <v>147.67230000000001</v>
      </c>
      <c r="E24" s="173">
        <v>131.69579999999999</v>
      </c>
      <c r="F24" s="173">
        <v>117.6134</v>
      </c>
      <c r="G24" s="173">
        <v>100.4734</v>
      </c>
      <c r="H24" s="173">
        <v>125.08080476004149</v>
      </c>
      <c r="I24" s="173">
        <v>126.4191</v>
      </c>
    </row>
    <row r="25" spans="1:9" ht="21" customHeight="1">
      <c r="A25" s="65" t="s">
        <v>38</v>
      </c>
      <c r="B25" s="66"/>
      <c r="C25" s="66"/>
      <c r="D25" s="166">
        <v>106.16370000000001</v>
      </c>
      <c r="E25" s="166">
        <v>100.3927</v>
      </c>
      <c r="F25" s="166">
        <v>100.94710000000001</v>
      </c>
      <c r="G25" s="166">
        <v>99.429199999999994</v>
      </c>
      <c r="H25" s="166">
        <v>100.01506159993454</v>
      </c>
      <c r="I25" s="166">
        <v>100.1251</v>
      </c>
    </row>
    <row r="26" spans="1:9" ht="20.100000000000001" customHeight="1">
      <c r="A26" s="22"/>
      <c r="B26" s="25"/>
      <c r="C26" s="25"/>
      <c r="D26" s="23"/>
      <c r="E26" s="23"/>
      <c r="F26" s="23"/>
      <c r="G26" s="23"/>
      <c r="H26" s="23"/>
      <c r="I26" s="24"/>
    </row>
    <row r="27" spans="1:9" ht="20.100000000000001" customHeight="1"/>
    <row r="28" spans="1:9" ht="20.100000000000001" customHeight="1"/>
    <row r="29" spans="1:9" ht="20.100000000000001" customHeight="1"/>
    <row r="30" spans="1:9" ht="20.100000000000001" customHeight="1"/>
  </sheetData>
  <mergeCells count="7">
    <mergeCell ref="A2:C2"/>
    <mergeCell ref="B17:C17"/>
    <mergeCell ref="B21:C21"/>
    <mergeCell ref="D4:G4"/>
    <mergeCell ref="I4:I5"/>
    <mergeCell ref="H4:H5"/>
    <mergeCell ref="H3:I3"/>
  </mergeCells>
  <pageMargins left="0.67" right="0.33" top="0.62992125984252001" bottom="0.62992125984252001" header="0.31496062992126" footer="0.196850393700787"/>
  <pageSetup paperSize="9" firstPageNumber="15" orientation="portrait" r:id="rId1"/>
  <headerFooter alignWithMargins="0"/>
</worksheet>
</file>

<file path=xl/worksheets/sheet19.xml><?xml version="1.0" encoding="utf-8"?>
<worksheet xmlns="http://schemas.openxmlformats.org/spreadsheetml/2006/main" xmlns:r="http://schemas.openxmlformats.org/officeDocument/2006/relationships">
  <sheetPr>
    <tabColor rgb="FFFFFF00"/>
  </sheetPr>
  <dimension ref="A1:I30"/>
  <sheetViews>
    <sheetView zoomScale="90" zoomScaleNormal="90" workbookViewId="0">
      <selection activeCell="C1" sqref="C1"/>
    </sheetView>
  </sheetViews>
  <sheetFormatPr defaultColWidth="9.140625" defaultRowHeight="15.75"/>
  <cols>
    <col min="1" max="1" width="3.7109375" style="3" customWidth="1"/>
    <col min="2" max="2" width="20.28515625" style="3" customWidth="1"/>
    <col min="3" max="3" width="11.42578125" style="3" customWidth="1"/>
    <col min="4" max="5" width="13" style="3" customWidth="1"/>
    <col min="6" max="6" width="11.28515625" style="3" customWidth="1"/>
    <col min="7" max="7" width="13.85546875" style="3" customWidth="1"/>
    <col min="8" max="8" width="11.5703125" style="3" hidden="1" customWidth="1"/>
    <col min="9" max="9" width="12.7109375" style="3" bestFit="1" customWidth="1"/>
    <col min="10" max="16384" width="9.140625" style="3"/>
  </cols>
  <sheetData>
    <row r="1" spans="1:9" ht="24" customHeight="1">
      <c r="A1" s="675" t="s">
        <v>340</v>
      </c>
    </row>
    <row r="2" spans="1:9" ht="19.5" customHeight="1">
      <c r="A2" s="751" t="s">
        <v>331</v>
      </c>
      <c r="B2" s="751"/>
    </row>
    <row r="3" spans="1:9" ht="24.75" customHeight="1">
      <c r="A3" s="8"/>
      <c r="B3" s="8"/>
    </row>
    <row r="4" spans="1:9" ht="91.5" customHeight="1">
      <c r="A4" s="45"/>
      <c r="B4" s="55"/>
      <c r="C4" s="47" t="s">
        <v>327</v>
      </c>
      <c r="D4" s="47" t="s">
        <v>341</v>
      </c>
      <c r="E4" s="47" t="s">
        <v>342</v>
      </c>
      <c r="F4" s="7" t="s">
        <v>343</v>
      </c>
      <c r="G4" s="47" t="s">
        <v>344</v>
      </c>
    </row>
    <row r="5" spans="1:9" s="103" customFormat="1" ht="21.75" customHeight="1">
      <c r="A5" s="749" t="s">
        <v>0</v>
      </c>
      <c r="B5" s="750"/>
      <c r="C5" s="150">
        <f>+C6+C12+C18</f>
        <v>20653.7</v>
      </c>
      <c r="D5" s="150">
        <f>+D6+D12+D18</f>
        <v>101705.8</v>
      </c>
      <c r="E5" s="150">
        <f>+C5/H5*100</f>
        <v>109.0503495321971</v>
      </c>
      <c r="F5" s="155">
        <v>102.44</v>
      </c>
      <c r="G5" s="149">
        <v>78.790000000000006</v>
      </c>
      <c r="H5" s="156">
        <f>+H6+H12+H18</f>
        <v>18939.599999999999</v>
      </c>
      <c r="I5" s="156"/>
    </row>
    <row r="6" spans="1:9" s="103" customFormat="1" ht="21.75" customHeight="1">
      <c r="A6" s="545" t="s">
        <v>39</v>
      </c>
      <c r="B6" s="546"/>
      <c r="C6" s="189">
        <f>+SUM(C7:C11)</f>
        <v>6960.5</v>
      </c>
      <c r="D6" s="189">
        <f>+SUM(D7:D11)</f>
        <v>32611.7</v>
      </c>
      <c r="E6" s="189">
        <f>+C6/H6*100</f>
        <v>106.70703663958301</v>
      </c>
      <c r="F6" s="547">
        <f>+F10</f>
        <v>79.37</v>
      </c>
      <c r="G6" s="117">
        <f>+G10</f>
        <v>67.150000000000006</v>
      </c>
      <c r="H6" s="103">
        <f>+SUM(H7:H11)</f>
        <v>6523</v>
      </c>
    </row>
    <row r="7" spans="1:9" s="108" customFormat="1" ht="21.75" customHeight="1">
      <c r="A7" s="153"/>
      <c r="B7" s="152" t="s">
        <v>51</v>
      </c>
      <c r="C7" s="151"/>
      <c r="D7" s="151"/>
      <c r="E7" s="151"/>
      <c r="F7" s="148"/>
      <c r="G7" s="107"/>
    </row>
    <row r="8" spans="1:9" s="108" customFormat="1" ht="21.75" customHeight="1">
      <c r="A8" s="153"/>
      <c r="B8" s="152" t="s">
        <v>345</v>
      </c>
      <c r="C8" s="151"/>
      <c r="D8" s="151"/>
      <c r="E8" s="151"/>
      <c r="F8" s="148"/>
      <c r="G8" s="107"/>
    </row>
    <row r="9" spans="1:9" s="108" customFormat="1" ht="21.75" customHeight="1">
      <c r="A9" s="153"/>
      <c r="B9" s="152" t="s">
        <v>346</v>
      </c>
      <c r="C9" s="151"/>
      <c r="D9" s="151"/>
      <c r="E9" s="151"/>
      <c r="F9" s="148"/>
      <c r="G9" s="107"/>
    </row>
    <row r="10" spans="1:9" s="108" customFormat="1" ht="21.75" customHeight="1">
      <c r="A10" s="118"/>
      <c r="B10" s="152" t="s">
        <v>50</v>
      </c>
      <c r="C10" s="151">
        <v>6960.5</v>
      </c>
      <c r="D10" s="151">
        <v>32611.7</v>
      </c>
      <c r="E10" s="151">
        <f>+C10/H10*100</f>
        <v>106.70703663958301</v>
      </c>
      <c r="F10" s="148">
        <v>79.37</v>
      </c>
      <c r="G10" s="107">
        <v>67.150000000000006</v>
      </c>
      <c r="H10" s="108">
        <v>6523</v>
      </c>
    </row>
    <row r="11" spans="1:9" s="108" customFormat="1" ht="21.75" customHeight="1">
      <c r="A11" s="118"/>
      <c r="B11" s="152" t="s">
        <v>275</v>
      </c>
      <c r="C11" s="151"/>
      <c r="D11" s="151"/>
      <c r="E11" s="151"/>
      <c r="F11" s="148"/>
      <c r="G11" s="107"/>
    </row>
    <row r="12" spans="1:9" s="103" customFormat="1" ht="21.75" customHeight="1">
      <c r="A12" s="545" t="s">
        <v>40</v>
      </c>
      <c r="B12" s="546"/>
      <c r="C12" s="189">
        <f>+SUM(C13:C17)</f>
        <v>13531.2</v>
      </c>
      <c r="D12" s="189">
        <f>+SUM(D15:D17)</f>
        <v>68023.100000000006</v>
      </c>
      <c r="E12" s="189">
        <f>+C12/H12*100</f>
        <v>110.38128334393814</v>
      </c>
      <c r="F12" s="547">
        <v>121.23</v>
      </c>
      <c r="G12" s="117">
        <v>86.79</v>
      </c>
      <c r="H12" s="103">
        <f>+SUM(H13:H17)</f>
        <v>12258.6</v>
      </c>
    </row>
    <row r="13" spans="1:9" s="108" customFormat="1" ht="21.75" customHeight="1">
      <c r="A13" s="153"/>
      <c r="B13" s="152" t="s">
        <v>51</v>
      </c>
      <c r="C13" s="151"/>
      <c r="D13" s="151"/>
      <c r="E13" s="151"/>
      <c r="F13" s="148"/>
      <c r="G13" s="107"/>
    </row>
    <row r="14" spans="1:9" s="108" customFormat="1" ht="21.75" customHeight="1">
      <c r="A14" s="153"/>
      <c r="B14" s="152" t="s">
        <v>345</v>
      </c>
      <c r="C14" s="151"/>
      <c r="D14" s="151"/>
      <c r="E14" s="151"/>
      <c r="F14" s="148"/>
      <c r="G14" s="107"/>
    </row>
    <row r="15" spans="1:9" s="108" customFormat="1" ht="21.75" customHeight="1">
      <c r="A15" s="154"/>
      <c r="B15" s="152" t="s">
        <v>346</v>
      </c>
      <c r="C15" s="151">
        <v>28</v>
      </c>
      <c r="D15" s="151">
        <v>152</v>
      </c>
      <c r="E15" s="151">
        <f>+C15/H15*100</f>
        <v>107.69230769230769</v>
      </c>
      <c r="F15" s="148">
        <v>140</v>
      </c>
      <c r="G15" s="107">
        <v>104.11</v>
      </c>
      <c r="H15" s="108">
        <v>26</v>
      </c>
    </row>
    <row r="16" spans="1:9" s="108" customFormat="1" ht="21.75" customHeight="1">
      <c r="A16" s="154"/>
      <c r="B16" s="152" t="s">
        <v>50</v>
      </c>
      <c r="C16" s="151">
        <v>13503.2</v>
      </c>
      <c r="D16" s="151">
        <v>67871.100000000006</v>
      </c>
      <c r="E16" s="151">
        <f>+C16/H16*100</f>
        <v>110.38699867566993</v>
      </c>
      <c r="F16" s="148">
        <v>121.19</v>
      </c>
      <c r="G16" s="107">
        <v>86.76</v>
      </c>
      <c r="H16" s="108">
        <v>12232.6</v>
      </c>
    </row>
    <row r="17" spans="1:8" s="108" customFormat="1" ht="21.75" customHeight="1">
      <c r="A17" s="154"/>
      <c r="B17" s="152" t="s">
        <v>275</v>
      </c>
      <c r="C17" s="151"/>
      <c r="D17" s="151"/>
      <c r="E17" s="151"/>
      <c r="F17" s="148"/>
      <c r="G17" s="107"/>
    </row>
    <row r="18" spans="1:8" s="103" customFormat="1" ht="21.75" customHeight="1">
      <c r="A18" s="548" t="s">
        <v>41</v>
      </c>
      <c r="B18" s="549"/>
      <c r="C18" s="550">
        <v>162</v>
      </c>
      <c r="D18" s="550">
        <v>1071</v>
      </c>
      <c r="E18" s="550">
        <f>+C18/H18*100</f>
        <v>102.53164556962024</v>
      </c>
      <c r="F18" s="551">
        <v>70.739999999999995</v>
      </c>
      <c r="G18" s="551">
        <v>50</v>
      </c>
      <c r="H18" s="103">
        <v>158</v>
      </c>
    </row>
    <row r="19" spans="1:8" ht="20.100000000000001" customHeight="1"/>
    <row r="20" spans="1:8" ht="20.100000000000001" customHeight="1"/>
    <row r="21" spans="1:8" ht="20.100000000000001" customHeight="1"/>
    <row r="22" spans="1:8" ht="20.100000000000001" customHeight="1"/>
    <row r="23" spans="1:8" ht="20.100000000000001" customHeight="1"/>
    <row r="24" spans="1:8" ht="20.100000000000001" customHeight="1"/>
    <row r="25" spans="1:8" ht="20.100000000000001" customHeight="1"/>
    <row r="26" spans="1:8" ht="20.100000000000001" customHeight="1"/>
    <row r="27" spans="1:8" ht="20.100000000000001" customHeight="1"/>
    <row r="28" spans="1:8" ht="20.100000000000001" customHeight="1"/>
    <row r="29" spans="1:8" ht="20.100000000000001" customHeight="1"/>
    <row r="30" spans="1:8" ht="20.100000000000001" customHeight="1"/>
  </sheetData>
  <mergeCells count="2">
    <mergeCell ref="A5:B5"/>
    <mergeCell ref="A2:B2"/>
  </mergeCells>
  <pageMargins left="1.03" right="0.511811023622047" top="0.49"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dimension ref="A1:H34"/>
  <sheetViews>
    <sheetView zoomScale="90" zoomScaleNormal="90" workbookViewId="0">
      <selection activeCell="B12" sqref="B12"/>
    </sheetView>
  </sheetViews>
  <sheetFormatPr defaultColWidth="9.140625" defaultRowHeight="15.75"/>
  <cols>
    <col min="1" max="1" width="3.85546875" style="3" customWidth="1"/>
    <col min="2" max="2" width="33.7109375" style="3" customWidth="1"/>
    <col min="3" max="5" width="14.85546875" style="3" customWidth="1"/>
    <col min="6" max="6" width="9.140625" style="3"/>
    <col min="7" max="7" width="10" style="3" bestFit="1" customWidth="1"/>
    <col min="8" max="8" width="11.7109375" style="3" bestFit="1" customWidth="1"/>
    <col min="9" max="16384" width="9.140625" style="3"/>
  </cols>
  <sheetData>
    <row r="1" spans="1:8" ht="24" customHeight="1">
      <c r="A1" s="2" t="s">
        <v>363</v>
      </c>
      <c r="B1" s="2"/>
      <c r="C1" s="2"/>
      <c r="D1" s="2"/>
      <c r="E1" s="2"/>
    </row>
    <row r="2" spans="1:8" ht="11.25" customHeight="1">
      <c r="A2" s="4"/>
      <c r="B2" s="4"/>
      <c r="C2" s="5"/>
      <c r="D2" s="5"/>
      <c r="E2" s="1"/>
    </row>
    <row r="3" spans="1:8" ht="17.25" customHeight="1">
      <c r="A3" s="1"/>
      <c r="B3" s="1"/>
      <c r="C3" s="30"/>
      <c r="D3" s="1"/>
      <c r="E3" s="31"/>
    </row>
    <row r="4" spans="1:8" s="6" customFormat="1" ht="70.5" customHeight="1">
      <c r="A4" s="81"/>
      <c r="B4" s="82"/>
      <c r="C4" s="83" t="s">
        <v>65</v>
      </c>
      <c r="D4" s="83" t="s">
        <v>66</v>
      </c>
      <c r="E4" s="84" t="s">
        <v>67</v>
      </c>
    </row>
    <row r="5" spans="1:8" ht="20.25" customHeight="1">
      <c r="A5" s="34" t="s">
        <v>29</v>
      </c>
      <c r="B5" s="35"/>
      <c r="C5" s="71"/>
      <c r="D5" s="71"/>
      <c r="E5" s="74"/>
    </row>
    <row r="6" spans="1:8" ht="20.25" customHeight="1">
      <c r="A6" s="256"/>
      <c r="B6" s="37" t="s">
        <v>212</v>
      </c>
      <c r="C6" s="72"/>
      <c r="D6" s="72"/>
      <c r="E6" s="75"/>
    </row>
    <row r="7" spans="1:8" ht="20.25" customHeight="1">
      <c r="A7" s="256"/>
      <c r="B7" s="38" t="s">
        <v>204</v>
      </c>
      <c r="C7" s="268">
        <v>6777.47</v>
      </c>
      <c r="D7" s="268">
        <v>6807.7</v>
      </c>
      <c r="E7" s="75">
        <f>+D7/C7*100</f>
        <v>100.44603664789366</v>
      </c>
      <c r="H7" s="270"/>
    </row>
    <row r="8" spans="1:8" ht="20.25" customHeight="1">
      <c r="A8" s="256"/>
      <c r="B8" s="38" t="s">
        <v>213</v>
      </c>
      <c r="C8" s="268">
        <v>16758</v>
      </c>
      <c r="D8" s="268">
        <v>18628</v>
      </c>
      <c r="E8" s="75">
        <f>+D8/C8*100</f>
        <v>111.15884950471417</v>
      </c>
    </row>
    <row r="9" spans="1:8" ht="20.25" customHeight="1">
      <c r="A9" s="39"/>
      <c r="B9" s="37" t="s">
        <v>30</v>
      </c>
      <c r="C9" s="72"/>
      <c r="D9" s="72"/>
      <c r="E9" s="75"/>
    </row>
    <row r="10" spans="1:8" ht="20.25" customHeight="1">
      <c r="A10" s="39"/>
      <c r="B10" s="38" t="s">
        <v>3</v>
      </c>
      <c r="C10" s="268">
        <v>18380.810000000001</v>
      </c>
      <c r="D10" s="268">
        <v>18304.560000000001</v>
      </c>
      <c r="E10" s="75">
        <f t="shared" ref="E10" si="0">+D10/C10*100</f>
        <v>99.585165180424582</v>
      </c>
    </row>
    <row r="11" spans="1:8" ht="20.25" customHeight="1">
      <c r="A11" s="39"/>
      <c r="B11" s="38" t="s">
        <v>208</v>
      </c>
      <c r="C11" s="72"/>
      <c r="D11" s="72"/>
      <c r="E11" s="75"/>
    </row>
    <row r="12" spans="1:8" ht="20.25" customHeight="1">
      <c r="A12" s="39"/>
      <c r="B12" s="38" t="s">
        <v>214</v>
      </c>
      <c r="C12" s="72"/>
      <c r="D12" s="72"/>
      <c r="E12" s="75"/>
    </row>
    <row r="13" spans="1:8" ht="20.25" customHeight="1">
      <c r="A13" s="39"/>
      <c r="B13" s="38" t="s">
        <v>58</v>
      </c>
      <c r="C13" s="268">
        <v>820.1</v>
      </c>
      <c r="D13" s="268">
        <v>837.9</v>
      </c>
      <c r="E13" s="75">
        <f t="shared" ref="E13:E32" si="1">+D13/C13*100</f>
        <v>102.17046701621753</v>
      </c>
    </row>
    <row r="14" spans="1:8" ht="20.25" customHeight="1">
      <c r="A14" s="39"/>
      <c r="B14" s="38" t="s">
        <v>209</v>
      </c>
      <c r="C14" s="268">
        <v>820.4</v>
      </c>
      <c r="D14" s="268">
        <v>961.1</v>
      </c>
      <c r="E14" s="75">
        <f t="shared" si="1"/>
        <v>117.15017064846418</v>
      </c>
    </row>
    <row r="15" spans="1:8" ht="20.25" customHeight="1">
      <c r="A15" s="39"/>
      <c r="B15" s="38" t="s">
        <v>193</v>
      </c>
      <c r="C15" s="268">
        <v>1536.08</v>
      </c>
      <c r="D15" s="268">
        <v>1523.86</v>
      </c>
      <c r="E15" s="75">
        <f t="shared" si="1"/>
        <v>99.204468517264715</v>
      </c>
    </row>
    <row r="16" spans="1:8" ht="20.25" customHeight="1">
      <c r="A16" s="39"/>
      <c r="B16" s="38" t="s">
        <v>220</v>
      </c>
      <c r="C16" s="268">
        <v>216.52</v>
      </c>
      <c r="D16" s="268">
        <v>212.61</v>
      </c>
      <c r="E16" s="75">
        <f t="shared" si="1"/>
        <v>98.194162202106043</v>
      </c>
    </row>
    <row r="17" spans="1:5" ht="36" customHeight="1">
      <c r="A17" s="690" t="s">
        <v>27</v>
      </c>
      <c r="B17" s="691"/>
      <c r="C17" s="72"/>
      <c r="D17" s="72"/>
      <c r="E17" s="75"/>
    </row>
    <row r="18" spans="1:5" ht="20.25" customHeight="1">
      <c r="A18" s="632"/>
      <c r="B18" s="37" t="s">
        <v>212</v>
      </c>
      <c r="C18" s="72"/>
      <c r="D18" s="72"/>
      <c r="E18" s="75"/>
    </row>
    <row r="19" spans="1:5" ht="20.25" customHeight="1">
      <c r="A19" s="632"/>
      <c r="B19" s="38" t="s">
        <v>204</v>
      </c>
      <c r="C19" s="268">
        <v>37070.54</v>
      </c>
      <c r="D19" s="268">
        <v>35396.76</v>
      </c>
      <c r="E19" s="75">
        <f t="shared" si="1"/>
        <v>95.484878288797532</v>
      </c>
    </row>
    <row r="20" spans="1:5" ht="20.25" customHeight="1">
      <c r="A20" s="632"/>
      <c r="B20" s="38" t="s">
        <v>213</v>
      </c>
      <c r="C20" s="72"/>
      <c r="D20" s="72"/>
      <c r="E20" s="75"/>
    </row>
    <row r="21" spans="1:5" ht="20.25" customHeight="1">
      <c r="A21" s="39"/>
      <c r="B21" s="37" t="s">
        <v>49</v>
      </c>
      <c r="C21" s="72"/>
      <c r="D21" s="72"/>
      <c r="E21" s="75"/>
    </row>
    <row r="22" spans="1:5" ht="20.25" customHeight="1">
      <c r="A22" s="39"/>
      <c r="B22" s="38" t="s">
        <v>3</v>
      </c>
      <c r="C22" s="268">
        <v>12757.257</v>
      </c>
      <c r="D22" s="268">
        <v>13891.320000000002</v>
      </c>
      <c r="E22" s="75">
        <f t="shared" si="1"/>
        <v>108.88955204085018</v>
      </c>
    </row>
    <row r="23" spans="1:5" ht="20.25" customHeight="1">
      <c r="A23" s="39"/>
      <c r="B23" s="38" t="s">
        <v>208</v>
      </c>
      <c r="C23" s="72"/>
      <c r="D23" s="72"/>
      <c r="E23" s="75"/>
    </row>
    <row r="24" spans="1:5" ht="20.25" customHeight="1">
      <c r="A24" s="39"/>
      <c r="B24" s="38" t="s">
        <v>214</v>
      </c>
      <c r="C24" s="72"/>
      <c r="D24" s="72"/>
      <c r="E24" s="75"/>
    </row>
    <row r="25" spans="1:5" ht="20.25" customHeight="1">
      <c r="A25" s="39"/>
      <c r="B25" s="38" t="s">
        <v>58</v>
      </c>
      <c r="C25" s="72"/>
      <c r="D25" s="72"/>
      <c r="E25" s="75"/>
    </row>
    <row r="26" spans="1:5" ht="20.25" customHeight="1">
      <c r="A26" s="39"/>
      <c r="B26" s="38" t="s">
        <v>193</v>
      </c>
      <c r="C26" s="268">
        <v>10761.073999999999</v>
      </c>
      <c r="D26" s="268">
        <v>10637.41</v>
      </c>
      <c r="E26" s="75">
        <f>+D26/C26*100</f>
        <v>98.850821023998165</v>
      </c>
    </row>
    <row r="27" spans="1:5" ht="20.25" customHeight="1">
      <c r="A27" s="692" t="s">
        <v>59</v>
      </c>
      <c r="B27" s="693"/>
      <c r="C27" s="77"/>
      <c r="D27" s="77"/>
      <c r="E27" s="75"/>
    </row>
    <row r="28" spans="1:5" ht="20.25" customHeight="1">
      <c r="A28" s="39"/>
      <c r="B28" s="40" t="s">
        <v>60</v>
      </c>
      <c r="C28" s="72">
        <v>99088</v>
      </c>
      <c r="D28" s="72">
        <v>95677</v>
      </c>
      <c r="E28" s="75">
        <f t="shared" si="1"/>
        <v>96.55760536089133</v>
      </c>
    </row>
    <row r="29" spans="1:5" ht="20.25" customHeight="1">
      <c r="A29" s="39"/>
      <c r="B29" s="40" t="s">
        <v>61</v>
      </c>
      <c r="C29" s="72">
        <v>19261</v>
      </c>
      <c r="D29" s="72">
        <v>19462</v>
      </c>
      <c r="E29" s="75">
        <f t="shared" si="1"/>
        <v>101.04355952442761</v>
      </c>
    </row>
    <row r="30" spans="1:5" ht="20.25" customHeight="1">
      <c r="A30" s="39"/>
      <c r="B30" s="40" t="s">
        <v>62</v>
      </c>
      <c r="C30" s="72">
        <v>228475</v>
      </c>
      <c r="D30" s="72">
        <v>181507</v>
      </c>
      <c r="E30" s="75">
        <f t="shared" si="1"/>
        <v>79.442827442827451</v>
      </c>
    </row>
    <row r="31" spans="1:5" ht="20.25" customHeight="1">
      <c r="A31" s="78"/>
      <c r="B31" s="40" t="s">
        <v>63</v>
      </c>
      <c r="C31" s="268">
        <v>1515.21</v>
      </c>
      <c r="D31" s="268">
        <v>1599.36</v>
      </c>
      <c r="E31" s="75">
        <f t="shared" si="1"/>
        <v>105.55368562773475</v>
      </c>
    </row>
    <row r="32" spans="1:5" ht="20.25" customHeight="1">
      <c r="A32" s="78"/>
      <c r="B32" s="79" t="s">
        <v>64</v>
      </c>
      <c r="C32" s="269">
        <v>1107.1300000000001</v>
      </c>
      <c r="D32" s="269">
        <v>1234</v>
      </c>
      <c r="E32" s="80">
        <f t="shared" si="1"/>
        <v>111.45935888287735</v>
      </c>
    </row>
    <row r="33" spans="1:5" ht="8.25" customHeight="1">
      <c r="A33" s="41"/>
      <c r="B33" s="42"/>
      <c r="C33" s="73"/>
      <c r="D33" s="73"/>
      <c r="E33" s="76"/>
    </row>
    <row r="34" spans="1:5">
      <c r="A34" s="32"/>
      <c r="B34" s="33"/>
    </row>
  </sheetData>
  <mergeCells count="2">
    <mergeCell ref="A17:B17"/>
    <mergeCell ref="A27:B27"/>
  </mergeCells>
  <phoneticPr fontId="3" type="noConversion"/>
  <pageMargins left="1.2" right="0.44" top="0.5" bottom="0.62992125984252001" header="0.31496062992126" footer="0.196850393700787"/>
  <pageSetup paperSize="9" firstPageNumber="15" orientation="portrait" r:id="rId1"/>
  <headerFooter alignWithMargins="0"/>
</worksheet>
</file>

<file path=xl/worksheets/sheet20.xml><?xml version="1.0" encoding="utf-8"?>
<worksheet xmlns="http://schemas.openxmlformats.org/spreadsheetml/2006/main" xmlns:r="http://schemas.openxmlformats.org/officeDocument/2006/relationships">
  <dimension ref="A1:H22"/>
  <sheetViews>
    <sheetView zoomScale="90" zoomScaleNormal="90" workbookViewId="0">
      <selection activeCell="C2" sqref="C2"/>
    </sheetView>
  </sheetViews>
  <sheetFormatPr defaultRowHeight="12.75"/>
  <cols>
    <col min="1" max="1" width="4.42578125" style="571" customWidth="1"/>
    <col min="2" max="2" width="22.140625" style="571" customWidth="1"/>
    <col min="3" max="6" width="13.7109375" style="571" customWidth="1"/>
    <col min="7" max="8" width="11.5703125" style="571" hidden="1" customWidth="1"/>
    <col min="9" max="16384" width="9.140625" style="571"/>
  </cols>
  <sheetData>
    <row r="1" spans="1:8" ht="15.75">
      <c r="A1" s="456" t="s">
        <v>347</v>
      </c>
      <c r="B1" s="457"/>
      <c r="C1" s="457"/>
      <c r="D1" s="457"/>
      <c r="E1" s="457"/>
      <c r="F1" s="457"/>
    </row>
    <row r="2" spans="1:8" ht="15.75">
      <c r="A2" s="456"/>
      <c r="B2" s="457"/>
      <c r="C2" s="457"/>
      <c r="D2" s="457"/>
      <c r="E2" s="457"/>
      <c r="F2" s="457"/>
    </row>
    <row r="3" spans="1:8" ht="15.75">
      <c r="A3" s="458"/>
      <c r="B3" s="458"/>
      <c r="C3" s="457"/>
      <c r="D3" s="457"/>
      <c r="E3" s="457"/>
      <c r="F3" s="424"/>
    </row>
    <row r="4" spans="1:8" ht="15">
      <c r="A4" s="439"/>
      <c r="B4" s="459"/>
      <c r="C4" s="460" t="s">
        <v>256</v>
      </c>
      <c r="D4" s="460" t="s">
        <v>243</v>
      </c>
      <c r="E4" s="737" t="s">
        <v>230</v>
      </c>
      <c r="F4" s="738"/>
      <c r="G4" s="708" t="s">
        <v>366</v>
      </c>
      <c r="H4" s="710"/>
    </row>
    <row r="5" spans="1:8" ht="15">
      <c r="A5" s="442"/>
      <c r="B5" s="461"/>
      <c r="C5" s="368" t="s">
        <v>234</v>
      </c>
      <c r="D5" s="368" t="s">
        <v>245</v>
      </c>
      <c r="E5" s="739" t="s">
        <v>233</v>
      </c>
      <c r="F5" s="740"/>
      <c r="G5" s="739"/>
      <c r="H5" s="740"/>
    </row>
    <row r="6" spans="1:8" ht="15">
      <c r="A6" s="442"/>
      <c r="B6" s="461"/>
      <c r="C6" s="370" t="s">
        <v>315</v>
      </c>
      <c r="D6" s="370" t="s">
        <v>315</v>
      </c>
      <c r="E6" s="369" t="s">
        <v>236</v>
      </c>
      <c r="F6" s="369" t="s">
        <v>237</v>
      </c>
      <c r="G6" s="369" t="s">
        <v>236</v>
      </c>
      <c r="H6" s="369" t="s">
        <v>237</v>
      </c>
    </row>
    <row r="7" spans="1:8" ht="15">
      <c r="A7" s="442"/>
      <c r="B7" s="461"/>
      <c r="C7" s="462" t="s">
        <v>268</v>
      </c>
      <c r="D7" s="462" t="s">
        <v>268</v>
      </c>
      <c r="E7" s="370" t="s">
        <v>315</v>
      </c>
      <c r="F7" s="370" t="s">
        <v>315</v>
      </c>
      <c r="G7" s="370"/>
      <c r="H7" s="370"/>
    </row>
    <row r="8" spans="1:8" ht="15">
      <c r="A8" s="463"/>
      <c r="B8" s="464"/>
      <c r="C8" s="465" t="s">
        <v>269</v>
      </c>
      <c r="D8" s="465" t="s">
        <v>269</v>
      </c>
      <c r="E8" s="466"/>
      <c r="F8" s="466"/>
      <c r="G8" s="468"/>
      <c r="H8" s="468"/>
    </row>
    <row r="9" spans="1:8" ht="18" customHeight="1">
      <c r="A9" s="749" t="s">
        <v>0</v>
      </c>
      <c r="B9" s="750"/>
      <c r="C9" s="150">
        <f>+C10+C16+C22</f>
        <v>55695.600000000006</v>
      </c>
      <c r="D9" s="150">
        <f>+D10+D16+D22</f>
        <v>46010.2</v>
      </c>
      <c r="E9" s="578">
        <f>+C9/G9*100</f>
        <v>88.636591502628278</v>
      </c>
      <c r="F9" s="578">
        <f>+D9/H9*100</f>
        <v>69.453342229441077</v>
      </c>
      <c r="G9" s="150">
        <v>62835.9</v>
      </c>
      <c r="H9" s="150">
        <v>66246.200000000012</v>
      </c>
    </row>
    <row r="10" spans="1:8" ht="18" customHeight="1">
      <c r="A10" s="545" t="s">
        <v>39</v>
      </c>
      <c r="B10" s="546"/>
      <c r="C10" s="189">
        <f>+SUM(C11:C15)</f>
        <v>18230.400000000001</v>
      </c>
      <c r="D10" s="189">
        <f>+SUM(D11:D15)</f>
        <v>14381.3</v>
      </c>
      <c r="E10" s="579">
        <f>+C10/G10*100</f>
        <v>78.985814926821675</v>
      </c>
      <c r="F10" s="579">
        <f>+D10/H10*100</f>
        <v>56.43199930937871</v>
      </c>
      <c r="G10" s="151">
        <v>23080.6</v>
      </c>
      <c r="H10" s="151">
        <v>25484.300000000003</v>
      </c>
    </row>
    <row r="11" spans="1:8" ht="18" customHeight="1">
      <c r="A11" s="153"/>
      <c r="B11" s="152" t="s">
        <v>51</v>
      </c>
      <c r="C11" s="151"/>
      <c r="D11" s="151"/>
      <c r="E11" s="579"/>
      <c r="F11" s="579"/>
      <c r="G11" s="151"/>
      <c r="H11" s="151"/>
    </row>
    <row r="12" spans="1:8" ht="18" customHeight="1">
      <c r="A12" s="153"/>
      <c r="B12" s="152" t="s">
        <v>345</v>
      </c>
      <c r="C12" s="151"/>
      <c r="D12" s="151"/>
      <c r="E12" s="579"/>
      <c r="F12" s="579"/>
      <c r="G12" s="151"/>
      <c r="H12" s="151"/>
    </row>
    <row r="13" spans="1:8" ht="18" customHeight="1">
      <c r="A13" s="153"/>
      <c r="B13" s="152" t="s">
        <v>346</v>
      </c>
      <c r="C13" s="151"/>
      <c r="D13" s="151"/>
      <c r="E13" s="579"/>
      <c r="F13" s="579"/>
      <c r="G13" s="151"/>
      <c r="H13" s="151"/>
    </row>
    <row r="14" spans="1:8" ht="18" customHeight="1">
      <c r="A14" s="118"/>
      <c r="B14" s="152" t="s">
        <v>50</v>
      </c>
      <c r="C14" s="151">
        <v>18230.400000000001</v>
      </c>
      <c r="D14" s="151">
        <v>14381.3</v>
      </c>
      <c r="E14" s="579">
        <f>+C14/G14*100</f>
        <v>78.985814926821675</v>
      </c>
      <c r="F14" s="579">
        <f>+D14/H14*100</f>
        <v>56.43199930937871</v>
      </c>
      <c r="G14" s="151">
        <v>23080.6</v>
      </c>
      <c r="H14" s="151">
        <v>25484.300000000003</v>
      </c>
    </row>
    <row r="15" spans="1:8" ht="18" customHeight="1">
      <c r="A15" s="118"/>
      <c r="B15" s="152" t="s">
        <v>275</v>
      </c>
      <c r="C15" s="151"/>
      <c r="D15" s="151"/>
      <c r="E15" s="579"/>
      <c r="F15" s="579"/>
      <c r="G15" s="151"/>
      <c r="H15" s="151"/>
    </row>
    <row r="16" spans="1:8" ht="18" customHeight="1">
      <c r="A16" s="545" t="s">
        <v>40</v>
      </c>
      <c r="B16" s="546"/>
      <c r="C16" s="189">
        <f>+SUM(C17:C21)</f>
        <v>36859.200000000004</v>
      </c>
      <c r="D16" s="189">
        <f>+SUM(D19:D21)</f>
        <v>31163.9</v>
      </c>
      <c r="E16" s="579">
        <f>+C16/G16*100</f>
        <v>95.464681704104876</v>
      </c>
      <c r="F16" s="579">
        <f>+D16/H16*100</f>
        <v>78.370371860610746</v>
      </c>
      <c r="G16" s="151">
        <v>38610.300000000003</v>
      </c>
      <c r="H16" s="151">
        <v>39764.9</v>
      </c>
    </row>
    <row r="17" spans="1:8" ht="18" customHeight="1">
      <c r="A17" s="153"/>
      <c r="B17" s="152" t="s">
        <v>51</v>
      </c>
      <c r="C17" s="151"/>
      <c r="D17" s="151"/>
      <c r="E17" s="579"/>
      <c r="F17" s="579"/>
      <c r="G17" s="151"/>
      <c r="H17" s="151"/>
    </row>
    <row r="18" spans="1:8" ht="18" customHeight="1">
      <c r="A18" s="153"/>
      <c r="B18" s="152" t="s">
        <v>345</v>
      </c>
      <c r="C18" s="151"/>
      <c r="D18" s="151"/>
      <c r="E18" s="579"/>
      <c r="F18" s="579"/>
      <c r="G18" s="151"/>
      <c r="H18" s="151"/>
    </row>
    <row r="19" spans="1:8" ht="18" customHeight="1">
      <c r="A19" s="154"/>
      <c r="B19" s="152" t="s">
        <v>346</v>
      </c>
      <c r="C19" s="151">
        <v>82</v>
      </c>
      <c r="D19" s="151">
        <v>70</v>
      </c>
      <c r="E19" s="579">
        <f>+C19/G19*100</f>
        <v>107.89473684210526</v>
      </c>
      <c r="F19" s="579">
        <f>+D19/H19*100</f>
        <v>100</v>
      </c>
      <c r="G19" s="151">
        <v>76</v>
      </c>
      <c r="H19" s="151">
        <v>70</v>
      </c>
    </row>
    <row r="20" spans="1:8" ht="18" customHeight="1">
      <c r="A20" s="154"/>
      <c r="B20" s="152" t="s">
        <v>50</v>
      </c>
      <c r="C20" s="151">
        <v>36777.200000000004</v>
      </c>
      <c r="D20" s="151">
        <v>31093.9</v>
      </c>
      <c r="E20" s="579">
        <f>+C20/G20*100</f>
        <v>95.440166293406136</v>
      </c>
      <c r="F20" s="579">
        <f>+D20/H20*100</f>
        <v>78.33222907728701</v>
      </c>
      <c r="G20" s="151">
        <v>38534.300000000003</v>
      </c>
      <c r="H20" s="151">
        <v>39694.9</v>
      </c>
    </row>
    <row r="21" spans="1:8" ht="18" customHeight="1">
      <c r="A21" s="154"/>
      <c r="B21" s="152" t="s">
        <v>275</v>
      </c>
      <c r="C21" s="151"/>
      <c r="D21" s="151"/>
      <c r="E21" s="579"/>
      <c r="F21" s="579"/>
      <c r="G21" s="151"/>
      <c r="H21" s="151"/>
    </row>
    <row r="22" spans="1:8" ht="18" customHeight="1">
      <c r="A22" s="548" t="s">
        <v>41</v>
      </c>
      <c r="B22" s="549"/>
      <c r="C22" s="550">
        <v>606</v>
      </c>
      <c r="D22" s="550">
        <v>465</v>
      </c>
      <c r="E22" s="580">
        <f>+C22/G22*100</f>
        <v>52.925764192139738</v>
      </c>
      <c r="F22" s="580">
        <f>+D22/H22*100</f>
        <v>46.639919759277831</v>
      </c>
      <c r="G22" s="467">
        <v>1145</v>
      </c>
      <c r="H22" s="467">
        <v>997</v>
      </c>
    </row>
  </sheetData>
  <mergeCells count="5">
    <mergeCell ref="E4:F4"/>
    <mergeCell ref="E5:F5"/>
    <mergeCell ref="G4:H4"/>
    <mergeCell ref="G5:H5"/>
    <mergeCell ref="A9:B9"/>
  </mergeCells>
  <pageMargins left="1.0900000000000001" right="0.7" top="0.63"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H30"/>
  <sheetViews>
    <sheetView zoomScale="80" zoomScaleNormal="80" workbookViewId="0">
      <selection activeCell="D2" sqref="D2"/>
    </sheetView>
  </sheetViews>
  <sheetFormatPr defaultColWidth="9.140625" defaultRowHeight="15.75"/>
  <cols>
    <col min="1" max="1" width="3.140625" style="3" customWidth="1"/>
    <col min="2" max="2" width="31" style="3" customWidth="1"/>
    <col min="3" max="7" width="11.140625" style="3" customWidth="1"/>
    <col min="8" max="8" width="12.7109375" style="3" hidden="1" customWidth="1"/>
    <col min="9" max="16384" width="9.140625" style="3"/>
  </cols>
  <sheetData>
    <row r="1" spans="1:8" ht="24" customHeight="1">
      <c r="A1" s="676" t="s">
        <v>348</v>
      </c>
      <c r="B1" s="26"/>
      <c r="C1" s="26"/>
      <c r="D1" s="26"/>
      <c r="E1" s="26"/>
      <c r="F1" s="26"/>
      <c r="G1" s="26"/>
    </row>
    <row r="2" spans="1:8" ht="19.5" customHeight="1">
      <c r="A2" s="741" t="s">
        <v>331</v>
      </c>
      <c r="B2" s="741"/>
      <c r="C2" s="27"/>
      <c r="D2" s="27"/>
      <c r="E2" s="27"/>
      <c r="F2" s="27"/>
      <c r="G2" s="27"/>
    </row>
    <row r="3" spans="1:8" ht="24" customHeight="1">
      <c r="A3" s="27"/>
      <c r="B3" s="27"/>
      <c r="C3" s="27"/>
      <c r="D3" s="27"/>
      <c r="E3" s="27"/>
      <c r="F3" s="27"/>
      <c r="G3" s="27"/>
    </row>
    <row r="4" spans="1:8" ht="104.25" customHeight="1">
      <c r="A4" s="53"/>
      <c r="B4" s="54"/>
      <c r="C4" s="47" t="s">
        <v>349</v>
      </c>
      <c r="D4" s="47" t="s">
        <v>320</v>
      </c>
      <c r="E4" s="7" t="s">
        <v>342</v>
      </c>
      <c r="F4" s="47" t="s">
        <v>350</v>
      </c>
      <c r="G4" s="47" t="s">
        <v>344</v>
      </c>
      <c r="H4" s="47" t="s">
        <v>148</v>
      </c>
    </row>
    <row r="5" spans="1:8" s="6" customFormat="1" ht="21.75" customHeight="1">
      <c r="A5" s="752" t="s">
        <v>273</v>
      </c>
      <c r="B5" s="752"/>
      <c r="C5" s="470"/>
      <c r="D5" s="470"/>
      <c r="E5" s="470"/>
      <c r="F5" s="470"/>
      <c r="G5" s="470"/>
      <c r="H5" s="469"/>
    </row>
    <row r="6" spans="1:8" s="103" customFormat="1" ht="21.75" customHeight="1">
      <c r="A6" s="475" t="s">
        <v>274</v>
      </c>
      <c r="B6" s="635"/>
      <c r="C6" s="471">
        <f>+SUM(C7:C11)</f>
        <v>104.812</v>
      </c>
      <c r="D6" s="471">
        <f>+SUM(D7:D11)</f>
        <v>500.63200000000001</v>
      </c>
      <c r="E6" s="472">
        <f>+C6/H6*100</f>
        <v>107.61538066635865</v>
      </c>
      <c r="F6" s="128">
        <v>72.599999999999994</v>
      </c>
      <c r="G6" s="128">
        <f>+G10</f>
        <v>62.36</v>
      </c>
      <c r="H6" s="257">
        <f>+H10</f>
        <v>97.394999999999996</v>
      </c>
    </row>
    <row r="7" spans="1:8" s="108" customFormat="1" ht="21.75" customHeight="1">
      <c r="A7" s="476"/>
      <c r="B7" s="152" t="s">
        <v>51</v>
      </c>
      <c r="C7" s="157"/>
      <c r="D7" s="127"/>
      <c r="E7" s="127"/>
      <c r="F7" s="127"/>
      <c r="G7" s="127"/>
      <c r="H7" s="258"/>
    </row>
    <row r="8" spans="1:8" s="108" customFormat="1" ht="21.75" customHeight="1">
      <c r="A8" s="476"/>
      <c r="B8" s="152" t="s">
        <v>345</v>
      </c>
      <c r="C8" s="157"/>
      <c r="D8" s="127"/>
      <c r="E8" s="127"/>
      <c r="F8" s="127"/>
      <c r="G8" s="127"/>
      <c r="H8" s="258"/>
    </row>
    <row r="9" spans="1:8" s="108" customFormat="1" ht="21.75" customHeight="1">
      <c r="A9" s="476"/>
      <c r="B9" s="152" t="s">
        <v>346</v>
      </c>
      <c r="C9" s="157"/>
      <c r="D9" s="127"/>
      <c r="E9" s="127"/>
      <c r="F9" s="127"/>
      <c r="G9" s="127"/>
      <c r="H9" s="258"/>
    </row>
    <row r="10" spans="1:8" s="108" customFormat="1" ht="21.75" customHeight="1">
      <c r="A10" s="476"/>
      <c r="B10" s="152" t="s">
        <v>50</v>
      </c>
      <c r="C10" s="157">
        <v>104.812</v>
      </c>
      <c r="D10" s="158">
        <v>500.63200000000001</v>
      </c>
      <c r="E10" s="158">
        <f>+E6</f>
        <v>107.61538066635865</v>
      </c>
      <c r="F10" s="127">
        <f>+F6</f>
        <v>72.599999999999994</v>
      </c>
      <c r="G10" s="127">
        <v>62.36</v>
      </c>
      <c r="H10" s="258">
        <v>97.394999999999996</v>
      </c>
    </row>
    <row r="11" spans="1:8" s="108" customFormat="1" ht="21.75" customHeight="1">
      <c r="A11" s="476"/>
      <c r="B11" s="152" t="s">
        <v>275</v>
      </c>
      <c r="C11" s="157"/>
      <c r="D11" s="158"/>
      <c r="E11" s="158"/>
      <c r="F11" s="127"/>
      <c r="G11" s="127"/>
      <c r="H11" s="258"/>
    </row>
    <row r="12" spans="1:8" s="103" customFormat="1" ht="21.75" customHeight="1">
      <c r="A12" s="475" t="s">
        <v>351</v>
      </c>
      <c r="B12" s="635"/>
      <c r="C12" s="159">
        <f>+SUM(C13:C17)</f>
        <v>10013.373</v>
      </c>
      <c r="D12" s="159">
        <f>+SUM(D13:D17)</f>
        <v>46445.548999999999</v>
      </c>
      <c r="E12" s="159">
        <f>+C12/H12*100</f>
        <v>104.26623896852635</v>
      </c>
      <c r="F12" s="128">
        <v>96.02</v>
      </c>
      <c r="G12" s="128">
        <f>+G16</f>
        <v>80.36</v>
      </c>
      <c r="H12" s="257">
        <f>+H16</f>
        <v>9603.6579999999994</v>
      </c>
    </row>
    <row r="13" spans="1:8" s="108" customFormat="1" ht="21.75" customHeight="1">
      <c r="A13" s="476"/>
      <c r="B13" s="152" t="s">
        <v>51</v>
      </c>
      <c r="C13" s="160"/>
      <c r="D13" s="160"/>
      <c r="E13" s="160"/>
      <c r="F13" s="127"/>
      <c r="G13" s="127"/>
      <c r="H13" s="259"/>
    </row>
    <row r="14" spans="1:8" s="108" customFormat="1" ht="21.75" customHeight="1">
      <c r="A14" s="476"/>
      <c r="B14" s="152" t="s">
        <v>345</v>
      </c>
      <c r="C14" s="107"/>
      <c r="D14" s="107"/>
      <c r="E14" s="107"/>
      <c r="F14" s="127"/>
      <c r="G14" s="127"/>
    </row>
    <row r="15" spans="1:8" s="108" customFormat="1" ht="21.75" customHeight="1">
      <c r="A15" s="476"/>
      <c r="B15" s="152" t="s">
        <v>346</v>
      </c>
      <c r="C15" s="107"/>
      <c r="D15" s="107"/>
      <c r="E15" s="107"/>
      <c r="F15" s="127"/>
      <c r="G15" s="127"/>
    </row>
    <row r="16" spans="1:8" s="108" customFormat="1" ht="21.75" customHeight="1">
      <c r="A16" s="476"/>
      <c r="B16" s="152" t="s">
        <v>50</v>
      </c>
      <c r="C16" s="160">
        <v>10013.373</v>
      </c>
      <c r="D16" s="160">
        <v>46445.548999999999</v>
      </c>
      <c r="E16" s="570">
        <f>+E12</f>
        <v>104.26623896852635</v>
      </c>
      <c r="F16" s="127">
        <f>+F12</f>
        <v>96.02</v>
      </c>
      <c r="G16" s="127">
        <v>80.36</v>
      </c>
      <c r="H16" s="108">
        <v>9603.6579999999994</v>
      </c>
    </row>
    <row r="17" spans="1:8" s="108" customFormat="1" ht="21.75" customHeight="1">
      <c r="A17" s="476"/>
      <c r="B17" s="152" t="s">
        <v>275</v>
      </c>
      <c r="C17" s="107"/>
      <c r="D17" s="107"/>
      <c r="E17" s="107"/>
      <c r="F17" s="127"/>
      <c r="G17" s="127"/>
    </row>
    <row r="18" spans="1:8" s="103" customFormat="1" ht="21.75" customHeight="1">
      <c r="A18" s="753" t="s">
        <v>276</v>
      </c>
      <c r="B18" s="753"/>
      <c r="C18" s="117"/>
      <c r="D18" s="117"/>
      <c r="E18" s="117"/>
      <c r="F18" s="128"/>
      <c r="G18" s="128"/>
    </row>
    <row r="19" spans="1:8" ht="21.75" customHeight="1">
      <c r="A19" s="475" t="s">
        <v>277</v>
      </c>
      <c r="B19" s="635"/>
      <c r="C19" s="474">
        <f>+SUM(C20:C24)</f>
        <v>121.786</v>
      </c>
      <c r="D19" s="474">
        <f>+SUM(D20:D24)</f>
        <v>612.25300000000004</v>
      </c>
      <c r="E19" s="474">
        <f>+C19/H19*100</f>
        <v>110.88591459528362</v>
      </c>
      <c r="F19" s="473">
        <v>97.74</v>
      </c>
      <c r="G19" s="473">
        <v>69.75</v>
      </c>
      <c r="H19" s="257">
        <f>+H22+H23</f>
        <v>109.83</v>
      </c>
    </row>
    <row r="20" spans="1:8" ht="21.75" customHeight="1">
      <c r="A20" s="476"/>
      <c r="B20" s="152" t="s">
        <v>51</v>
      </c>
      <c r="C20" s="130"/>
      <c r="D20" s="130"/>
      <c r="E20" s="130"/>
      <c r="F20" s="127"/>
      <c r="G20" s="127"/>
      <c r="H20" s="258"/>
    </row>
    <row r="21" spans="1:8" ht="21.75" customHeight="1">
      <c r="A21" s="476"/>
      <c r="B21" s="152" t="s">
        <v>345</v>
      </c>
      <c r="C21" s="130"/>
      <c r="D21" s="130"/>
      <c r="E21" s="130"/>
      <c r="F21" s="127"/>
      <c r="G21" s="127"/>
      <c r="H21" s="258"/>
    </row>
    <row r="22" spans="1:8" ht="21.75" customHeight="1">
      <c r="A22" s="476"/>
      <c r="B22" s="152" t="s">
        <v>346</v>
      </c>
      <c r="C22" s="130">
        <v>0.13400000000000001</v>
      </c>
      <c r="D22" s="130">
        <v>0.72399999999999998</v>
      </c>
      <c r="E22" s="130">
        <f>+C22/H22*100</f>
        <v>108.06451612903227</v>
      </c>
      <c r="F22" s="127">
        <v>141.05000000000001</v>
      </c>
      <c r="G22" s="127">
        <v>104.17</v>
      </c>
      <c r="H22" s="258">
        <v>0.124</v>
      </c>
    </row>
    <row r="23" spans="1:8" ht="21.75" customHeight="1">
      <c r="A23" s="476"/>
      <c r="B23" s="152" t="s">
        <v>50</v>
      </c>
      <c r="C23" s="130">
        <v>121.652</v>
      </c>
      <c r="D23" s="130">
        <v>611.529</v>
      </c>
      <c r="E23" s="130">
        <f>+C23/H23*100</f>
        <v>110.88910360417843</v>
      </c>
      <c r="F23" s="127">
        <v>97.71</v>
      </c>
      <c r="G23" s="127">
        <v>69.73</v>
      </c>
      <c r="H23" s="258">
        <v>109.706</v>
      </c>
    </row>
    <row r="24" spans="1:8" ht="21.75" customHeight="1">
      <c r="A24" s="476"/>
      <c r="B24" s="152" t="s">
        <v>275</v>
      </c>
      <c r="C24" s="130"/>
      <c r="D24" s="130"/>
      <c r="E24" s="130"/>
      <c r="F24" s="127"/>
      <c r="G24" s="127"/>
      <c r="H24" s="258"/>
    </row>
    <row r="25" spans="1:8" ht="21.75" customHeight="1">
      <c r="A25" s="475" t="s">
        <v>278</v>
      </c>
      <c r="B25" s="635"/>
      <c r="C25" s="132">
        <f>+SUM(C26:C30)</f>
        <v>4423.9790000000003</v>
      </c>
      <c r="D25" s="132">
        <f>+SUM(D26:D30)</f>
        <v>22692.27</v>
      </c>
      <c r="E25" s="132">
        <f>+C25/H25*100</f>
        <v>110.15091294476069</v>
      </c>
      <c r="F25" s="128">
        <v>92.94</v>
      </c>
      <c r="G25" s="128">
        <v>67.989999999999995</v>
      </c>
      <c r="H25" s="257">
        <f>+H28+H29</f>
        <v>4016.2890000000002</v>
      </c>
    </row>
    <row r="26" spans="1:8" ht="21.75" customHeight="1">
      <c r="A26" s="476"/>
      <c r="B26" s="152" t="s">
        <v>51</v>
      </c>
      <c r="C26" s="130"/>
      <c r="D26" s="130"/>
      <c r="E26" s="130"/>
      <c r="F26" s="127"/>
      <c r="G26" s="127"/>
      <c r="H26" s="258"/>
    </row>
    <row r="27" spans="1:8" ht="21.75" customHeight="1">
      <c r="A27" s="476"/>
      <c r="B27" s="152" t="s">
        <v>345</v>
      </c>
      <c r="C27" s="130"/>
      <c r="D27" s="130"/>
      <c r="E27" s="130"/>
      <c r="F27" s="127"/>
      <c r="G27" s="127"/>
      <c r="H27" s="258"/>
    </row>
    <row r="28" spans="1:8" ht="21.75" customHeight="1">
      <c r="A28" s="476"/>
      <c r="B28" s="152" t="s">
        <v>346</v>
      </c>
      <c r="C28" s="130">
        <v>5.5990000000000002</v>
      </c>
      <c r="D28" s="130">
        <v>30.396000000000001</v>
      </c>
      <c r="E28" s="130">
        <f>+C28/H28*100</f>
        <v>107.69378726678207</v>
      </c>
      <c r="F28" s="127">
        <v>139.97999999999999</v>
      </c>
      <c r="G28" s="127">
        <v>104.1</v>
      </c>
      <c r="H28" s="258">
        <v>5.1989999999999998</v>
      </c>
    </row>
    <row r="29" spans="1:8" ht="21.75" customHeight="1">
      <c r="A29" s="476"/>
      <c r="B29" s="152" t="s">
        <v>50</v>
      </c>
      <c r="C29" s="130">
        <v>4418.38</v>
      </c>
      <c r="D29" s="130">
        <v>22661.874</v>
      </c>
      <c r="E29" s="130">
        <f>+C29/H29*100</f>
        <v>110.15409776394944</v>
      </c>
      <c r="F29" s="127">
        <v>92.9</v>
      </c>
      <c r="G29" s="127">
        <v>67.959999999999994</v>
      </c>
      <c r="H29" s="258">
        <v>4011.09</v>
      </c>
    </row>
    <row r="30" spans="1:8" ht="21.75" customHeight="1">
      <c r="A30" s="477"/>
      <c r="B30" s="552" t="s">
        <v>275</v>
      </c>
      <c r="C30" s="161"/>
      <c r="D30" s="161"/>
      <c r="E30" s="161"/>
      <c r="F30" s="161"/>
      <c r="G30" s="161"/>
      <c r="H30" s="108"/>
    </row>
  </sheetData>
  <mergeCells count="3">
    <mergeCell ref="A2:B2"/>
    <mergeCell ref="A5:B5"/>
    <mergeCell ref="A18:B18"/>
  </mergeCells>
  <pageMargins left="0.88" right="0.39" top="0.54" bottom="0.62992125984252001" header="0.31496062992126" footer="0.196850393700787"/>
  <pageSetup paperSize="9" firstPageNumber="15" orientation="portrait" r:id="rId1"/>
  <headerFooter alignWithMargins="0"/>
</worksheet>
</file>

<file path=xl/worksheets/sheet22.xml><?xml version="1.0" encoding="utf-8"?>
<worksheet xmlns="http://schemas.openxmlformats.org/spreadsheetml/2006/main" xmlns:r="http://schemas.openxmlformats.org/officeDocument/2006/relationships">
  <dimension ref="A1:H32"/>
  <sheetViews>
    <sheetView zoomScale="90" zoomScaleNormal="90" workbookViewId="0">
      <selection activeCell="B4" sqref="B4"/>
    </sheetView>
  </sheetViews>
  <sheetFormatPr defaultColWidth="9.140625" defaultRowHeight="15.75"/>
  <cols>
    <col min="1" max="1" width="2.5703125" style="3" customWidth="1"/>
    <col min="2" max="2" width="34.7109375" style="3" customWidth="1"/>
    <col min="3" max="6" width="12.5703125" style="3" customWidth="1"/>
    <col min="7" max="8" width="13.5703125" style="3" hidden="1" customWidth="1"/>
    <col min="9" max="16384" width="9.140625" style="3"/>
  </cols>
  <sheetData>
    <row r="1" spans="1:8" ht="24" customHeight="1">
      <c r="A1" s="478" t="s">
        <v>352</v>
      </c>
      <c r="B1" s="479"/>
      <c r="C1" s="479"/>
      <c r="D1" s="479"/>
      <c r="E1" s="479"/>
      <c r="F1" s="479"/>
      <c r="G1" s="480"/>
      <c r="H1" s="480"/>
    </row>
    <row r="2" spans="1:8" ht="8.25" customHeight="1">
      <c r="A2" s="478"/>
      <c r="B2" s="479"/>
      <c r="C2" s="479"/>
      <c r="D2" s="479"/>
      <c r="E2" s="479"/>
      <c r="F2" s="479"/>
      <c r="G2" s="480"/>
      <c r="H2" s="480"/>
    </row>
    <row r="3" spans="1:8" ht="27.75" customHeight="1">
      <c r="A3" s="478"/>
      <c r="B3" s="479"/>
      <c r="C3" s="479"/>
      <c r="D3" s="479"/>
      <c r="E3" s="479"/>
      <c r="F3" s="479"/>
      <c r="G3" s="480"/>
      <c r="H3" s="480"/>
    </row>
    <row r="4" spans="1:8" ht="34.5" customHeight="1">
      <c r="A4" s="383"/>
      <c r="B4" s="384"/>
      <c r="C4" s="481" t="s">
        <v>256</v>
      </c>
      <c r="D4" s="482" t="s">
        <v>243</v>
      </c>
      <c r="E4" s="754" t="s">
        <v>195</v>
      </c>
      <c r="F4" s="755"/>
      <c r="G4" s="754" t="s">
        <v>366</v>
      </c>
      <c r="H4" s="755"/>
    </row>
    <row r="5" spans="1:8" s="108" customFormat="1" ht="21" customHeight="1">
      <c r="A5" s="387"/>
      <c r="B5" s="388"/>
      <c r="C5" s="483" t="s">
        <v>234</v>
      </c>
      <c r="D5" s="484" t="s">
        <v>245</v>
      </c>
      <c r="E5" s="483" t="s">
        <v>236</v>
      </c>
      <c r="F5" s="485" t="s">
        <v>237</v>
      </c>
      <c r="G5" s="485" t="s">
        <v>236</v>
      </c>
      <c r="H5" s="485" t="s">
        <v>237</v>
      </c>
    </row>
    <row r="6" spans="1:8" s="108" customFormat="1" ht="21" customHeight="1">
      <c r="A6" s="486"/>
      <c r="B6" s="487"/>
      <c r="C6" s="286" t="s">
        <v>315</v>
      </c>
      <c r="D6" s="287" t="s">
        <v>315</v>
      </c>
      <c r="E6" s="286" t="s">
        <v>315</v>
      </c>
      <c r="F6" s="287" t="s">
        <v>315</v>
      </c>
      <c r="G6" s="488"/>
      <c r="H6" s="488"/>
    </row>
    <row r="7" spans="1:8" s="108" customFormat="1" ht="22.5" customHeight="1">
      <c r="A7" s="752" t="s">
        <v>273</v>
      </c>
      <c r="B7" s="752"/>
      <c r="C7" s="470"/>
      <c r="D7" s="470"/>
      <c r="E7" s="489"/>
      <c r="F7" s="489"/>
      <c r="G7" s="490"/>
      <c r="H7" s="490"/>
    </row>
    <row r="8" spans="1:8" s="103" customFormat="1" ht="22.5" customHeight="1">
      <c r="A8" s="475" t="s">
        <v>274</v>
      </c>
      <c r="B8" s="635"/>
      <c r="C8" s="471">
        <f>+SUM(C9:C13)</f>
        <v>284.67500000000001</v>
      </c>
      <c r="D8" s="471">
        <f>+SUM(D9:D13)</f>
        <v>215.95699999999999</v>
      </c>
      <c r="E8" s="585">
        <f>+C8/G8*100</f>
        <v>74.616009645628012</v>
      </c>
      <c r="F8" s="585">
        <f>+D8/H8*100</f>
        <v>51.265756676557864</v>
      </c>
      <c r="G8" s="585">
        <v>381.52000000000004</v>
      </c>
      <c r="H8" s="585">
        <v>421.25</v>
      </c>
    </row>
    <row r="9" spans="1:8" s="108" customFormat="1" ht="22.5" customHeight="1">
      <c r="A9" s="476"/>
      <c r="B9" s="152" t="s">
        <v>51</v>
      </c>
      <c r="C9" s="157"/>
      <c r="D9" s="127"/>
      <c r="E9" s="491"/>
      <c r="F9" s="491"/>
      <c r="G9" s="491"/>
      <c r="H9" s="491"/>
    </row>
    <row r="10" spans="1:8" s="108" customFormat="1" ht="22.5" customHeight="1">
      <c r="A10" s="476"/>
      <c r="B10" s="152" t="s">
        <v>345</v>
      </c>
      <c r="C10" s="157"/>
      <c r="D10" s="127"/>
      <c r="E10" s="491"/>
      <c r="F10" s="491"/>
      <c r="G10" s="491"/>
      <c r="H10" s="491"/>
    </row>
    <row r="11" spans="1:8" s="108" customFormat="1" ht="22.5" customHeight="1">
      <c r="A11" s="476"/>
      <c r="B11" s="152" t="s">
        <v>346</v>
      </c>
      <c r="C11" s="157"/>
      <c r="D11" s="127"/>
      <c r="E11" s="491"/>
      <c r="F11" s="491"/>
      <c r="G11" s="491"/>
      <c r="H11" s="491"/>
    </row>
    <row r="12" spans="1:8" s="108" customFormat="1" ht="22.5" customHeight="1">
      <c r="A12" s="476"/>
      <c r="B12" s="152" t="s">
        <v>50</v>
      </c>
      <c r="C12" s="157">
        <v>284.67500000000001</v>
      </c>
      <c r="D12" s="158">
        <v>215.95699999999999</v>
      </c>
      <c r="E12" s="491">
        <f>+C12/G12*100</f>
        <v>74.616009645628012</v>
      </c>
      <c r="F12" s="491">
        <f>+D12/H12*100</f>
        <v>51.265756676557864</v>
      </c>
      <c r="G12" s="491">
        <v>381.52000000000004</v>
      </c>
      <c r="H12" s="491">
        <v>421.25</v>
      </c>
    </row>
    <row r="13" spans="1:8" s="108" customFormat="1" ht="22.5" customHeight="1">
      <c r="A13" s="476"/>
      <c r="B13" s="152" t="s">
        <v>275</v>
      </c>
      <c r="C13" s="157"/>
      <c r="D13" s="158"/>
      <c r="E13" s="491"/>
      <c r="F13" s="491"/>
      <c r="G13" s="491"/>
      <c r="H13" s="491"/>
    </row>
    <row r="14" spans="1:8" s="103" customFormat="1" ht="22.5" customHeight="1">
      <c r="A14" s="475" t="s">
        <v>351</v>
      </c>
      <c r="B14" s="635"/>
      <c r="C14" s="159">
        <f>+SUM(C15:C19)</f>
        <v>25673.227999999999</v>
      </c>
      <c r="D14" s="159">
        <f>+SUM(D15:D19)</f>
        <v>20772.321</v>
      </c>
      <c r="E14" s="585">
        <f>+C14/G14*100</f>
        <v>93.320916341974694</v>
      </c>
      <c r="F14" s="585">
        <f>+D14/H14*100</f>
        <v>68.590421263890732</v>
      </c>
      <c r="G14" s="585">
        <v>27510.690000000002</v>
      </c>
      <c r="H14" s="585">
        <v>30284.58</v>
      </c>
    </row>
    <row r="15" spans="1:8" s="108" customFormat="1" ht="22.5" customHeight="1">
      <c r="A15" s="476"/>
      <c r="B15" s="152" t="s">
        <v>51</v>
      </c>
      <c r="C15" s="160"/>
      <c r="D15" s="160"/>
      <c r="E15" s="491"/>
      <c r="F15" s="491"/>
      <c r="G15" s="491"/>
      <c r="H15" s="491"/>
    </row>
    <row r="16" spans="1:8" s="108" customFormat="1" ht="22.5" customHeight="1">
      <c r="A16" s="476"/>
      <c r="B16" s="152" t="s">
        <v>345</v>
      </c>
      <c r="C16" s="107"/>
      <c r="D16" s="107"/>
      <c r="E16" s="491"/>
      <c r="F16" s="491"/>
      <c r="G16" s="491"/>
      <c r="H16" s="491"/>
    </row>
    <row r="17" spans="1:8" ht="22.5" customHeight="1">
      <c r="A17" s="476"/>
      <c r="B17" s="152" t="s">
        <v>346</v>
      </c>
      <c r="C17" s="107"/>
      <c r="D17" s="107"/>
      <c r="E17" s="491"/>
      <c r="F17" s="491"/>
      <c r="G17" s="491"/>
      <c r="H17" s="491"/>
    </row>
    <row r="18" spans="1:8" ht="22.5" customHeight="1">
      <c r="A18" s="476"/>
      <c r="B18" s="152" t="s">
        <v>50</v>
      </c>
      <c r="C18" s="160">
        <v>25673.227999999999</v>
      </c>
      <c r="D18" s="160">
        <v>20772.321</v>
      </c>
      <c r="E18" s="491">
        <f>+C18/G18*100</f>
        <v>93.320916341974694</v>
      </c>
      <c r="F18" s="491">
        <f>+D18/H18*100</f>
        <v>68.590421263890732</v>
      </c>
      <c r="G18" s="491">
        <v>27510.690000000002</v>
      </c>
      <c r="H18" s="491">
        <v>30284.58</v>
      </c>
    </row>
    <row r="19" spans="1:8" ht="22.5" customHeight="1">
      <c r="A19" s="476"/>
      <c r="B19" s="152" t="s">
        <v>275</v>
      </c>
      <c r="C19" s="107"/>
      <c r="D19" s="107"/>
      <c r="E19" s="491"/>
      <c r="F19" s="491"/>
      <c r="G19" s="491"/>
      <c r="H19" s="491"/>
    </row>
    <row r="20" spans="1:8" ht="22.5" customHeight="1">
      <c r="A20" s="753" t="s">
        <v>276</v>
      </c>
      <c r="B20" s="753"/>
      <c r="C20" s="117"/>
      <c r="D20" s="117"/>
      <c r="E20" s="491"/>
      <c r="F20" s="491"/>
      <c r="G20" s="491"/>
      <c r="H20" s="491"/>
    </row>
    <row r="21" spans="1:8" s="6" customFormat="1" ht="22.5" customHeight="1">
      <c r="A21" s="475" t="s">
        <v>277</v>
      </c>
      <c r="B21" s="635"/>
      <c r="C21" s="474">
        <f>+SUM(C22:C26)</f>
        <v>333.50200000000001</v>
      </c>
      <c r="D21" s="474">
        <f>+SUM(D22:D26)</f>
        <v>278.75099999999998</v>
      </c>
      <c r="E21" s="585">
        <f>+C21/G21*100</f>
        <v>77.63081936685289</v>
      </c>
      <c r="F21" s="585">
        <f>+D21/H21*100</f>
        <v>62.201767304860091</v>
      </c>
      <c r="G21" s="585">
        <v>429.6</v>
      </c>
      <c r="H21" s="585">
        <v>448.14</v>
      </c>
    </row>
    <row r="22" spans="1:8" ht="22.5" customHeight="1">
      <c r="A22" s="476"/>
      <c r="B22" s="152" t="s">
        <v>51</v>
      </c>
      <c r="C22" s="130"/>
      <c r="D22" s="130"/>
      <c r="E22" s="491"/>
      <c r="F22" s="491"/>
      <c r="G22" s="491"/>
      <c r="H22" s="491"/>
    </row>
    <row r="23" spans="1:8" ht="22.5" customHeight="1">
      <c r="A23" s="476"/>
      <c r="B23" s="152" t="s">
        <v>345</v>
      </c>
      <c r="C23" s="130"/>
      <c r="D23" s="130"/>
      <c r="E23" s="491"/>
      <c r="F23" s="491"/>
      <c r="G23" s="491"/>
      <c r="H23" s="491"/>
    </row>
    <row r="24" spans="1:8" ht="22.5" customHeight="1">
      <c r="A24" s="476"/>
      <c r="B24" s="152" t="s">
        <v>346</v>
      </c>
      <c r="C24" s="130">
        <v>0.38999999999999996</v>
      </c>
      <c r="D24" s="130">
        <v>0.33400000000000002</v>
      </c>
      <c r="E24" s="581">
        <f>+C24/G24*100</f>
        <v>108.33333333333333</v>
      </c>
      <c r="F24" s="581">
        <f>+D24/H24*100</f>
        <v>101.21212121212122</v>
      </c>
      <c r="G24" s="492">
        <v>0.36</v>
      </c>
      <c r="H24" s="492">
        <v>0.32999999999999996</v>
      </c>
    </row>
    <row r="25" spans="1:8" ht="22.5" customHeight="1">
      <c r="A25" s="476"/>
      <c r="B25" s="152" t="s">
        <v>50</v>
      </c>
      <c r="C25" s="130">
        <v>333.11200000000002</v>
      </c>
      <c r="D25" s="130">
        <v>278.41699999999997</v>
      </c>
      <c r="E25" s="581">
        <f>+C25/G25*100</f>
        <v>77.605069425030294</v>
      </c>
      <c r="F25" s="581">
        <f>+D25/H25*100</f>
        <v>62.173019807507643</v>
      </c>
      <c r="G25" s="492">
        <v>429.24</v>
      </c>
      <c r="H25" s="492">
        <v>447.81</v>
      </c>
    </row>
    <row r="26" spans="1:8" ht="22.5" customHeight="1">
      <c r="A26" s="476"/>
      <c r="B26" s="152" t="s">
        <v>275</v>
      </c>
      <c r="C26" s="130"/>
      <c r="D26" s="130"/>
      <c r="E26" s="582"/>
      <c r="F26" s="582"/>
      <c r="G26" s="492"/>
      <c r="H26" s="492"/>
    </row>
    <row r="27" spans="1:8" s="6" customFormat="1" ht="22.5" customHeight="1">
      <c r="A27" s="475" t="s">
        <v>278</v>
      </c>
      <c r="B27" s="635"/>
      <c r="C27" s="132">
        <f>+SUM(C28:C32)</f>
        <v>12509.259</v>
      </c>
      <c r="D27" s="132">
        <f>+SUM(D28:D32)</f>
        <v>10183.010999999999</v>
      </c>
      <c r="E27" s="586">
        <f>+C27/G27*100</f>
        <v>76.144110199410775</v>
      </c>
      <c r="F27" s="586">
        <f>+D27/H27*100</f>
        <v>60.082007160507224</v>
      </c>
      <c r="G27" s="587">
        <v>16428.400000000001</v>
      </c>
      <c r="H27" s="587">
        <v>16948.52</v>
      </c>
    </row>
    <row r="28" spans="1:8" ht="22.5" customHeight="1">
      <c r="A28" s="476"/>
      <c r="B28" s="152" t="s">
        <v>51</v>
      </c>
      <c r="C28" s="130"/>
      <c r="D28" s="130"/>
      <c r="E28" s="583"/>
      <c r="F28" s="583"/>
      <c r="G28" s="43"/>
      <c r="H28" s="43"/>
    </row>
    <row r="29" spans="1:8" ht="22.5" customHeight="1">
      <c r="A29" s="476"/>
      <c r="B29" s="152" t="s">
        <v>345</v>
      </c>
      <c r="C29" s="130"/>
      <c r="D29" s="130"/>
      <c r="E29" s="583"/>
      <c r="F29" s="583"/>
      <c r="G29" s="43"/>
      <c r="H29" s="43"/>
    </row>
    <row r="30" spans="1:8" ht="22.5" customHeight="1">
      <c r="A30" s="476"/>
      <c r="B30" s="152" t="s">
        <v>346</v>
      </c>
      <c r="C30" s="130">
        <v>16.398</v>
      </c>
      <c r="D30" s="130">
        <v>13.998000000000001</v>
      </c>
      <c r="E30" s="583">
        <f>+C30/G30*100</f>
        <v>107.88157894736841</v>
      </c>
      <c r="F30" s="583">
        <f>+D30/H30*100</f>
        <v>99.985714285714295</v>
      </c>
      <c r="G30" s="43">
        <v>15.200000000000001</v>
      </c>
      <c r="H30" s="43">
        <v>14</v>
      </c>
    </row>
    <row r="31" spans="1:8" ht="22.5" customHeight="1">
      <c r="A31" s="476"/>
      <c r="B31" s="152" t="s">
        <v>50</v>
      </c>
      <c r="C31" s="130">
        <v>12492.861000000001</v>
      </c>
      <c r="D31" s="130">
        <v>10169.012999999999</v>
      </c>
      <c r="E31" s="583">
        <f>+C31/G31*100</f>
        <v>76.114718641093759</v>
      </c>
      <c r="F31" s="583">
        <f>+D31/H31*100</f>
        <v>60.049018218408314</v>
      </c>
      <c r="G31" s="43">
        <v>16413.2</v>
      </c>
      <c r="H31" s="43">
        <v>16934.52</v>
      </c>
    </row>
    <row r="32" spans="1:8" ht="22.5" customHeight="1">
      <c r="A32" s="477"/>
      <c r="B32" s="552" t="s">
        <v>275</v>
      </c>
      <c r="C32" s="161"/>
      <c r="D32" s="161"/>
      <c r="E32" s="584"/>
      <c r="F32" s="584"/>
      <c r="G32" s="44"/>
      <c r="H32" s="44"/>
    </row>
  </sheetData>
  <mergeCells count="4">
    <mergeCell ref="E4:F4"/>
    <mergeCell ref="G4:H4"/>
    <mergeCell ref="A7:B7"/>
    <mergeCell ref="A20:B20"/>
  </mergeCells>
  <pageMargins left="0.88" right="0.511811023622047" top="0.52" bottom="0.62992125984252001" header="0.31496062992126" footer="0.196850393700787"/>
  <pageSetup paperSize="9" firstPageNumber="15" orientation="portrait" r:id="rId1"/>
  <headerFooter alignWithMargins="0"/>
</worksheet>
</file>

<file path=xl/worksheets/sheet23.xml><?xml version="1.0" encoding="utf-8"?>
<worksheet xmlns="http://schemas.openxmlformats.org/spreadsheetml/2006/main" xmlns:r="http://schemas.openxmlformats.org/officeDocument/2006/relationships">
  <sheetPr>
    <tabColor rgb="FFFFFF00"/>
  </sheetPr>
  <dimension ref="A1:J24"/>
  <sheetViews>
    <sheetView zoomScale="90" zoomScaleNormal="90" workbookViewId="0">
      <selection activeCell="B1" sqref="B1"/>
    </sheetView>
  </sheetViews>
  <sheetFormatPr defaultColWidth="9.140625" defaultRowHeight="16.5" customHeight="1"/>
  <cols>
    <col min="1" max="1" width="4.140625" style="9" customWidth="1"/>
    <col min="2" max="2" width="27.7109375" style="9" customWidth="1"/>
    <col min="3" max="3" width="8.28515625" style="9" customWidth="1"/>
    <col min="4" max="4" width="12.28515625" style="9" customWidth="1"/>
    <col min="5" max="5" width="10.42578125" style="9" customWidth="1"/>
    <col min="6" max="6" width="13" style="9" customWidth="1"/>
    <col min="7" max="7" width="15.28515625" style="9" customWidth="1"/>
    <col min="8" max="10" width="10.5703125" style="9" hidden="1" customWidth="1"/>
    <col min="11" max="16384" width="9.140625" style="9"/>
  </cols>
  <sheetData>
    <row r="1" spans="1:10" ht="24" customHeight="1">
      <c r="A1" s="28" t="s">
        <v>353</v>
      </c>
      <c r="B1" s="28"/>
    </row>
    <row r="2" spans="1:10" ht="19.5" customHeight="1">
      <c r="A2" s="741" t="s">
        <v>331</v>
      </c>
      <c r="B2" s="741"/>
    </row>
    <row r="3" spans="1:10" ht="16.5" customHeight="1">
      <c r="A3" s="8"/>
      <c r="B3" s="8"/>
      <c r="C3" s="8"/>
      <c r="D3" s="8"/>
      <c r="E3" s="8"/>
      <c r="F3" s="8"/>
    </row>
    <row r="4" spans="1:10" ht="82.5" customHeight="1">
      <c r="A4" s="45"/>
      <c r="B4" s="46"/>
      <c r="C4" s="7" t="s">
        <v>54</v>
      </c>
      <c r="D4" s="47" t="s">
        <v>55</v>
      </c>
      <c r="E4" s="47" t="s">
        <v>354</v>
      </c>
      <c r="F4" s="7" t="s">
        <v>53</v>
      </c>
      <c r="G4" s="47" t="s">
        <v>56</v>
      </c>
      <c r="H4" s="630" t="s">
        <v>144</v>
      </c>
      <c r="I4" s="630" t="s">
        <v>145</v>
      </c>
      <c r="J4" s="630" t="s">
        <v>397</v>
      </c>
    </row>
    <row r="5" spans="1:10" ht="17.25" customHeight="1">
      <c r="A5" s="36" t="s">
        <v>42</v>
      </c>
      <c r="B5" s="40"/>
      <c r="C5" s="50"/>
      <c r="D5" s="50"/>
      <c r="E5" s="50"/>
      <c r="F5" s="50"/>
      <c r="G5" s="50"/>
      <c r="H5" s="43"/>
      <c r="I5" s="43"/>
      <c r="J5" s="43"/>
    </row>
    <row r="6" spans="1:10" ht="17.25" customHeight="1">
      <c r="A6" s="39"/>
      <c r="B6" s="40" t="s">
        <v>44</v>
      </c>
      <c r="C6" s="43">
        <f>+C7+C8+C9</f>
        <v>5</v>
      </c>
      <c r="D6" s="43">
        <f>+D7+D8+D9</f>
        <v>36</v>
      </c>
      <c r="E6" s="162">
        <f>+C6/J6*100</f>
        <v>125</v>
      </c>
      <c r="F6" s="162">
        <f>+C6/H6*100</f>
        <v>83.333333333333343</v>
      </c>
      <c r="G6" s="162">
        <f>+D6/I6*100</f>
        <v>133.33333333333331</v>
      </c>
      <c r="H6" s="43">
        <f>+H7</f>
        <v>6</v>
      </c>
      <c r="I6" s="43">
        <f>+I7</f>
        <v>27</v>
      </c>
      <c r="J6" s="43">
        <f>+J7+J8+J9</f>
        <v>4</v>
      </c>
    </row>
    <row r="7" spans="1:10" ht="17.25" customHeight="1">
      <c r="A7" s="39"/>
      <c r="B7" s="48" t="s">
        <v>50</v>
      </c>
      <c r="C7" s="51">
        <v>5</v>
      </c>
      <c r="D7" s="51">
        <f>21+6+4+5</f>
        <v>36</v>
      </c>
      <c r="E7" s="162">
        <f t="shared" ref="E7:E22" si="0">+C7/J7*100</f>
        <v>125</v>
      </c>
      <c r="F7" s="162">
        <f t="shared" ref="F7:F22" si="1">+C7/H7*100</f>
        <v>83.333333333333343</v>
      </c>
      <c r="G7" s="162">
        <f>+D7/I7*100</f>
        <v>133.33333333333331</v>
      </c>
      <c r="H7" s="51">
        <v>6</v>
      </c>
      <c r="I7" s="51">
        <v>27</v>
      </c>
      <c r="J7" s="51">
        <v>4</v>
      </c>
    </row>
    <row r="8" spans="1:10" ht="17.25" customHeight="1">
      <c r="A8" s="39"/>
      <c r="B8" s="48" t="s">
        <v>51</v>
      </c>
      <c r="C8" s="51"/>
      <c r="D8" s="51"/>
      <c r="E8" s="162"/>
      <c r="F8" s="162"/>
      <c r="G8" s="162"/>
      <c r="H8" s="51"/>
      <c r="I8" s="51"/>
      <c r="J8" s="51"/>
    </row>
    <row r="9" spans="1:10" ht="17.25" customHeight="1">
      <c r="A9" s="39"/>
      <c r="B9" s="48" t="s">
        <v>52</v>
      </c>
      <c r="C9" s="51"/>
      <c r="D9" s="51"/>
      <c r="E9" s="162"/>
      <c r="F9" s="162"/>
      <c r="G9" s="162"/>
      <c r="H9" s="51"/>
      <c r="I9" s="51"/>
      <c r="J9" s="51"/>
    </row>
    <row r="10" spans="1:10" ht="17.25" customHeight="1">
      <c r="A10" s="39"/>
      <c r="B10" s="40" t="s">
        <v>45</v>
      </c>
      <c r="C10" s="43">
        <f>+C11+C12+C13</f>
        <v>3</v>
      </c>
      <c r="D10" s="43">
        <f>+D11+D12+D13</f>
        <v>12</v>
      </c>
      <c r="E10" s="162">
        <f t="shared" si="0"/>
        <v>150</v>
      </c>
      <c r="F10" s="162">
        <f t="shared" si="1"/>
        <v>75</v>
      </c>
      <c r="G10" s="162">
        <f>+D10/I10*100</f>
        <v>92.307692307692307</v>
      </c>
      <c r="H10" s="43">
        <f>+H11</f>
        <v>4</v>
      </c>
      <c r="I10" s="43">
        <f>+I11</f>
        <v>13</v>
      </c>
      <c r="J10" s="43">
        <f>+J11+J12+J13</f>
        <v>2</v>
      </c>
    </row>
    <row r="11" spans="1:10" ht="17.25" customHeight="1">
      <c r="A11" s="39"/>
      <c r="B11" s="48" t="s">
        <v>50</v>
      </c>
      <c r="C11" s="43">
        <v>3</v>
      </c>
      <c r="D11" s="43">
        <f>6+1+2+3</f>
        <v>12</v>
      </c>
      <c r="E11" s="162">
        <f t="shared" si="0"/>
        <v>150</v>
      </c>
      <c r="F11" s="162">
        <f t="shared" si="1"/>
        <v>75</v>
      </c>
      <c r="G11" s="162">
        <f>+D11/I11*100</f>
        <v>92.307692307692307</v>
      </c>
      <c r="H11" s="43">
        <v>4</v>
      </c>
      <c r="I11" s="43">
        <v>13</v>
      </c>
      <c r="J11" s="43">
        <v>2</v>
      </c>
    </row>
    <row r="12" spans="1:10" ht="17.25" customHeight="1">
      <c r="A12" s="39"/>
      <c r="B12" s="48" t="s">
        <v>51</v>
      </c>
      <c r="C12" s="43"/>
      <c r="D12" s="43"/>
      <c r="E12" s="162"/>
      <c r="F12" s="162"/>
      <c r="G12" s="162"/>
      <c r="H12" s="43"/>
      <c r="I12" s="43"/>
      <c r="J12" s="43"/>
    </row>
    <row r="13" spans="1:10" ht="17.25" customHeight="1">
      <c r="A13" s="39"/>
      <c r="B13" s="48" t="s">
        <v>52</v>
      </c>
      <c r="C13" s="43"/>
      <c r="D13" s="43"/>
      <c r="E13" s="162"/>
      <c r="F13" s="162"/>
      <c r="G13" s="162"/>
      <c r="H13" s="43"/>
      <c r="I13" s="43"/>
      <c r="J13" s="43"/>
    </row>
    <row r="14" spans="1:10" ht="17.25" customHeight="1">
      <c r="A14" s="39"/>
      <c r="B14" s="40" t="s">
        <v>46</v>
      </c>
      <c r="C14" s="43">
        <f>+C15+C16+C17</f>
        <v>4</v>
      </c>
      <c r="D14" s="43">
        <f>+D15+D16+D17</f>
        <v>47</v>
      </c>
      <c r="E14" s="162">
        <f t="shared" si="0"/>
        <v>133.33333333333331</v>
      </c>
      <c r="F14" s="162">
        <f t="shared" si="1"/>
        <v>44.444444444444443</v>
      </c>
      <c r="G14" s="162">
        <f>+D14/I14*100</f>
        <v>167.85714285714286</v>
      </c>
      <c r="H14" s="43">
        <f>+H15</f>
        <v>9</v>
      </c>
      <c r="I14" s="43">
        <f>+I15</f>
        <v>28</v>
      </c>
      <c r="J14" s="43">
        <f>+J15+J16+J17</f>
        <v>3</v>
      </c>
    </row>
    <row r="15" spans="1:10" ht="17.25" customHeight="1">
      <c r="A15" s="39"/>
      <c r="B15" s="48" t="s">
        <v>50</v>
      </c>
      <c r="C15" s="43">
        <v>4</v>
      </c>
      <c r="D15" s="43">
        <f>28+12+3+4</f>
        <v>47</v>
      </c>
      <c r="E15" s="162">
        <f t="shared" si="0"/>
        <v>133.33333333333331</v>
      </c>
      <c r="F15" s="162">
        <f t="shared" si="1"/>
        <v>44.444444444444443</v>
      </c>
      <c r="G15" s="162">
        <f>+D15/I15*100</f>
        <v>167.85714285714286</v>
      </c>
      <c r="H15" s="43">
        <v>9</v>
      </c>
      <c r="I15" s="43">
        <v>28</v>
      </c>
      <c r="J15" s="43">
        <v>3</v>
      </c>
    </row>
    <row r="16" spans="1:10" ht="17.25" customHeight="1">
      <c r="A16" s="39"/>
      <c r="B16" s="48" t="s">
        <v>51</v>
      </c>
      <c r="C16" s="43"/>
      <c r="D16" s="43"/>
      <c r="E16" s="162"/>
      <c r="F16" s="162"/>
      <c r="G16" s="43"/>
      <c r="H16" s="43"/>
      <c r="I16" s="43"/>
      <c r="J16" s="43"/>
    </row>
    <row r="17" spans="1:10" ht="17.25" customHeight="1">
      <c r="A17" s="39"/>
      <c r="B17" s="48" t="s">
        <v>52</v>
      </c>
      <c r="C17" s="43"/>
      <c r="D17" s="43"/>
      <c r="E17" s="162"/>
      <c r="F17" s="162"/>
      <c r="G17" s="43"/>
      <c r="H17" s="43"/>
      <c r="I17" s="43"/>
      <c r="J17" s="43"/>
    </row>
    <row r="18" spans="1:10" ht="17.25" customHeight="1">
      <c r="A18" s="36" t="s">
        <v>43</v>
      </c>
      <c r="B18" s="40"/>
      <c r="C18" s="43"/>
      <c r="D18" s="43"/>
      <c r="E18" s="162"/>
      <c r="F18" s="162"/>
      <c r="G18" s="43"/>
      <c r="H18" s="43"/>
      <c r="I18" s="43"/>
      <c r="J18" s="43"/>
    </row>
    <row r="19" spans="1:10" ht="17.25" customHeight="1">
      <c r="A19" s="39"/>
      <c r="B19" s="40" t="s">
        <v>47</v>
      </c>
      <c r="C19" s="43">
        <v>2</v>
      </c>
      <c r="D19" s="43">
        <f>1+3+2+2</f>
        <v>8</v>
      </c>
      <c r="E19" s="162">
        <f t="shared" si="0"/>
        <v>100</v>
      </c>
      <c r="F19" s="162">
        <f t="shared" si="1"/>
        <v>22.222222222222221</v>
      </c>
      <c r="G19" s="162">
        <f>+D19/I19*100</f>
        <v>38.095238095238095</v>
      </c>
      <c r="H19" s="43">
        <v>9</v>
      </c>
      <c r="I19" s="43">
        <v>21</v>
      </c>
      <c r="J19" s="43">
        <v>2</v>
      </c>
    </row>
    <row r="20" spans="1:10" ht="17.25" customHeight="1">
      <c r="A20" s="39"/>
      <c r="B20" s="40" t="s">
        <v>45</v>
      </c>
      <c r="C20" s="43"/>
      <c r="D20" s="43"/>
      <c r="E20" s="162"/>
      <c r="F20" s="162"/>
      <c r="G20" s="260"/>
      <c r="H20" s="43"/>
      <c r="I20" s="43"/>
      <c r="J20" s="43"/>
    </row>
    <row r="21" spans="1:10" ht="17.25" customHeight="1">
      <c r="A21" s="39"/>
      <c r="B21" s="40" t="s">
        <v>46</v>
      </c>
      <c r="C21" s="43"/>
      <c r="D21" s="43"/>
      <c r="E21" s="162"/>
      <c r="F21" s="162"/>
      <c r="G21" s="162"/>
      <c r="H21" s="43"/>
      <c r="I21" s="43"/>
      <c r="J21" s="43"/>
    </row>
    <row r="22" spans="1:10" ht="34.5" customHeight="1">
      <c r="A22" s="49"/>
      <c r="B22" s="52" t="s">
        <v>48</v>
      </c>
      <c r="C22" s="204">
        <v>2200</v>
      </c>
      <c r="D22" s="204">
        <f>50+60+810+2200</f>
        <v>3120</v>
      </c>
      <c r="E22" s="163">
        <f t="shared" si="0"/>
        <v>271.60493827160496</v>
      </c>
      <c r="F22" s="163">
        <f t="shared" si="1"/>
        <v>49.886621315192741</v>
      </c>
      <c r="G22" s="163">
        <f>+D22/I22*100</f>
        <v>62.814576202939399</v>
      </c>
      <c r="H22" s="204">
        <v>4410</v>
      </c>
      <c r="I22" s="204">
        <v>4967</v>
      </c>
      <c r="J22" s="204">
        <v>810</v>
      </c>
    </row>
    <row r="23" spans="1:10" ht="16.5" customHeight="1">
      <c r="B23" s="29"/>
    </row>
    <row r="24" spans="1:10" ht="16.5" customHeight="1">
      <c r="G24" s="205"/>
    </row>
  </sheetData>
  <mergeCells count="1">
    <mergeCell ref="A2:B2"/>
  </mergeCells>
  <pageMargins left="0.82" right="0.44" top="0.5" bottom="0.62992125984252001" header="0.31496062992126" footer="0.196850393700787"/>
  <pageSetup paperSize="9" firstPageNumber="15" orientation="portrait" r:id="rId1"/>
  <headerFooter alignWithMargins="0"/>
</worksheet>
</file>

<file path=xl/worksheets/sheet24.xml><?xml version="1.0" encoding="utf-8"?>
<worksheet xmlns="http://schemas.openxmlformats.org/spreadsheetml/2006/main" xmlns:r="http://schemas.openxmlformats.org/officeDocument/2006/relationships">
  <dimension ref="A1:D23"/>
  <sheetViews>
    <sheetView workbookViewId="0">
      <selection activeCell="G13" sqref="G13"/>
    </sheetView>
  </sheetViews>
  <sheetFormatPr defaultRowHeight="12.75"/>
  <cols>
    <col min="1" max="1" width="33.85546875" customWidth="1"/>
    <col min="2" max="2" width="11" customWidth="1"/>
    <col min="3" max="4" width="18.5703125" customWidth="1"/>
  </cols>
  <sheetData>
    <row r="1" spans="1:4" ht="15.75">
      <c r="A1" s="493" t="s">
        <v>355</v>
      </c>
      <c r="B1" s="493"/>
      <c r="C1" s="493"/>
      <c r="D1" s="493"/>
    </row>
    <row r="2" spans="1:4" ht="15.75">
      <c r="A2" s="493"/>
      <c r="B2" s="493"/>
      <c r="C2" s="493"/>
      <c r="D2" s="493"/>
    </row>
    <row r="3" spans="1:4" ht="15.75">
      <c r="A3" s="494"/>
      <c r="B3" s="494"/>
      <c r="C3" s="494"/>
      <c r="D3" s="494"/>
    </row>
    <row r="4" spans="1:4" ht="15.75">
      <c r="A4" s="495"/>
      <c r="B4" s="496" t="s">
        <v>255</v>
      </c>
      <c r="C4" s="497" t="s">
        <v>236</v>
      </c>
      <c r="D4" s="497" t="s">
        <v>237</v>
      </c>
    </row>
    <row r="5" spans="1:4" ht="15.75">
      <c r="A5" s="498"/>
      <c r="B5" s="499" t="s">
        <v>232</v>
      </c>
      <c r="C5" s="500" t="s">
        <v>315</v>
      </c>
      <c r="D5" s="500" t="s">
        <v>315</v>
      </c>
    </row>
    <row r="6" spans="1:4" ht="21.75" customHeight="1">
      <c r="A6" s="501" t="s">
        <v>42</v>
      </c>
      <c r="B6" s="502"/>
      <c r="C6" s="503"/>
      <c r="D6" s="503"/>
    </row>
    <row r="7" spans="1:4" ht="21.75" customHeight="1">
      <c r="A7" s="504" t="s">
        <v>279</v>
      </c>
      <c r="B7" s="505" t="s">
        <v>280</v>
      </c>
      <c r="C7" s="506">
        <f>+C8+C9+C10</f>
        <v>21</v>
      </c>
      <c r="D7" s="506">
        <f t="shared" ref="D7" si="0">+D8+D9+D10</f>
        <v>15</v>
      </c>
    </row>
    <row r="8" spans="1:4" ht="21.75" customHeight="1">
      <c r="A8" s="507" t="s">
        <v>50</v>
      </c>
      <c r="B8" s="505" t="s">
        <v>281</v>
      </c>
      <c r="C8" s="506">
        <v>21</v>
      </c>
      <c r="D8" s="506">
        <v>15</v>
      </c>
    </row>
    <row r="9" spans="1:4" ht="21.75" customHeight="1">
      <c r="A9" s="507" t="s">
        <v>51</v>
      </c>
      <c r="B9" s="505" t="s">
        <v>281</v>
      </c>
      <c r="C9" s="506"/>
      <c r="D9" s="506"/>
    </row>
    <row r="10" spans="1:4" ht="21.75" customHeight="1">
      <c r="A10" s="507" t="s">
        <v>52</v>
      </c>
      <c r="B10" s="505" t="s">
        <v>281</v>
      </c>
      <c r="C10" s="506"/>
      <c r="D10" s="506"/>
    </row>
    <row r="11" spans="1:4" ht="21.75" customHeight="1">
      <c r="A11" s="504" t="s">
        <v>282</v>
      </c>
      <c r="B11" s="505" t="s">
        <v>283</v>
      </c>
      <c r="C11" s="506">
        <f>+C12+C13+C14</f>
        <v>6</v>
      </c>
      <c r="D11" s="506">
        <f t="shared" ref="D11" si="1">+D12+D13+D14</f>
        <v>6</v>
      </c>
    </row>
    <row r="12" spans="1:4" ht="21.75" customHeight="1">
      <c r="A12" s="507" t="s">
        <v>50</v>
      </c>
      <c r="B12" s="505" t="s">
        <v>281</v>
      </c>
      <c r="C12" s="506">
        <v>6</v>
      </c>
      <c r="D12" s="506">
        <v>6</v>
      </c>
    </row>
    <row r="13" spans="1:4" ht="21.75" customHeight="1">
      <c r="A13" s="507" t="s">
        <v>51</v>
      </c>
      <c r="B13" s="505" t="s">
        <v>281</v>
      </c>
      <c r="C13" s="506"/>
      <c r="D13" s="506"/>
    </row>
    <row r="14" spans="1:4" ht="21.75" customHeight="1">
      <c r="A14" s="507" t="s">
        <v>52</v>
      </c>
      <c r="B14" s="505" t="s">
        <v>281</v>
      </c>
      <c r="C14" s="506"/>
      <c r="D14" s="506"/>
    </row>
    <row r="15" spans="1:4" ht="21.75" customHeight="1">
      <c r="A15" s="504" t="s">
        <v>284</v>
      </c>
      <c r="B15" s="505" t="s">
        <v>283</v>
      </c>
      <c r="C15" s="506">
        <f>+C16+C17+C18</f>
        <v>28</v>
      </c>
      <c r="D15" s="506">
        <f t="shared" ref="D15" si="2">+D16+D17+D18</f>
        <v>19</v>
      </c>
    </row>
    <row r="16" spans="1:4" ht="21.75" customHeight="1">
      <c r="A16" s="507" t="s">
        <v>50</v>
      </c>
      <c r="B16" s="505" t="s">
        <v>281</v>
      </c>
      <c r="C16" s="506">
        <v>28</v>
      </c>
      <c r="D16" s="506">
        <v>19</v>
      </c>
    </row>
    <row r="17" spans="1:4" ht="21.75" customHeight="1">
      <c r="A17" s="507" t="s">
        <v>51</v>
      </c>
      <c r="B17" s="505" t="s">
        <v>281</v>
      </c>
      <c r="C17" s="506"/>
      <c r="D17" s="506"/>
    </row>
    <row r="18" spans="1:4" ht="21.75" customHeight="1">
      <c r="A18" s="507" t="s">
        <v>52</v>
      </c>
      <c r="B18" s="505" t="s">
        <v>281</v>
      </c>
      <c r="C18" s="506"/>
      <c r="D18" s="506"/>
    </row>
    <row r="19" spans="1:4" ht="21.75" customHeight="1">
      <c r="A19" s="508" t="s">
        <v>43</v>
      </c>
      <c r="B19" s="509"/>
      <c r="C19" s="506"/>
      <c r="D19" s="506"/>
    </row>
    <row r="20" spans="1:4" ht="21.75" customHeight="1">
      <c r="A20" s="504" t="s">
        <v>285</v>
      </c>
      <c r="B20" s="505" t="s">
        <v>280</v>
      </c>
      <c r="C20" s="506">
        <v>4</v>
      </c>
      <c r="D20" s="506">
        <v>4</v>
      </c>
    </row>
    <row r="21" spans="1:4" ht="21.75" customHeight="1">
      <c r="A21" s="504" t="s">
        <v>282</v>
      </c>
      <c r="B21" s="505" t="s">
        <v>283</v>
      </c>
      <c r="C21" s="506"/>
      <c r="D21" s="506"/>
    </row>
    <row r="22" spans="1:4" ht="21.75" customHeight="1">
      <c r="A22" s="504" t="s">
        <v>284</v>
      </c>
      <c r="B22" s="505" t="s">
        <v>281</v>
      </c>
      <c r="C22" s="506"/>
      <c r="D22" s="506"/>
    </row>
    <row r="23" spans="1:4" ht="21.75" customHeight="1">
      <c r="A23" s="515" t="s">
        <v>286</v>
      </c>
      <c r="B23" s="516" t="s">
        <v>110</v>
      </c>
      <c r="C23" s="510">
        <v>110</v>
      </c>
      <c r="D23" s="510">
        <v>3010</v>
      </c>
    </row>
  </sheetData>
  <pageMargins left="1.18" right="0.7" top="0.6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J32"/>
  <sheetViews>
    <sheetView zoomScale="90" zoomScaleNormal="90" workbookViewId="0">
      <selection activeCell="A2" sqref="A2"/>
    </sheetView>
  </sheetViews>
  <sheetFormatPr defaultRowHeight="15.75"/>
  <cols>
    <col min="1" max="1" width="36.5703125" style="203" customWidth="1"/>
    <col min="2" max="4" width="11" style="203" customWidth="1"/>
    <col min="5" max="6" width="10.7109375" style="203" customWidth="1"/>
    <col min="7" max="7" width="12.85546875" style="206" hidden="1" customWidth="1"/>
    <col min="8" max="8" width="12.85546875" style="203" hidden="1" customWidth="1"/>
    <col min="9" max="16384" width="9.140625" style="203"/>
  </cols>
  <sheetData>
    <row r="1" spans="1:10" ht="20.25" customHeight="1">
      <c r="A1" s="6" t="s">
        <v>356</v>
      </c>
      <c r="B1" s="3"/>
      <c r="C1" s="3"/>
      <c r="D1" s="3"/>
      <c r="E1" s="3"/>
      <c r="F1" s="3"/>
    </row>
    <row r="2" spans="1:10" ht="20.25" customHeight="1">
      <c r="A2" s="631" t="s">
        <v>373</v>
      </c>
      <c r="B2" s="3"/>
      <c r="C2" s="3"/>
      <c r="D2" s="3"/>
      <c r="E2" s="3"/>
      <c r="F2" s="3"/>
    </row>
    <row r="3" spans="1:10" ht="20.25" customHeight="1">
      <c r="A3" s="8"/>
      <c r="B3" s="8"/>
      <c r="C3" s="8"/>
      <c r="D3" s="8"/>
      <c r="E3" s="8"/>
      <c r="F3" s="9"/>
    </row>
    <row r="4" spans="1:10" ht="64.5" customHeight="1">
      <c r="A4" s="556"/>
      <c r="B4" s="557" t="s">
        <v>357</v>
      </c>
      <c r="C4" s="557" t="s">
        <v>358</v>
      </c>
      <c r="D4" s="558" t="s">
        <v>361</v>
      </c>
      <c r="E4" s="560" t="s">
        <v>359</v>
      </c>
      <c r="F4" s="559" t="s">
        <v>360</v>
      </c>
      <c r="G4" s="609" t="s">
        <v>376</v>
      </c>
      <c r="H4" s="608" t="s">
        <v>378</v>
      </c>
    </row>
    <row r="5" spans="1:10" ht="18" customHeight="1">
      <c r="A5" s="553" t="s">
        <v>162</v>
      </c>
      <c r="B5" s="102">
        <f>+B7+B27+B28+B31+B32</f>
        <v>5406348</v>
      </c>
      <c r="C5" s="102">
        <f>+C7+C27+C28+C31+C32</f>
        <v>5671350</v>
      </c>
      <c r="D5" s="150">
        <f>+B5/H5*100</f>
        <v>123.54918465300706</v>
      </c>
      <c r="E5" s="150">
        <f>+E7+E27+E28+E31+E32</f>
        <v>100</v>
      </c>
      <c r="F5" s="150">
        <f>+F7+F27+F28+F31+F32</f>
        <v>100</v>
      </c>
      <c r="G5" s="102">
        <f>+G7+G27+G28+G31+G32</f>
        <v>10047217</v>
      </c>
      <c r="H5" s="554">
        <f>+G5-C5</f>
        <v>4375867</v>
      </c>
      <c r="I5" s="554"/>
    </row>
    <row r="6" spans="1:10" ht="18" customHeight="1">
      <c r="A6" s="184" t="s">
        <v>163</v>
      </c>
      <c r="B6" s="114">
        <f>+B8+B24+B25+B26</f>
        <v>571852</v>
      </c>
      <c r="C6" s="114">
        <f>+C8+C24</f>
        <v>950000</v>
      </c>
      <c r="D6" s="189">
        <f>+B6/H6*100</f>
        <v>58.810607572077068</v>
      </c>
      <c r="E6" s="189">
        <f>+B6/$B$5*100</f>
        <v>10.577417509934618</v>
      </c>
      <c r="F6" s="189">
        <f>+C6/$C$5*100</f>
        <v>16.750861787757763</v>
      </c>
      <c r="G6" s="114">
        <f>+G8+G24+G25+G26</f>
        <v>1922362</v>
      </c>
      <c r="H6" s="554">
        <f t="shared" ref="H6:H32" si="0">+G6-C6</f>
        <v>972362</v>
      </c>
      <c r="J6" s="554"/>
    </row>
    <row r="7" spans="1:10" ht="18" customHeight="1">
      <c r="A7" s="555" t="s">
        <v>164</v>
      </c>
      <c r="B7" s="114">
        <v>498901</v>
      </c>
      <c r="C7" s="114">
        <v>769680</v>
      </c>
      <c r="D7" s="189">
        <f t="shared" ref="D7:D31" si="1">+B7/H7*100</f>
        <v>54.51576244331531</v>
      </c>
      <c r="E7" s="189">
        <f t="shared" ref="E7:E31" si="2">+B7/$B$5*100</f>
        <v>9.2280593110173452</v>
      </c>
      <c r="F7" s="189">
        <f t="shared" ref="F7:F31" si="3">+C7/$C$5*100</f>
        <v>13.571371895580416</v>
      </c>
      <c r="G7" s="114">
        <v>1684830</v>
      </c>
      <c r="H7" s="554">
        <f t="shared" si="0"/>
        <v>915150</v>
      </c>
    </row>
    <row r="8" spans="1:10" ht="18" customHeight="1">
      <c r="A8" s="184" t="s">
        <v>165</v>
      </c>
      <c r="B8" s="114">
        <f>+SUM(B10:B22)</f>
        <v>504935</v>
      </c>
      <c r="C8" s="114">
        <f>+SUM(C10:C22)</f>
        <v>925000</v>
      </c>
      <c r="D8" s="189">
        <f t="shared" si="1"/>
        <v>52.900748563376446</v>
      </c>
      <c r="E8" s="189">
        <f t="shared" si="2"/>
        <v>9.3396688485461894</v>
      </c>
      <c r="F8" s="189">
        <f t="shared" si="3"/>
        <v>16.310049635448351</v>
      </c>
      <c r="G8" s="114">
        <f>+SUM(G10:G23)</f>
        <v>1879495</v>
      </c>
      <c r="H8" s="554">
        <f t="shared" si="0"/>
        <v>954495</v>
      </c>
    </row>
    <row r="9" spans="1:10" ht="18" customHeight="1">
      <c r="A9" s="184" t="s">
        <v>166</v>
      </c>
      <c r="B9" s="105"/>
      <c r="C9" s="105"/>
      <c r="D9" s="189"/>
      <c r="E9" s="189"/>
      <c r="F9" s="189"/>
      <c r="G9" s="105"/>
      <c r="H9" s="554">
        <f t="shared" si="0"/>
        <v>0</v>
      </c>
    </row>
    <row r="10" spans="1:10" ht="18" customHeight="1">
      <c r="A10" s="183" t="s">
        <v>167</v>
      </c>
      <c r="B10" s="105">
        <f>105820+1908</f>
        <v>107728</v>
      </c>
      <c r="C10" s="105">
        <f>400000+6800</f>
        <v>406800</v>
      </c>
      <c r="D10" s="151">
        <f t="shared" si="1"/>
        <v>21.727809409709828</v>
      </c>
      <c r="E10" s="151">
        <f t="shared" si="2"/>
        <v>1.992620526832531</v>
      </c>
      <c r="F10" s="151">
        <f t="shared" si="3"/>
        <v>7.1728953423787987</v>
      </c>
      <c r="G10" s="105">
        <f>895069+7538</f>
        <v>902607</v>
      </c>
      <c r="H10" s="554">
        <f t="shared" si="0"/>
        <v>495807</v>
      </c>
    </row>
    <row r="11" spans="1:10" ht="18" customHeight="1">
      <c r="A11" s="183" t="s">
        <v>168</v>
      </c>
      <c r="B11" s="105">
        <v>4464</v>
      </c>
      <c r="C11" s="105">
        <v>750</v>
      </c>
      <c r="D11" s="151">
        <f t="shared" si="1"/>
        <v>183.77933305887197</v>
      </c>
      <c r="E11" s="151">
        <f t="shared" si="2"/>
        <v>8.2569601512888183E-2</v>
      </c>
      <c r="F11" s="151">
        <f t="shared" si="3"/>
        <v>1.3224364569282446E-2</v>
      </c>
      <c r="G11" s="105">
        <v>3179</v>
      </c>
      <c r="H11" s="554">
        <f t="shared" si="0"/>
        <v>2429</v>
      </c>
    </row>
    <row r="12" spans="1:10" ht="18" customHeight="1">
      <c r="A12" s="183" t="s">
        <v>169</v>
      </c>
      <c r="B12" s="105">
        <v>126590</v>
      </c>
      <c r="C12" s="105">
        <v>98000</v>
      </c>
      <c r="D12" s="151">
        <f t="shared" si="1"/>
        <v>60.75454855228616</v>
      </c>
      <c r="E12" s="151">
        <f t="shared" si="2"/>
        <v>2.3415066880637352</v>
      </c>
      <c r="F12" s="151">
        <f t="shared" si="3"/>
        <v>1.7279836370529063</v>
      </c>
      <c r="G12" s="105">
        <v>306363</v>
      </c>
      <c r="H12" s="554">
        <f t="shared" si="0"/>
        <v>208363</v>
      </c>
    </row>
    <row r="13" spans="1:10" ht="18" customHeight="1">
      <c r="A13" s="183" t="s">
        <v>170</v>
      </c>
      <c r="B13" s="187">
        <v>22930</v>
      </c>
      <c r="C13" s="187">
        <v>26500</v>
      </c>
      <c r="D13" s="151">
        <f t="shared" si="1"/>
        <v>104.04283315939924</v>
      </c>
      <c r="E13" s="151">
        <f t="shared" si="2"/>
        <v>0.42413104002923974</v>
      </c>
      <c r="F13" s="151">
        <f t="shared" si="3"/>
        <v>0.46726088144797978</v>
      </c>
      <c r="G13" s="187">
        <v>48539</v>
      </c>
      <c r="H13" s="554">
        <f t="shared" si="0"/>
        <v>22039</v>
      </c>
    </row>
    <row r="14" spans="1:10" ht="18" customHeight="1">
      <c r="A14" s="183" t="s">
        <v>171</v>
      </c>
      <c r="B14" s="187">
        <v>21913</v>
      </c>
      <c r="C14" s="187">
        <v>18000</v>
      </c>
      <c r="D14" s="151">
        <f t="shared" si="1"/>
        <v>307.89658564001689</v>
      </c>
      <c r="E14" s="151">
        <f t="shared" si="2"/>
        <v>0.40531982032973085</v>
      </c>
      <c r="F14" s="151">
        <f t="shared" si="3"/>
        <v>0.31738474966277869</v>
      </c>
      <c r="G14" s="187">
        <v>25117</v>
      </c>
      <c r="H14" s="554">
        <f t="shared" si="0"/>
        <v>7117</v>
      </c>
    </row>
    <row r="15" spans="1:10" ht="18" customHeight="1">
      <c r="A15" s="183" t="s">
        <v>172</v>
      </c>
      <c r="B15" s="187">
        <v>48543</v>
      </c>
      <c r="C15" s="187">
        <v>65000</v>
      </c>
      <c r="D15" s="151">
        <f t="shared" si="1"/>
        <v>93.690650814483135</v>
      </c>
      <c r="E15" s="151">
        <f t="shared" si="2"/>
        <v>0.89788892612906157</v>
      </c>
      <c r="F15" s="151">
        <f t="shared" si="3"/>
        <v>1.1461115960044785</v>
      </c>
      <c r="G15" s="187">
        <v>116812</v>
      </c>
      <c r="H15" s="554">
        <f t="shared" si="0"/>
        <v>51812</v>
      </c>
    </row>
    <row r="16" spans="1:10" ht="18" customHeight="1">
      <c r="A16" s="183" t="s">
        <v>173</v>
      </c>
      <c r="B16" s="187">
        <v>16814</v>
      </c>
      <c r="C16" s="187">
        <v>21000</v>
      </c>
      <c r="D16" s="151">
        <f t="shared" si="1"/>
        <v>112.56611099953136</v>
      </c>
      <c r="E16" s="151">
        <f t="shared" si="2"/>
        <v>0.31100476698873253</v>
      </c>
      <c r="F16" s="151">
        <f t="shared" si="3"/>
        <v>0.37028220793990846</v>
      </c>
      <c r="G16" s="187">
        <v>35937</v>
      </c>
      <c r="H16" s="554">
        <f t="shared" si="0"/>
        <v>14937</v>
      </c>
    </row>
    <row r="17" spans="1:8" ht="18" customHeight="1">
      <c r="A17" s="183" t="s">
        <v>174</v>
      </c>
      <c r="B17" s="187">
        <v>30892</v>
      </c>
      <c r="C17" s="187">
        <v>90000</v>
      </c>
      <c r="D17" s="151">
        <f t="shared" si="1"/>
        <v>41.249282290261846</v>
      </c>
      <c r="E17" s="151">
        <f t="shared" si="2"/>
        <v>0.57140235885666257</v>
      </c>
      <c r="F17" s="151">
        <f t="shared" si="3"/>
        <v>1.5869237483138936</v>
      </c>
      <c r="G17" s="187">
        <v>164891</v>
      </c>
      <c r="H17" s="554">
        <f t="shared" si="0"/>
        <v>74891</v>
      </c>
    </row>
    <row r="18" spans="1:8" ht="18" customHeight="1">
      <c r="A18" s="183" t="s">
        <v>175</v>
      </c>
      <c r="B18" s="187">
        <v>42340</v>
      </c>
      <c r="C18" s="187">
        <v>6000</v>
      </c>
      <c r="D18" s="151">
        <f t="shared" si="1"/>
        <v>306.70047084389711</v>
      </c>
      <c r="E18" s="151">
        <f t="shared" si="2"/>
        <v>0.78315343370423063</v>
      </c>
      <c r="F18" s="151">
        <f t="shared" si="3"/>
        <v>0.10579491655425957</v>
      </c>
      <c r="G18" s="187">
        <v>19805</v>
      </c>
      <c r="H18" s="554">
        <f t="shared" si="0"/>
        <v>13805</v>
      </c>
    </row>
    <row r="19" spans="1:8" ht="18" customHeight="1">
      <c r="A19" s="183" t="s">
        <v>176</v>
      </c>
      <c r="B19" s="187">
        <v>29377</v>
      </c>
      <c r="C19" s="187">
        <v>20000</v>
      </c>
      <c r="D19" s="151">
        <f t="shared" si="1"/>
        <v>72.496421696856032</v>
      </c>
      <c r="E19" s="151">
        <f t="shared" si="2"/>
        <v>0.54337974543999024</v>
      </c>
      <c r="F19" s="151">
        <f t="shared" si="3"/>
        <v>0.35264972184753191</v>
      </c>
      <c r="G19" s="187">
        <v>60522</v>
      </c>
      <c r="H19" s="554">
        <f t="shared" si="0"/>
        <v>40522</v>
      </c>
    </row>
    <row r="20" spans="1:8" ht="31.5" customHeight="1">
      <c r="A20" s="183" t="s">
        <v>177</v>
      </c>
      <c r="B20" s="187"/>
      <c r="C20" s="187">
        <v>100</v>
      </c>
      <c r="D20" s="151"/>
      <c r="E20" s="151">
        <f t="shared" si="2"/>
        <v>0</v>
      </c>
      <c r="F20" s="151">
        <f t="shared" si="3"/>
        <v>1.7632486092376597E-3</v>
      </c>
      <c r="G20" s="187">
        <v>166</v>
      </c>
      <c r="H20" s="554">
        <f t="shared" si="0"/>
        <v>66</v>
      </c>
    </row>
    <row r="21" spans="1:8" ht="31.5" customHeight="1">
      <c r="A21" s="183" t="s">
        <v>217</v>
      </c>
      <c r="B21" s="187">
        <v>44186</v>
      </c>
      <c r="C21" s="187">
        <v>159000</v>
      </c>
      <c r="D21" s="151">
        <f t="shared" si="1"/>
        <v>432.34833659491193</v>
      </c>
      <c r="E21" s="151">
        <f t="shared" si="2"/>
        <v>0.8172984794911462</v>
      </c>
      <c r="F21" s="151">
        <f t="shared" si="3"/>
        <v>2.8035652886878788</v>
      </c>
      <c r="G21" s="187">
        <v>169220</v>
      </c>
      <c r="H21" s="554">
        <f t="shared" si="0"/>
        <v>10220</v>
      </c>
    </row>
    <row r="22" spans="1:8" ht="18" customHeight="1">
      <c r="A22" s="183" t="s">
        <v>178</v>
      </c>
      <c r="B22" s="187">
        <v>9158</v>
      </c>
      <c r="C22" s="187">
        <v>13850</v>
      </c>
      <c r="D22" s="151">
        <f t="shared" si="1"/>
        <v>76.227734309971694</v>
      </c>
      <c r="E22" s="151">
        <f t="shared" si="2"/>
        <v>0.16939346116824147</v>
      </c>
      <c r="F22" s="151">
        <f t="shared" si="3"/>
        <v>0.24420993237941582</v>
      </c>
      <c r="G22" s="187">
        <v>25864</v>
      </c>
      <c r="H22" s="554">
        <f t="shared" si="0"/>
        <v>12014</v>
      </c>
    </row>
    <row r="23" spans="1:8" ht="30.75" customHeight="1">
      <c r="A23" s="183" t="s">
        <v>223</v>
      </c>
      <c r="B23" s="187"/>
      <c r="C23" s="187"/>
      <c r="D23" s="151"/>
      <c r="E23" s="151"/>
      <c r="F23" s="151"/>
      <c r="G23" s="187">
        <v>473</v>
      </c>
      <c r="H23" s="554">
        <f t="shared" si="0"/>
        <v>473</v>
      </c>
    </row>
    <row r="24" spans="1:8" ht="18" customHeight="1">
      <c r="A24" s="185" t="s">
        <v>179</v>
      </c>
      <c r="B24" s="188">
        <v>7922</v>
      </c>
      <c r="C24" s="188">
        <v>25000</v>
      </c>
      <c r="D24" s="189">
        <f t="shared" si="1"/>
        <v>61.568353151472756</v>
      </c>
      <c r="E24" s="189">
        <f t="shared" si="2"/>
        <v>0.1465314478461246</v>
      </c>
      <c r="F24" s="189">
        <f t="shared" si="3"/>
        <v>0.4408121523094149</v>
      </c>
      <c r="G24" s="188">
        <v>37867</v>
      </c>
      <c r="H24" s="554">
        <f t="shared" si="0"/>
        <v>12867</v>
      </c>
    </row>
    <row r="25" spans="1:8" ht="18" customHeight="1">
      <c r="A25" s="185" t="s">
        <v>374</v>
      </c>
      <c r="B25" s="188">
        <v>25000</v>
      </c>
      <c r="C25" s="188"/>
      <c r="D25" s="189">
        <f t="shared" si="1"/>
        <v>500</v>
      </c>
      <c r="E25" s="189">
        <f t="shared" si="2"/>
        <v>0.46241936331142575</v>
      </c>
      <c r="F25" s="189"/>
      <c r="G25" s="188">
        <v>5000</v>
      </c>
      <c r="H25" s="554">
        <f t="shared" si="0"/>
        <v>5000</v>
      </c>
    </row>
    <row r="26" spans="1:8" ht="29.25" customHeight="1">
      <c r="A26" s="185" t="s">
        <v>375</v>
      </c>
      <c r="B26" s="188">
        <v>33995</v>
      </c>
      <c r="C26" s="188"/>
      <c r="D26" s="189"/>
      <c r="E26" s="189">
        <f t="shared" si="2"/>
        <v>0.62879785023087675</v>
      </c>
      <c r="F26" s="189"/>
      <c r="G26" s="188"/>
      <c r="H26" s="554">
        <f t="shared" si="0"/>
        <v>0</v>
      </c>
    </row>
    <row r="27" spans="1:8" ht="18" customHeight="1">
      <c r="A27" s="184" t="s">
        <v>180</v>
      </c>
      <c r="B27" s="188">
        <v>1635770</v>
      </c>
      <c r="C27" s="188">
        <v>1987318</v>
      </c>
      <c r="D27" s="189">
        <f t="shared" si="1"/>
        <v>7194.6252638986634</v>
      </c>
      <c r="E27" s="189">
        <f t="shared" si="2"/>
        <v>30.256468876957239</v>
      </c>
      <c r="F27" s="189">
        <f t="shared" si="3"/>
        <v>35.041356996129672</v>
      </c>
      <c r="G27" s="188">
        <v>2010054</v>
      </c>
      <c r="H27" s="554">
        <f t="shared" si="0"/>
        <v>22736</v>
      </c>
    </row>
    <row r="28" spans="1:8" ht="18" customHeight="1">
      <c r="A28" s="184" t="s">
        <v>224</v>
      </c>
      <c r="B28" s="188">
        <f>+B29+B30</f>
        <v>3270000</v>
      </c>
      <c r="C28" s="188">
        <f>+C29+C30</f>
        <v>2913993</v>
      </c>
      <c r="D28" s="189">
        <f t="shared" si="1"/>
        <v>105.13448533293553</v>
      </c>
      <c r="E28" s="189">
        <f t="shared" si="2"/>
        <v>60.484452721134488</v>
      </c>
      <c r="F28" s="189">
        <f t="shared" si="3"/>
        <v>51.380941045782748</v>
      </c>
      <c r="G28" s="188">
        <f>+G29+G30</f>
        <v>6024295</v>
      </c>
      <c r="H28" s="554">
        <f t="shared" si="0"/>
        <v>3110302</v>
      </c>
    </row>
    <row r="29" spans="1:8" ht="18" customHeight="1">
      <c r="A29" s="183" t="s">
        <v>181</v>
      </c>
      <c r="B29" s="187">
        <v>2196000</v>
      </c>
      <c r="C29" s="187">
        <v>2097993</v>
      </c>
      <c r="D29" s="151">
        <f t="shared" si="1"/>
        <v>104.63351112136058</v>
      </c>
      <c r="E29" s="151">
        <f t="shared" si="2"/>
        <v>40.618916873275637</v>
      </c>
      <c r="F29" s="151">
        <f t="shared" si="3"/>
        <v>36.992832394403443</v>
      </c>
      <c r="G29" s="187">
        <v>4196747</v>
      </c>
      <c r="H29" s="554">
        <f t="shared" si="0"/>
        <v>2098754</v>
      </c>
    </row>
    <row r="30" spans="1:8" ht="18" customHeight="1">
      <c r="A30" s="183" t="s">
        <v>182</v>
      </c>
      <c r="B30" s="187">
        <v>1074000</v>
      </c>
      <c r="C30" s="187">
        <v>816000</v>
      </c>
      <c r="D30" s="151">
        <f t="shared" si="1"/>
        <v>106.1739037593866</v>
      </c>
      <c r="E30" s="151">
        <f t="shared" si="2"/>
        <v>19.865535847858851</v>
      </c>
      <c r="F30" s="151">
        <f t="shared" si="3"/>
        <v>14.3881086513793</v>
      </c>
      <c r="G30" s="187">
        <v>1827548</v>
      </c>
      <c r="H30" s="554">
        <f t="shared" si="0"/>
        <v>1011548</v>
      </c>
    </row>
    <row r="31" spans="1:8" ht="18" customHeight="1">
      <c r="A31" s="184" t="s">
        <v>225</v>
      </c>
      <c r="B31" s="188">
        <v>1677</v>
      </c>
      <c r="C31" s="188">
        <v>359</v>
      </c>
      <c r="D31" s="189">
        <f t="shared" si="1"/>
        <v>3.9217978999555667</v>
      </c>
      <c r="E31" s="189">
        <f t="shared" si="2"/>
        <v>3.101909089093044E-2</v>
      </c>
      <c r="F31" s="189">
        <f t="shared" si="3"/>
        <v>6.3300625071631977E-3</v>
      </c>
      <c r="G31" s="188">
        <v>43120</v>
      </c>
      <c r="H31" s="554">
        <f t="shared" si="0"/>
        <v>42761</v>
      </c>
    </row>
    <row r="32" spans="1:8" ht="18" customHeight="1">
      <c r="A32" s="186" t="s">
        <v>377</v>
      </c>
      <c r="B32" s="190"/>
      <c r="C32" s="190"/>
      <c r="D32" s="190"/>
      <c r="E32" s="191"/>
      <c r="F32" s="190"/>
      <c r="G32" s="190">
        <v>284918</v>
      </c>
      <c r="H32" s="554">
        <f t="shared" si="0"/>
        <v>284918</v>
      </c>
    </row>
  </sheetData>
  <pageMargins left="0.82" right="0.35" top="0.57999999999999996"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I25"/>
  <sheetViews>
    <sheetView zoomScale="90" zoomScaleNormal="90" workbookViewId="0">
      <selection activeCell="A3" sqref="A3"/>
    </sheetView>
  </sheetViews>
  <sheetFormatPr defaultRowHeight="12.75"/>
  <cols>
    <col min="1" max="1" width="4.140625" style="208" customWidth="1"/>
    <col min="2" max="2" width="28" style="208" customWidth="1"/>
    <col min="3" max="7" width="11.5703125" style="208" customWidth="1"/>
    <col min="8" max="8" width="12" style="208" hidden="1" customWidth="1"/>
    <col min="9" max="9" width="11" style="208" hidden="1" customWidth="1"/>
    <col min="10" max="16384" width="9.140625" style="208"/>
  </cols>
  <sheetData>
    <row r="1" spans="1:9" ht="21" customHeight="1">
      <c r="A1" s="677" t="s">
        <v>362</v>
      </c>
      <c r="B1" s="207"/>
      <c r="C1" s="207"/>
      <c r="D1" s="207"/>
      <c r="E1" s="207"/>
      <c r="F1" s="207"/>
      <c r="G1" s="207"/>
      <c r="H1" s="207"/>
    </row>
    <row r="2" spans="1:9" ht="21" customHeight="1">
      <c r="A2" s="756" t="s">
        <v>373</v>
      </c>
      <c r="B2" s="756"/>
      <c r="C2" s="207"/>
      <c r="D2" s="207"/>
      <c r="E2" s="207"/>
      <c r="F2" s="207"/>
      <c r="G2" s="207"/>
      <c r="H2" s="207"/>
    </row>
    <row r="3" spans="1:9" ht="13.5" customHeight="1">
      <c r="A3" s="636"/>
      <c r="B3" s="636"/>
      <c r="C3" s="207"/>
      <c r="D3" s="207"/>
      <c r="E3" s="207"/>
      <c r="F3" s="207"/>
      <c r="G3" s="207"/>
      <c r="H3" s="207"/>
    </row>
    <row r="4" spans="1:9" ht="16.5" customHeight="1">
      <c r="A4" s="209"/>
      <c r="B4" s="209"/>
      <c r="C4" s="209"/>
      <c r="D4" s="209"/>
      <c r="E4" s="210"/>
      <c r="F4" s="210"/>
      <c r="G4" s="210"/>
      <c r="H4" s="210"/>
    </row>
    <row r="5" spans="1:9" ht="51" customHeight="1">
      <c r="A5" s="757"/>
      <c r="B5" s="758"/>
      <c r="C5" s="557" t="s">
        <v>357</v>
      </c>
      <c r="D5" s="557" t="s">
        <v>358</v>
      </c>
      <c r="E5" s="558" t="s">
        <v>361</v>
      </c>
      <c r="F5" s="560" t="s">
        <v>359</v>
      </c>
      <c r="G5" s="559" t="s">
        <v>360</v>
      </c>
      <c r="H5" s="211" t="s">
        <v>393</v>
      </c>
      <c r="I5" s="211" t="s">
        <v>394</v>
      </c>
    </row>
    <row r="6" spans="1:9" ht="19.5" customHeight="1">
      <c r="A6" s="212"/>
      <c r="B6" s="213" t="s">
        <v>183</v>
      </c>
      <c r="C6" s="214">
        <f>+C7+C8+C9+C22+C23+C24</f>
        <v>3513452</v>
      </c>
      <c r="D6" s="214">
        <f>+D7+D8+D9+D22+D23+D24</f>
        <v>3927790</v>
      </c>
      <c r="E6" s="215">
        <f>+C6/I6*100</f>
        <v>119.0145790193417</v>
      </c>
      <c r="F6" s="215">
        <f>+F7+F8+F9+F22+F23+F24</f>
        <v>100</v>
      </c>
      <c r="G6" s="215">
        <f>+G7+G8+G9+G22+G23+G24</f>
        <v>99.999541727027164</v>
      </c>
      <c r="H6" s="214">
        <f>+H7+H8+H9+H22+H23+H24</f>
        <v>6879909</v>
      </c>
      <c r="I6" s="616">
        <f>+H6-D6</f>
        <v>2952119</v>
      </c>
    </row>
    <row r="7" spans="1:9" s="612" customFormat="1" ht="19.5" customHeight="1">
      <c r="A7" s="216" t="s">
        <v>184</v>
      </c>
      <c r="B7" s="611" t="s">
        <v>185</v>
      </c>
      <c r="C7" s="218">
        <v>316151</v>
      </c>
      <c r="D7" s="218">
        <v>363400</v>
      </c>
      <c r="E7" s="219">
        <f>+C7/I7*100</f>
        <v>144.94759621115563</v>
      </c>
      <c r="F7" s="219">
        <f>+C7/$C$6*100</f>
        <v>8.9983013856457976</v>
      </c>
      <c r="G7" s="219">
        <f>+D7/$D$6*100</f>
        <v>9.2520221294926674</v>
      </c>
      <c r="H7" s="218">
        <v>581514</v>
      </c>
      <c r="I7" s="617">
        <f t="shared" ref="I7:I24" si="0">+H7-D7</f>
        <v>218114</v>
      </c>
    </row>
    <row r="8" spans="1:9" s="612" customFormat="1" ht="19.5" customHeight="1">
      <c r="A8" s="216" t="s">
        <v>186</v>
      </c>
      <c r="B8" s="611" t="s">
        <v>215</v>
      </c>
      <c r="C8" s="218"/>
      <c r="D8" s="218">
        <v>18</v>
      </c>
      <c r="E8" s="219"/>
      <c r="F8" s="219"/>
      <c r="G8" s="219"/>
      <c r="H8" s="218">
        <v>217</v>
      </c>
      <c r="I8" s="617">
        <f t="shared" si="0"/>
        <v>199</v>
      </c>
    </row>
    <row r="9" spans="1:9" s="612" customFormat="1" ht="19.5" customHeight="1">
      <c r="A9" s="216" t="s">
        <v>188</v>
      </c>
      <c r="B9" s="217" t="s">
        <v>187</v>
      </c>
      <c r="C9" s="218">
        <f>+SUM(C10:C21)</f>
        <v>2220172</v>
      </c>
      <c r="D9" s="218">
        <f>+SUM(D10:D21)</f>
        <v>2500372</v>
      </c>
      <c r="E9" s="219">
        <f t="shared" ref="E9" si="1">+C9/I9*100</f>
        <v>97.616709982557865</v>
      </c>
      <c r="F9" s="219">
        <f t="shared" ref="F9:F24" si="2">+C9/$C$6*100</f>
        <v>63.190617091111534</v>
      </c>
      <c r="G9" s="219">
        <f t="shared" ref="G9:G24" si="3">+D9/$D$6*100</f>
        <v>63.658494980637968</v>
      </c>
      <c r="H9" s="218">
        <f t="shared" ref="H9" si="4">+SUM(H10:H21)</f>
        <v>4774749</v>
      </c>
      <c r="I9" s="617">
        <f t="shared" si="0"/>
        <v>2274377</v>
      </c>
    </row>
    <row r="10" spans="1:9" ht="20.25" customHeight="1">
      <c r="A10" s="220"/>
      <c r="B10" s="615" t="s">
        <v>392</v>
      </c>
      <c r="C10" s="221">
        <v>92146</v>
      </c>
      <c r="D10" s="221">
        <f>93778+39000</f>
        <v>132778</v>
      </c>
      <c r="E10" s="222">
        <f>+C10/I10*100</f>
        <v>453.63067986018802</v>
      </c>
      <c r="F10" s="222">
        <f t="shared" si="2"/>
        <v>2.6226628398509502</v>
      </c>
      <c r="G10" s="222">
        <f t="shared" si="3"/>
        <v>3.3804760437803449</v>
      </c>
      <c r="H10" s="221">
        <v>153091</v>
      </c>
      <c r="I10" s="617">
        <f t="shared" si="0"/>
        <v>20313</v>
      </c>
    </row>
    <row r="11" spans="1:9" ht="31.5" customHeight="1">
      <c r="A11" s="220"/>
      <c r="B11" s="678" t="s">
        <v>379</v>
      </c>
      <c r="C11" s="221">
        <v>842177</v>
      </c>
      <c r="D11" s="221">
        <v>1063000</v>
      </c>
      <c r="E11" s="222">
        <f t="shared" ref="E11:E21" si="5">+C11/I11*100</f>
        <v>84.543276156478598</v>
      </c>
      <c r="F11" s="222">
        <f t="shared" si="2"/>
        <v>23.970072737581162</v>
      </c>
      <c r="G11" s="222">
        <f t="shared" si="3"/>
        <v>27.063565007294176</v>
      </c>
      <c r="H11" s="221">
        <v>2059149</v>
      </c>
      <c r="I11" s="617">
        <f t="shared" si="0"/>
        <v>996149</v>
      </c>
    </row>
    <row r="12" spans="1:9" ht="29.25" customHeight="1">
      <c r="A12" s="220"/>
      <c r="B12" s="678" t="s">
        <v>380</v>
      </c>
      <c r="C12" s="221">
        <v>301250</v>
      </c>
      <c r="D12" s="221">
        <v>254000</v>
      </c>
      <c r="E12" s="222">
        <f t="shared" si="5"/>
        <v>78.279895124429302</v>
      </c>
      <c r="F12" s="222">
        <f t="shared" si="2"/>
        <v>8.5741885757938334</v>
      </c>
      <c r="G12" s="222">
        <f t="shared" si="3"/>
        <v>6.4667408389959755</v>
      </c>
      <c r="H12" s="221">
        <v>638837</v>
      </c>
      <c r="I12" s="617">
        <f t="shared" si="0"/>
        <v>384837</v>
      </c>
    </row>
    <row r="13" spans="1:9" ht="20.25" customHeight="1">
      <c r="A13" s="220"/>
      <c r="B13" s="615" t="s">
        <v>381</v>
      </c>
      <c r="C13" s="221">
        <v>12528</v>
      </c>
      <c r="D13" s="221">
        <v>6594</v>
      </c>
      <c r="E13" s="222">
        <f t="shared" si="5"/>
        <v>172.15885667170537</v>
      </c>
      <c r="F13" s="222">
        <f t="shared" si="2"/>
        <v>0.35657239660595902</v>
      </c>
      <c r="G13" s="222">
        <f t="shared" si="3"/>
        <v>0.16788066571787189</v>
      </c>
      <c r="H13" s="221">
        <v>13871</v>
      </c>
      <c r="I13" s="617">
        <f t="shared" si="0"/>
        <v>7277</v>
      </c>
    </row>
    <row r="14" spans="1:9" ht="20.25" customHeight="1">
      <c r="A14" s="220"/>
      <c r="B14" s="615" t="s">
        <v>395</v>
      </c>
      <c r="C14" s="221">
        <f>16988+2587</f>
        <v>19575</v>
      </c>
      <c r="D14" s="221">
        <f>17000+5000</f>
        <v>22000</v>
      </c>
      <c r="E14" s="222">
        <f t="shared" si="5"/>
        <v>81.247665296974219</v>
      </c>
      <c r="F14" s="222">
        <f t="shared" si="2"/>
        <v>0.55714436969681091</v>
      </c>
      <c r="G14" s="222">
        <f t="shared" si="3"/>
        <v>0.5601114112516199</v>
      </c>
      <c r="H14" s="221">
        <v>46093</v>
      </c>
      <c r="I14" s="617">
        <f t="shared" si="0"/>
        <v>24093</v>
      </c>
    </row>
    <row r="15" spans="1:9" ht="32.25" customHeight="1">
      <c r="A15" s="220"/>
      <c r="B15" s="678" t="s">
        <v>382</v>
      </c>
      <c r="C15" s="221">
        <v>17040</v>
      </c>
      <c r="D15" s="221">
        <v>19700</v>
      </c>
      <c r="E15" s="222">
        <f t="shared" si="5"/>
        <v>64.115588666892435</v>
      </c>
      <c r="F15" s="222">
        <f t="shared" si="2"/>
        <v>0.48499310649469524</v>
      </c>
      <c r="G15" s="222">
        <f t="shared" si="3"/>
        <v>0.50155430916622323</v>
      </c>
      <c r="H15" s="221">
        <v>46277</v>
      </c>
      <c r="I15" s="617">
        <f t="shared" si="0"/>
        <v>26577</v>
      </c>
    </row>
    <row r="16" spans="1:9" ht="20.25" customHeight="1">
      <c r="A16" s="220"/>
      <c r="B16" s="678" t="s">
        <v>383</v>
      </c>
      <c r="C16" s="221"/>
      <c r="D16" s="221"/>
      <c r="E16" s="222"/>
      <c r="F16" s="222"/>
      <c r="G16" s="222"/>
      <c r="H16" s="221"/>
      <c r="I16" s="617"/>
    </row>
    <row r="17" spans="1:9" ht="20.25" customHeight="1">
      <c r="A17" s="220"/>
      <c r="B17" s="615" t="s">
        <v>384</v>
      </c>
      <c r="C17" s="221">
        <v>257057</v>
      </c>
      <c r="D17" s="221">
        <v>321028</v>
      </c>
      <c r="E17" s="222">
        <f t="shared" si="5"/>
        <v>83.425936143006425</v>
      </c>
      <c r="F17" s="222">
        <f t="shared" si="2"/>
        <v>7.3163657849886672</v>
      </c>
      <c r="G17" s="222">
        <f t="shared" si="3"/>
        <v>8.1732475514220475</v>
      </c>
      <c r="H17" s="221">
        <v>629154</v>
      </c>
      <c r="I17" s="617">
        <f t="shared" si="0"/>
        <v>308126</v>
      </c>
    </row>
    <row r="18" spans="1:9" ht="30" customHeight="1">
      <c r="A18" s="220"/>
      <c r="B18" s="678" t="s">
        <v>385</v>
      </c>
      <c r="C18" s="221">
        <v>269224</v>
      </c>
      <c r="D18" s="221">
        <v>393000</v>
      </c>
      <c r="E18" s="222">
        <f t="shared" si="5"/>
        <v>148.45301704410733</v>
      </c>
      <c r="F18" s="222">
        <f t="shared" si="2"/>
        <v>7.6626633863220563</v>
      </c>
      <c r="G18" s="222">
        <f t="shared" si="3"/>
        <v>10.00562657372212</v>
      </c>
      <c r="H18" s="221">
        <v>574353</v>
      </c>
      <c r="I18" s="617">
        <f t="shared" si="0"/>
        <v>181353</v>
      </c>
    </row>
    <row r="19" spans="1:9" ht="20.25" customHeight="1">
      <c r="A19" s="220"/>
      <c r="B19" s="615" t="s">
        <v>386</v>
      </c>
      <c r="C19" s="221">
        <v>55442</v>
      </c>
      <c r="D19" s="221">
        <v>46588</v>
      </c>
      <c r="E19" s="222">
        <f t="shared" si="5"/>
        <v>116.64632863454661</v>
      </c>
      <c r="F19" s="222">
        <f t="shared" si="2"/>
        <v>1.5779922423872592</v>
      </c>
      <c r="G19" s="222">
        <f t="shared" si="3"/>
        <v>1.1861122921541121</v>
      </c>
      <c r="H19" s="221">
        <v>94118</v>
      </c>
      <c r="I19" s="617">
        <f t="shared" si="0"/>
        <v>47530</v>
      </c>
    </row>
    <row r="20" spans="1:9" ht="20.25" customHeight="1">
      <c r="A20" s="220"/>
      <c r="B20" s="615" t="s">
        <v>387</v>
      </c>
      <c r="C20" s="221"/>
      <c r="D20" s="221"/>
      <c r="E20" s="222"/>
      <c r="F20" s="222"/>
      <c r="G20" s="222"/>
      <c r="H20" s="221"/>
      <c r="I20" s="617"/>
    </row>
    <row r="21" spans="1:9" ht="20.25" customHeight="1">
      <c r="A21" s="220"/>
      <c r="B21" s="615" t="s">
        <v>388</v>
      </c>
      <c r="C21" s="221">
        <f>321979+31754</f>
        <v>353733</v>
      </c>
      <c r="D21" s="221">
        <f>221080+20604</f>
        <v>241684</v>
      </c>
      <c r="E21" s="222">
        <f t="shared" si="5"/>
        <v>127.18627077325777</v>
      </c>
      <c r="F21" s="222">
        <f t="shared" si="2"/>
        <v>10.067961651390144</v>
      </c>
      <c r="G21" s="222">
        <f t="shared" si="3"/>
        <v>6.1531802871334769</v>
      </c>
      <c r="H21" s="221">
        <f>487277+32529</f>
        <v>519806</v>
      </c>
      <c r="I21" s="617">
        <f t="shared" si="0"/>
        <v>278122</v>
      </c>
    </row>
    <row r="22" spans="1:9" s="612" customFormat="1" ht="27.75" customHeight="1">
      <c r="A22" s="216" t="s">
        <v>189</v>
      </c>
      <c r="B22" s="679" t="s">
        <v>389</v>
      </c>
      <c r="C22" s="613"/>
      <c r="D22" s="613"/>
      <c r="E22" s="613"/>
      <c r="F22" s="219"/>
      <c r="G22" s="219"/>
      <c r="H22" s="613">
        <v>1000</v>
      </c>
      <c r="I22" s="617">
        <f t="shared" si="0"/>
        <v>1000</v>
      </c>
    </row>
    <row r="23" spans="1:9" s="612" customFormat="1" ht="20.25" customHeight="1">
      <c r="A23" s="216" t="s">
        <v>190</v>
      </c>
      <c r="B23" s="680" t="s">
        <v>390</v>
      </c>
      <c r="C23" s="613"/>
      <c r="D23" s="218"/>
      <c r="E23" s="613"/>
      <c r="F23" s="219"/>
      <c r="G23" s="219"/>
      <c r="H23" s="613"/>
      <c r="I23" s="617"/>
    </row>
    <row r="24" spans="1:9" s="612" customFormat="1" ht="20.25" customHeight="1">
      <c r="A24" s="223" t="s">
        <v>191</v>
      </c>
      <c r="B24" s="681" t="s">
        <v>391</v>
      </c>
      <c r="C24" s="224">
        <f>18000+472568+466811+19750</f>
        <v>977129</v>
      </c>
      <c r="D24" s="563">
        <f>80000+289000+695000</f>
        <v>1064000</v>
      </c>
      <c r="E24" s="619">
        <f>+C24/I24*100</f>
        <v>213.14729216519899</v>
      </c>
      <c r="F24" s="225">
        <f t="shared" si="2"/>
        <v>27.81108152324267</v>
      </c>
      <c r="G24" s="225">
        <f t="shared" si="3"/>
        <v>27.089024616896523</v>
      </c>
      <c r="H24" s="614">
        <f>97678+571590+853161</f>
        <v>1522429</v>
      </c>
      <c r="I24" s="618">
        <f t="shared" si="0"/>
        <v>458429</v>
      </c>
    </row>
    <row r="25" spans="1:9" ht="15">
      <c r="A25" s="610"/>
      <c r="B25" s="610"/>
      <c r="C25" s="610"/>
      <c r="D25" s="610"/>
      <c r="E25" s="610"/>
      <c r="F25" s="610"/>
      <c r="G25" s="610"/>
      <c r="H25" s="610"/>
    </row>
  </sheetData>
  <mergeCells count="2">
    <mergeCell ref="A2:B2"/>
    <mergeCell ref="A5:B5"/>
  </mergeCells>
  <pageMargins left="0.86" right="0.44" top="0.52"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35"/>
  <sheetViews>
    <sheetView workbookViewId="0">
      <selection activeCell="B4" sqref="B4"/>
    </sheetView>
  </sheetViews>
  <sheetFormatPr defaultRowHeight="12.75"/>
  <cols>
    <col min="1" max="1" width="5.85546875" style="571" customWidth="1"/>
    <col min="2" max="2" width="32.5703125" style="571" customWidth="1"/>
    <col min="3" max="5" width="14.7109375" style="571" customWidth="1"/>
    <col min="6" max="16384" width="9.140625" style="571"/>
  </cols>
  <sheetData>
    <row r="1" spans="1:5" ht="21.75" customHeight="1">
      <c r="A1" s="696" t="s">
        <v>364</v>
      </c>
      <c r="B1" s="696"/>
      <c r="C1" s="696"/>
      <c r="D1" s="226"/>
      <c r="E1" s="226"/>
    </row>
    <row r="2" spans="1:5" ht="15.75">
      <c r="A2" s="227"/>
      <c r="B2" s="228"/>
      <c r="C2" s="228"/>
      <c r="D2" s="228"/>
      <c r="E2" s="228"/>
    </row>
    <row r="3" spans="1:5">
      <c r="A3" s="229"/>
      <c r="B3" s="230"/>
      <c r="C3" s="230"/>
      <c r="D3" s="230"/>
      <c r="E3" s="230"/>
    </row>
    <row r="4" spans="1:5" ht="81.75" customHeight="1">
      <c r="A4" s="231"/>
      <c r="B4" s="232"/>
      <c r="C4" s="233" t="s">
        <v>200</v>
      </c>
      <c r="D4" s="233" t="s">
        <v>201</v>
      </c>
      <c r="E4" s="233" t="s">
        <v>211</v>
      </c>
    </row>
    <row r="5" spans="1:5" ht="15">
      <c r="A5" s="234"/>
      <c r="B5" s="235"/>
      <c r="C5" s="236"/>
      <c r="D5" s="236"/>
      <c r="E5" s="236"/>
    </row>
    <row r="6" spans="1:5" ht="18.75" customHeight="1">
      <c r="A6" s="237" t="s">
        <v>202</v>
      </c>
      <c r="B6" s="238"/>
      <c r="C6" s="239">
        <f>+C11+C15</f>
        <v>98664.632499999992</v>
      </c>
      <c r="D6" s="239">
        <f>+D11+D15</f>
        <v>95505.1</v>
      </c>
      <c r="E6" s="240">
        <f>+D6/C6*100</f>
        <v>96.797705094578873</v>
      </c>
    </row>
    <row r="7" spans="1:5" ht="33.75" customHeight="1">
      <c r="A7" s="694" t="s">
        <v>203</v>
      </c>
      <c r="B7" s="695"/>
      <c r="C7" s="239"/>
      <c r="D7" s="239"/>
      <c r="E7" s="240"/>
    </row>
    <row r="8" spans="1:5" ht="18.75" customHeight="1">
      <c r="A8" s="241"/>
      <c r="B8" s="242" t="s">
        <v>204</v>
      </c>
      <c r="C8" s="243"/>
      <c r="D8" s="243"/>
      <c r="E8" s="240"/>
    </row>
    <row r="9" spans="1:5" ht="18.75" customHeight="1">
      <c r="A9" s="241"/>
      <c r="B9" s="244" t="s">
        <v>205</v>
      </c>
      <c r="C9" s="245">
        <v>6777.47</v>
      </c>
      <c r="D9" s="637">
        <v>6807.71</v>
      </c>
      <c r="E9" s="240">
        <f t="shared" ref="E9:E35" si="0">+D9/C9*100</f>
        <v>100.4461841955774</v>
      </c>
    </row>
    <row r="10" spans="1:5" ht="18.75" customHeight="1">
      <c r="A10" s="241"/>
      <c r="B10" s="244" t="s">
        <v>206</v>
      </c>
      <c r="C10" s="245">
        <f>+C11*10/C9</f>
        <v>54.696726802184287</v>
      </c>
      <c r="D10" s="245">
        <f>+D11*10/D9</f>
        <v>51.995105549443203</v>
      </c>
      <c r="E10" s="240">
        <f>+D10/C10*100</f>
        <v>95.060725914163484</v>
      </c>
    </row>
    <row r="11" spans="1:5" ht="18.75" customHeight="1">
      <c r="A11" s="241"/>
      <c r="B11" s="246" t="s">
        <v>207</v>
      </c>
      <c r="C11" s="638">
        <v>37070.542499999996</v>
      </c>
      <c r="D11" s="637">
        <v>35396.759999999995</v>
      </c>
      <c r="E11" s="240">
        <f t="shared" si="0"/>
        <v>95.484871849393627</v>
      </c>
    </row>
    <row r="12" spans="1:5" ht="18.75" customHeight="1">
      <c r="A12" s="241"/>
      <c r="B12" s="242" t="s">
        <v>3</v>
      </c>
      <c r="C12" s="243"/>
      <c r="D12" s="243"/>
      <c r="E12" s="240"/>
    </row>
    <row r="13" spans="1:5" ht="18.75" customHeight="1">
      <c r="A13" s="241"/>
      <c r="B13" s="244" t="s">
        <v>205</v>
      </c>
      <c r="C13" s="245">
        <v>18380.810000000001</v>
      </c>
      <c r="D13" s="245">
        <v>18304.559999999998</v>
      </c>
      <c r="E13" s="240">
        <f t="shared" si="0"/>
        <v>99.585165180424568</v>
      </c>
    </row>
    <row r="14" spans="1:5" ht="18.75" customHeight="1">
      <c r="A14" s="241"/>
      <c r="B14" s="244" t="s">
        <v>206</v>
      </c>
      <c r="C14" s="245">
        <f>+C15*10/C13</f>
        <v>33.509997655163176</v>
      </c>
      <c r="D14" s="245">
        <f>+D15*10/D13</f>
        <v>32.837904871791515</v>
      </c>
      <c r="E14" s="240">
        <f t="shared" si="0"/>
        <v>97.994351446132953</v>
      </c>
    </row>
    <row r="15" spans="1:5" ht="18.75" customHeight="1">
      <c r="A15" s="241"/>
      <c r="B15" s="246" t="s">
        <v>207</v>
      </c>
      <c r="C15" s="247">
        <v>61594.09</v>
      </c>
      <c r="D15" s="247">
        <v>60108.340000000004</v>
      </c>
      <c r="E15" s="240">
        <f t="shared" si="0"/>
        <v>97.587836755117266</v>
      </c>
    </row>
    <row r="16" spans="1:5" ht="18.75" customHeight="1">
      <c r="A16" s="241"/>
      <c r="B16" s="242" t="s">
        <v>208</v>
      </c>
      <c r="C16" s="243"/>
      <c r="D16" s="243"/>
      <c r="E16" s="240"/>
    </row>
    <row r="17" spans="1:5" ht="18.75" customHeight="1">
      <c r="A17" s="241"/>
      <c r="B17" s="244" t="s">
        <v>205</v>
      </c>
      <c r="C17" s="245"/>
      <c r="D17" s="245"/>
      <c r="E17" s="240"/>
    </row>
    <row r="18" spans="1:5" ht="18.75" customHeight="1">
      <c r="A18" s="241"/>
      <c r="B18" s="244" t="s">
        <v>206</v>
      </c>
      <c r="C18" s="245"/>
      <c r="D18" s="245"/>
      <c r="E18" s="240"/>
    </row>
    <row r="19" spans="1:5" ht="18.75" customHeight="1">
      <c r="A19" s="241"/>
      <c r="B19" s="246" t="s">
        <v>207</v>
      </c>
      <c r="C19" s="248"/>
      <c r="D19" s="248"/>
      <c r="E19" s="240"/>
    </row>
    <row r="20" spans="1:5" ht="18.75" customHeight="1">
      <c r="A20" s="241"/>
      <c r="B20" s="242" t="s">
        <v>58</v>
      </c>
      <c r="C20" s="243"/>
      <c r="D20" s="243"/>
      <c r="E20" s="240"/>
    </row>
    <row r="21" spans="1:5" ht="18.75" customHeight="1">
      <c r="A21" s="241"/>
      <c r="B21" s="244" t="s">
        <v>205</v>
      </c>
      <c r="C21" s="247">
        <v>820.1</v>
      </c>
      <c r="D21" s="247">
        <v>837.9</v>
      </c>
      <c r="E21" s="240">
        <f t="shared" si="0"/>
        <v>102.17046701621753</v>
      </c>
    </row>
    <row r="22" spans="1:5" ht="18.75" customHeight="1">
      <c r="A22" s="241"/>
      <c r="B22" s="244" t="s">
        <v>206</v>
      </c>
      <c r="C22" s="247">
        <f>+C23*10/C21</f>
        <v>9.439946348006341</v>
      </c>
      <c r="D22" s="247">
        <f>+D23*10/D21</f>
        <v>10.204439670605083</v>
      </c>
      <c r="E22" s="240">
        <f t="shared" si="0"/>
        <v>108.09849224153905</v>
      </c>
    </row>
    <row r="23" spans="1:5" ht="18.75" customHeight="1">
      <c r="A23" s="241"/>
      <c r="B23" s="246" t="s">
        <v>207</v>
      </c>
      <c r="C23" s="247">
        <v>774.17</v>
      </c>
      <c r="D23" s="247">
        <v>855.03</v>
      </c>
      <c r="E23" s="240">
        <f t="shared" si="0"/>
        <v>110.44473436067015</v>
      </c>
    </row>
    <row r="24" spans="1:5" ht="18.75" customHeight="1">
      <c r="A24" s="241"/>
      <c r="B24" s="242" t="s">
        <v>209</v>
      </c>
      <c r="C24" s="249"/>
      <c r="D24" s="249"/>
      <c r="E24" s="240"/>
    </row>
    <row r="25" spans="1:5" ht="18.75" customHeight="1">
      <c r="A25" s="241"/>
      <c r="B25" s="244" t="s">
        <v>205</v>
      </c>
      <c r="C25" s="247">
        <v>820.40000000000009</v>
      </c>
      <c r="D25" s="247">
        <v>961.1</v>
      </c>
      <c r="E25" s="240">
        <f t="shared" si="0"/>
        <v>117.15017064846415</v>
      </c>
    </row>
    <row r="26" spans="1:5" ht="18.75" customHeight="1">
      <c r="A26" s="241"/>
      <c r="B26" s="244" t="s">
        <v>206</v>
      </c>
      <c r="C26" s="247">
        <f>+C27*10/C25</f>
        <v>11.220014627011212</v>
      </c>
      <c r="D26" s="247">
        <f>+D27*10/D25</f>
        <v>11.729268546457185</v>
      </c>
      <c r="E26" s="240">
        <f t="shared" si="0"/>
        <v>104.53879906912053</v>
      </c>
    </row>
    <row r="27" spans="1:5" ht="18.75" customHeight="1">
      <c r="A27" s="241"/>
      <c r="B27" s="246" t="s">
        <v>207</v>
      </c>
      <c r="C27" s="247">
        <v>920.49</v>
      </c>
      <c r="D27" s="247">
        <v>1127.3</v>
      </c>
      <c r="E27" s="240">
        <f t="shared" si="0"/>
        <v>122.46738150332975</v>
      </c>
    </row>
    <row r="28" spans="1:5" ht="18.75" customHeight="1">
      <c r="A28" s="241"/>
      <c r="B28" s="242" t="s">
        <v>193</v>
      </c>
      <c r="C28" s="249"/>
      <c r="D28" s="249"/>
      <c r="E28" s="240"/>
    </row>
    <row r="29" spans="1:5" ht="18.75" customHeight="1">
      <c r="A29" s="241"/>
      <c r="B29" s="244" t="s">
        <v>205</v>
      </c>
      <c r="C29" s="247">
        <v>1536.0800000000002</v>
      </c>
      <c r="D29" s="247">
        <v>1523.86</v>
      </c>
      <c r="E29" s="240">
        <f t="shared" si="0"/>
        <v>99.204468517264715</v>
      </c>
    </row>
    <row r="30" spans="1:5" ht="18.75" customHeight="1">
      <c r="A30" s="241"/>
      <c r="B30" s="244" t="s">
        <v>206</v>
      </c>
      <c r="C30" s="247">
        <f>+C31*10/C29</f>
        <v>85.271242773813839</v>
      </c>
      <c r="D30" s="247">
        <f>+D31*10/D29</f>
        <v>83.302317798222944</v>
      </c>
      <c r="E30" s="240">
        <f t="shared" si="0"/>
        <v>97.690985950781126</v>
      </c>
    </row>
    <row r="31" spans="1:5" ht="18.75" customHeight="1">
      <c r="A31" s="241"/>
      <c r="B31" s="246" t="s">
        <v>207</v>
      </c>
      <c r="C31" s="247">
        <v>13098.345059999998</v>
      </c>
      <c r="D31" s="247">
        <v>12694.107</v>
      </c>
      <c r="E31" s="240">
        <f t="shared" si="0"/>
        <v>96.913823401748147</v>
      </c>
    </row>
    <row r="32" spans="1:5" ht="18.75" customHeight="1">
      <c r="A32" s="241"/>
      <c r="B32" s="250" t="s">
        <v>210</v>
      </c>
      <c r="C32" s="251"/>
      <c r="D32" s="251"/>
      <c r="E32" s="240"/>
    </row>
    <row r="33" spans="1:5" ht="18.75" customHeight="1">
      <c r="A33" s="241"/>
      <c r="B33" s="244" t="s">
        <v>205</v>
      </c>
      <c r="C33" s="251">
        <v>514.19999999999993</v>
      </c>
      <c r="D33" s="251">
        <v>667.95</v>
      </c>
      <c r="E33" s="240">
        <f t="shared" si="0"/>
        <v>129.90081680280051</v>
      </c>
    </row>
    <row r="34" spans="1:5" ht="18.75" customHeight="1">
      <c r="A34" s="241"/>
      <c r="B34" s="244" t="s">
        <v>206</v>
      </c>
      <c r="C34" s="251">
        <f>+C35*10/C33</f>
        <v>9.4599377674056804</v>
      </c>
      <c r="D34" s="251">
        <f>+D35*10/D33</f>
        <v>9.5328991690994833</v>
      </c>
      <c r="E34" s="240">
        <f t="shared" si="0"/>
        <v>100.77126724813341</v>
      </c>
    </row>
    <row r="35" spans="1:5" ht="18.75" customHeight="1">
      <c r="A35" s="252"/>
      <c r="B35" s="253" t="s">
        <v>207</v>
      </c>
      <c r="C35" s="254">
        <v>486.43</v>
      </c>
      <c r="D35" s="254">
        <v>636.75</v>
      </c>
      <c r="E35" s="255">
        <f t="shared" si="0"/>
        <v>130.90269925785827</v>
      </c>
    </row>
  </sheetData>
  <mergeCells count="2">
    <mergeCell ref="A7:B7"/>
    <mergeCell ref="A1:C1"/>
  </mergeCells>
  <pageMargins left="1.1399999999999999" right="0.7" top="0.5600000000000000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J17"/>
  <sheetViews>
    <sheetView workbookViewId="0">
      <selection activeCell="A5" sqref="A5"/>
    </sheetView>
  </sheetViews>
  <sheetFormatPr defaultRowHeight="12.75"/>
  <cols>
    <col min="1" max="1" width="36.42578125" style="571" customWidth="1"/>
    <col min="2" max="4" width="9.140625" style="571"/>
    <col min="5" max="7" width="9.5703125" style="571" customWidth="1"/>
    <col min="8" max="10" width="9.140625" style="571" hidden="1" customWidth="1"/>
    <col min="11" max="16384" width="9.140625" style="571"/>
  </cols>
  <sheetData>
    <row r="1" spans="1:10" ht="15.75">
      <c r="A1" s="273" t="s">
        <v>292</v>
      </c>
      <c r="B1" s="274"/>
      <c r="C1" s="274"/>
      <c r="D1" s="274"/>
      <c r="E1" s="274"/>
      <c r="F1" s="274"/>
      <c r="G1" s="274"/>
    </row>
    <row r="2" spans="1:10" ht="15.75">
      <c r="A2" s="273"/>
      <c r="B2" s="274"/>
      <c r="C2" s="274"/>
      <c r="D2" s="274"/>
      <c r="E2" s="274"/>
      <c r="F2" s="274"/>
      <c r="G2" s="274"/>
    </row>
    <row r="3" spans="1:10" ht="15.75">
      <c r="A3" s="274"/>
      <c r="B3" s="274"/>
      <c r="C3" s="274"/>
      <c r="D3" s="274"/>
      <c r="E3" s="274"/>
      <c r="F3" s="274"/>
      <c r="G3" s="274"/>
    </row>
    <row r="4" spans="1:10" ht="15.75">
      <c r="A4" s="275"/>
      <c r="B4" s="276" t="s">
        <v>228</v>
      </c>
      <c r="C4" s="277" t="s">
        <v>229</v>
      </c>
      <c r="D4" s="276" t="s">
        <v>229</v>
      </c>
      <c r="E4" s="697" t="s">
        <v>230</v>
      </c>
      <c r="F4" s="698"/>
      <c r="G4" s="699"/>
    </row>
    <row r="5" spans="1:10" ht="15.75">
      <c r="A5" s="278"/>
      <c r="B5" s="279" t="s">
        <v>231</v>
      </c>
      <c r="C5" s="280" t="s">
        <v>232</v>
      </c>
      <c r="D5" s="279" t="s">
        <v>232</v>
      </c>
      <c r="E5" s="700" t="s">
        <v>233</v>
      </c>
      <c r="F5" s="701"/>
      <c r="G5" s="702"/>
    </row>
    <row r="6" spans="1:10" ht="15.75">
      <c r="A6" s="281"/>
      <c r="B6" s="279" t="s">
        <v>234</v>
      </c>
      <c r="C6" s="280" t="s">
        <v>235</v>
      </c>
      <c r="D6" s="279" t="s">
        <v>240</v>
      </c>
      <c r="E6" s="282" t="s">
        <v>236</v>
      </c>
      <c r="F6" s="283" t="s">
        <v>237</v>
      </c>
      <c r="G6" s="277">
        <v>6</v>
      </c>
    </row>
    <row r="7" spans="1:10" ht="15.75">
      <c r="A7" s="284"/>
      <c r="B7" s="279" t="s">
        <v>238</v>
      </c>
      <c r="C7" s="280" t="s">
        <v>238</v>
      </c>
      <c r="D7" s="279" t="s">
        <v>241</v>
      </c>
      <c r="E7" s="280" t="s">
        <v>238</v>
      </c>
      <c r="F7" s="279" t="s">
        <v>238</v>
      </c>
      <c r="G7" s="280" t="s">
        <v>239</v>
      </c>
      <c r="H7" s="703">
        <v>2019</v>
      </c>
      <c r="I7" s="704"/>
      <c r="J7" s="704"/>
    </row>
    <row r="8" spans="1:10" ht="15.75">
      <c r="A8" s="285"/>
      <c r="B8" s="286">
        <v>2020</v>
      </c>
      <c r="C8" s="287">
        <v>2020</v>
      </c>
      <c r="D8" s="286">
        <v>2020</v>
      </c>
      <c r="E8" s="287">
        <v>2020</v>
      </c>
      <c r="F8" s="286">
        <v>2020</v>
      </c>
      <c r="G8" s="287">
        <v>2020</v>
      </c>
      <c r="H8" s="571" t="s">
        <v>287</v>
      </c>
      <c r="I8" s="571" t="s">
        <v>288</v>
      </c>
      <c r="J8" s="571" t="s">
        <v>289</v>
      </c>
    </row>
    <row r="9" spans="1:10" s="535" customFormat="1" ht="21.75" customHeight="1">
      <c r="A9" s="534" t="s">
        <v>196</v>
      </c>
      <c r="B9" s="573">
        <f>+SUM(B10:B13)</f>
        <v>5439.25</v>
      </c>
      <c r="C9" s="573">
        <f t="shared" ref="C9" si="0">+SUM(C10:C13)</f>
        <v>4180.7199999999993</v>
      </c>
      <c r="D9" s="573">
        <f>+SUM(D10:D13)</f>
        <v>9619.9699999999993</v>
      </c>
      <c r="E9" s="574">
        <f>+B9/H9*100</f>
        <v>81.58393654774369</v>
      </c>
      <c r="F9" s="574">
        <f t="shared" ref="F9:G9" si="1">+C9/I9*100</f>
        <v>91.51588118118336</v>
      </c>
      <c r="G9" s="574">
        <f t="shared" si="1"/>
        <v>85.622267555289724</v>
      </c>
      <c r="H9" s="535">
        <f>+H10+H11+H12+H13</f>
        <v>6667.0599999999995</v>
      </c>
      <c r="I9" s="535">
        <f t="shared" ref="I9:J9" si="2">+I10+I11+I12+I13</f>
        <v>4568.3</v>
      </c>
      <c r="J9" s="535">
        <f t="shared" si="2"/>
        <v>11235.36</v>
      </c>
    </row>
    <row r="10" spans="1:10" ht="21.75" customHeight="1">
      <c r="A10" s="532" t="s">
        <v>197</v>
      </c>
      <c r="B10" s="639">
        <v>3038.97</v>
      </c>
      <c r="C10" s="639">
        <v>2526.0300000000002</v>
      </c>
      <c r="D10" s="639">
        <f>+B10+C10</f>
        <v>5565</v>
      </c>
      <c r="E10" s="640">
        <f>+B10/H10*100</f>
        <v>76.462078058010093</v>
      </c>
      <c r="F10" s="640">
        <f t="shared" ref="F10:G15" si="3">+C10/I10*100</f>
        <v>75.153742022819571</v>
      </c>
      <c r="G10" s="640">
        <f t="shared" si="3"/>
        <v>75.86260484784539</v>
      </c>
      <c r="H10" s="571">
        <v>3974.48</v>
      </c>
      <c r="I10" s="571">
        <v>3361.15</v>
      </c>
      <c r="J10" s="571">
        <v>7335.63</v>
      </c>
    </row>
    <row r="11" spans="1:10" ht="21.75" customHeight="1">
      <c r="A11" s="531" t="s">
        <v>293</v>
      </c>
      <c r="B11" s="639">
        <v>605</v>
      </c>
      <c r="C11" s="639">
        <v>453</v>
      </c>
      <c r="D11" s="639">
        <f t="shared" ref="D11:D13" si="4">+B11+C11</f>
        <v>1058</v>
      </c>
      <c r="E11" s="640">
        <f>+B11/H11*100</f>
        <v>106.32688927943761</v>
      </c>
      <c r="F11" s="640">
        <f t="shared" si="3"/>
        <v>133.23529411764704</v>
      </c>
      <c r="G11" s="640">
        <f t="shared" si="3"/>
        <v>116.39163916391639</v>
      </c>
      <c r="H11" s="571">
        <v>569</v>
      </c>
      <c r="I11" s="571">
        <v>340</v>
      </c>
      <c r="J11" s="571">
        <v>909</v>
      </c>
    </row>
    <row r="12" spans="1:10" ht="21.75" customHeight="1">
      <c r="A12" s="531" t="s">
        <v>294</v>
      </c>
      <c r="B12" s="639">
        <v>159.80000000000001</v>
      </c>
      <c r="C12" s="639">
        <v>92.199999999999989</v>
      </c>
      <c r="D12" s="639">
        <f t="shared" si="4"/>
        <v>252</v>
      </c>
      <c r="E12" s="640">
        <f t="shared" ref="E12:E15" si="5">+B12/H12*100</f>
        <v>106.23587288924348</v>
      </c>
      <c r="F12" s="640">
        <f t="shared" si="3"/>
        <v>134.44152814231549</v>
      </c>
      <c r="G12" s="640">
        <f t="shared" si="3"/>
        <v>115.06849315068493</v>
      </c>
      <c r="H12" s="571">
        <v>150.41999999999999</v>
      </c>
      <c r="I12" s="571">
        <v>68.580000000000013</v>
      </c>
      <c r="J12" s="571">
        <v>219</v>
      </c>
    </row>
    <row r="13" spans="1:10" ht="21.75" customHeight="1">
      <c r="A13" s="531" t="s">
        <v>198</v>
      </c>
      <c r="B13" s="639">
        <v>1635.48</v>
      </c>
      <c r="C13" s="639">
        <v>1109.4899999999998</v>
      </c>
      <c r="D13" s="639">
        <f t="shared" si="4"/>
        <v>2744.97</v>
      </c>
      <c r="E13" s="640">
        <f t="shared" si="5"/>
        <v>82.886334610472531</v>
      </c>
      <c r="F13" s="640">
        <f t="shared" si="3"/>
        <v>138.93459558961644</v>
      </c>
      <c r="G13" s="640">
        <f t="shared" si="3"/>
        <v>99.034537996125167</v>
      </c>
      <c r="H13" s="571">
        <v>1973.16</v>
      </c>
      <c r="I13" s="571">
        <v>798.56999999999994</v>
      </c>
      <c r="J13" s="571">
        <v>2771.73</v>
      </c>
    </row>
    <row r="14" spans="1:10" s="535" customFormat="1" ht="21.75" customHeight="1">
      <c r="A14" s="536" t="s">
        <v>295</v>
      </c>
      <c r="B14" s="641">
        <v>4284.58</v>
      </c>
      <c r="C14" s="641">
        <v>3204.8199999999997</v>
      </c>
      <c r="D14" s="641">
        <f>+B14+C14</f>
        <v>7489.4</v>
      </c>
      <c r="E14" s="642">
        <f t="shared" si="5"/>
        <v>113.7842481669247</v>
      </c>
      <c r="F14" s="642">
        <f t="shared" si="3"/>
        <v>104.73473336078484</v>
      </c>
      <c r="G14" s="642">
        <f t="shared" si="3"/>
        <v>109.72724222654261</v>
      </c>
      <c r="H14" s="535">
        <v>3765.53</v>
      </c>
      <c r="I14" s="535">
        <v>3059.94</v>
      </c>
      <c r="J14" s="537">
        <v>6825.47</v>
      </c>
    </row>
    <row r="15" spans="1:10" ht="21.75" customHeight="1">
      <c r="A15" s="533" t="s">
        <v>199</v>
      </c>
      <c r="B15" s="639">
        <v>4284.58</v>
      </c>
      <c r="C15" s="639">
        <v>3204.8199999999997</v>
      </c>
      <c r="D15" s="639">
        <f>+B15+C15</f>
        <v>7489.4</v>
      </c>
      <c r="E15" s="640">
        <f t="shared" si="5"/>
        <v>113.7842481669247</v>
      </c>
      <c r="F15" s="640">
        <f t="shared" si="3"/>
        <v>104.73473336078484</v>
      </c>
      <c r="G15" s="640">
        <f t="shared" si="3"/>
        <v>109.72724222654261</v>
      </c>
      <c r="H15" s="571">
        <v>3765.53</v>
      </c>
      <c r="I15" s="571">
        <v>3059.94</v>
      </c>
      <c r="J15" s="643">
        <v>6825.47</v>
      </c>
    </row>
    <row r="16" spans="1:10" ht="21.75" customHeight="1">
      <c r="A16" s="533" t="s">
        <v>296</v>
      </c>
      <c r="B16" s="644" t="s">
        <v>368</v>
      </c>
      <c r="C16" s="644" t="s">
        <v>368</v>
      </c>
      <c r="D16" s="644" t="s">
        <v>368</v>
      </c>
      <c r="E16" s="640"/>
      <c r="F16" s="640"/>
      <c r="G16" s="640"/>
      <c r="J16" s="643"/>
    </row>
    <row r="17" spans="1:7" ht="15.75">
      <c r="A17" s="288"/>
      <c r="B17" s="288"/>
      <c r="C17" s="288"/>
      <c r="D17" s="288"/>
      <c r="E17" s="288"/>
      <c r="F17" s="288"/>
      <c r="G17" s="288"/>
    </row>
  </sheetData>
  <mergeCells count="3">
    <mergeCell ref="E4:G4"/>
    <mergeCell ref="E5:G5"/>
    <mergeCell ref="H7:J7"/>
  </mergeCells>
  <pageMargins left="0.7" right="0.3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J14"/>
  <sheetViews>
    <sheetView workbookViewId="0">
      <selection activeCell="A3" sqref="A3"/>
    </sheetView>
  </sheetViews>
  <sheetFormatPr defaultRowHeight="12.75"/>
  <cols>
    <col min="1" max="1" width="34.85546875" style="571" customWidth="1"/>
    <col min="2" max="2" width="9.140625" style="571"/>
    <col min="3" max="4" width="9.85546875" style="571" bestFit="1" customWidth="1"/>
    <col min="5" max="7" width="9.5703125" style="571" customWidth="1"/>
    <col min="8" max="10" width="9.140625" style="571" hidden="1" customWidth="1"/>
    <col min="11" max="16384" width="9.140625" style="571"/>
  </cols>
  <sheetData>
    <row r="1" spans="1:10" ht="15.75">
      <c r="A1" s="645" t="s">
        <v>297</v>
      </c>
      <c r="B1" s="289"/>
      <c r="C1" s="290"/>
      <c r="D1" s="290"/>
      <c r="E1" s="291"/>
      <c r="F1" s="291"/>
      <c r="G1" s="291"/>
    </row>
    <row r="2" spans="1:10" ht="15.75">
      <c r="A2" s="289"/>
      <c r="B2" s="290"/>
      <c r="C2" s="290"/>
      <c r="D2" s="291"/>
      <c r="E2" s="291"/>
      <c r="F2" s="291"/>
      <c r="G2" s="291"/>
    </row>
    <row r="3" spans="1:10" ht="15.75">
      <c r="A3" s="289"/>
      <c r="B3" s="290"/>
      <c r="C3" s="290"/>
      <c r="D3" s="291"/>
      <c r="E3" s="291"/>
      <c r="F3" s="291"/>
      <c r="G3" s="291"/>
    </row>
    <row r="4" spans="1:10" ht="31.5">
      <c r="A4" s="292"/>
      <c r="B4" s="276" t="s">
        <v>242</v>
      </c>
      <c r="C4" s="277" t="s">
        <v>243</v>
      </c>
      <c r="D4" s="276" t="s">
        <v>244</v>
      </c>
      <c r="E4" s="705" t="s">
        <v>195</v>
      </c>
      <c r="F4" s="706"/>
      <c r="G4" s="707"/>
    </row>
    <row r="5" spans="1:10" ht="15.75">
      <c r="A5" s="293"/>
      <c r="B5" s="279" t="s">
        <v>234</v>
      </c>
      <c r="C5" s="280" t="s">
        <v>245</v>
      </c>
      <c r="D5" s="279" t="s">
        <v>232</v>
      </c>
      <c r="E5" s="277" t="s">
        <v>236</v>
      </c>
      <c r="F5" s="279" t="s">
        <v>237</v>
      </c>
      <c r="G5" s="277" t="s">
        <v>240</v>
      </c>
    </row>
    <row r="6" spans="1:10" ht="15.75">
      <c r="A6" s="293"/>
      <c r="B6" s="279" t="s">
        <v>238</v>
      </c>
      <c r="C6" s="280" t="s">
        <v>238</v>
      </c>
      <c r="D6" s="279" t="s">
        <v>240</v>
      </c>
      <c r="E6" s="280">
        <v>2020</v>
      </c>
      <c r="F6" s="279">
        <v>2020</v>
      </c>
      <c r="G6" s="280">
        <v>2020</v>
      </c>
      <c r="H6" s="703">
        <v>2019</v>
      </c>
      <c r="I6" s="704"/>
      <c r="J6" s="704"/>
    </row>
    <row r="7" spans="1:10" ht="15.75">
      <c r="A7" s="294"/>
      <c r="B7" s="286">
        <v>2020</v>
      </c>
      <c r="C7" s="287">
        <v>2020</v>
      </c>
      <c r="D7" s="286">
        <v>2020</v>
      </c>
      <c r="E7" s="287"/>
      <c r="F7" s="286"/>
      <c r="G7" s="287"/>
      <c r="H7" s="646" t="s">
        <v>287</v>
      </c>
      <c r="I7" s="646" t="s">
        <v>288</v>
      </c>
      <c r="J7" s="646" t="s">
        <v>289</v>
      </c>
    </row>
    <row r="8" spans="1:10" ht="24" customHeight="1">
      <c r="A8" s="295" t="s">
        <v>246</v>
      </c>
      <c r="B8" s="296"/>
      <c r="C8" s="513">
        <v>730</v>
      </c>
      <c r="D8" s="513">
        <f>+B8+C8</f>
        <v>730</v>
      </c>
      <c r="E8" s="512"/>
      <c r="F8" s="577">
        <f t="shared" ref="F8:G9" si="0">+C8/I8*100</f>
        <v>167.43119266055047</v>
      </c>
      <c r="G8" s="577">
        <f t="shared" si="0"/>
        <v>167.43119266055047</v>
      </c>
      <c r="I8" s="571">
        <v>436</v>
      </c>
      <c r="J8" s="571">
        <v>436</v>
      </c>
    </row>
    <row r="9" spans="1:10" ht="24" customHeight="1">
      <c r="A9" s="538" t="s">
        <v>192</v>
      </c>
      <c r="B9" s="298">
        <v>1180.5999999999999</v>
      </c>
      <c r="C9" s="298">
        <v>622.40000000000009</v>
      </c>
      <c r="D9" s="298">
        <f>+B9+C9</f>
        <v>1803</v>
      </c>
      <c r="E9" s="297">
        <f>+B9/H9*100</f>
        <v>93.328063241106705</v>
      </c>
      <c r="F9" s="297">
        <f t="shared" si="0"/>
        <v>50.355987055016193</v>
      </c>
      <c r="G9" s="297">
        <f t="shared" si="0"/>
        <v>72.091163534586173</v>
      </c>
      <c r="H9" s="571">
        <v>1265</v>
      </c>
      <c r="I9" s="571">
        <v>1236</v>
      </c>
      <c r="J9" s="571">
        <v>2501</v>
      </c>
    </row>
    <row r="10" spans="1:10" ht="24" customHeight="1">
      <c r="A10" s="538" t="s">
        <v>247</v>
      </c>
      <c r="B10" s="298">
        <v>96073</v>
      </c>
      <c r="C10" s="298">
        <v>112012</v>
      </c>
      <c r="D10" s="298">
        <f t="shared" ref="D10:D13" si="1">+B10+C10</f>
        <v>208085</v>
      </c>
      <c r="E10" s="297">
        <f t="shared" ref="E10:E13" si="2">+B10/H10*100</f>
        <v>96.628614533568012</v>
      </c>
      <c r="F10" s="297">
        <f t="shared" ref="F10:F13" si="3">+C10/I10*100</f>
        <v>70.558295695775143</v>
      </c>
      <c r="G10" s="297">
        <f t="shared" ref="G10:G13" si="4">+D10/J10*100</f>
        <v>80.598119112543372</v>
      </c>
      <c r="H10" s="571">
        <v>99425</v>
      </c>
      <c r="I10" s="571">
        <v>158751</v>
      </c>
      <c r="J10" s="571">
        <v>258176</v>
      </c>
    </row>
    <row r="11" spans="1:10" ht="24" customHeight="1">
      <c r="A11" s="628" t="s">
        <v>298</v>
      </c>
      <c r="B11" s="575">
        <f>+B12+B13</f>
        <v>1.4500000000000002</v>
      </c>
      <c r="C11" s="575">
        <f>+C12+C13</f>
        <v>4.42</v>
      </c>
      <c r="D11" s="575">
        <f t="shared" si="1"/>
        <v>5.87</v>
      </c>
      <c r="E11" s="297">
        <f t="shared" si="2"/>
        <v>56.640625000000014</v>
      </c>
      <c r="F11" s="297">
        <f t="shared" si="3"/>
        <v>9.2701342281879189</v>
      </c>
      <c r="G11" s="297">
        <f t="shared" si="4"/>
        <v>11.683917197452228</v>
      </c>
      <c r="H11" s="571">
        <v>2.5599999999999996</v>
      </c>
      <c r="I11" s="571">
        <v>47.68</v>
      </c>
      <c r="J11" s="571">
        <v>50.24</v>
      </c>
    </row>
    <row r="12" spans="1:10" ht="24" customHeight="1">
      <c r="A12" s="629" t="s">
        <v>299</v>
      </c>
      <c r="B12" s="575">
        <v>0.8</v>
      </c>
      <c r="C12" s="575">
        <v>2.1900000000000004</v>
      </c>
      <c r="D12" s="575">
        <f t="shared" si="1"/>
        <v>2.99</v>
      </c>
      <c r="E12" s="297">
        <f t="shared" si="2"/>
        <v>266.66666666666669</v>
      </c>
      <c r="F12" s="297">
        <f t="shared" si="3"/>
        <v>4.7361591695501737</v>
      </c>
      <c r="G12" s="297">
        <f t="shared" si="4"/>
        <v>6.4245810055865924</v>
      </c>
      <c r="H12" s="571">
        <v>0.3</v>
      </c>
      <c r="I12" s="571">
        <v>46.24</v>
      </c>
      <c r="J12" s="571">
        <v>46.54</v>
      </c>
    </row>
    <row r="13" spans="1:10" ht="24" customHeight="1">
      <c r="A13" s="629" t="s">
        <v>300</v>
      </c>
      <c r="B13" s="576">
        <v>0.65</v>
      </c>
      <c r="C13" s="576">
        <v>2.23</v>
      </c>
      <c r="D13" s="575">
        <f t="shared" si="1"/>
        <v>2.88</v>
      </c>
      <c r="E13" s="297">
        <f t="shared" si="2"/>
        <v>28.761061946902661</v>
      </c>
      <c r="F13" s="297">
        <f t="shared" si="3"/>
        <v>154.86111111111109</v>
      </c>
      <c r="G13" s="297">
        <f t="shared" si="4"/>
        <v>77.837837837837824</v>
      </c>
      <c r="H13" s="571">
        <v>2.2599999999999998</v>
      </c>
      <c r="I13" s="571">
        <v>1.4400000000000004</v>
      </c>
      <c r="J13" s="571">
        <v>3.7</v>
      </c>
    </row>
    <row r="14" spans="1:10" ht="6.75" customHeight="1">
      <c r="A14" s="299"/>
      <c r="B14" s="300"/>
      <c r="C14" s="300"/>
      <c r="D14" s="301"/>
      <c r="E14" s="301"/>
      <c r="F14" s="301"/>
      <c r="G14" s="301"/>
    </row>
  </sheetData>
  <mergeCells count="2">
    <mergeCell ref="E4:G4"/>
    <mergeCell ref="H6:J6"/>
  </mergeCells>
  <pageMargins left="0.7" right="0.44"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J20"/>
  <sheetViews>
    <sheetView workbookViewId="0">
      <selection activeCell="D3" sqref="D3"/>
    </sheetView>
  </sheetViews>
  <sheetFormatPr defaultRowHeight="15.75"/>
  <cols>
    <col min="1" max="1" width="28.7109375" style="176" customWidth="1"/>
    <col min="2" max="7" width="9.140625" style="176"/>
    <col min="8" max="10" width="9.140625" style="176" hidden="1" customWidth="1"/>
    <col min="11" max="16384" width="9.140625" style="176"/>
  </cols>
  <sheetData>
    <row r="1" spans="1:10" ht="22.5" customHeight="1">
      <c r="A1" s="302" t="s">
        <v>301</v>
      </c>
      <c r="B1" s="302"/>
      <c r="C1" s="303"/>
      <c r="D1" s="289"/>
      <c r="E1" s="289"/>
      <c r="F1" s="289"/>
      <c r="G1" s="289"/>
    </row>
    <row r="2" spans="1:10" ht="9.75" customHeight="1">
      <c r="A2" s="302"/>
      <c r="B2" s="303"/>
      <c r="C2" s="289"/>
      <c r="D2" s="289"/>
      <c r="E2" s="289"/>
      <c r="F2" s="289"/>
      <c r="G2" s="289"/>
    </row>
    <row r="3" spans="1:10" ht="22.5" customHeight="1">
      <c r="A3" s="303"/>
      <c r="B3" s="304"/>
      <c r="C3" s="304"/>
      <c r="D3" s="304"/>
      <c r="E3" s="305"/>
      <c r="F3" s="306"/>
      <c r="G3" s="305"/>
    </row>
    <row r="4" spans="1:10" ht="18.75" customHeight="1">
      <c r="A4" s="307"/>
      <c r="B4" s="308" t="s">
        <v>242</v>
      </c>
      <c r="C4" s="309" t="s">
        <v>243</v>
      </c>
      <c r="D4" s="308" t="s">
        <v>244</v>
      </c>
      <c r="E4" s="708" t="s">
        <v>230</v>
      </c>
      <c r="F4" s="709"/>
      <c r="G4" s="710"/>
    </row>
    <row r="5" spans="1:10" ht="18.75" customHeight="1">
      <c r="A5" s="310"/>
      <c r="B5" s="311" t="s">
        <v>234</v>
      </c>
      <c r="C5" s="312" t="s">
        <v>245</v>
      </c>
      <c r="D5" s="311" t="s">
        <v>232</v>
      </c>
      <c r="E5" s="711" t="s">
        <v>233</v>
      </c>
      <c r="F5" s="712"/>
      <c r="G5" s="713"/>
    </row>
    <row r="6" spans="1:10" ht="18.75" customHeight="1">
      <c r="A6" s="310"/>
      <c r="B6" s="311" t="s">
        <v>238</v>
      </c>
      <c r="C6" s="312" t="s">
        <v>238</v>
      </c>
      <c r="D6" s="311" t="s">
        <v>240</v>
      </c>
      <c r="E6" s="312" t="s">
        <v>236</v>
      </c>
      <c r="F6" s="311" t="s">
        <v>237</v>
      </c>
      <c r="G6" s="312" t="s">
        <v>240</v>
      </c>
      <c r="H6" s="714">
        <v>2019</v>
      </c>
      <c r="I6" s="715"/>
      <c r="J6" s="715"/>
    </row>
    <row r="7" spans="1:10" ht="18.75" customHeight="1">
      <c r="A7" s="310"/>
      <c r="B7" s="311">
        <v>2020</v>
      </c>
      <c r="C7" s="312">
        <v>2020</v>
      </c>
      <c r="D7" s="311">
        <v>2020</v>
      </c>
      <c r="E7" s="312" t="s">
        <v>238</v>
      </c>
      <c r="F7" s="311" t="s">
        <v>238</v>
      </c>
      <c r="G7" s="312" t="s">
        <v>241</v>
      </c>
      <c r="H7" s="176" t="s">
        <v>287</v>
      </c>
      <c r="I7" s="176" t="s">
        <v>288</v>
      </c>
      <c r="J7" s="176" t="s">
        <v>290</v>
      </c>
    </row>
    <row r="8" spans="1:10" ht="18.75" customHeight="1">
      <c r="A8" s="310"/>
      <c r="B8" s="313" t="s">
        <v>248</v>
      </c>
      <c r="C8" s="313" t="s">
        <v>248</v>
      </c>
      <c r="D8" s="313" t="s">
        <v>248</v>
      </c>
      <c r="E8" s="312">
        <v>2020</v>
      </c>
      <c r="F8" s="311">
        <v>2020</v>
      </c>
      <c r="G8" s="312">
        <v>2020</v>
      </c>
    </row>
    <row r="9" spans="1:10" ht="23.25" customHeight="1">
      <c r="A9" s="314" t="s">
        <v>156</v>
      </c>
      <c r="B9" s="315">
        <f>+B10+B11+B12</f>
        <v>667.05000000000007</v>
      </c>
      <c r="C9" s="315">
        <f t="shared" ref="C9" si="0">+C10+C11+C12</f>
        <v>546.54999999999995</v>
      </c>
      <c r="D9" s="315">
        <f>+D10+D11+D12</f>
        <v>1213.6000000000001</v>
      </c>
      <c r="E9" s="316">
        <f>+B9/H9*100</f>
        <v>103.92615096985278</v>
      </c>
      <c r="F9" s="316">
        <f t="shared" ref="F9:G20" si="1">+C9/I9*100</f>
        <v>106.95904029433059</v>
      </c>
      <c r="G9" s="316">
        <f t="shared" si="1"/>
        <v>105.27046250997539</v>
      </c>
      <c r="H9" s="514">
        <f>+H10+H11+H12</f>
        <v>641.85</v>
      </c>
      <c r="I9" s="514">
        <f t="shared" ref="I9:J9" si="2">+I10+I11+I12</f>
        <v>510.99000000000012</v>
      </c>
      <c r="J9" s="514">
        <f t="shared" si="2"/>
        <v>1152.8399999999999</v>
      </c>
    </row>
    <row r="10" spans="1:10" ht="23.25" customHeight="1">
      <c r="A10" s="317" t="s">
        <v>157</v>
      </c>
      <c r="B10" s="318">
        <f>+B14+B18</f>
        <v>661.71</v>
      </c>
      <c r="C10" s="318">
        <f>+C14+C18</f>
        <v>525.66999999999996</v>
      </c>
      <c r="D10" s="318">
        <f>+C10+B10</f>
        <v>1187.3800000000001</v>
      </c>
      <c r="E10" s="319">
        <f>+B10/H10*100</f>
        <v>103.95255675123715</v>
      </c>
      <c r="F10" s="319">
        <f t="shared" si="1"/>
        <v>105.34680053708487</v>
      </c>
      <c r="G10" s="319">
        <f t="shared" si="1"/>
        <v>104.5652288778907</v>
      </c>
      <c r="H10" s="176">
        <f>+H14+H18</f>
        <v>636.54999999999995</v>
      </c>
      <c r="I10" s="176">
        <f t="shared" ref="I10:J10" si="3">+I14+I18</f>
        <v>498.99000000000012</v>
      </c>
      <c r="J10" s="176">
        <f t="shared" si="3"/>
        <v>1135.54</v>
      </c>
    </row>
    <row r="11" spans="1:10" ht="23.25" customHeight="1">
      <c r="A11" s="320" t="s">
        <v>158</v>
      </c>
      <c r="B11" s="318">
        <f t="shared" ref="B11:C12" si="4">+B15+B19</f>
        <v>3.51</v>
      </c>
      <c r="C11" s="318">
        <f t="shared" si="4"/>
        <v>10.899999999999999</v>
      </c>
      <c r="D11" s="318">
        <f>+C11+B11</f>
        <v>14.409999999999998</v>
      </c>
      <c r="E11" s="319">
        <f t="shared" ref="E11:E20" si="5">+B11/H11*100</f>
        <v>94.864864864864856</v>
      </c>
      <c r="F11" s="319">
        <f t="shared" si="1"/>
        <v>185.68994889267455</v>
      </c>
      <c r="G11" s="319">
        <f t="shared" si="1"/>
        <v>150.57471264367814</v>
      </c>
      <c r="H11" s="176">
        <f t="shared" ref="H11:J12" si="6">+H15+H19</f>
        <v>3.6999999999999997</v>
      </c>
      <c r="I11" s="176">
        <f t="shared" si="6"/>
        <v>5.870000000000001</v>
      </c>
      <c r="J11" s="176">
        <f t="shared" si="6"/>
        <v>9.57</v>
      </c>
    </row>
    <row r="12" spans="1:10" ht="23.25" customHeight="1">
      <c r="A12" s="320" t="s">
        <v>159</v>
      </c>
      <c r="B12" s="318">
        <f t="shared" si="4"/>
        <v>1.83</v>
      </c>
      <c r="C12" s="318">
        <f t="shared" si="4"/>
        <v>9.98</v>
      </c>
      <c r="D12" s="318">
        <f t="shared" ref="D12" si="7">+C12+B12</f>
        <v>11.81</v>
      </c>
      <c r="E12" s="319">
        <f t="shared" si="5"/>
        <v>114.375</v>
      </c>
      <c r="F12" s="319">
        <f t="shared" si="1"/>
        <v>162.80587275693313</v>
      </c>
      <c r="G12" s="319">
        <f t="shared" si="1"/>
        <v>152.78137128072444</v>
      </c>
      <c r="H12" s="176">
        <f t="shared" si="6"/>
        <v>1.6</v>
      </c>
      <c r="I12" s="176">
        <f t="shared" si="6"/>
        <v>6.13</v>
      </c>
      <c r="J12" s="176">
        <f t="shared" si="6"/>
        <v>7.73</v>
      </c>
    </row>
    <row r="13" spans="1:10" ht="23.25" customHeight="1">
      <c r="A13" s="321" t="s">
        <v>160</v>
      </c>
      <c r="B13" s="322">
        <f>+B14+B15+B16</f>
        <v>611.90000000000009</v>
      </c>
      <c r="C13" s="322">
        <f>+C14+C15+C16</f>
        <v>465.61999999999995</v>
      </c>
      <c r="D13" s="322">
        <f>+D14+D15+D16</f>
        <v>1077.52</v>
      </c>
      <c r="E13" s="323">
        <f>+B13/H13*100</f>
        <v>103.94971545060734</v>
      </c>
      <c r="F13" s="323">
        <f t="shared" si="1"/>
        <v>106.32535622944826</v>
      </c>
      <c r="G13" s="323">
        <f t="shared" si="1"/>
        <v>104.96312964532373</v>
      </c>
      <c r="H13" s="176">
        <f>+H14+H15+H16</f>
        <v>588.65</v>
      </c>
      <c r="I13" s="176">
        <f t="shared" ref="I13:J13" si="8">+I14+I15+I16</f>
        <v>437.92000000000013</v>
      </c>
      <c r="J13" s="176">
        <f t="shared" si="8"/>
        <v>1026.5700000000002</v>
      </c>
    </row>
    <row r="14" spans="1:10" ht="23.25" customHeight="1">
      <c r="A14" s="317" t="s">
        <v>157</v>
      </c>
      <c r="B14" s="318">
        <v>609.71</v>
      </c>
      <c r="C14" s="318">
        <v>457.78999999999996</v>
      </c>
      <c r="D14" s="318">
        <f>+B14+C14</f>
        <v>1067.5</v>
      </c>
      <c r="E14" s="319">
        <f t="shared" ref="E14:E16" si="9">+B14/H14*100</f>
        <v>103.94851248827894</v>
      </c>
      <c r="F14" s="319">
        <f t="shared" si="1"/>
        <v>104.99289023439289</v>
      </c>
      <c r="G14" s="319">
        <f t="shared" si="1"/>
        <v>104.39383122915791</v>
      </c>
      <c r="H14" s="176">
        <v>586.54999999999995</v>
      </c>
      <c r="I14" s="176">
        <v>436.0200000000001</v>
      </c>
      <c r="J14" s="176">
        <f>+H14+I14</f>
        <v>1022.57</v>
      </c>
    </row>
    <row r="15" spans="1:10" ht="23.25" customHeight="1">
      <c r="A15" s="320" t="s">
        <v>158</v>
      </c>
      <c r="B15" s="318">
        <v>1.46</v>
      </c>
      <c r="C15" s="318">
        <v>5.0599999999999996</v>
      </c>
      <c r="D15" s="318">
        <f t="shared" ref="D15:D16" si="10">+B15+C15</f>
        <v>6.52</v>
      </c>
      <c r="E15" s="319">
        <f t="shared" si="9"/>
        <v>104.28571428571429</v>
      </c>
      <c r="F15" s="319">
        <f t="shared" si="1"/>
        <v>459.99999999999994</v>
      </c>
      <c r="G15" s="319">
        <f t="shared" si="1"/>
        <v>260.79999999999995</v>
      </c>
      <c r="H15" s="176">
        <v>1.4</v>
      </c>
      <c r="I15" s="176">
        <v>1.1000000000000001</v>
      </c>
      <c r="J15" s="176">
        <f t="shared" ref="J15:J16" si="11">+H15+I15</f>
        <v>2.5</v>
      </c>
    </row>
    <row r="16" spans="1:10" ht="23.25" customHeight="1">
      <c r="A16" s="320" t="s">
        <v>159</v>
      </c>
      <c r="B16" s="318">
        <v>0.73</v>
      </c>
      <c r="C16" s="318">
        <v>2.77</v>
      </c>
      <c r="D16" s="318">
        <f t="shared" si="10"/>
        <v>3.5</v>
      </c>
      <c r="E16" s="319">
        <f t="shared" si="9"/>
        <v>104.28571428571429</v>
      </c>
      <c r="F16" s="319">
        <f t="shared" si="1"/>
        <v>346.25</v>
      </c>
      <c r="G16" s="319">
        <f t="shared" si="1"/>
        <v>233.33333333333334</v>
      </c>
      <c r="H16" s="176">
        <v>0.7</v>
      </c>
      <c r="I16" s="176">
        <v>0.8</v>
      </c>
      <c r="J16" s="176">
        <f t="shared" si="11"/>
        <v>1.5</v>
      </c>
    </row>
    <row r="17" spans="1:10" ht="23.25" customHeight="1">
      <c r="A17" s="321" t="s">
        <v>161</v>
      </c>
      <c r="B17" s="322">
        <f>+B18+B19+B20</f>
        <v>55.15</v>
      </c>
      <c r="C17" s="322">
        <f>+C18+C19+C20</f>
        <v>80.930000000000007</v>
      </c>
      <c r="D17" s="322">
        <f>+D18+D19+D20</f>
        <v>136.07999999999998</v>
      </c>
      <c r="E17" s="323">
        <f t="shared" si="5"/>
        <v>103.66541353383458</v>
      </c>
      <c r="F17" s="323">
        <f t="shared" si="1"/>
        <v>110.75680853975642</v>
      </c>
      <c r="G17" s="323">
        <f t="shared" si="1"/>
        <v>107.76906628652884</v>
      </c>
      <c r="H17" s="176">
        <f>+H18+H19+H20</f>
        <v>53.199999999999996</v>
      </c>
      <c r="I17" s="176">
        <f t="shared" ref="I17:J17" si="12">+I18+I19+I20</f>
        <v>73.069999999999993</v>
      </c>
      <c r="J17" s="176">
        <f t="shared" si="12"/>
        <v>126.27</v>
      </c>
    </row>
    <row r="18" spans="1:10" ht="23.25" customHeight="1">
      <c r="A18" s="317" t="s">
        <v>157</v>
      </c>
      <c r="B18" s="318">
        <v>52</v>
      </c>
      <c r="C18" s="318">
        <v>67.88</v>
      </c>
      <c r="D18" s="318">
        <f>+B18+C18</f>
        <v>119.88</v>
      </c>
      <c r="E18" s="319">
        <f t="shared" si="5"/>
        <v>104</v>
      </c>
      <c r="F18" s="319">
        <f t="shared" si="1"/>
        <v>107.79736382404319</v>
      </c>
      <c r="G18" s="319">
        <f t="shared" si="1"/>
        <v>106.11666814198459</v>
      </c>
      <c r="H18" s="176">
        <v>50</v>
      </c>
      <c r="I18" s="176">
        <v>62.97</v>
      </c>
      <c r="J18" s="176">
        <f>+H18+I18</f>
        <v>112.97</v>
      </c>
    </row>
    <row r="19" spans="1:10" ht="23.25" customHeight="1">
      <c r="A19" s="320" t="s">
        <v>158</v>
      </c>
      <c r="B19" s="318">
        <v>2.0499999999999998</v>
      </c>
      <c r="C19" s="318">
        <v>5.84</v>
      </c>
      <c r="D19" s="318">
        <f t="shared" ref="D19:D20" si="13">+B19+C19</f>
        <v>7.89</v>
      </c>
      <c r="E19" s="319">
        <f t="shared" si="5"/>
        <v>89.130434782608688</v>
      </c>
      <c r="F19" s="319">
        <f t="shared" si="1"/>
        <v>122.43186582809223</v>
      </c>
      <c r="G19" s="319">
        <f t="shared" si="1"/>
        <v>111.5983026874116</v>
      </c>
      <c r="H19" s="176">
        <v>2.2999999999999998</v>
      </c>
      <c r="I19" s="176">
        <v>4.7700000000000005</v>
      </c>
      <c r="J19" s="176">
        <f t="shared" ref="J19:J20" si="14">+H19+I19</f>
        <v>7.07</v>
      </c>
    </row>
    <row r="20" spans="1:10" ht="23.25" customHeight="1">
      <c r="A20" s="324" t="s">
        <v>159</v>
      </c>
      <c r="B20" s="325">
        <v>1.1000000000000001</v>
      </c>
      <c r="C20" s="325">
        <v>7.2100000000000009</v>
      </c>
      <c r="D20" s="325">
        <f t="shared" si="13"/>
        <v>8.31</v>
      </c>
      <c r="E20" s="326">
        <f t="shared" si="5"/>
        <v>122.22222222222223</v>
      </c>
      <c r="F20" s="326">
        <f t="shared" si="1"/>
        <v>135.2720450281426</v>
      </c>
      <c r="G20" s="326">
        <f t="shared" si="1"/>
        <v>133.38683788121989</v>
      </c>
      <c r="H20" s="176">
        <v>0.9</v>
      </c>
      <c r="I20" s="176">
        <v>5.33</v>
      </c>
      <c r="J20" s="176">
        <f t="shared" si="14"/>
        <v>6.23</v>
      </c>
    </row>
  </sheetData>
  <mergeCells count="3">
    <mergeCell ref="E4:G4"/>
    <mergeCell ref="E5:G5"/>
    <mergeCell ref="H6:J6"/>
  </mergeCells>
  <pageMargins left="1.01" right="0.7" top="0.5600000000000000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F22"/>
  <sheetViews>
    <sheetView workbookViewId="0">
      <selection activeCell="A4" sqref="A4"/>
    </sheetView>
  </sheetViews>
  <sheetFormatPr defaultColWidth="9.140625" defaultRowHeight="15.75"/>
  <cols>
    <col min="1" max="1" width="37.5703125" style="3" customWidth="1"/>
    <col min="2" max="2" width="6.140625" style="3" customWidth="1"/>
    <col min="3" max="3" width="10.42578125" style="3" customWidth="1"/>
    <col min="4" max="5" width="11.28515625" style="3" customWidth="1"/>
    <col min="6" max="6" width="12.42578125" style="3" customWidth="1"/>
    <col min="7" max="16384" width="9.140625" style="3"/>
  </cols>
  <sheetData>
    <row r="1" spans="1:6" ht="24" customHeight="1">
      <c r="A1" s="6" t="s">
        <v>302</v>
      </c>
      <c r="B1" s="6"/>
      <c r="C1" s="6"/>
    </row>
    <row r="2" spans="1:6" ht="19.5" customHeight="1">
      <c r="A2" s="3" t="s">
        <v>331</v>
      </c>
    </row>
    <row r="3" spans="1:6" ht="27" customHeight="1">
      <c r="A3" s="8"/>
      <c r="B3" s="8"/>
      <c r="C3" s="8"/>
      <c r="D3" s="8"/>
      <c r="E3" s="8"/>
      <c r="F3" s="88" t="s">
        <v>4</v>
      </c>
    </row>
    <row r="4" spans="1:6" ht="81.75" customHeight="1">
      <c r="A4" s="87"/>
      <c r="B4" s="89" t="s">
        <v>100</v>
      </c>
      <c r="C4" s="90" t="s">
        <v>303</v>
      </c>
      <c r="D4" s="90" t="s">
        <v>310</v>
      </c>
      <c r="E4" s="91" t="s">
        <v>311</v>
      </c>
      <c r="F4" s="90" t="s">
        <v>312</v>
      </c>
    </row>
    <row r="5" spans="1:6" s="6" customFormat="1" ht="20.100000000000001" customHeight="1">
      <c r="A5" s="85" t="s">
        <v>31</v>
      </c>
      <c r="B5" s="68"/>
      <c r="C5" s="92">
        <v>104.05</v>
      </c>
      <c r="D5" s="92">
        <v>173.94</v>
      </c>
      <c r="E5" s="92">
        <v>103.59</v>
      </c>
      <c r="F5" s="92">
        <v>78.61</v>
      </c>
    </row>
    <row r="6" spans="1:6" s="6" customFormat="1" ht="19.5" customHeight="1">
      <c r="A6" s="647" t="s">
        <v>25</v>
      </c>
      <c r="B6" s="648" t="s">
        <v>68</v>
      </c>
      <c r="C6" s="93">
        <v>69.78</v>
      </c>
      <c r="D6" s="93">
        <v>130.37</v>
      </c>
      <c r="E6" s="93">
        <v>103.2</v>
      </c>
      <c r="F6" s="93">
        <v>77.22</v>
      </c>
    </row>
    <row r="7" spans="1:6" ht="19.5" customHeight="1">
      <c r="A7" s="649" t="s">
        <v>69</v>
      </c>
      <c r="B7" s="650" t="s">
        <v>70</v>
      </c>
      <c r="C7" s="86">
        <v>69.78</v>
      </c>
      <c r="D7" s="86">
        <v>130.37</v>
      </c>
      <c r="E7" s="86">
        <v>103.2</v>
      </c>
      <c r="F7" s="86">
        <v>77.22</v>
      </c>
    </row>
    <row r="8" spans="1:6" s="6" customFormat="1" ht="19.5" customHeight="1">
      <c r="A8" s="651" t="s">
        <v>71</v>
      </c>
      <c r="B8" s="652" t="s">
        <v>72</v>
      </c>
      <c r="C8" s="93">
        <v>85.55</v>
      </c>
      <c r="D8" s="93">
        <v>116.86</v>
      </c>
      <c r="E8" s="93">
        <v>90.97</v>
      </c>
      <c r="F8" s="93">
        <v>88.87</v>
      </c>
    </row>
    <row r="9" spans="1:6" ht="19.5" customHeight="1">
      <c r="A9" s="649" t="s">
        <v>73</v>
      </c>
      <c r="B9" s="650" t="s">
        <v>74</v>
      </c>
      <c r="C9" s="86">
        <v>91.64</v>
      </c>
      <c r="D9" s="86">
        <v>120.61</v>
      </c>
      <c r="E9" s="86">
        <v>95.29</v>
      </c>
      <c r="F9" s="86">
        <v>93.63</v>
      </c>
    </row>
    <row r="10" spans="1:6" ht="19.5" customHeight="1">
      <c r="A10" s="649" t="s">
        <v>75</v>
      </c>
      <c r="B10" s="650" t="s">
        <v>76</v>
      </c>
      <c r="C10" s="86">
        <v>69.64</v>
      </c>
      <c r="D10" s="86">
        <v>100.82</v>
      </c>
      <c r="E10" s="86">
        <v>70.23</v>
      </c>
      <c r="F10" s="86">
        <v>82.87</v>
      </c>
    </row>
    <row r="11" spans="1:6" ht="19.5" customHeight="1">
      <c r="A11" s="649" t="s">
        <v>77</v>
      </c>
      <c r="B11" s="650" t="s">
        <v>78</v>
      </c>
      <c r="C11" s="86">
        <v>79.06</v>
      </c>
      <c r="D11" s="86">
        <v>124.39</v>
      </c>
      <c r="E11" s="86">
        <v>83.34</v>
      </c>
      <c r="F11" s="86">
        <v>83.62</v>
      </c>
    </row>
    <row r="12" spans="1:6" ht="19.5" customHeight="1">
      <c r="A12" s="649" t="s">
        <v>79</v>
      </c>
      <c r="B12" s="650" t="s">
        <v>80</v>
      </c>
      <c r="C12" s="86">
        <v>91.07</v>
      </c>
      <c r="D12" s="86">
        <v>100.33</v>
      </c>
      <c r="E12" s="86">
        <v>91.65</v>
      </c>
      <c r="F12" s="86">
        <v>89.76</v>
      </c>
    </row>
    <row r="13" spans="1:6" ht="41.25" customHeight="1">
      <c r="A13" s="649" t="s">
        <v>81</v>
      </c>
      <c r="B13" s="650" t="s">
        <v>82</v>
      </c>
      <c r="C13" s="86">
        <v>73.959999999999994</v>
      </c>
      <c r="D13" s="86">
        <v>120.55</v>
      </c>
      <c r="E13" s="86">
        <v>86.46</v>
      </c>
      <c r="F13" s="86">
        <v>78.31</v>
      </c>
    </row>
    <row r="14" spans="1:6" ht="19.5" customHeight="1">
      <c r="A14" s="649" t="s">
        <v>83</v>
      </c>
      <c r="B14" s="650" t="s">
        <v>84</v>
      </c>
      <c r="C14" s="86">
        <v>81.58</v>
      </c>
      <c r="D14" s="86">
        <v>108.16</v>
      </c>
      <c r="E14" s="86">
        <v>92.97</v>
      </c>
      <c r="F14" s="86">
        <v>88.42</v>
      </c>
    </row>
    <row r="15" spans="1:6" ht="19.5" customHeight="1">
      <c r="A15" s="649" t="s">
        <v>85</v>
      </c>
      <c r="B15" s="650" t="s">
        <v>86</v>
      </c>
      <c r="C15" s="86">
        <v>73.52</v>
      </c>
      <c r="D15" s="86">
        <v>111.88</v>
      </c>
      <c r="E15" s="86">
        <v>83.87</v>
      </c>
      <c r="F15" s="86">
        <v>81.790000000000006</v>
      </c>
    </row>
    <row r="16" spans="1:6" ht="27.75" customHeight="1">
      <c r="A16" s="649" t="s">
        <v>87</v>
      </c>
      <c r="B16" s="650" t="s">
        <v>88</v>
      </c>
      <c r="C16" s="86">
        <v>75.47</v>
      </c>
      <c r="D16" s="86">
        <v>109.32</v>
      </c>
      <c r="E16" s="86">
        <v>82.95</v>
      </c>
      <c r="F16" s="86">
        <v>85.11</v>
      </c>
    </row>
    <row r="17" spans="1:6" ht="17.25" customHeight="1">
      <c r="A17" s="649" t="s">
        <v>89</v>
      </c>
      <c r="B17" s="650" t="s">
        <v>90</v>
      </c>
      <c r="C17" s="86">
        <v>76.739999999999995</v>
      </c>
      <c r="D17" s="86">
        <v>100.2</v>
      </c>
      <c r="E17" s="86">
        <v>77.22</v>
      </c>
      <c r="F17" s="86">
        <v>86.15</v>
      </c>
    </row>
    <row r="18" spans="1:6" s="6" customFormat="1" ht="29.25" customHeight="1">
      <c r="A18" s="651" t="s">
        <v>91</v>
      </c>
      <c r="B18" s="652" t="s">
        <v>92</v>
      </c>
      <c r="C18" s="93">
        <v>105.16</v>
      </c>
      <c r="D18" s="93">
        <v>183.81</v>
      </c>
      <c r="E18" s="93">
        <v>103.8</v>
      </c>
      <c r="F18" s="93">
        <v>79.73</v>
      </c>
    </row>
    <row r="19" spans="1:6" s="6" customFormat="1" ht="27.75" customHeight="1">
      <c r="A19" s="649" t="s">
        <v>91</v>
      </c>
      <c r="B19" s="650" t="s">
        <v>93</v>
      </c>
      <c r="C19" s="86">
        <v>105.16</v>
      </c>
      <c r="D19" s="86">
        <v>183.81</v>
      </c>
      <c r="E19" s="86">
        <v>103.8</v>
      </c>
      <c r="F19" s="86">
        <v>79.73</v>
      </c>
    </row>
    <row r="20" spans="1:6" s="6" customFormat="1" ht="29.25" customHeight="1">
      <c r="A20" s="651" t="s">
        <v>94</v>
      </c>
      <c r="B20" s="652" t="s">
        <v>95</v>
      </c>
      <c r="C20" s="93">
        <v>106.21</v>
      </c>
      <c r="D20" s="93">
        <v>101.15</v>
      </c>
      <c r="E20" s="93">
        <v>106.96</v>
      </c>
      <c r="F20" s="93">
        <v>108.47</v>
      </c>
    </row>
    <row r="21" spans="1:6" ht="18" customHeight="1">
      <c r="A21" s="649" t="s">
        <v>96</v>
      </c>
      <c r="B21" s="650" t="s">
        <v>97</v>
      </c>
      <c r="C21" s="86">
        <v>106.27</v>
      </c>
      <c r="D21" s="86">
        <v>101.28</v>
      </c>
      <c r="E21" s="86">
        <v>106.76</v>
      </c>
      <c r="F21" s="86">
        <v>111.51</v>
      </c>
    </row>
    <row r="22" spans="1:6" ht="26.25" customHeight="1">
      <c r="A22" s="653" t="s">
        <v>98</v>
      </c>
      <c r="B22" s="654" t="s">
        <v>99</v>
      </c>
      <c r="C22" s="588">
        <v>106.16</v>
      </c>
      <c r="D22" s="588">
        <v>101.05</v>
      </c>
      <c r="E22" s="588">
        <v>107.12</v>
      </c>
      <c r="F22" s="588">
        <v>106.11</v>
      </c>
    </row>
  </sheetData>
  <phoneticPr fontId="3" type="noConversion"/>
  <pageMargins left="0.9" right="0.5" top="0.5" bottom="0.62992125984252001" header="0.31496062992126" footer="0.196850393700787"/>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dimension ref="A1:D24"/>
  <sheetViews>
    <sheetView workbookViewId="0">
      <selection activeCell="D9" sqref="D9"/>
    </sheetView>
  </sheetViews>
  <sheetFormatPr defaultRowHeight="12.75"/>
  <cols>
    <col min="1" max="1" width="37" style="571" customWidth="1"/>
    <col min="2" max="2" width="9.140625" style="571"/>
    <col min="3" max="4" width="17.5703125" style="571" customWidth="1"/>
    <col min="5" max="16384" width="9.140625" style="571"/>
  </cols>
  <sheetData>
    <row r="1" spans="1:4" ht="15.75">
      <c r="A1" s="716" t="s">
        <v>304</v>
      </c>
      <c r="B1" s="716"/>
      <c r="C1" s="716"/>
      <c r="D1" s="327"/>
    </row>
    <row r="2" spans="1:4" ht="15.75">
      <c r="A2" s="327"/>
      <c r="B2" s="327"/>
      <c r="C2" s="327"/>
      <c r="D2" s="327"/>
    </row>
    <row r="3" spans="1:4" ht="15.75">
      <c r="A3" s="328"/>
      <c r="B3" s="328"/>
      <c r="C3" s="329"/>
      <c r="D3" s="330" t="s">
        <v>249</v>
      </c>
    </row>
    <row r="4" spans="1:4" ht="17.25" customHeight="1">
      <c r="A4" s="338"/>
      <c r="B4" s="332" t="s">
        <v>250</v>
      </c>
      <c r="C4" s="332" t="s">
        <v>252</v>
      </c>
      <c r="D4" s="332" t="s">
        <v>254</v>
      </c>
    </row>
    <row r="5" spans="1:4" ht="17.25" customHeight="1">
      <c r="A5" s="331"/>
      <c r="B5" s="339" t="s">
        <v>251</v>
      </c>
      <c r="C5" s="333" t="s">
        <v>313</v>
      </c>
      <c r="D5" s="333" t="s">
        <v>313</v>
      </c>
    </row>
    <row r="6" spans="1:4" ht="17.25" customHeight="1">
      <c r="A6" s="334"/>
      <c r="B6" s="334"/>
      <c r="C6" s="335" t="s">
        <v>253</v>
      </c>
      <c r="D6" s="335" t="s">
        <v>253</v>
      </c>
    </row>
    <row r="7" spans="1:4" s="535" customFormat="1" ht="20.25" customHeight="1">
      <c r="A7" s="591" t="s">
        <v>31</v>
      </c>
      <c r="B7" s="592"/>
      <c r="C7" s="336">
        <v>63.52</v>
      </c>
      <c r="D7" s="336">
        <v>85.03</v>
      </c>
    </row>
    <row r="8" spans="1:4" s="535" customFormat="1" ht="20.25" customHeight="1">
      <c r="A8" s="655" t="s">
        <v>25</v>
      </c>
      <c r="B8" s="682" t="s">
        <v>68</v>
      </c>
      <c r="C8" s="337">
        <v>86.92</v>
      </c>
      <c r="D8" s="337">
        <v>67.33</v>
      </c>
    </row>
    <row r="9" spans="1:4" ht="20.25" customHeight="1">
      <c r="A9" s="656" t="s">
        <v>69</v>
      </c>
      <c r="B9" s="683" t="s">
        <v>70</v>
      </c>
      <c r="C9" s="157">
        <v>86.87</v>
      </c>
      <c r="D9" s="157">
        <v>67.34</v>
      </c>
    </row>
    <row r="10" spans="1:4" s="535" customFormat="1" ht="20.25" customHeight="1">
      <c r="A10" s="657" t="s">
        <v>71</v>
      </c>
      <c r="B10" s="684" t="s">
        <v>72</v>
      </c>
      <c r="C10" s="337">
        <v>94.38</v>
      </c>
      <c r="D10" s="337">
        <v>85.56</v>
      </c>
    </row>
    <row r="11" spans="1:4" ht="20.25" customHeight="1">
      <c r="A11" s="656" t="s">
        <v>73</v>
      </c>
      <c r="B11" s="683" t="s">
        <v>74</v>
      </c>
      <c r="C11" s="157">
        <v>95.33</v>
      </c>
      <c r="D11" s="157">
        <v>92.99</v>
      </c>
    </row>
    <row r="12" spans="1:4" ht="20.25" customHeight="1">
      <c r="A12" s="656" t="s">
        <v>75</v>
      </c>
      <c r="B12" s="683" t="s">
        <v>76</v>
      </c>
      <c r="C12" s="157">
        <v>97.04</v>
      </c>
      <c r="D12" s="157">
        <v>69.099999999999994</v>
      </c>
    </row>
    <row r="13" spans="1:4" ht="20.25" customHeight="1">
      <c r="A13" s="656" t="s">
        <v>77</v>
      </c>
      <c r="B13" s="683" t="s">
        <v>78</v>
      </c>
      <c r="C13" s="157">
        <v>94.15</v>
      </c>
      <c r="D13" s="157">
        <v>74.989999999999995</v>
      </c>
    </row>
    <row r="14" spans="1:4" ht="20.25" customHeight="1">
      <c r="A14" s="656" t="s">
        <v>79</v>
      </c>
      <c r="B14" s="683" t="s">
        <v>80</v>
      </c>
      <c r="C14" s="157">
        <v>91.48</v>
      </c>
      <c r="D14" s="157">
        <v>88</v>
      </c>
    </row>
    <row r="15" spans="1:4" ht="48.75" customHeight="1">
      <c r="A15" s="656" t="s">
        <v>81</v>
      </c>
      <c r="B15" s="683" t="s">
        <v>82</v>
      </c>
      <c r="C15" s="157">
        <v>84.83</v>
      </c>
      <c r="D15" s="157">
        <v>72.17</v>
      </c>
    </row>
    <row r="16" spans="1:4" ht="20.25" customHeight="1">
      <c r="A16" s="656" t="s">
        <v>83</v>
      </c>
      <c r="B16" s="683" t="s">
        <v>84</v>
      </c>
      <c r="C16" s="157">
        <v>98.51</v>
      </c>
      <c r="D16" s="157">
        <v>78.36</v>
      </c>
    </row>
    <row r="17" spans="1:4" ht="27.75" customHeight="1">
      <c r="A17" s="656" t="s">
        <v>85</v>
      </c>
      <c r="B17" s="683" t="s">
        <v>86</v>
      </c>
      <c r="C17" s="157">
        <v>94.19</v>
      </c>
      <c r="D17" s="157">
        <v>69.48</v>
      </c>
    </row>
    <row r="18" spans="1:4" ht="27" customHeight="1">
      <c r="A18" s="656" t="s">
        <v>87</v>
      </c>
      <c r="B18" s="683" t="s">
        <v>88</v>
      </c>
      <c r="C18" s="157">
        <v>93.43</v>
      </c>
      <c r="D18" s="157">
        <v>75.510000000000005</v>
      </c>
    </row>
    <row r="19" spans="1:4" ht="20.25" customHeight="1">
      <c r="A19" s="656" t="s">
        <v>89</v>
      </c>
      <c r="B19" s="683" t="s">
        <v>90</v>
      </c>
      <c r="C19" s="157">
        <v>96.81</v>
      </c>
      <c r="D19" s="157">
        <v>75.45</v>
      </c>
    </row>
    <row r="20" spans="1:4" s="535" customFormat="1" ht="33" customHeight="1">
      <c r="A20" s="657" t="s">
        <v>91</v>
      </c>
      <c r="B20" s="684" t="s">
        <v>92</v>
      </c>
      <c r="C20" s="337">
        <v>65.61</v>
      </c>
      <c r="D20" s="337">
        <v>84.99</v>
      </c>
    </row>
    <row r="21" spans="1:4" ht="30.75" customHeight="1">
      <c r="A21" s="656" t="s">
        <v>91</v>
      </c>
      <c r="B21" s="683" t="s">
        <v>93</v>
      </c>
      <c r="C21" s="160">
        <v>65.61</v>
      </c>
      <c r="D21" s="160">
        <v>84.99</v>
      </c>
    </row>
    <row r="22" spans="1:4" s="535" customFormat="1" ht="28.5" customHeight="1">
      <c r="A22" s="657" t="s">
        <v>94</v>
      </c>
      <c r="B22" s="684" t="s">
        <v>95</v>
      </c>
      <c r="C22" s="159">
        <v>110.98</v>
      </c>
      <c r="D22" s="159">
        <v>105.98</v>
      </c>
    </row>
    <row r="23" spans="1:4" ht="20.25" customHeight="1">
      <c r="A23" s="656" t="s">
        <v>96</v>
      </c>
      <c r="B23" s="683" t="s">
        <v>97</v>
      </c>
      <c r="C23" s="160">
        <v>117.46</v>
      </c>
      <c r="D23" s="160">
        <v>105.63</v>
      </c>
    </row>
    <row r="24" spans="1:4" ht="27.75" customHeight="1">
      <c r="A24" s="658" t="s">
        <v>98</v>
      </c>
      <c r="B24" s="685" t="s">
        <v>99</v>
      </c>
      <c r="C24" s="589">
        <v>105.95</v>
      </c>
      <c r="D24" s="589">
        <v>106.26</v>
      </c>
    </row>
  </sheetData>
  <mergeCells count="1">
    <mergeCell ref="A1:C1"/>
  </mergeCells>
  <pageMargins left="1.05" right="0.7" top="0.5600000000000000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G22"/>
  <sheetViews>
    <sheetView workbookViewId="0">
      <selection activeCell="A4" sqref="A4"/>
    </sheetView>
  </sheetViews>
  <sheetFormatPr defaultColWidth="9.140625" defaultRowHeight="15.75"/>
  <cols>
    <col min="1" max="1" width="29.85546875" style="3" customWidth="1"/>
    <col min="2" max="2" width="8.7109375" style="94" customWidth="1"/>
    <col min="3" max="3" width="10.5703125" style="3" customWidth="1"/>
    <col min="4" max="4" width="9.42578125" style="3" customWidth="1"/>
    <col min="5" max="5" width="10.140625" style="3" customWidth="1"/>
    <col min="6" max="6" width="10" style="3" customWidth="1"/>
    <col min="7" max="7" width="10.85546875" style="3" customWidth="1"/>
    <col min="8" max="16384" width="9.140625" style="3"/>
  </cols>
  <sheetData>
    <row r="1" spans="1:7" ht="24" customHeight="1">
      <c r="A1" s="6" t="s">
        <v>314</v>
      </c>
    </row>
    <row r="2" spans="1:7" ht="19.5" customHeight="1">
      <c r="A2" s="3" t="s">
        <v>331</v>
      </c>
    </row>
    <row r="3" spans="1:7" ht="27" customHeight="1">
      <c r="A3" s="8"/>
      <c r="B3" s="95"/>
      <c r="C3" s="8"/>
      <c r="D3" s="8"/>
      <c r="E3" s="8"/>
      <c r="F3" s="8"/>
      <c r="G3" s="8"/>
    </row>
    <row r="4" spans="1:7" s="6" customFormat="1" ht="94.5" customHeight="1">
      <c r="A4" s="99"/>
      <c r="B4" s="91" t="s">
        <v>32</v>
      </c>
      <c r="C4" s="90" t="s">
        <v>305</v>
      </c>
      <c r="D4" s="91" t="s">
        <v>306</v>
      </c>
      <c r="E4" s="90" t="s">
        <v>307</v>
      </c>
      <c r="F4" s="91" t="s">
        <v>308</v>
      </c>
      <c r="G4" s="90" t="s">
        <v>309</v>
      </c>
    </row>
    <row r="5" spans="1:7" ht="20.100000000000001" customHeight="1">
      <c r="A5" s="593" t="s">
        <v>101</v>
      </c>
      <c r="B5" s="594" t="s">
        <v>123</v>
      </c>
      <c r="C5" s="97">
        <v>43363</v>
      </c>
      <c r="D5" s="97">
        <v>56805.53</v>
      </c>
      <c r="E5" s="97">
        <v>270235.32</v>
      </c>
      <c r="F5" s="97">
        <v>103.17</v>
      </c>
      <c r="G5" s="97">
        <v>79.760000000000005</v>
      </c>
    </row>
    <row r="6" spans="1:7" ht="30" customHeight="1">
      <c r="A6" s="595" t="s">
        <v>102</v>
      </c>
      <c r="B6" s="596" t="s">
        <v>103</v>
      </c>
      <c r="C6" s="97">
        <v>701.505922278414</v>
      </c>
      <c r="D6" s="97">
        <v>878.42893265903604</v>
      </c>
      <c r="E6" s="97">
        <v>2700.8596619643299</v>
      </c>
      <c r="F6" s="97">
        <v>93.667546174142501</v>
      </c>
      <c r="G6" s="97">
        <v>90.329788554640601</v>
      </c>
    </row>
    <row r="7" spans="1:7" ht="20.100000000000001" customHeight="1">
      <c r="A7" s="597" t="s">
        <v>104</v>
      </c>
      <c r="B7" s="598" t="s">
        <v>105</v>
      </c>
      <c r="C7" s="97">
        <v>72.086672879776302</v>
      </c>
      <c r="D7" s="97">
        <v>75.880708294501403</v>
      </c>
      <c r="E7" s="97">
        <v>418.60857409133303</v>
      </c>
      <c r="F7" s="97">
        <v>93.75</v>
      </c>
      <c r="G7" s="97">
        <v>91.436464088397798</v>
      </c>
    </row>
    <row r="8" spans="1:7" ht="20.100000000000001" customHeight="1">
      <c r="A8" s="599" t="s">
        <v>106</v>
      </c>
      <c r="B8" s="598" t="s">
        <v>126</v>
      </c>
      <c r="C8" s="97">
        <v>1</v>
      </c>
      <c r="D8" s="97">
        <v>1.2</v>
      </c>
      <c r="E8" s="97">
        <v>6.1</v>
      </c>
      <c r="F8" s="97">
        <v>85.714285714285694</v>
      </c>
      <c r="G8" s="97">
        <v>87.142857142857196</v>
      </c>
    </row>
    <row r="9" spans="1:7" ht="79.5" customHeight="1">
      <c r="A9" s="600" t="s">
        <v>107</v>
      </c>
      <c r="B9" s="601" t="s">
        <v>108</v>
      </c>
      <c r="C9" s="98">
        <v>9.0000000000000094E-2</v>
      </c>
      <c r="D9" s="98">
        <v>0.12</v>
      </c>
      <c r="E9" s="98">
        <v>0.54000000000000103</v>
      </c>
      <c r="F9" s="98">
        <v>80</v>
      </c>
      <c r="G9" s="98">
        <v>81.818181818181799</v>
      </c>
    </row>
    <row r="10" spans="1:7" ht="27.75" customHeight="1">
      <c r="A10" s="607" t="s">
        <v>369</v>
      </c>
      <c r="B10" s="598" t="s">
        <v>110</v>
      </c>
      <c r="C10" s="97">
        <v>1265.92485083051</v>
      </c>
      <c r="D10" s="97">
        <v>1532.01096597323</v>
      </c>
      <c r="E10" s="97">
        <v>7882.1305038013597</v>
      </c>
      <c r="F10" s="97">
        <v>86.266306455504505</v>
      </c>
      <c r="G10" s="97">
        <v>78.206182296747798</v>
      </c>
    </row>
    <row r="11" spans="1:7" ht="27.75" customHeight="1">
      <c r="A11" s="600" t="s">
        <v>109</v>
      </c>
      <c r="B11" s="602" t="s">
        <v>108</v>
      </c>
      <c r="C11" s="97">
        <v>69.1580333625988</v>
      </c>
      <c r="D11" s="97">
        <v>73.349429323968394</v>
      </c>
      <c r="E11" s="97">
        <v>417.04389815627798</v>
      </c>
      <c r="F11" s="97">
        <v>95.890410958904098</v>
      </c>
      <c r="G11" s="97">
        <v>92.343387470997698</v>
      </c>
    </row>
    <row r="12" spans="1:7" ht="27.75" customHeight="1">
      <c r="A12" s="600" t="s">
        <v>111</v>
      </c>
      <c r="B12" s="598" t="s">
        <v>110</v>
      </c>
      <c r="C12" s="97">
        <v>39.050047816385103</v>
      </c>
      <c r="D12" s="97">
        <v>42.237806821804298</v>
      </c>
      <c r="E12" s="97">
        <v>247.87554506321499</v>
      </c>
      <c r="F12" s="97">
        <v>92.968429800992794</v>
      </c>
      <c r="G12" s="97">
        <v>88.418347852333298</v>
      </c>
    </row>
    <row r="13" spans="1:7" ht="27.75" customHeight="1">
      <c r="A13" s="600" t="s">
        <v>112</v>
      </c>
      <c r="B13" s="598" t="s">
        <v>113</v>
      </c>
      <c r="C13" s="97">
        <v>1260.35753111143</v>
      </c>
      <c r="D13" s="97">
        <v>1362.8037047632699</v>
      </c>
      <c r="E13" s="97">
        <v>8540.77574023745</v>
      </c>
      <c r="F13" s="97">
        <v>77.829099307159396</v>
      </c>
      <c r="G13" s="97">
        <v>80.929876101673301</v>
      </c>
    </row>
    <row r="14" spans="1:7" ht="27.75" customHeight="1">
      <c r="A14" s="600" t="s">
        <v>114</v>
      </c>
      <c r="B14" s="598" t="s">
        <v>103</v>
      </c>
      <c r="C14" s="97">
        <v>665</v>
      </c>
      <c r="D14" s="97">
        <v>795</v>
      </c>
      <c r="E14" s="97">
        <v>3917</v>
      </c>
      <c r="F14" s="97">
        <v>98.027127003699107</v>
      </c>
      <c r="G14" s="97">
        <v>79.355753646677499</v>
      </c>
    </row>
    <row r="15" spans="1:7" ht="30" customHeight="1">
      <c r="A15" s="600" t="s">
        <v>115</v>
      </c>
      <c r="B15" s="598" t="s">
        <v>113</v>
      </c>
      <c r="C15" s="97">
        <v>9874.2042440318291</v>
      </c>
      <c r="D15" s="97">
        <v>11268.2095490716</v>
      </c>
      <c r="E15" s="97">
        <v>61858.985411140602</v>
      </c>
      <c r="F15" s="97">
        <v>90.654205607476598</v>
      </c>
      <c r="G15" s="97">
        <v>80.438066465256796</v>
      </c>
    </row>
    <row r="16" spans="1:7" ht="41.25" customHeight="1">
      <c r="A16" s="600" t="s">
        <v>116</v>
      </c>
      <c r="B16" s="598" t="s">
        <v>103</v>
      </c>
      <c r="C16" s="97">
        <v>230</v>
      </c>
      <c r="D16" s="97">
        <v>275</v>
      </c>
      <c r="E16" s="97">
        <v>1601</v>
      </c>
      <c r="F16" s="97">
        <v>82.089552238805993</v>
      </c>
      <c r="G16" s="97">
        <v>79.335976214073298</v>
      </c>
    </row>
    <row r="17" spans="1:7" ht="22.5" customHeight="1">
      <c r="A17" s="600" t="s">
        <v>117</v>
      </c>
      <c r="B17" s="598" t="s">
        <v>124</v>
      </c>
      <c r="C17" s="97">
        <v>2165.84755030621</v>
      </c>
      <c r="D17" s="97">
        <v>2405.11264216973</v>
      </c>
      <c r="E17" s="97">
        <v>16640.139435695499</v>
      </c>
      <c r="F17" s="97">
        <v>92.743873137914505</v>
      </c>
      <c r="G17" s="97">
        <v>83.833500753390297</v>
      </c>
    </row>
    <row r="18" spans="1:7" ht="20.100000000000001" customHeight="1">
      <c r="A18" s="600" t="s">
        <v>118</v>
      </c>
      <c r="B18" s="598" t="s">
        <v>119</v>
      </c>
      <c r="C18" s="97">
        <v>258.14999999999998</v>
      </c>
      <c r="D18" s="97">
        <v>474.5</v>
      </c>
      <c r="E18" s="97">
        <v>1356</v>
      </c>
      <c r="F18" s="97">
        <v>103.85</v>
      </c>
      <c r="G18" s="97">
        <v>74.17</v>
      </c>
    </row>
    <row r="19" spans="1:7" ht="20.100000000000001" customHeight="1">
      <c r="A19" s="600" t="s">
        <v>120</v>
      </c>
      <c r="B19" s="598" t="s">
        <v>119</v>
      </c>
      <c r="C19" s="97">
        <v>16.190000000000001</v>
      </c>
      <c r="D19" s="97">
        <v>16.43</v>
      </c>
      <c r="E19" s="97">
        <v>94</v>
      </c>
      <c r="F19" s="97">
        <v>102.30386052303901</v>
      </c>
      <c r="G19" s="97">
        <v>107.293687935167</v>
      </c>
    </row>
    <row r="20" spans="1:7" ht="20.100000000000001" customHeight="1">
      <c r="A20" s="600" t="s">
        <v>121</v>
      </c>
      <c r="B20" s="598" t="s">
        <v>125</v>
      </c>
      <c r="C20" s="97">
        <v>390</v>
      </c>
      <c r="D20" s="97">
        <v>395</v>
      </c>
      <c r="E20" s="97">
        <v>2442</v>
      </c>
      <c r="F20" s="97">
        <v>106.756756756757</v>
      </c>
      <c r="G20" s="97">
        <v>111.506849315068</v>
      </c>
    </row>
    <row r="21" spans="1:7" ht="30" customHeight="1">
      <c r="A21" s="600" t="s">
        <v>122</v>
      </c>
      <c r="B21" s="598" t="s">
        <v>110</v>
      </c>
      <c r="C21" s="97">
        <v>2144.1403837313301</v>
      </c>
      <c r="D21" s="97">
        <v>2166.7028606400399</v>
      </c>
      <c r="E21" s="97">
        <v>12842.422220874099</v>
      </c>
      <c r="F21" s="97">
        <v>107.12361722859001</v>
      </c>
      <c r="G21" s="97">
        <v>106.106203199352</v>
      </c>
    </row>
    <row r="22" spans="1:7" ht="6.75" customHeight="1">
      <c r="A22" s="44"/>
      <c r="B22" s="96"/>
      <c r="C22" s="44"/>
      <c r="D22" s="44"/>
      <c r="E22" s="44"/>
      <c r="F22" s="44"/>
      <c r="G22" s="44"/>
    </row>
  </sheetData>
  <phoneticPr fontId="3" type="noConversion"/>
  <pageMargins left="1.03" right="0.31" top="0.5"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GRDP</vt:lpstr>
      <vt:lpstr>SX NN</vt:lpstr>
      <vt:lpstr>Vụ ĐX</vt:lpstr>
      <vt:lpstr>SP chăn nuôi</vt:lpstr>
      <vt:lpstr>Lâm nghiệp</vt:lpstr>
      <vt:lpstr>Thủy sản</vt:lpstr>
      <vt:lpstr>IIP</vt:lpstr>
      <vt:lpstr>IIP quý</vt:lpstr>
      <vt:lpstr>SPCN</vt:lpstr>
      <vt:lpstr>SPCN quý</vt:lpstr>
      <vt:lpstr>VĐTTXH quy</vt:lpstr>
      <vt:lpstr>VĐT NSNN</vt:lpstr>
      <vt:lpstr>VĐT NSNN quý</vt:lpstr>
      <vt:lpstr>DT bán lẻ</vt:lpstr>
      <vt:lpstr>DTBL quý</vt:lpstr>
      <vt:lpstr>DT lưu trú, ăn uống</vt:lpstr>
      <vt:lpstr>DTLTAU quy</vt:lpstr>
      <vt:lpstr>CPI </vt:lpstr>
      <vt:lpstr>DT vận tải</vt:lpstr>
      <vt:lpstr>DTVT quý</vt:lpstr>
      <vt:lpstr>VT HKHH</vt:lpstr>
      <vt:lpstr>VT HKHH quý</vt:lpstr>
      <vt:lpstr>TT-AT XH</vt:lpstr>
      <vt:lpstr>TTATXH quy</vt:lpstr>
      <vt:lpstr>Thu NSNN</vt:lpstr>
      <vt:lpstr>Chi NSNN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AutoBVT</cp:lastModifiedBy>
  <cp:lastPrinted>2020-06-24T07:24:56Z</cp:lastPrinted>
  <dcterms:created xsi:type="dcterms:W3CDTF">2012-04-04T08:13:05Z</dcterms:created>
  <dcterms:modified xsi:type="dcterms:W3CDTF">2020-06-25T02:22:27Z</dcterms:modified>
</cp:coreProperties>
</file>