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sus\OneDrive\Máy tính\File bảng giá đất Lai Châu CPI 09.06\DUTHAOBANGGIADAT\"/>
    </mc:Choice>
  </mc:AlternateContent>
  <xr:revisionPtr revIDLastSave="0" documentId="13_ncr:1_{E101DC5F-61A3-4636-B8DC-E7CC9ECAEE40}" xr6:coauthVersionLast="47" xr6:coauthVersionMax="47" xr10:uidLastSave="{00000000-0000-0000-0000-000000000000}"/>
  <bookViews>
    <workbookView xWindow="-98" yWindow="-98" windowWidth="21795" windowHeight="12975" firstSheet="3" activeTab="3" xr2:uid="{00000000-000D-0000-FFFF-FFFF00000000}"/>
  </bookViews>
  <sheets>
    <sheet name="ODT - Cung tuyến đường thêm mới" sheetId="3" state="hidden" r:id="rId1"/>
    <sheet name="ODT - Tuyến đường điều chỉnh" sheetId="2" state="hidden" r:id="rId2"/>
    <sheet name="Đất Cửa khẩu điều chỉnh" sheetId="7" state="hidden" r:id="rId3"/>
    <sheet name="PL02 BGĐ tuyết đường mới" sheetId="24" r:id="rId4"/>
    <sheet name="Tổng hợp" sheetId="23" state="hidden" r:id="rId5"/>
  </sheets>
  <definedNames>
    <definedName name="_xlnm._FilterDatabase" localSheetId="0" hidden="1">'ODT - Cung tuyến đường thêm mới'!$A$8:$P$53</definedName>
    <definedName name="_xlnm._FilterDatabase" localSheetId="1" hidden="1">'ODT - Tuyến đường điều chỉnh'!$A$9:$N$79</definedName>
    <definedName name="chuong_pl_2_name" localSheetId="1">'ODT - Tuyến đường điều chỉnh'!$A$3</definedName>
    <definedName name="muc_1" localSheetId="0">'ODT - Cung tuyến đường thêm mới'!$A$9</definedName>
    <definedName name="muc_1_name" localSheetId="0">'ODT - Cung tuyến đường thêm mới'!$B$9</definedName>
    <definedName name="muc_14" localSheetId="2">'Đất Cửa khẩu điều chỉnh'!#REF!</definedName>
    <definedName name="_xlnm.Print_Titles" localSheetId="1">'ODT - Tuyến đường điều chỉnh'!$6:$8</definedName>
    <definedName name="_xlnm.Print_Titles" localSheetId="3">'PL02 BGĐ tuyết đường mới'!$6:$8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5" i="23" l="1"/>
  <c r="J165" i="23" s="1"/>
  <c r="J159" i="23" l="1"/>
  <c r="J173" i="23"/>
  <c r="J174" i="23"/>
  <c r="J183" i="23"/>
  <c r="J169" i="23"/>
  <c r="J154" i="23"/>
  <c r="E179" i="23"/>
  <c r="J179" i="23" s="1"/>
  <c r="E150" i="23"/>
  <c r="J150" i="23" s="1"/>
  <c r="J182" i="23"/>
  <c r="J187" i="23"/>
  <c r="J168" i="23"/>
  <c r="J153" i="23"/>
  <c r="J158" i="23"/>
  <c r="J188" i="23"/>
  <c r="Q46" i="7" l="1"/>
  <c r="T46" i="7" s="1"/>
  <c r="P46" i="7"/>
  <c r="S46" i="7" s="1"/>
  <c r="O46" i="7"/>
  <c r="R46" i="7" s="1"/>
  <c r="Q45" i="7"/>
  <c r="T45" i="7" s="1"/>
  <c r="P45" i="7"/>
  <c r="S45" i="7" s="1"/>
  <c r="O45" i="7"/>
  <c r="R45" i="7" s="1"/>
  <c r="Q44" i="7"/>
  <c r="T44" i="7" s="1"/>
  <c r="P44" i="7"/>
  <c r="S44" i="7" s="1"/>
  <c r="O44" i="7"/>
  <c r="R44" i="7" s="1"/>
  <c r="Q43" i="7"/>
  <c r="T43" i="7" s="1"/>
  <c r="P43" i="7"/>
  <c r="S43" i="7" s="1"/>
  <c r="O43" i="7"/>
  <c r="R43" i="7" s="1"/>
  <c r="Q42" i="7"/>
  <c r="T42" i="7" s="1"/>
  <c r="P42" i="7"/>
  <c r="S42" i="7" s="1"/>
  <c r="O42" i="7"/>
  <c r="R42" i="7" s="1"/>
  <c r="Q41" i="7"/>
  <c r="T41" i="7" s="1"/>
  <c r="P41" i="7"/>
  <c r="S41" i="7" s="1"/>
  <c r="O41" i="7"/>
  <c r="R41" i="7" s="1"/>
  <c r="Q40" i="7"/>
  <c r="T40" i="7" s="1"/>
  <c r="P40" i="7"/>
  <c r="S40" i="7" s="1"/>
  <c r="O40" i="7"/>
  <c r="R40" i="7" s="1"/>
  <c r="Q39" i="7"/>
  <c r="T39" i="7" s="1"/>
  <c r="P39" i="7"/>
  <c r="S39" i="7" s="1"/>
  <c r="O39" i="7"/>
  <c r="R39" i="7" s="1"/>
  <c r="Q38" i="7"/>
  <c r="T38" i="7" s="1"/>
  <c r="P38" i="7"/>
  <c r="S38" i="7" s="1"/>
  <c r="O38" i="7"/>
  <c r="R38" i="7" s="1"/>
  <c r="Q37" i="7"/>
  <c r="T37" i="7" s="1"/>
  <c r="P37" i="7"/>
  <c r="S37" i="7" s="1"/>
  <c r="O37" i="7"/>
  <c r="R37" i="7" s="1"/>
  <c r="Q36" i="7"/>
  <c r="T36" i="7" s="1"/>
  <c r="P36" i="7"/>
  <c r="S36" i="7" s="1"/>
  <c r="O36" i="7"/>
  <c r="R36" i="7" s="1"/>
  <c r="Q35" i="7"/>
  <c r="T35" i="7" s="1"/>
  <c r="P35" i="7"/>
  <c r="S35" i="7" s="1"/>
  <c r="O35" i="7"/>
  <c r="R35" i="7" s="1"/>
  <c r="Q34" i="7"/>
  <c r="T34" i="7" s="1"/>
  <c r="P34" i="7"/>
  <c r="S34" i="7" s="1"/>
  <c r="O34" i="7"/>
  <c r="R34" i="7" s="1"/>
  <c r="Q33" i="7"/>
  <c r="T33" i="7" s="1"/>
  <c r="P33" i="7"/>
  <c r="S33" i="7" s="1"/>
  <c r="O33" i="7"/>
  <c r="R33" i="7" s="1"/>
  <c r="Q29" i="7"/>
  <c r="T29" i="7" s="1"/>
  <c r="P29" i="7"/>
  <c r="S29" i="7" s="1"/>
  <c r="O29" i="7"/>
  <c r="R29" i="7" s="1"/>
  <c r="Q28" i="7"/>
  <c r="T28" i="7" s="1"/>
  <c r="P28" i="7"/>
  <c r="S28" i="7" s="1"/>
  <c r="O28" i="7"/>
  <c r="R28" i="7" s="1"/>
  <c r="Q27" i="7"/>
  <c r="T27" i="7" s="1"/>
  <c r="P27" i="7"/>
  <c r="S27" i="7" s="1"/>
  <c r="O27" i="7"/>
  <c r="R27" i="7" s="1"/>
  <c r="Q26" i="7"/>
  <c r="T26" i="7" s="1"/>
  <c r="P26" i="7"/>
  <c r="S26" i="7" s="1"/>
  <c r="O26" i="7"/>
  <c r="R26" i="7" s="1"/>
  <c r="Q25" i="7"/>
  <c r="T25" i="7" s="1"/>
  <c r="P25" i="7"/>
  <c r="S25" i="7" s="1"/>
  <c r="O25" i="7"/>
  <c r="R25" i="7" s="1"/>
  <c r="Q24" i="7"/>
  <c r="T24" i="7" s="1"/>
  <c r="P24" i="7"/>
  <c r="S24" i="7" s="1"/>
  <c r="O24" i="7"/>
  <c r="R24" i="7" s="1"/>
  <c r="Q23" i="7"/>
  <c r="T23" i="7" s="1"/>
  <c r="P23" i="7"/>
  <c r="S23" i="7" s="1"/>
  <c r="O23" i="7"/>
  <c r="R23" i="7" s="1"/>
  <c r="Q22" i="7"/>
  <c r="T22" i="7" s="1"/>
  <c r="P22" i="7"/>
  <c r="S22" i="7" s="1"/>
  <c r="O22" i="7"/>
  <c r="R22" i="7" s="1"/>
  <c r="Q21" i="7"/>
  <c r="T21" i="7" s="1"/>
  <c r="P21" i="7"/>
  <c r="S21" i="7" s="1"/>
  <c r="O21" i="7"/>
  <c r="R21" i="7" s="1"/>
  <c r="Q20" i="7"/>
  <c r="T20" i="7" s="1"/>
  <c r="P20" i="7"/>
  <c r="S20" i="7" s="1"/>
  <c r="O20" i="7"/>
  <c r="R20" i="7" s="1"/>
  <c r="Q19" i="7"/>
  <c r="T19" i="7" s="1"/>
  <c r="P19" i="7"/>
  <c r="S19" i="7" s="1"/>
  <c r="O19" i="7"/>
  <c r="R19" i="7" s="1"/>
  <c r="Q18" i="7"/>
  <c r="T18" i="7" s="1"/>
  <c r="P18" i="7"/>
  <c r="S18" i="7" s="1"/>
  <c r="O18" i="7"/>
  <c r="R18" i="7" s="1"/>
  <c r="Q17" i="7"/>
  <c r="T17" i="7" s="1"/>
  <c r="P17" i="7"/>
  <c r="S17" i="7" s="1"/>
  <c r="O17" i="7"/>
  <c r="R17" i="7" s="1"/>
  <c r="Q16" i="7"/>
  <c r="T16" i="7" s="1"/>
  <c r="P16" i="7"/>
  <c r="S16" i="7" s="1"/>
  <c r="O16" i="7"/>
  <c r="R16" i="7" s="1"/>
  <c r="Q12" i="7"/>
  <c r="P12" i="7"/>
  <c r="O12" i="7"/>
  <c r="R12" i="7" s="1"/>
  <c r="K12" i="7"/>
  <c r="T12" i="7" s="1"/>
  <c r="J12" i="7"/>
  <c r="S12" i="7" s="1"/>
  <c r="Q11" i="7"/>
  <c r="P11" i="7"/>
  <c r="O11" i="7"/>
  <c r="R11" i="7" s="1"/>
  <c r="K11" i="7"/>
  <c r="J11" i="7"/>
  <c r="Q10" i="7"/>
  <c r="P10" i="7"/>
  <c r="O10" i="7"/>
  <c r="R10" i="7" s="1"/>
  <c r="Q9" i="7"/>
  <c r="P9" i="7"/>
  <c r="O9" i="7"/>
  <c r="R9" i="7" s="1"/>
  <c r="K9" i="7"/>
  <c r="J9" i="7"/>
  <c r="Q8" i="7"/>
  <c r="P8" i="7"/>
  <c r="O8" i="7"/>
  <c r="R8" i="7" s="1"/>
  <c r="Q7" i="7"/>
  <c r="P7" i="7"/>
  <c r="O7" i="7"/>
  <c r="R7" i="7" s="1"/>
  <c r="Q6" i="7"/>
  <c r="P6" i="7"/>
  <c r="O6" i="7"/>
  <c r="R6" i="7" s="1"/>
  <c r="K6" i="7"/>
  <c r="J6" i="7"/>
  <c r="S6" i="7" s="1"/>
  <c r="S11" i="7" l="1"/>
  <c r="T11" i="7"/>
  <c r="S9" i="7"/>
  <c r="T6" i="7"/>
  <c r="T9" i="7"/>
  <c r="T45" i="3" l="1"/>
  <c r="Q45" i="3"/>
  <c r="T27" i="3" l="1"/>
  <c r="Q27" i="3"/>
  <c r="T26" i="3"/>
  <c r="Q26" i="3"/>
  <c r="T25" i="3"/>
  <c r="Q25" i="3"/>
  <c r="S24" i="3"/>
  <c r="V24" i="3"/>
  <c r="R24" i="3"/>
  <c r="U24" i="3"/>
  <c r="Q24" i="3"/>
  <c r="T24" i="3"/>
  <c r="S23" i="3"/>
  <c r="V23" i="3"/>
  <c r="U23" i="3"/>
  <c r="R23" i="3"/>
  <c r="Q23" i="3"/>
  <c r="T23" i="3"/>
  <c r="Q29" i="3"/>
  <c r="T29" i="3"/>
  <c r="Q28" i="3"/>
  <c r="T28" i="3"/>
  <c r="Q50" i="3" l="1"/>
  <c r="T50" i="3"/>
  <c r="T48" i="3" l="1"/>
  <c r="Q48" i="3"/>
  <c r="T47" i="3" l="1"/>
  <c r="Q47" i="3"/>
  <c r="V43" i="3" l="1"/>
  <c r="S43" i="3"/>
  <c r="R43" i="3"/>
  <c r="U43" i="3"/>
  <c r="Q43" i="3"/>
  <c r="T43" i="3"/>
  <c r="S42" i="3"/>
  <c r="V42" i="3"/>
  <c r="U42" i="3"/>
  <c r="R42" i="3"/>
  <c r="R41" i="3"/>
  <c r="U41" i="3"/>
  <c r="Q41" i="3"/>
  <c r="T41" i="3"/>
  <c r="S40" i="3"/>
  <c r="V40" i="3"/>
  <c r="S41" i="3"/>
  <c r="V41" i="3"/>
  <c r="R40" i="3"/>
  <c r="U40" i="3"/>
  <c r="Q42" i="3"/>
  <c r="T42" i="3"/>
  <c r="T40" i="3"/>
  <c r="Q40" i="3"/>
  <c r="T37" i="3" l="1"/>
  <c r="Q37" i="3"/>
  <c r="Q36" i="3"/>
  <c r="T36" i="3"/>
  <c r="T38" i="3"/>
  <c r="Q38" i="3"/>
  <c r="Q32" i="3" l="1"/>
  <c r="T32" i="3"/>
  <c r="Q33" i="3"/>
  <c r="T33" i="3"/>
  <c r="Q31" i="3" l="1"/>
  <c r="T31" i="3"/>
  <c r="Q34" i="3"/>
  <c r="T34" i="3"/>
  <c r="Q51" i="3" l="1"/>
  <c r="T51" i="3"/>
  <c r="Q52" i="3" l="1"/>
  <c r="T52" i="3"/>
  <c r="T53" i="3"/>
  <c r="Q53" i="3"/>
  <c r="Q49" i="3" l="1"/>
  <c r="T49" i="3"/>
  <c r="S13" i="3" l="1"/>
  <c r="V13" i="3"/>
  <c r="U12" i="3"/>
  <c r="R12" i="3"/>
  <c r="U13" i="3"/>
  <c r="R13" i="3"/>
  <c r="U11" i="3"/>
  <c r="R11" i="3"/>
  <c r="S12" i="3"/>
  <c r="V12" i="3"/>
  <c r="S11" i="3"/>
  <c r="V11" i="3"/>
  <c r="D44" i="23" l="1"/>
  <c r="D31" i="23"/>
  <c r="D32" i="23"/>
  <c r="D28" i="23"/>
  <c r="E28" i="23" s="1"/>
  <c r="J28" i="23" s="1"/>
  <c r="D36" i="23"/>
  <c r="D37" i="23"/>
  <c r="F36" i="23" a="1"/>
  <c r="F37" i="23" a="1"/>
  <c r="F36" i="23" l="1"/>
  <c r="J36" i="23" s="1"/>
  <c r="F37" i="23"/>
  <c r="J37" i="23" s="1"/>
  <c r="D43" i="23"/>
  <c r="D126" i="23"/>
  <c r="D141" i="23"/>
  <c r="F141" i="23" s="1" a="1"/>
  <c r="D114" i="23"/>
  <c r="D89" i="23"/>
  <c r="D90" i="23"/>
  <c r="F90" i="23" s="1" a="1"/>
  <c r="D81" i="23"/>
  <c r="E81" i="23" s="1"/>
  <c r="J81" i="23" s="1"/>
  <c r="D62" i="23"/>
  <c r="D54" i="23"/>
  <c r="E54" i="23" s="1"/>
  <c r="J54" i="23" s="1"/>
  <c r="D63" i="23"/>
  <c r="F63" i="23" s="1" a="1"/>
  <c r="D48" i="23"/>
  <c r="D49" i="23"/>
  <c r="D40" i="23"/>
  <c r="E40" i="23" s="1"/>
  <c r="J40" i="23" s="1"/>
  <c r="D140" i="23"/>
  <c r="D115" i="23"/>
  <c r="F115" i="23" s="1" a="1"/>
  <c r="D72" i="23"/>
  <c r="D73" i="23"/>
  <c r="F73" i="23" s="1" a="1"/>
  <c r="D127" i="23"/>
  <c r="T14" i="3"/>
  <c r="Q14" i="3"/>
  <c r="D99" i="23"/>
  <c r="D84" i="23"/>
  <c r="D98" i="23"/>
  <c r="D85" i="23"/>
  <c r="D104" i="23"/>
  <c r="D95" i="23"/>
  <c r="E95" i="23" s="1"/>
  <c r="J95" i="23" s="1"/>
  <c r="D103" i="23"/>
  <c r="D77" i="23"/>
  <c r="F77" i="23" s="1" a="1"/>
  <c r="D69" i="23"/>
  <c r="E69" i="23" s="1"/>
  <c r="J69" i="23" s="1"/>
  <c r="D78" i="23"/>
  <c r="F62" i="23" a="1"/>
  <c r="F104" i="23" a="1"/>
  <c r="F114" i="23" a="1"/>
  <c r="F78" i="23" a="1"/>
  <c r="E32" i="23" a="1"/>
  <c r="E31" i="23" a="1"/>
  <c r="F49" i="23" a="1"/>
  <c r="F126" i="23" a="1"/>
  <c r="F31" i="23" a="1"/>
  <c r="F89" i="23" a="1"/>
  <c r="E72" i="23" a="1"/>
  <c r="F43" i="23" a="1"/>
  <c r="F44" i="23" a="1"/>
  <c r="F48" i="23" a="1"/>
  <c r="F103" i="23" a="1"/>
  <c r="E44" i="23" a="1"/>
  <c r="F32" i="23" a="1"/>
  <c r="E44" i="23" l="1"/>
  <c r="F63" i="23"/>
  <c r="J63" i="23" s="1"/>
  <c r="F115" i="23"/>
  <c r="F73" i="23"/>
  <c r="F49" i="23"/>
  <c r="J49" i="23" s="1"/>
  <c r="F32" i="23"/>
  <c r="F114" i="23"/>
  <c r="F141" i="23"/>
  <c r="F103" i="23"/>
  <c r="J103" i="23" s="1"/>
  <c r="F104" i="23"/>
  <c r="J104" i="23" s="1"/>
  <c r="F48" i="23"/>
  <c r="J48" i="23" s="1"/>
  <c r="F62" i="23"/>
  <c r="J62" i="23" s="1"/>
  <c r="F126" i="23"/>
  <c r="E31" i="23"/>
  <c r="F90" i="23"/>
  <c r="J90" i="23" s="1"/>
  <c r="F43" i="23"/>
  <c r="E72" i="23"/>
  <c r="F78" i="23"/>
  <c r="J78" i="23" s="1"/>
  <c r="F31" i="23"/>
  <c r="F89" i="23"/>
  <c r="J89" i="23" s="1"/>
  <c r="E32" i="23"/>
  <c r="F77" i="23"/>
  <c r="J77" i="23" s="1"/>
  <c r="F44" i="23"/>
  <c r="D146" i="23"/>
  <c r="F146" i="23" s="1" a="1"/>
  <c r="D131" i="23"/>
  <c r="D145" i="23"/>
  <c r="T15" i="3"/>
  <c r="Q15" i="3"/>
  <c r="T13" i="3"/>
  <c r="Q13" i="3"/>
  <c r="T16" i="3"/>
  <c r="Q16" i="3"/>
  <c r="S19" i="3"/>
  <c r="V19" i="3"/>
  <c r="U19" i="3"/>
  <c r="R19" i="3"/>
  <c r="Q12" i="3"/>
  <c r="T12" i="3"/>
  <c r="D132" i="23"/>
  <c r="F132" i="23" s="1" a="1"/>
  <c r="Q18" i="3"/>
  <c r="T18" i="3"/>
  <c r="D119" i="23"/>
  <c r="D120" i="23"/>
  <c r="F120" i="23" s="1" a="1"/>
  <c r="D123" i="23"/>
  <c r="E123" i="23" s="1"/>
  <c r="J123" i="23" s="1"/>
  <c r="D137" i="23"/>
  <c r="E137" i="23" s="1"/>
  <c r="J137" i="23" s="1"/>
  <c r="Q19" i="3"/>
  <c r="T19" i="3"/>
  <c r="U18" i="3"/>
  <c r="R18" i="3"/>
  <c r="D111" i="23"/>
  <c r="E111" i="23" s="1"/>
  <c r="J111" i="23" s="1"/>
  <c r="T11" i="3"/>
  <c r="Q11" i="3"/>
  <c r="S18" i="3"/>
  <c r="V18" i="3"/>
  <c r="F131" i="23" a="1"/>
  <c r="E99" i="23" a="1"/>
  <c r="F119" i="23" a="1"/>
  <c r="E115" i="23" a="1"/>
  <c r="E73" i="23" a="1"/>
  <c r="E126" i="23" a="1"/>
  <c r="F127" i="23" a="1"/>
  <c r="F84" i="23" a="1"/>
  <c r="F72" i="23" a="1"/>
  <c r="F145" i="23" a="1"/>
  <c r="E85" i="23" a="1"/>
  <c r="E127" i="23" a="1"/>
  <c r="F85" i="23" a="1"/>
  <c r="F140" i="23" a="1"/>
  <c r="E98" i="23" a="1"/>
  <c r="E140" i="23" a="1"/>
  <c r="F99" i="23" a="1"/>
  <c r="E43" i="23" a="1"/>
  <c r="F98" i="23" a="1"/>
  <c r="E84" i="23" a="1"/>
  <c r="E141" i="23" a="1"/>
  <c r="E114" i="23" a="1"/>
  <c r="J32" i="23" l="1"/>
  <c r="J44" i="23"/>
  <c r="F85" i="23"/>
  <c r="F132" i="23"/>
  <c r="J132" i="23" s="1"/>
  <c r="F84" i="23"/>
  <c r="F99" i="23"/>
  <c r="F72" i="23"/>
  <c r="J72" i="23" s="1"/>
  <c r="F146" i="23"/>
  <c r="J146" i="23" s="1"/>
  <c r="E99" i="23"/>
  <c r="E73" i="23"/>
  <c r="J73" i="23" s="1"/>
  <c r="F131" i="23"/>
  <c r="J131" i="23" s="1"/>
  <c r="E141" i="23"/>
  <c r="J141" i="23" s="1"/>
  <c r="E127" i="23"/>
  <c r="F98" i="23"/>
  <c r="E85" i="23"/>
  <c r="F120" i="23"/>
  <c r="J120" i="23" s="1"/>
  <c r="F127" i="23"/>
  <c r="E98" i="23"/>
  <c r="E140" i="23"/>
  <c r="F119" i="23"/>
  <c r="J119" i="23" s="1"/>
  <c r="E114" i="23"/>
  <c r="J114" i="23" s="1"/>
  <c r="E115" i="23"/>
  <c r="J115" i="23" s="1"/>
  <c r="F140" i="23"/>
  <c r="F145" i="23"/>
  <c r="J145" i="23" s="1"/>
  <c r="E84" i="23"/>
  <c r="E126" i="23"/>
  <c r="J126" i="23" s="1"/>
  <c r="E43" i="23"/>
  <c r="J43" i="23" s="1"/>
  <c r="J31" i="23"/>
  <c r="Q17" i="3"/>
  <c r="T17" i="3"/>
  <c r="J140" i="23" l="1"/>
  <c r="J85" i="23"/>
  <c r="J84" i="23"/>
  <c r="J99" i="23"/>
  <c r="J127" i="23"/>
  <c r="J98" i="23"/>
  <c r="Q10" i="3"/>
  <c r="D57" i="23"/>
  <c r="D58" i="23"/>
  <c r="F58" i="23" a="1"/>
  <c r="E57" i="23" a="1"/>
  <c r="E57" i="23" l="1"/>
  <c r="F58" i="23"/>
  <c r="E58" i="23" a="1"/>
  <c r="F57" i="23" a="1"/>
  <c r="F57" i="23" l="1"/>
  <c r="J57" i="23" s="1"/>
  <c r="E58" i="23"/>
  <c r="J5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7" authorId="0" shapeId="0" xr:uid="{00000000-0006-0000-0200-000001000000}">
      <text>
        <r>
          <rPr>
            <b/>
            <sz val="9"/>
            <color indexed="81"/>
            <rFont val="Tahoma"/>
            <family val="2"/>
            <charset val="163"/>
          </rPr>
          <t>ADMIN:</t>
        </r>
        <r>
          <rPr>
            <sz val="9"/>
            <color indexed="81"/>
            <rFont val="Tahoma"/>
            <family val="2"/>
            <charset val="163"/>
          </rPr>
          <t xml:space="preserve">
Đường Tuần Tra</t>
        </r>
      </text>
    </comment>
    <comment ref="E19" authorId="0" shapeId="0" xr:uid="{00000000-0006-0000-0200-000002000000}">
      <text>
        <r>
          <rPr>
            <b/>
            <sz val="9"/>
            <color indexed="81"/>
            <rFont val="Tahoma"/>
            <family val="2"/>
            <charset val="163"/>
          </rPr>
          <t>ADMIN:</t>
        </r>
        <r>
          <rPr>
            <sz val="9"/>
            <color indexed="81"/>
            <rFont val="Tahoma"/>
            <family val="2"/>
            <charset val="163"/>
          </rPr>
          <t xml:space="preserve">
Đường B5, B5 kéo dài</t>
        </r>
      </text>
    </comment>
    <comment ref="E21" authorId="0" shapeId="0" xr:uid="{00000000-0006-0000-0200-000003000000}">
      <text>
        <r>
          <rPr>
            <b/>
            <sz val="9"/>
            <color indexed="81"/>
            <rFont val="Tahoma"/>
            <family val="2"/>
            <charset val="163"/>
          </rPr>
          <t>ADMIN:</t>
        </r>
        <r>
          <rPr>
            <sz val="9"/>
            <color indexed="81"/>
            <rFont val="Tahoma"/>
            <family val="2"/>
            <charset val="163"/>
          </rPr>
          <t xml:space="preserve">
TM1, TM2, TM3, TM4</t>
        </r>
      </text>
    </comment>
  </commentList>
</comments>
</file>

<file path=xl/sharedStrings.xml><?xml version="1.0" encoding="utf-8"?>
<sst xmlns="http://schemas.openxmlformats.org/spreadsheetml/2006/main" count="3133" uniqueCount="643">
  <si>
    <t>Tên đơn vị hành chính</t>
  </si>
  <si>
    <t>Đoạn đường</t>
  </si>
  <si>
    <t>Ghi chú</t>
  </si>
  <si>
    <t>Từ</t>
  </si>
  <si>
    <t>Đến</t>
  </si>
  <si>
    <t>VT1</t>
  </si>
  <si>
    <t>VT2</t>
  </si>
  <si>
    <t>VT3</t>
  </si>
  <si>
    <t>Giá đất thương mại dịch vụ</t>
  </si>
  <si>
    <t>Giá đất sản xuất kinh doanh phi nông nghiệp không phải đất TMDV tại đô thị</t>
  </si>
  <si>
    <t>PHỤ LỤC 02</t>
  </si>
  <si>
    <t>STT</t>
  </si>
  <si>
    <t>Tên đường, phố hoặc điểm đầu, điểm cuối điều chỉnh, bổ sung</t>
  </si>
  <si>
    <t>Tên đường, phố</t>
  </si>
  <si>
    <t>đến</t>
  </si>
  <si>
    <t>Tên đường, phố theo Quyết định số 45/2019/QĐ-UBND ngày 20/12/2019 và Quyết định số 44/2021/QĐ-UBND ngày 26/12/2021 của UBND tỉnh</t>
  </si>
  <si>
    <t>Đường T1</t>
  </si>
  <si>
    <t>Tiếp giáp đường 28-06</t>
  </si>
  <si>
    <t>Tiếp giáp phố Thành Công</t>
  </si>
  <si>
    <t>III</t>
  </si>
  <si>
    <t>1.1</t>
  </si>
  <si>
    <t>1.2</t>
  </si>
  <si>
    <t>Xã Than Uyên</t>
  </si>
  <si>
    <t>Xã Tân Uyên</t>
  </si>
  <si>
    <t>Xã Bản Bo</t>
  </si>
  <si>
    <t>Xã Bình Lư</t>
  </si>
  <si>
    <t>Xã Tả Lèng</t>
  </si>
  <si>
    <t>Xã Khum Há</t>
  </si>
  <si>
    <t>Phường Tân Phong</t>
  </si>
  <si>
    <t>Phường Đoàn Kết</t>
  </si>
  <si>
    <t>Xã Sin Suối Hồ</t>
  </si>
  <si>
    <t>Xã Phong Thổ</t>
  </si>
  <si>
    <t>Xã Nậm Hàng</t>
  </si>
  <si>
    <t>Thành phố Lai Châu</t>
  </si>
  <si>
    <t>Huyện Phong Thổ</t>
  </si>
  <si>
    <t>I. BẢNG GIÁ ĐẤT Ở TẠI KHU KINH TẾ CỬA KHẨU MA LÙ THÀNG</t>
  </si>
  <si>
    <t>Tên đường phố</t>
  </si>
  <si>
    <t>Đơn giá UNBD</t>
  </si>
  <si>
    <t>Hệ số điều chỉnh</t>
  </si>
  <si>
    <t xml:space="preserve">Từ </t>
  </si>
  <si>
    <t>Quốc lộ 12</t>
  </si>
  <si>
    <t>Tiếp giáp đường số 5</t>
  </si>
  <si>
    <t>Tiếp giáp đường số 8</t>
  </si>
  <si>
    <t>Đường số 3</t>
  </si>
  <si>
    <t>Đường số 5</t>
  </si>
  <si>
    <t>Tiếp giáp đường số 4</t>
  </si>
  <si>
    <t>Tiếp giáp đường số 9</t>
  </si>
  <si>
    <t>Đường số 8</t>
  </si>
  <si>
    <t>Tiếp giáp QL 12</t>
  </si>
  <si>
    <t>Tiếp giáp đường số 3</t>
  </si>
  <si>
    <t>Đường số 9</t>
  </si>
  <si>
    <t>Đường số 13 (đường cụt)</t>
  </si>
  <si>
    <t>Cuối đường</t>
  </si>
  <si>
    <t>Đường số 15</t>
  </si>
  <si>
    <t>Tiếp giáp đường số 1</t>
  </si>
  <si>
    <t>II. BẢNG GIÁ ĐẤT THƯƠNG MẠI, DỊCH VỤ TẠI KHU KINH TẾ CỬA KHẨU MA LÙ THÀNG</t>
  </si>
  <si>
    <t>Trạm kiểm soát liên ngành</t>
  </si>
  <si>
    <t>Đường số 1</t>
  </si>
  <si>
    <t>Đường số 2</t>
  </si>
  <si>
    <t>Đường số 4</t>
  </si>
  <si>
    <t>Đường số 6</t>
  </si>
  <si>
    <t>Đường số 7</t>
  </si>
  <si>
    <t>Đường số 10</t>
  </si>
  <si>
    <t>Đường số 11</t>
  </si>
  <si>
    <t>Tiếp giáp đường số 10</t>
  </si>
  <si>
    <t>Đường số 12</t>
  </si>
  <si>
    <t>Đường số 14</t>
  </si>
  <si>
    <t>Tiếp giáp Quốc Môn</t>
  </si>
  <si>
    <t>III. BẢNG GIÁ ĐẤT SẢN XUẤT KINH DOANH PHI NÔNG NGHIỆP KHÔNG PHẢI 
ĐẤT THƯƠNG MẠI DỊCH VỤ</t>
  </si>
  <si>
    <t>Giá đất ở tại đô thị theo Quyết định số 45/2019/QĐ-UBND ngày 20/12/2019 của UBND tỉnh</t>
  </si>
  <si>
    <t>Giá đất thương mại dịch vụ đơn vị tư vấn đề xuất theo Quyết định số 45/2019/QĐ-UBND ngày 20/12/2019 của UBND tỉnh</t>
  </si>
  <si>
    <t>Giá đất sản xuất kinh doanh phi nông nghiệp không phải đất TMDV tại đô thị theo Quyết định số 45/2019/QĐ-UBND ngày 20/12/2019 của UBND tỉnh</t>
  </si>
  <si>
    <t>2.1</t>
  </si>
  <si>
    <t>2.2</t>
  </si>
  <si>
    <t>3.1</t>
  </si>
  <si>
    <t>3.2</t>
  </si>
  <si>
    <t>3.3</t>
  </si>
  <si>
    <t>4.1</t>
  </si>
  <si>
    <t>4.2</t>
  </si>
  <si>
    <t>4.3</t>
  </si>
  <si>
    <t>4.4</t>
  </si>
  <si>
    <t>5.1</t>
  </si>
  <si>
    <t>5.2</t>
  </si>
  <si>
    <t>5.3</t>
  </si>
  <si>
    <t>5.4</t>
  </si>
  <si>
    <t>6.1</t>
  </si>
  <si>
    <t>6.2</t>
  </si>
  <si>
    <t>6.3</t>
  </si>
  <si>
    <t>7.1</t>
  </si>
  <si>
    <t>7.2</t>
  </si>
  <si>
    <t>7.3</t>
  </si>
  <si>
    <t>8.1</t>
  </si>
  <si>
    <t>8.2</t>
  </si>
  <si>
    <t>8.3</t>
  </si>
  <si>
    <t>2.3</t>
  </si>
  <si>
    <t>2.4</t>
  </si>
  <si>
    <t>3.4</t>
  </si>
  <si>
    <t>5.5</t>
  </si>
  <si>
    <t>5.6</t>
  </si>
  <si>
    <t>7.4</t>
  </si>
  <si>
    <t>Giá đất chăn nuôi tập chung</t>
  </si>
  <si>
    <t>Đất cụm công nghiệp</t>
  </si>
  <si>
    <t>Đổi tên đường theo Nghị Quyết số 26/2024/NQ-HĐND ngày 17/07/2024 của HĐND tỉnh Lai Châu</t>
  </si>
  <si>
    <t>Thay đổi điểm đầu cuối do phố Phùng Hưng kéo dài thêm 86m tiếp giáp với đoạn kéo dài đường của đường Phạm Ngọc Thạch</t>
  </si>
  <si>
    <t>Thay đổi điểm đầu cuối</t>
  </si>
  <si>
    <t>Thay đổi điểm cuối do đường Phạm Ngọc Thạch kéo dài thêm 195m tiếp giáp với Phố Phùng Hưng kéo dài</t>
  </si>
  <si>
    <t>Bổ sung chi tiết cho điểm đầu</t>
  </si>
  <si>
    <t>Gộp tên đường  theo Nghị Quyết số 26/2024/NQ-HĐND ngày 17/07/2024 của HĐND tỉnh Lai Châu</t>
  </si>
  <si>
    <t>Bổ sung chi tiết điểm đầu, điểm cuối</t>
  </si>
  <si>
    <t>Gộp 2 đường thành đường Trần Thủ độ theo Nghị Quyết số 26/2024/NQ-HĐND ngày 17/07/2024 của HĐND tỉnh Lai Châu</t>
  </si>
  <si>
    <t>Thay đổi tên điểm cuối</t>
  </si>
  <si>
    <t>Thay đổi tên điểm đầu</t>
  </si>
  <si>
    <t>Thay đổi tên đường</t>
  </si>
  <si>
    <t>Thay đổi tên đường, điểm đầu, điểm cuối</t>
  </si>
  <si>
    <t>Thay đổi tên điểm đầu, điểm cuối</t>
  </si>
  <si>
    <t>Thay đổi điểm đầu</t>
  </si>
  <si>
    <t xml:space="preserve">Đổi tên đường </t>
  </si>
  <si>
    <t>Thay đổi điểm cuối</t>
  </si>
  <si>
    <t>Gộp và thay đổi điểm đầu điểm cuối</t>
  </si>
  <si>
    <t>Thay đổi điểm cuối và Bỏ VT2, VT3</t>
  </si>
  <si>
    <t>Đất thương mại dịch vụ tại đô thị đề xuất</t>
  </si>
  <si>
    <t xml:space="preserve">BẢNG GIÁ ĐẤT ĐIỀU CHỈNH GIÁ ĐÁT, ĐIỀU CHỈNH TÊN CÁC TUYẾN ĐƯỜNG, PHỐ HOẶC ĐIỂM ĐẦU, ĐIỂM CUỐI </t>
  </si>
  <si>
    <t>Thay đổi điểm cuối bỏ VT2, VT3</t>
  </si>
  <si>
    <t>Gộp đường và bỏ VT2; VT3</t>
  </si>
  <si>
    <t>Đổi tên đường</t>
  </si>
  <si>
    <t>Thay đổi điểm đầu, điểm cuối</t>
  </si>
  <si>
    <t>Quốc lộ 4D</t>
  </si>
  <si>
    <t>Từ Km1 + 600</t>
  </si>
  <si>
    <t>Km6 + 300</t>
  </si>
  <si>
    <t>Gộp đường và thay đổi điểm đầu và điểm cuối</t>
  </si>
  <si>
    <t>Đổi tên đường và thay đổi điểm đầu</t>
  </si>
  <si>
    <t>BẢNG GIÁ ĐẤT BỔ SUNG TUYẾN ĐƯỜNG, PHỐ CHƯA CÓ GIÁ VÀ MỚI PHÁT SINH</t>
  </si>
  <si>
    <t>Đất ở tại đô thị đề xuất</t>
  </si>
  <si>
    <t>Giá đất ở đô thị đề xuất</t>
  </si>
  <si>
    <t>XÃ BÌNH LƯ</t>
  </si>
  <si>
    <t>XÃ SÌN HỒ</t>
  </si>
  <si>
    <t>XÃ PHONG THỔ</t>
  </si>
  <si>
    <t>XÃ NẬM HÀNG</t>
  </si>
  <si>
    <t>XÃ TÂN UYÊN</t>
  </si>
  <si>
    <t>Xã  Sìn Hồ</t>
  </si>
  <si>
    <t>Đường Hồ Tùng Mậu</t>
  </si>
  <si>
    <t>Tiếp giáp đường 19-8</t>
  </si>
  <si>
    <t>Tiếp giáp đường Trần Phú</t>
  </si>
  <si>
    <t>Tách đường do nằm trên hai phường Đoàn Kết và Tân Phong</t>
  </si>
  <si>
    <t>Phường Tân phong</t>
  </si>
  <si>
    <t>1.3</t>
  </si>
  <si>
    <t>1.4</t>
  </si>
  <si>
    <t>2.5</t>
  </si>
  <si>
    <t>2.6</t>
  </si>
  <si>
    <t>7.5</t>
  </si>
  <si>
    <t>7.6</t>
  </si>
  <si>
    <t>1.5</t>
  </si>
  <si>
    <t>1.6</t>
  </si>
  <si>
    <t>11.1</t>
  </si>
  <si>
    <t>12.1</t>
  </si>
  <si>
    <t>12.2</t>
  </si>
  <si>
    <t>9.1</t>
  </si>
  <si>
    <t>9.2</t>
  </si>
  <si>
    <t>10.1</t>
  </si>
  <si>
    <t>10.2</t>
  </si>
  <si>
    <t>I. ĐẤT Ở</t>
  </si>
  <si>
    <t>GIÁ ĐẤT SẢN XUẤT KINH DOANH PHI NÔNG NGHIỆP KHÔNG PHẢI ĐẤT TMDV TẠI ĐÔ THỊ</t>
  </si>
  <si>
    <t>I. ĐẤT Ở TẠI ĐÔ THỊ</t>
  </si>
  <si>
    <t>II. ĐẤT THƯƠNG MẠI DỊCH VỤ</t>
  </si>
  <si>
    <t>III. GIÁ ĐẤT SẢN XUẤT KINH DOANH PHI NÔNG NGHIỆP KHÔNG PHẢI ĐẤT TMDV TẠI ĐÔ THỊ</t>
  </si>
  <si>
    <t>I.1</t>
  </si>
  <si>
    <t>1.7</t>
  </si>
  <si>
    <t>1.8</t>
  </si>
  <si>
    <t>1.9</t>
  </si>
  <si>
    <t>1.10</t>
  </si>
  <si>
    <t>I.2</t>
  </si>
  <si>
    <t>I.3</t>
  </si>
  <si>
    <t>3.5</t>
  </si>
  <si>
    <t>3.6</t>
  </si>
  <si>
    <t>3.7</t>
  </si>
  <si>
    <t>I.4</t>
  </si>
  <si>
    <t>I.5</t>
  </si>
  <si>
    <t>I.6</t>
  </si>
  <si>
    <t>6.4</t>
  </si>
  <si>
    <t>I.7</t>
  </si>
  <si>
    <t>I.8</t>
  </si>
  <si>
    <t>8.4</t>
  </si>
  <si>
    <t>8.5</t>
  </si>
  <si>
    <t>8.6</t>
  </si>
  <si>
    <t>8.7</t>
  </si>
  <si>
    <t>I.9</t>
  </si>
  <si>
    <t>I.10</t>
  </si>
  <si>
    <t>I.11</t>
  </si>
  <si>
    <t>I.12</t>
  </si>
  <si>
    <t>III.1</t>
  </si>
  <si>
    <t>III.2</t>
  </si>
  <si>
    <t>III.3</t>
  </si>
  <si>
    <t>III.4</t>
  </si>
  <si>
    <t>III.5</t>
  </si>
  <si>
    <t>III.6</t>
  </si>
  <si>
    <t>III.7</t>
  </si>
  <si>
    <t>III.8</t>
  </si>
  <si>
    <t>III.9</t>
  </si>
  <si>
    <t>III.10</t>
  </si>
  <si>
    <t>III.11</t>
  </si>
  <si>
    <t>III.12</t>
  </si>
  <si>
    <t>II.1</t>
  </si>
  <si>
    <t>II.2</t>
  </si>
  <si>
    <t>II.3</t>
  </si>
  <si>
    <t>II.4</t>
  </si>
  <si>
    <t>II.5</t>
  </si>
  <si>
    <t>II.6</t>
  </si>
  <si>
    <t>II.7</t>
  </si>
  <si>
    <t>II.8</t>
  </si>
  <si>
    <t>II.9</t>
  </si>
  <si>
    <t>II.10</t>
  </si>
  <si>
    <t>II.11</t>
  </si>
  <si>
    <t>II.12</t>
  </si>
  <si>
    <t>1.11</t>
  </si>
  <si>
    <t>1.12</t>
  </si>
  <si>
    <t>1.13</t>
  </si>
  <si>
    <t>2.7</t>
  </si>
  <si>
    <t>2.8</t>
  </si>
  <si>
    <t>2.9</t>
  </si>
  <si>
    <t>2.10</t>
  </si>
  <si>
    <t>2.11</t>
  </si>
  <si>
    <t>2.12</t>
  </si>
  <si>
    <t>2.13</t>
  </si>
  <si>
    <t>2.14</t>
  </si>
  <si>
    <t>2.15</t>
  </si>
  <si>
    <t>2.16</t>
  </si>
  <si>
    <t>6.5</t>
  </si>
  <si>
    <t>6.6</t>
  </si>
  <si>
    <t>6.7</t>
  </si>
  <si>
    <t>6.8</t>
  </si>
  <si>
    <t>6.9</t>
  </si>
  <si>
    <t>6.10</t>
  </si>
  <si>
    <t>6.11</t>
  </si>
  <si>
    <t>6.12</t>
  </si>
  <si>
    <t>6.13</t>
  </si>
  <si>
    <t>6.14</t>
  </si>
  <si>
    <t>6.15</t>
  </si>
  <si>
    <t>6.16</t>
  </si>
  <si>
    <t>7.7</t>
  </si>
  <si>
    <t>II.13</t>
  </si>
  <si>
    <t>II.14</t>
  </si>
  <si>
    <t>III.13</t>
  </si>
  <si>
    <t>III.14</t>
  </si>
  <si>
    <t>Hệ số điều chỉnh x CPI</t>
  </si>
  <si>
    <t>Đơn giá mới đề xuất</t>
  </si>
  <si>
    <t>Lô số 1</t>
  </si>
  <si>
    <t>Đổi tên đường bổ sung điểm đầu, điểm cuối</t>
  </si>
  <si>
    <t>Khu M5, M6, M7</t>
  </si>
  <si>
    <t>Lô số 2</t>
  </si>
  <si>
    <t>Lố số 3; số 4</t>
  </si>
  <si>
    <t>Khu 23 hộ dân tái định cư</t>
  </si>
  <si>
    <t>Quốc lộ 12 (Đường 28m)</t>
  </si>
  <si>
    <t>Tiếp Giáp đường số 8</t>
  </si>
  <si>
    <t>Bổ sung điểm đầu, điểm cuối</t>
  </si>
  <si>
    <t>Đường Tuần Tra</t>
  </si>
  <si>
    <t>Đường 13,5m</t>
  </si>
  <si>
    <t>Đường B5, B5 kéo dài</t>
  </si>
  <si>
    <t>TM1, TM2, TM3, TM4</t>
  </si>
  <si>
    <t>PHỤ LỤC 03</t>
  </si>
  <si>
    <t>PHỤ LỤC 05: BẢNG GIÁ ĐẤT CỬA KHẨU MA LÙ THÀNG</t>
  </si>
  <si>
    <t>IV. ĐẤT Ở TẠI NÔNG THÔN</t>
  </si>
  <si>
    <t>V. ĐẤT THƯƠNG MẠI DỊCH VỤ TẠI NÔNG THÔN</t>
  </si>
  <si>
    <t>IV.1</t>
  </si>
  <si>
    <t>IV.2</t>
  </si>
  <si>
    <t>IV.3</t>
  </si>
  <si>
    <t>IV.4</t>
  </si>
  <si>
    <t>IV.5</t>
  </si>
  <si>
    <t>IV.6</t>
  </si>
  <si>
    <t>IV.7</t>
  </si>
  <si>
    <t>IV.8</t>
  </si>
  <si>
    <t>IV.9</t>
  </si>
  <si>
    <t>IV.10</t>
  </si>
  <si>
    <t>V.1</t>
  </si>
  <si>
    <t>V.2</t>
  </si>
  <si>
    <t>V.3</t>
  </si>
  <si>
    <t>V.4</t>
  </si>
  <si>
    <t>V.5</t>
  </si>
  <si>
    <t>V.6</t>
  </si>
  <si>
    <t>V.7</t>
  </si>
  <si>
    <t>V.8</t>
  </si>
  <si>
    <t>V.9</t>
  </si>
  <si>
    <t>V.10</t>
  </si>
  <si>
    <t>VI.1</t>
  </si>
  <si>
    <t>VI.2</t>
  </si>
  <si>
    <t>VI.3</t>
  </si>
  <si>
    <t>VI.4</t>
  </si>
  <si>
    <t>VI.5</t>
  </si>
  <si>
    <t>VI.6</t>
  </si>
  <si>
    <t>VI.7</t>
  </si>
  <si>
    <t>VI.8</t>
  </si>
  <si>
    <t>VI.9</t>
  </si>
  <si>
    <t>VI.10</t>
  </si>
  <si>
    <t>Đất tại đô thị</t>
  </si>
  <si>
    <t>ĐẤT Ở TẠI ĐÔ THỊ</t>
  </si>
  <si>
    <t>VỊ TRÍ 1</t>
  </si>
  <si>
    <t>Vị trí 1</t>
  </si>
  <si>
    <t>Tỷ lệ tăng bình quân:</t>
  </si>
  <si>
    <t>Giá trị</t>
  </si>
  <si>
    <t>Tiêu chí</t>
  </si>
  <si>
    <t>Đơn giá</t>
  </si>
  <si>
    <t>Cung tuyến đường</t>
  </si>
  <si>
    <t>Min</t>
  </si>
  <si>
    <t>max</t>
  </si>
  <si>
    <t>Tỷ lệ tăng</t>
  </si>
  <si>
    <t>Tỷ lệ</t>
  </si>
  <si>
    <t xml:space="preserve">Min </t>
  </si>
  <si>
    <t>Max</t>
  </si>
  <si>
    <t>VỊ TRÍ 2</t>
  </si>
  <si>
    <t>Vị trí 2</t>
  </si>
  <si>
    <t>VỊ TRÍ 3</t>
  </si>
  <si>
    <t>Vị trí 3</t>
  </si>
  <si>
    <t>Giá đất thương mại dịch vụ UBND</t>
  </si>
  <si>
    <t>Giá đất sản xuất kinh doanh không phải đất thương mại dịch vụ tại đô thị</t>
  </si>
  <si>
    <t>ĐẤT TAI NÔNG THÔN</t>
  </si>
  <si>
    <t>Đất ở tại nông thôn</t>
  </si>
  <si>
    <t>Đất thương mại dịch vụ tại nông thôn</t>
  </si>
  <si>
    <t>`</t>
  </si>
  <si>
    <t>Giá đất sản xuất kinh doanh phi nông nghiệp không phải đất thương mại dịch vụ tại nông thôn</t>
  </si>
  <si>
    <t>Tổng hợp đồng sử dụng</t>
  </si>
  <si>
    <t>Tổng HĐ đất ở tại đô thị thu thập được</t>
  </si>
  <si>
    <t>Tổng hợp đồng thu thập</t>
  </si>
  <si>
    <t>Sìn hồ</t>
  </si>
  <si>
    <t>Mường Tè</t>
  </si>
  <si>
    <t>Nậm Nhùn</t>
  </si>
  <si>
    <t>Tam Đường</t>
  </si>
  <si>
    <t>Tân Uyên</t>
  </si>
  <si>
    <t>VI. GIÁ ĐẤT SẢN XUẤT KINH DOANH PHI NÔNG NGHIỆP KHÔNG PHẢI ĐẤT TMDV TẠI NÔNG THÔN</t>
  </si>
  <si>
    <t>Đường 2C-5</t>
  </si>
  <si>
    <t>Điểm đầu giao với đường Điện Biên Phủ</t>
  </si>
  <si>
    <t>Điểm cuối giao với phố Trần Quốc Toản</t>
  </si>
  <si>
    <t>N-01</t>
  </si>
  <si>
    <t>Điểm đầu giao đường Hoàng Văn Thái</t>
  </si>
  <si>
    <t>Điểm cuối giao với phố Kim Đồng</t>
  </si>
  <si>
    <t>N-02</t>
  </si>
  <si>
    <t>Điểm cuối giao với phố Nguyễn Thái Học</t>
  </si>
  <si>
    <t>N-03</t>
  </si>
  <si>
    <t>Điểm cuối giaovới phố Nguyễn Thái Học</t>
  </si>
  <si>
    <t>Đường vào đội 5 cũ</t>
  </si>
  <si>
    <t>Tiếp giáp đường Trường Chinh</t>
  </si>
  <si>
    <t>đến cuối đường (nhà ông Phan Văn Chung và Phan Thị Thanh)</t>
  </si>
  <si>
    <t>Đường sau nhà văn hóa tổ 19 (đường đi nùng nàng cũ – bản tả làn than);</t>
  </si>
  <si>
    <t>tiếp giáp đường Trần Văn Thọ</t>
  </si>
  <si>
    <t xml:space="preserve">tiếp giáp đường số 7 nhánh 02 tả lản than </t>
  </si>
  <si>
    <t>Đường vào một số hộ tổ 28, phường Đông Phong cũ</t>
  </si>
  <si>
    <t>cuối đường</t>
  </si>
  <si>
    <t>Ngõ lên tháp truyền hình đối diện dreamy,</t>
  </si>
  <si>
    <t>Đường nhánh 1 nhà máy chè</t>
  </si>
  <si>
    <t>Cổng nhà máy chè</t>
  </si>
  <si>
    <t>Nhà ông Thào A Tủa</t>
  </si>
  <si>
    <t>Đường nhánh 2 nhà máy chè</t>
  </si>
  <si>
    <t>Nhà ông Vàng A Xi bà Sùng Thị Lơ</t>
  </si>
  <si>
    <t>Tuyến đường và mặt bằng đô thị đường nối từ trụ sở UBND phường Đoàn Kết mới đến giao đường số 17</t>
  </si>
  <si>
    <t>Tiếp giáp UBND phường Đoàn Kết mới</t>
  </si>
  <si>
    <t>Hết địa phận phường Đoàn Kết</t>
  </si>
  <si>
    <t>Đường A14</t>
  </si>
  <si>
    <t>Tiếp giáp đường Phạm Ngọc Thạch</t>
  </si>
  <si>
    <t>Tiếp giáp phố Nguyễn Văn Trỗi</t>
  </si>
  <si>
    <t>Phố Ban Mai</t>
  </si>
  <si>
    <t>Tiếp giáp với đường Phạm Ngọc Thạch (Trường mầm non Họa Mi, Tổ dân phố số 26)</t>
  </si>
  <si>
    <t>Tiếp giáp với phố Nguyễn Văn Trỗi (số nhà 519, tổ dân phố số 26)</t>
  </si>
  <si>
    <t>Đường Phạm Ngọc Thạch</t>
  </si>
  <si>
    <t>Tiếp giáp phố Trần Đại Nghĩa (20,5m)</t>
  </si>
  <si>
    <t>Tiếp giáp phố Đặng Văn Ngữ</t>
  </si>
  <si>
    <t>Tiếp giáp phố Phùng Hưng</t>
  </si>
  <si>
    <t>Phố Phùng Hưng</t>
  </si>
  <si>
    <t>Tiếp giáp đường 30-4</t>
  </si>
  <si>
    <t>Tiếp giáp đường số 1B-9 (13,5m)</t>
  </si>
  <si>
    <t>Tiếp giáp với đường Phạm Ngọc Thạch</t>
  </si>
  <si>
    <t>Đường số 5-10 (11,5m)</t>
  </si>
  <si>
    <t>Tiếp giáp Đường Hoàng Quốc Việt</t>
  </si>
  <si>
    <t>Vòng sau nhà Văn Hóa vòng trở lại Đường Hoàng Quốc Việt</t>
  </si>
  <si>
    <t>Phố Nguyễn Đức Thuận</t>
  </si>
  <si>
    <t>Tiếp giáp với đường Hoàng Quốc Việt (số nhà 001, tổ dân phố số 16)</t>
  </si>
  <si>
    <t>Tiếp giáp với đường Hoàng Quốc Việt (số nhà 024, tổ dân phố số 16)</t>
  </si>
  <si>
    <t>Đường D01 (16,5m)</t>
  </si>
  <si>
    <t>Tiếp giáp đường Hoàng Văn Thái</t>
  </si>
  <si>
    <t>Tiếp giáp đường Trần Văn Thọ</t>
  </si>
  <si>
    <t>Phố Nguyễn Khánh Toàn</t>
  </si>
  <si>
    <t>Tiếp giáp với đường Hoàng Văn Thái (số nhà 023, tổ dân phố số 19)</t>
  </si>
  <si>
    <t>Tiếp giáp với đường Trần Văn Thọ (giữa số nhà 033 và số nhà 035, tổ dân phố số 19</t>
  </si>
  <si>
    <t>Phố Quyết Tiến</t>
  </si>
  <si>
    <t>Tiếp giáp đường Trần Quý Cáp</t>
  </si>
  <si>
    <t>Tiếp giáp đường D01</t>
  </si>
  <si>
    <t>Phố Cù Chính Lan</t>
  </si>
  <si>
    <t>Tiếp giáp đường Tôn Thất Tùng</t>
  </si>
  <si>
    <t>Tiếp giáp phố Lê Hữu Trác</t>
  </si>
  <si>
    <t>Giao với phố Tôn Thất Tùng (số nhà 037, tổ dân phố 27)</t>
  </si>
  <si>
    <t>Đường 6B (13,5m)</t>
  </si>
  <si>
    <t>Tiếp giáp đường Lê Hữu Trác</t>
  </si>
  <si>
    <t>Tiếp giáp đường Tuệ Tĩnh</t>
  </si>
  <si>
    <t>Tiếp giáp đường Tuệ Tĩnh (số nhà 001, Tổ dân phố 27)</t>
  </si>
  <si>
    <t>Phố Nguyễn Tri Phương</t>
  </si>
  <si>
    <t>Tiếp giáp ranh giới đất CT điện lực Lai Châu</t>
  </si>
  <si>
    <t>Đường N-04</t>
  </si>
  <si>
    <t>Tiếp giáp phố Kim Đồng</t>
  </si>
  <si>
    <t>Phố Lưu Quý An</t>
  </si>
  <si>
    <t>Tiếp giáp với đường Hoàng Văn Thái (số nhà 071, tổ dân phố số 19)</t>
  </si>
  <si>
    <t>Tiếp giáp với phố Kim Đồng (Trường THCS Tân Phong)</t>
  </si>
  <si>
    <t>Đường Nguyễn Thị Định</t>
  </si>
  <si>
    <t>Tiếp giáp đường số 11</t>
  </si>
  <si>
    <t>Tiếp giáp đường Lò Văn Hặc</t>
  </si>
  <si>
    <t>Tiếp giáp đường Nguyễn Chí Thanh kéo dài</t>
  </si>
  <si>
    <t>Đường Trần Quốc Mạnh</t>
  </si>
  <si>
    <t>Đường nhánh từ đền Lê Lợi đến bản Thành Lập phường Đoàn Kết</t>
  </si>
  <si>
    <t>Thửa đất số 2, tờ bản đồ địa chính số 19, phường Đoàn Kết của ông Đinh Thế Chuyển</t>
  </si>
  <si>
    <t>Giao với ngõ 210, đường Trần Hưng Đạo (hết thửa đất số 3, tờ bản đồ số 11 của ông Trần Văn Ngọ</t>
  </si>
  <si>
    <t>Ngõ 368 đường Trần Hưng Đạo</t>
  </si>
  <si>
    <t>Tiếp giáp đường Trần Hưng Đạo (cạnh Đại lý YAMAHA)</t>
  </si>
  <si>
    <t>Hết địa phận nhà văn hóa tổ dân phố số 11</t>
  </si>
  <si>
    <t>Đường Trần Thủ độ</t>
  </si>
  <si>
    <t>Tiếp giáp với đường Trần Hưng Đạo (giữa hai số nhà 226 và 228, Tổ dân phố số 10)</t>
  </si>
  <si>
    <t>Tiếp giáp với đường Trần Hưng Đạo (giữa hai số nhà 366 và 370, Tổ dân phố số 11)</t>
  </si>
  <si>
    <t>Ngõ 226 đường Trần Hưng Đạo</t>
  </si>
  <si>
    <t>Tiếp giáp đường Trần Hưng Đạo</t>
  </si>
  <si>
    <t>Nhà máy gạch Tuynel cũ</t>
  </si>
  <si>
    <t>Phố Mường Than</t>
  </si>
  <si>
    <t>Tiếp giáp Đường 19-8</t>
  </si>
  <si>
    <t>Tiếp giáp đường D13A (13,5m)</t>
  </si>
  <si>
    <t>Đường D13A (13m)</t>
  </si>
  <si>
    <t>Tiếp giáp phố Mường Than</t>
  </si>
  <si>
    <t>Tiếp giáp đường Nguyễn Chí Thanh</t>
  </si>
  <si>
    <t>Đường N16 (13m)</t>
  </si>
  <si>
    <t>Tiếp giáp Phố Nậm Nam</t>
  </si>
  <si>
    <t>Tiếp giáp đường Điện Biên Phủ</t>
  </si>
  <si>
    <t>Tiếp giáp đường Trần Quốc Mạnh</t>
  </si>
  <si>
    <t>Đường Nguyễn Chí Thanh kéo dài</t>
  </si>
  <si>
    <t>Đường N8 (13,5m)</t>
  </si>
  <si>
    <t>Tiếp giáp đường Xuân Thủy</t>
  </si>
  <si>
    <t>Tiếp giáp phố Nguyễn Công Hoan</t>
  </si>
  <si>
    <t>Phố Nguyễn Đình Thi</t>
  </si>
  <si>
    <t>Giao với phố Nguyễn Công Hoan (đối diện trụ sở Điện lực Thành phố Lai Châu)</t>
  </si>
  <si>
    <t>Đường V1 (13,5m)</t>
  </si>
  <si>
    <t>Tiếp đường Xuân Thủy</t>
  </si>
  <si>
    <t>Tiếp giáp đường N2</t>
  </si>
  <si>
    <t>Tiếp giáp phố 12/12</t>
  </si>
  <si>
    <t>Đường N2 (13,5m)</t>
  </si>
  <si>
    <t>Tiếp giáp đường N4</t>
  </si>
  <si>
    <t>Phố 12/12</t>
  </si>
  <si>
    <t>Giao với đường quy hoạch N4 (đối diện số nhà 040, tổ dân phố số 7)</t>
  </si>
  <si>
    <t>Giao với phố Nguyễn Công Hoan</t>
  </si>
  <si>
    <t>Đường N1</t>
  </si>
  <si>
    <t>Tiếp giáp đường N3</t>
  </si>
  <si>
    <t>Tiếp giáp phố Nguyễn Bỉnh Khiêm</t>
  </si>
  <si>
    <t>Tiếp giáp phố 30/9</t>
  </si>
  <si>
    <t>Đường N3</t>
  </si>
  <si>
    <t>Phố 30/9</t>
  </si>
  <si>
    <t>Giao với đường Xuân Thủy (số nhà 035, tổ dân phố số 7)</t>
  </si>
  <si>
    <t>Giao với phố 12/12 (số nhà 068, tổ dân phố 7)</t>
  </si>
  <si>
    <t>Phố Nguyễn Cao</t>
  </si>
  <si>
    <t>Tiếp giáp đường Trần Quang Diệu</t>
  </si>
  <si>
    <t>Tiếp giáp đường Huỳnh Thúc Kháng</t>
  </si>
  <si>
    <t>Đường Nguyễn Hữu Thọ</t>
  </si>
  <si>
    <t>Đường Điện Biên Phủ</t>
  </si>
  <si>
    <t>Đường Trường Chinh</t>
  </si>
  <si>
    <t>Đường Trần Phú</t>
  </si>
  <si>
    <t>Đường Nguyễn Văn Linh</t>
  </si>
  <si>
    <t>Tiếp giáp đường Phan Đình Giót</t>
  </si>
  <si>
    <t>Phố Nguyễn Văn Trỗi</t>
  </si>
  <si>
    <t>Phố Lý Tự Trọng</t>
  </si>
  <si>
    <t>Tiếp giáp đường Nguyễn Văn Linh</t>
  </si>
  <si>
    <t>Đường Lê Hồng Phong</t>
  </si>
  <si>
    <t>Đường Lò Văn Hặc</t>
  </si>
  <si>
    <t>Đường Thanh Niên</t>
  </si>
  <si>
    <t>Đầu đường</t>
  </si>
  <si>
    <t>Đường Bế Văn Đàn</t>
  </si>
  <si>
    <t>Tiếp giáp đường Võ Nguyên Giáp</t>
  </si>
  <si>
    <t>Đường Võ Nguyên Giáp</t>
  </si>
  <si>
    <t>Đường Lê Quý Đôn</t>
  </si>
  <si>
    <t>Đường Vừ A Dính</t>
  </si>
  <si>
    <t>Đường Chu Văn An</t>
  </si>
  <si>
    <t>Tiếp giáp đường N1</t>
  </si>
  <si>
    <t>Đường Điện Biên Phủ 1</t>
  </si>
  <si>
    <t>Đầu ngõ Lương Định Của (số nhà 867)</t>
  </si>
  <si>
    <t>Đến nhà ông Thức (số nhà 825)</t>
  </si>
  <si>
    <t xml:space="preserve"> Đường Điện Biên Phủ 2</t>
  </si>
  <si>
    <t>Đoạn còn lại</t>
  </si>
  <si>
    <t>Đoạn còn lại (ngoài điểm nhà ông Thức)</t>
  </si>
  <si>
    <t>Tiếp giáp ranh giới thửa đất số nhà 352</t>
  </si>
  <si>
    <t>Đến hết ranh giới thửa đất số nhà 077 dự án chỉnh trang đô thị khu 8 thị trấn Than Uyên</t>
  </si>
  <si>
    <t>Ngõ 429, đường Điện Biên Phủ</t>
  </si>
  <si>
    <t xml:space="preserve">Tiếp giáp ranh giới thửa đất số nhà 01 </t>
  </si>
  <si>
    <t>Đến hết ranh giới thửa đất số nhà 10</t>
  </si>
  <si>
    <t>Ngõ 13, đường Bế Văn Đàn</t>
  </si>
  <si>
    <t>Hết ranh giới thửa đất số nhà 10</t>
  </si>
  <si>
    <t>Ngõ 103, đường Bế Văn Đàn</t>
  </si>
  <si>
    <t>Hết ranh giới thửa đất số nhà 46</t>
  </si>
  <si>
    <t>Ngõ 86 đường Bế Văn Đàn</t>
  </si>
  <si>
    <t>Hết ranh giới thửa đất số nhà 12.</t>
  </si>
  <si>
    <t>Phố Tô Vĩnh Diện</t>
  </si>
  <si>
    <t>Phố Chu Văn An</t>
  </si>
  <si>
    <t>Các tuyến đường còn lại trong Khu trung tâm hành chính huyện cũ</t>
  </si>
  <si>
    <t>Phố Nguyễn Viết Xuân</t>
  </si>
  <si>
    <t>Phố Vừ A Dính</t>
  </si>
  <si>
    <t>Nguyễn Viết Xuân</t>
  </si>
  <si>
    <t>Khu dự án chỉnh trang đô thị gắn với sắp xếp dân cư Tổ dân phố 26 (bản Na Giàng cũ)</t>
  </si>
  <si>
    <t>Đường Lê Lợi (Km381+990)</t>
  </si>
  <si>
    <t>Trạm Y tế thị trấn Tân Uyên</t>
  </si>
  <si>
    <t>Đường nhánh nội thị</t>
  </si>
  <si>
    <t>Tiếp giáp đường nội thị</t>
  </si>
  <si>
    <t>Nhà văn hóa khu cơ quan</t>
  </si>
  <si>
    <t>Ngõ 5 đường 7/3</t>
  </si>
  <si>
    <t>Đường 7/3</t>
  </si>
  <si>
    <t>Đường Võ Thị Sáu</t>
  </si>
  <si>
    <t>Đường Lê Lợi</t>
  </si>
  <si>
    <t>Giao với nút giao đường Bế Văn Đàn - đường Thanh Niên</t>
  </si>
  <si>
    <t>Giao với đường Tác Tình</t>
  </si>
  <si>
    <t>Giao với đường Võ Nguyên Giáp(Km 57+550, bên trái)</t>
  </si>
  <si>
    <t>Giao với đường Nguyễn Hữu Thọ</t>
  </si>
  <si>
    <t>Sắp xếp dân cư bản Tác Tình, thị trấn Tam Đường, huyện Tam Đường</t>
  </si>
  <si>
    <t>Toàn khu</t>
  </si>
  <si>
    <t>Đường Lương Định Của</t>
  </si>
  <si>
    <t>Ngã 3 đi bản Nà Đon, xã Bình Lư</t>
  </si>
  <si>
    <t>Khu D, đường số 8 khu Trung tâm hành chính giáo dục</t>
  </si>
  <si>
    <t>Ngõ 1 đường 21/9</t>
  </si>
  <si>
    <t xml:space="preserve">Đường Phan Đình Giót </t>
  </si>
  <si>
    <t>Khu tái định cư xã Thèn Sin cũ (Toàn khu)</t>
  </si>
  <si>
    <t>Di dân khỏi vùng thiên tai tại bản Pan Khèo, xã Thèn Sin, huyện Tam Đường (Toàn khu)</t>
  </si>
  <si>
    <t>Di chuyển dân cư bản Phô Hồ Thầu, xã Hồ Thầu, huyện Tam Đường ra khỏi vùng có nguy cơ xảy ra thiên tai (Toàn khu)</t>
  </si>
  <si>
    <t>Khu tái định cư xã Bản Bo (Toàn khu)</t>
  </si>
  <si>
    <t>Khu tái định cư Đông Pao 2 (Toàn khu)</t>
  </si>
  <si>
    <t>Khu tái định cư trung tâm xã Bản Hon (Toàn khu)</t>
  </si>
  <si>
    <t>Đường nội thị</t>
  </si>
  <si>
    <t>Đầu cầu Hoàng Hồ</t>
  </si>
  <si>
    <t>Hết bản Hoàng Hồ</t>
  </si>
  <si>
    <t>Tiếp giáp ranh giới đất nhà ông Vũ Đình Tẩy</t>
  </si>
  <si>
    <t>Đầu cầu Hoàng Hồ (giáp bản Hoàng Hồ)</t>
  </si>
  <si>
    <t>Tiếp giáp Đường Võ Nguyên Giáp (đi Chăn Nưa)</t>
  </si>
  <si>
    <t>Phố Bế Văn Đàn (Đoạn đường từ đường Lê Lợi đến tiếp giáp suối Hoàng Hồ (đầu cầu Hoàng Hồ))</t>
  </si>
  <si>
    <t>Tiếp giáp Đường Lê Lợi</t>
  </si>
  <si>
    <t>Đường nội thị (Đoạn đường từ Tiếp giáp Đường Võ Nguyên Giáp (đi Chăn Nưa) đến Phố Bế Văn Đàn (Đoạn đường từ đường Lê Lợi đến tiếp giáp suối Hoàng Hồ (đầu cầu Hoàng Hồ))</t>
  </si>
  <si>
    <t>Ranh giới đất nhà ông Hiền-Hòa (giáp chợ)</t>
  </si>
  <si>
    <t>Hết ranh giới đất nhà bà Lai</t>
  </si>
  <si>
    <t>Hết ranh giới đất nhà bà Chẻo Mý Lai</t>
  </si>
  <si>
    <t>Tiếp giáp ranh giới đất nhà ông Triều-Sợi</t>
  </si>
  <si>
    <t>Tỉnh lộ 128 (Nhà văn hóa khu I)</t>
  </si>
  <si>
    <t>Từ ranh giới đất nhà ông Từ</t>
  </si>
  <si>
    <t>Tiếp giáp ranh giới đất nhà ông Dũng - Phòng</t>
  </si>
  <si>
    <t>Đường Lê Lợi (Ngã ba sân bóng Tùng Dương)</t>
  </si>
  <si>
    <t>Ranh giới đất trường Mầm non</t>
  </si>
  <si>
    <t>Tiếp giáp ranh giới đất nhà bà Thủy-Xương</t>
  </si>
  <si>
    <t>Tiếp giáp đường vành đai</t>
  </si>
  <si>
    <t>Phố Lê Duẩn</t>
  </si>
  <si>
    <t>Tiếp giáp suối Hoàng Hồ (Đàu cầu Hoàng Hồ)</t>
  </si>
  <si>
    <t>Phố Bế Văn Đàn</t>
  </si>
  <si>
    <t>Tiếp giáp suối Hoàng Hồ (Đầu cầu Hoàng Hồ)</t>
  </si>
  <si>
    <t>Đường nội thị giáp dãy nhà phía Tây chợ</t>
  </si>
  <si>
    <t>Ranh giới đất nhà ông Võ-Cúc</t>
  </si>
  <si>
    <t>Hết ranh giới đất nhà ông Lê-Ngọt</t>
  </si>
  <si>
    <t>Hết ranh giới đất nhà ông Dinh - Cấp</t>
  </si>
  <si>
    <t>Phố đi bộ</t>
  </si>
  <si>
    <t>Tiếp giáp với đầu cầu Pa So (Km19+800 QL12)</t>
  </si>
  <si>
    <t>Tiếp giáp đường Điện Biên Phủ (Km20+050 QL12)</t>
  </si>
  <si>
    <t>Đoạn từ Km0</t>
  </si>
  <si>
    <t>Km1+300 (Nhà hàng Duyên Số)</t>
  </si>
  <si>
    <t>Km0</t>
  </si>
  <si>
    <t>Km1 + 100</t>
  </si>
  <si>
    <t>Đoạn từ Km1+300 (Nhà hàng Duyên Số)</t>
  </si>
  <si>
    <t>Km1+600</t>
  </si>
  <si>
    <t>Km1 + 600</t>
  </si>
  <si>
    <t>Từ Km 20+200</t>
  </si>
  <si>
    <t>Km21 (Hết bệnh viện)</t>
  </si>
  <si>
    <t>Km20+200</t>
  </si>
  <si>
    <t>Km21+85 (Hết đường đôi)</t>
  </si>
  <si>
    <t>từ Km21</t>
  </si>
  <si>
    <t>Km21+300 (Hết quy hoạch mở rộng trung tâm thị trấn Phong Thổ)</t>
  </si>
  <si>
    <t>từ Km1+600</t>
  </si>
  <si>
    <t>Km2+400 (Hết quy hoạch mở rộng trung tâm thị trấn Phong Thổ)</t>
  </si>
  <si>
    <t>Km2+400</t>
  </si>
  <si>
    <t>Km6 + 300 (Trạm xử lý nước sạch Vàng Bó)</t>
  </si>
  <si>
    <t xml:space="preserve">	
Km21+300</t>
  </si>
  <si>
    <t>Km25+500 (Hết địa phận Thị trấn Phong Thổ)</t>
  </si>
  <si>
    <t>Ngân hàng chính sách</t>
  </si>
  <si>
    <t xml:space="preserve">Tiếp giáp đường Võ Nguyên Giáp </t>
  </si>
  <si>
    <t>Đầu đường Đường Võ Nguyên Giáp</t>
  </si>
  <si>
    <t>Cuối đường Đường Võ Nguyên Giáp</t>
  </si>
  <si>
    <t>Phố Trần Can</t>
  </si>
  <si>
    <t>Đầu Đường Võ Nguyên Giáp</t>
  </si>
  <si>
    <t>Cuối Đường Võ Nguyên Giáp</t>
  </si>
  <si>
    <t>Phố Phan Đình Giót</t>
  </si>
  <si>
    <t>Cuối đường Đường Võ Nguyên Giáp (giáp cầu Hòa Bình)</t>
  </si>
  <si>
    <t>Tiếp giáp phố Trần Can</t>
  </si>
  <si>
    <t>Tiếp Giáp đường Võ Nguyên Giáp</t>
  </si>
  <si>
    <t>Cầu Pa So</t>
  </si>
  <si>
    <t>Cầu Hòa Bình</t>
  </si>
  <si>
    <t>Giáp đường Võ Nguyên Giáp</t>
  </si>
  <si>
    <t>Đầu cầu Pa So</t>
  </si>
  <si>
    <t>Các tuyến còn lại thôn Đoàn Kết</t>
  </si>
  <si>
    <t>Các tuyến đường thuộc thôn Đoàn Kết</t>
  </si>
  <si>
    <t>Đường Lê Thái Tổ</t>
  </si>
  <si>
    <t>Cổng Trường THPT</t>
  </si>
  <si>
    <t>Giao với đường Phan Đình Giót</t>
  </si>
  <si>
    <t>Giao với đường Lê Thái Tổ</t>
  </si>
  <si>
    <t>Phố Hoàng Công Chất</t>
  </si>
  <si>
    <t>Trụ sở UBND Thị trấn Nậm Nhùn</t>
  </si>
  <si>
    <t>Đường Nội thị (B1)</t>
  </si>
  <si>
    <t>Từ tiếp giáp đường Trường Chinh</t>
  </si>
  <si>
    <t>Tiếp giáp đường Lê Thái Tổ</t>
  </si>
  <si>
    <t>Đường Nội thị (D4)</t>
  </si>
  <si>
    <t>Tiếp giáp Đường Hà Huy Tập</t>
  </si>
  <si>
    <t>Đường Nội thị (D5)</t>
  </si>
  <si>
    <t>Đường Nội thị (D9)</t>
  </si>
  <si>
    <t>Tiếp giáp Đường Lê Thái Tổ</t>
  </si>
  <si>
    <t>Bờ kè sông Đà</t>
  </si>
  <si>
    <t>Đường Hà Huy Tập</t>
  </si>
  <si>
    <t>Tiếp giáp Đường Trường Chinh</t>
  </si>
  <si>
    <t>Tiếp giáp đường Hà Huy Tập</t>
  </si>
  <si>
    <t>Đường nội thị N2</t>
  </si>
  <si>
    <t>Ngã ba tiếp giáp đường D3</t>
  </si>
  <si>
    <t>Đường nội thị N3</t>
  </si>
  <si>
    <t>Tiếp giáp đường 36</t>
  </si>
  <si>
    <t>Tiếp giáp đường D9</t>
  </si>
  <si>
    <t>Giao đường Lê Thái Tổ</t>
  </si>
  <si>
    <t>Giao với bờ kè sông Đà</t>
  </si>
  <si>
    <t>Hết cầu Nậm Hàng</t>
  </si>
  <si>
    <t>Đường vào thôn Thẩm Bú</t>
  </si>
  <si>
    <t>Đấu nối Quốc lộ 4D</t>
  </si>
  <si>
    <t>Đấu nối Quốc lộ 100</t>
  </si>
  <si>
    <t>Km6 + 900</t>
  </si>
  <si>
    <t>Đấu nối quốc lộ 100</t>
  </si>
  <si>
    <t>Vị trí 2 -  Khu vực 2 XÃ PA Ủ (gồm xã Pa Ủ cũ, xã Tá Bạ cũ); Vị trí 1 -  Khu vực 3 XÃ PA Ủ (gồm xã Pa Ủ cũ, xã Tá Bạ cũ); Vị trí 2 -  Khu vực 2 XÃ PA Ủ (gồm xã Pa Ủ cũ, xã Tá Bạ cũ); Vị trí 1 -  Khu vực 3 XÃ PA Ủ (gồm xã Pa Ủ cũ, xã Tá Bạ cũ)</t>
  </si>
  <si>
    <t>Vị trí 1 -  Khu vực 1 Xã Mường Tè cũ, Vị trí 1 -  Khu vực 1 Xã Mường Tè cũ, Vị trí 1 -  Khu vực 1 Xã Mường Tè cũ</t>
  </si>
  <si>
    <t>0,10,0,10,0,10,0,10</t>
  </si>
  <si>
    <t>Vị trí 1 -  Khu vực 1 Xã Mường Tè cũ; Vị trí 1 -  Khu vực 1 Xã Mường Tè cũ; Vị trí 1 -  Khu vực 1 Xã Mường Tè cũ</t>
  </si>
  <si>
    <t>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t>
  </si>
  <si>
    <t>0,24,0,24,0,24</t>
  </si>
  <si>
    <t>Vị trí 1 -  Khu vực 1 Xã Mường Tè cũ,Vị trí 1 -  Khu vực 1 Xã Mường Tè cũ,Vị trí 1 -  Khu vực 1 Xã Mường Tè cũ</t>
  </si>
  <si>
    <t>0,09,0,09,0,09,0,09</t>
  </si>
  <si>
    <t>Vị trí 1 -  Khu vực 2 XÃ PA Ủ (gồm xã Pa Ủ cũ, xã Tá Bạ cũ);Vị trí 1 -  Khu vực 2 XÃ THU LŨM (gồm xã Ka Lăng cũ, Thu Lũm cũ);Vị trí 1 -  Khu vực 2 XÃ THU LŨM (gồm xã Ka Lăng cũ, Thu Lũm cũ);Vị trí 1 -  Khu vực 2 XÃ THU LŨM (gồm xã Ka Lăng cũ, Thu Lũm cũ);Vị trí 1 -  Khu vực 2 XÃ PA Ủ (gồm xã Pa Ủ cũ, xã Tá Bạ cũ)</t>
  </si>
  <si>
    <t>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t>
  </si>
  <si>
    <t>Vị trí 2 -  Khu vực 1 Xã Mường Tè cũ, Vị trí 1 -  Khu vực 3 Xã Mường Tè cũ, Vị trí 3 -  Khu vực 1 XÃ PA Ủ (gồm xã Pa Ủ cũ, xã Tá Bạ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3 -  Khu vực 1 XÃ THU LŨM (gồm xã Ka Lăng cũ, Thu Lũm cũ), Vị trí 2 -  Khu vực 2 XÃ THU LŨM (gồm xã Ka Lăng cũ, Thu Lũm cũ), Vị trí 1 -  Khu vực 3 XÃ THU LŨM (gồm xã Ka Lăng cũ, Thu Lũm cũ), Vị trí 3 -  Khu vực 1 XÃ PA Ủ (gồm xã Pa Ủ cũ, xã Tá Bạ cũ)</t>
  </si>
  <si>
    <t>Vị trí 3 -  Khu vực 1 XÃ PA Ủ (gồm xã Pa Ủ cũ, xã Tá Bạ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3 -  Khu vực 1 XÃ PA Ủ (gồm xã Pa Ủ cũ, xã Tá Bạ cũ)</t>
  </si>
  <si>
    <t>Vị trí 1 -  Khu vực 1 Xã Mường Tè cũ;Vị trí 1 -  Khu vực 1 Xã Mường Tè cũ;Vị trí 1 -  Khu vực 1 Xã Mường Tè cũ</t>
  </si>
  <si>
    <t>Đến hết ranh giới thửa đất số nhà 077</t>
  </si>
  <si>
    <t>Trụ sở UBND xã Nậm Hàng</t>
  </si>
  <si>
    <t>II. ĐẤT THƯƠNG MẠI DỊCH VỤ TẠI ĐÔ THỊ</t>
  </si>
  <si>
    <t>BẢNG GIÁ ĐẤT BỔ SUNG TUYẾN ĐƯỜNG, PHỐ, NGÕ CHƯA CÓ GIÁ VÀ MỚI PHÁT SINH</t>
  </si>
  <si>
    <t>Giá đất ở tại đô thị đề xuất bổ sung</t>
  </si>
  <si>
    <t>Giá đất thương mại dịch vụ tại đô thị đề xuất bổ sung</t>
  </si>
  <si>
    <t>Giá đất sản xuất kinh doanh phi nông nghiệp không phải đất TMDV tại đô thị đề xuất bổ sung</t>
  </si>
  <si>
    <t>Giá đất ở tại nông thôn đề xuất bổ sung</t>
  </si>
  <si>
    <t>Giá đất thương mại dịch vụ tại nông thôn đề xuất bổ sung</t>
  </si>
  <si>
    <t>Giá đất sản xuất kinh doanh phi nông nghiệp không phải đất TMDV tại nông thôn đề xuất bổ sung</t>
  </si>
  <si>
    <t>ĐVT: 1.000/m2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</si>
</sst>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32" x14ac:knownFonts="1">
    <font>
      <sz val="11"/>
      <color theme="1"/>
      <name val="Calibri"/>
      <family val="2"/>
      <scheme val="minor"/>
    </font>
    <font>
      <sz val="11"/>
      <color theme="1"/>
      <name val="Calibri"/>
      <family val="2"/>
      <scheme val="minor"/>
    </font>
    <font>
      <b/>
      <sz val="11"/>
      <color rgb="FF000000"/>
      <name val="Times New Roman"/>
      <family val="1"/>
      <charset val="163"/>
    </font>
    <font>
      <b/>
      <sz val="11"/>
      <color theme="1"/>
      <name val="Times New Roman"/>
      <family val="1"/>
      <charset val="163"/>
    </font>
    <font>
      <u/>
      <sz val="11"/>
      <color theme="10"/>
      <name val="Calibri"/>
      <family val="2"/>
      <scheme val="minor"/>
    </font>
    <font>
      <b/>
      <sz val="12"/>
      <color rgb="FF000000"/>
      <name val="Times New Roman"/>
      <family val="1"/>
      <charset val="163"/>
    </font>
    <font>
      <sz val="12"/>
      <color theme="1"/>
      <name val="Times New Roman"/>
      <family val="1"/>
      <charset val="163"/>
    </font>
    <font>
      <i/>
      <sz val="12"/>
      <color rgb="FF000000"/>
      <name val="Times New Roman"/>
      <family val="1"/>
      <charset val="163"/>
    </font>
    <font>
      <b/>
      <sz val="12"/>
      <color theme="1"/>
      <name val="Times New Roman"/>
      <family val="1"/>
      <charset val="163"/>
    </font>
    <font>
      <sz val="12"/>
      <color rgb="FF000000"/>
      <name val="Times New Roman"/>
      <family val="1"/>
      <charset val="163"/>
    </font>
    <font>
      <b/>
      <sz val="14"/>
      <name val="Times New Roman"/>
      <family val="1"/>
      <charset val="163"/>
    </font>
    <font>
      <sz val="12"/>
      <name val="Times New Roman"/>
      <family val="1"/>
      <charset val="163"/>
    </font>
    <font>
      <b/>
      <sz val="12"/>
      <name val="Times New Roman"/>
      <family val="1"/>
      <charset val="163"/>
    </font>
    <font>
      <i/>
      <sz val="12"/>
      <name val="Times New Roman"/>
      <family val="1"/>
      <charset val="163"/>
    </font>
    <font>
      <sz val="12"/>
      <color rgb="FF212529"/>
      <name val="Times New Roman"/>
      <family val="1"/>
    </font>
    <font>
      <sz val="12"/>
      <color theme="1"/>
      <name val="Times New Roman"/>
      <family val="1"/>
    </font>
    <font>
      <sz val="12"/>
      <color rgb="FFFF0000"/>
      <name val="Times New Roman"/>
      <family val="1"/>
      <charset val="163"/>
    </font>
    <font>
      <b/>
      <sz val="12"/>
      <name val="Times New Roman"/>
      <family val="1"/>
    </font>
    <font>
      <b/>
      <sz val="12"/>
      <color theme="1"/>
      <name val="Times New Roman"/>
      <family val="1"/>
    </font>
    <font>
      <sz val="8"/>
      <name val="Calibri"/>
      <family val="2"/>
      <scheme val="minor"/>
    </font>
    <font>
      <b/>
      <sz val="14"/>
      <color theme="1"/>
      <name val="Times New Roman"/>
      <family val="1"/>
    </font>
    <font>
      <sz val="12"/>
      <color rgb="FFFF0000"/>
      <name val="Times New Roman"/>
      <family val="1"/>
    </font>
    <font>
      <b/>
      <sz val="12"/>
      <color rgb="FFFF0000"/>
      <name val="Times New Roman"/>
      <family val="1"/>
    </font>
    <font>
      <sz val="12"/>
      <color theme="1"/>
      <name val="Calibri"/>
      <family val="2"/>
      <scheme val="minor"/>
    </font>
    <font>
      <b/>
      <sz val="9"/>
      <color indexed="81"/>
      <name val="Tahoma"/>
      <family val="2"/>
      <charset val="163"/>
    </font>
    <font>
      <sz val="9"/>
      <color indexed="81"/>
      <name val="Tahoma"/>
      <family val="2"/>
      <charset val="163"/>
    </font>
    <font>
      <b/>
      <sz val="12"/>
      <color rgb="FFFF0000"/>
      <name val="Times New Roman"/>
      <family val="1"/>
      <charset val="163"/>
    </font>
    <font>
      <sz val="10"/>
      <name val="Times New Roman"/>
      <family val="1"/>
    </font>
    <font>
      <b/>
      <sz val="10"/>
      <name val="Times New Roman"/>
      <family val="1"/>
    </font>
    <font>
      <i/>
      <sz val="10"/>
      <name val="Times New Roman"/>
      <family val="1"/>
    </font>
    <font>
      <b/>
      <sz val="10"/>
      <name val="Times New Roman"/>
      <family val="1"/>
      <charset val="163"/>
    </font>
    <font>
      <b/>
      <sz val="11"/>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68">
    <xf numFmtId="0" fontId="0" fillId="0" borderId="0" xfId="0"/>
    <xf numFmtId="0" fontId="3" fillId="0" borderId="1" xfId="0" applyFont="1" applyBorder="1" applyAlignment="1">
      <alignment vertical="center" wrapText="1"/>
    </xf>
    <xf numFmtId="0" fontId="6" fillId="0" borderId="0" xfId="0" applyFont="1" applyAlignment="1">
      <alignment horizontal="centerContinuous"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5"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164" fontId="6" fillId="0" borderId="1" xfId="1" applyNumberFormat="1" applyFont="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6" fillId="0" borderId="1" xfId="0" applyFont="1" applyBorder="1" applyAlignment="1">
      <alignment vertical="center"/>
    </xf>
    <xf numFmtId="0" fontId="8" fillId="0" borderId="0" xfId="0" applyFont="1" applyAlignment="1">
      <alignment horizontal="centerContinuous" vertical="center"/>
    </xf>
    <xf numFmtId="0" fontId="3" fillId="0" borderId="1" xfId="0" applyFont="1" applyBorder="1" applyAlignment="1">
      <alignment wrapText="1"/>
    </xf>
    <xf numFmtId="0" fontId="3" fillId="0" borderId="1" xfId="0" applyFont="1" applyBorder="1" applyAlignment="1">
      <alignment horizontal="center" vertical="center"/>
    </xf>
    <xf numFmtId="0" fontId="8" fillId="0" borderId="1" xfId="0" applyFont="1" applyBorder="1" applyAlignment="1">
      <alignment vertical="center" wrapText="1"/>
    </xf>
    <xf numFmtId="3" fontId="6" fillId="0" borderId="1" xfId="0" applyNumberFormat="1" applyFont="1" applyBorder="1" applyAlignment="1">
      <alignment vertical="center"/>
    </xf>
    <xf numFmtId="0" fontId="6" fillId="0" borderId="0" xfId="0" applyFont="1" applyAlignment="1">
      <alignment vertical="center" wrapText="1"/>
    </xf>
    <xf numFmtId="0" fontId="0" fillId="0" borderId="0" xfId="0" applyAlignment="1">
      <alignment wrapText="1"/>
    </xf>
    <xf numFmtId="0" fontId="9" fillId="0" borderId="1" xfId="0" applyFont="1" applyBorder="1" applyAlignment="1">
      <alignment horizontal="center" vertical="center" wrapText="1"/>
    </xf>
    <xf numFmtId="164" fontId="6" fillId="0" borderId="0" xfId="1" applyNumberFormat="1" applyFont="1" applyAlignment="1">
      <alignment vertical="center"/>
    </xf>
    <xf numFmtId="164" fontId="6" fillId="0" borderId="1" xfId="1" applyNumberFormat="1" applyFont="1" applyFill="1" applyBorder="1" applyAlignment="1">
      <alignment vertical="center"/>
    </xf>
    <xf numFmtId="164" fontId="6" fillId="0" borderId="1" xfId="1" applyNumberFormat="1" applyFont="1" applyFill="1" applyBorder="1" applyAlignment="1">
      <alignment vertical="center" wrapText="1"/>
    </xf>
    <xf numFmtId="164" fontId="8" fillId="0" borderId="1" xfId="1" applyNumberFormat="1" applyFont="1" applyFill="1" applyBorder="1" applyAlignment="1">
      <alignment vertical="center" wrapText="1"/>
    </xf>
    <xf numFmtId="0" fontId="8" fillId="0" borderId="0" xfId="0" applyFont="1" applyAlignment="1">
      <alignment horizontal="left" vertical="center"/>
    </xf>
    <xf numFmtId="0" fontId="6" fillId="0" borderId="0" xfId="0" applyFont="1"/>
    <xf numFmtId="164" fontId="11" fillId="5" borderId="1" xfId="1" applyNumberFormat="1" applyFont="1" applyFill="1" applyBorder="1" applyAlignment="1">
      <alignment vertical="center"/>
    </xf>
    <xf numFmtId="0" fontId="12" fillId="5" borderId="1" xfId="0" applyFont="1" applyFill="1" applyBorder="1" applyAlignment="1">
      <alignment vertical="center" wrapText="1"/>
    </xf>
    <xf numFmtId="0" fontId="6" fillId="5" borderId="1" xfId="0" applyFont="1" applyFill="1" applyBorder="1" applyAlignment="1">
      <alignment vertical="center"/>
    </xf>
    <xf numFmtId="0" fontId="12" fillId="0" borderId="1" xfId="0" applyFont="1" applyBorder="1" applyAlignment="1">
      <alignment vertical="center" wrapText="1"/>
    </xf>
    <xf numFmtId="164" fontId="11" fillId="0" borderId="1" xfId="0" applyNumberFormat="1" applyFont="1" applyBorder="1" applyAlignment="1">
      <alignment vertical="center"/>
    </xf>
    <xf numFmtId="0" fontId="5" fillId="6" borderId="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64" fontId="6" fillId="6" borderId="1" xfId="1" applyNumberFormat="1" applyFont="1" applyFill="1" applyBorder="1" applyAlignment="1">
      <alignment vertical="center"/>
    </xf>
    <xf numFmtId="164" fontId="14" fillId="6" borderId="1" xfId="0" applyNumberFormat="1" applyFont="1" applyFill="1" applyBorder="1" applyAlignment="1">
      <alignment horizontal="center" vertical="center" wrapText="1"/>
    </xf>
    <xf numFmtId="164" fontId="15" fillId="6" borderId="1" xfId="1" applyNumberFormat="1" applyFont="1" applyFill="1" applyBorder="1" applyAlignment="1">
      <alignment vertical="center"/>
    </xf>
    <xf numFmtId="0" fontId="6" fillId="6" borderId="1" xfId="0" applyFont="1" applyFill="1" applyBorder="1" applyAlignment="1">
      <alignment vertical="center"/>
    </xf>
    <xf numFmtId="3" fontId="6" fillId="6" borderId="1" xfId="0" applyNumberFormat="1" applyFont="1" applyFill="1" applyBorder="1" applyAlignment="1">
      <alignment vertical="center"/>
    </xf>
    <xf numFmtId="164" fontId="11" fillId="0" borderId="1" xfId="1" applyNumberFormat="1" applyFont="1" applyFill="1" applyBorder="1" applyAlignment="1">
      <alignment vertical="center" wrapText="1"/>
    </xf>
    <xf numFmtId="164" fontId="5" fillId="2" borderId="1"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164" fontId="11" fillId="0" borderId="1" xfId="1" applyNumberFormat="1" applyFont="1" applyBorder="1" applyAlignment="1">
      <alignment horizontal="center" vertical="center"/>
    </xf>
    <xf numFmtId="164" fontId="6" fillId="3" borderId="1" xfId="1" applyNumberFormat="1" applyFont="1" applyFill="1" applyBorder="1" applyAlignment="1">
      <alignment horizontal="center" vertical="center"/>
    </xf>
    <xf numFmtId="164" fontId="6" fillId="3" borderId="1" xfId="1" applyNumberFormat="1" applyFont="1" applyFill="1" applyBorder="1" applyAlignment="1">
      <alignment vertical="center"/>
    </xf>
    <xf numFmtId="164" fontId="6" fillId="3" borderId="1" xfId="1" applyNumberFormat="1" applyFont="1" applyFill="1" applyBorder="1" applyAlignment="1">
      <alignment vertical="center" wrapText="1"/>
    </xf>
    <xf numFmtId="164" fontId="11" fillId="3" borderId="1" xfId="1" applyNumberFormat="1" applyFont="1" applyFill="1" applyBorder="1" applyAlignment="1">
      <alignment vertical="center"/>
    </xf>
    <xf numFmtId="164" fontId="6" fillId="3" borderId="0" xfId="1" applyNumberFormat="1" applyFont="1" applyFill="1" applyAlignment="1">
      <alignment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164" fontId="18" fillId="0" borderId="1" xfId="1" applyNumberFormat="1" applyFont="1" applyBorder="1" applyAlignment="1">
      <alignment vertical="center"/>
    </xf>
    <xf numFmtId="164" fontId="18" fillId="6" borderId="1" xfId="1" applyNumberFormat="1" applyFont="1" applyFill="1" applyBorder="1" applyAlignment="1">
      <alignment vertical="center"/>
    </xf>
    <xf numFmtId="0" fontId="18" fillId="0" borderId="1" xfId="0" applyFont="1" applyBorder="1" applyAlignment="1">
      <alignment vertical="center"/>
    </xf>
    <xf numFmtId="164" fontId="17" fillId="5" borderId="1" xfId="1" applyNumberFormat="1" applyFont="1" applyFill="1" applyBorder="1" applyAlignment="1">
      <alignment vertical="center"/>
    </xf>
    <xf numFmtId="164" fontId="17" fillId="0" borderId="1" xfId="0" applyNumberFormat="1" applyFont="1" applyBorder="1" applyAlignment="1">
      <alignment vertical="center"/>
    </xf>
    <xf numFmtId="0" fontId="18" fillId="0" borderId="0" xfId="0" applyFont="1" applyAlignment="1">
      <alignment vertical="center"/>
    </xf>
    <xf numFmtId="164" fontId="18" fillId="0" borderId="1" xfId="1" applyNumberFormat="1" applyFont="1" applyFill="1" applyBorder="1" applyAlignment="1">
      <alignment vertical="center"/>
    </xf>
    <xf numFmtId="164" fontId="18" fillId="0" borderId="1" xfId="1" applyNumberFormat="1" applyFont="1" applyFill="1" applyBorder="1" applyAlignment="1">
      <alignment vertical="center" wrapText="1"/>
    </xf>
    <xf numFmtId="164" fontId="15" fillId="0" borderId="1" xfId="1" applyNumberFormat="1" applyFont="1" applyFill="1" applyBorder="1" applyAlignment="1">
      <alignment vertical="center"/>
    </xf>
    <xf numFmtId="164" fontId="16" fillId="0" borderId="1" xfId="1" applyNumberFormat="1" applyFont="1" applyFill="1" applyBorder="1" applyAlignment="1">
      <alignment vertical="center" wrapText="1"/>
    </xf>
    <xf numFmtId="0" fontId="15" fillId="0" borderId="1" xfId="0" applyFont="1" applyBorder="1" applyAlignment="1">
      <alignment vertical="center" wrapText="1"/>
    </xf>
    <xf numFmtId="0" fontId="8" fillId="0" borderId="0" xfId="0" applyFont="1" applyAlignment="1">
      <alignment horizontal="center" vertical="center"/>
    </xf>
    <xf numFmtId="0" fontId="5"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6" fillId="0" borderId="0" xfId="1" applyNumberFormat="1" applyFont="1" applyBorder="1" applyAlignment="1">
      <alignment vertical="center"/>
    </xf>
    <xf numFmtId="164" fontId="11" fillId="5" borderId="0" xfId="1" applyNumberFormat="1" applyFont="1" applyFill="1" applyBorder="1" applyAlignment="1">
      <alignment vertical="center"/>
    </xf>
    <xf numFmtId="0" fontId="12" fillId="0" borderId="1" xfId="0" applyFont="1" applyBorder="1" applyAlignment="1">
      <alignment horizontal="center" vertical="center" wrapText="1"/>
    </xf>
    <xf numFmtId="164" fontId="11" fillId="0" borderId="1"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164" fontId="11" fillId="0" borderId="0" xfId="1" applyNumberFormat="1" applyFont="1" applyFill="1" applyAlignment="1">
      <alignment horizontal="center" vertical="center" wrapText="1"/>
    </xf>
    <xf numFmtId="164" fontId="11" fillId="0" borderId="0" xfId="1" applyNumberFormat="1" applyFont="1" applyFill="1" applyAlignment="1">
      <alignment horizontal="center" vertical="center"/>
    </xf>
    <xf numFmtId="165" fontId="13" fillId="0" borderId="1" xfId="0" applyNumberFormat="1" applyFont="1" applyBorder="1" applyAlignment="1">
      <alignment horizontal="center" vertical="center" wrapText="1"/>
    </xf>
    <xf numFmtId="164" fontId="17" fillId="0" borderId="1" xfId="1" applyNumberFormat="1" applyFont="1" applyFill="1" applyBorder="1" applyAlignment="1">
      <alignment horizontal="center" vertical="center"/>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0" fontId="6" fillId="6" borderId="0" xfId="0" applyFont="1" applyFill="1" applyAlignment="1">
      <alignment vertical="center"/>
    </xf>
    <xf numFmtId="0" fontId="6" fillId="5" borderId="0" xfId="0" applyFont="1" applyFill="1" applyAlignment="1">
      <alignment vertical="center"/>
    </xf>
    <xf numFmtId="164" fontId="11" fillId="0" borderId="0" xfId="0" applyNumberFormat="1" applyFont="1" applyAlignment="1">
      <alignment vertical="center"/>
    </xf>
    <xf numFmtId="0" fontId="6" fillId="6" borderId="5"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xf>
    <xf numFmtId="164" fontId="13" fillId="0" borderId="1" xfId="1"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64" fontId="17" fillId="0" borderId="1" xfId="1"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0" fontId="11" fillId="0" borderId="12" xfId="0" applyFont="1" applyBorder="1" applyAlignment="1">
      <alignment horizontal="center" vertical="center" wrapText="1"/>
    </xf>
    <xf numFmtId="0" fontId="3" fillId="0" borderId="1" xfId="0" applyFont="1" applyBorder="1" applyAlignment="1">
      <alignment vertical="center"/>
    </xf>
    <xf numFmtId="0" fontId="11" fillId="0" borderId="1" xfId="0" applyFont="1" applyBorder="1" applyAlignment="1">
      <alignment vertical="center"/>
    </xf>
    <xf numFmtId="0" fontId="15" fillId="0" borderId="0" xfId="0" applyFont="1" applyAlignment="1">
      <alignment vertical="center"/>
    </xf>
    <xf numFmtId="3" fontId="21" fillId="0" borderId="0" xfId="0" applyNumberFormat="1" applyFont="1" applyAlignment="1">
      <alignment horizontal="center" vertical="center"/>
    </xf>
    <xf numFmtId="0" fontId="21" fillId="0" borderId="0" xfId="0" applyFont="1" applyAlignment="1">
      <alignment vertical="center"/>
    </xf>
    <xf numFmtId="0" fontId="15"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164" fontId="15" fillId="0" borderId="0" xfId="1" applyNumberFormat="1" applyFont="1" applyAlignment="1">
      <alignment horizontal="center" vertical="center"/>
    </xf>
    <xf numFmtId="0" fontId="21" fillId="0" borderId="0" xfId="0" applyFont="1" applyAlignment="1">
      <alignment horizontal="center" vertical="center"/>
    </xf>
    <xf numFmtId="164" fontId="21" fillId="0" borderId="0" xfId="1" applyNumberFormat="1" applyFont="1" applyAlignment="1">
      <alignment vertical="center"/>
    </xf>
    <xf numFmtId="0" fontId="8" fillId="0" borderId="3" xfId="0" applyFont="1" applyBorder="1" applyAlignment="1">
      <alignment horizontal="center" vertical="center"/>
    </xf>
    <xf numFmtId="164" fontId="8" fillId="0" borderId="1" xfId="1" applyNumberFormat="1" applyFont="1" applyBorder="1" applyAlignment="1">
      <alignment horizontal="center" vertical="center"/>
    </xf>
    <xf numFmtId="0" fontId="6" fillId="0" borderId="1" xfId="0" applyFont="1" applyBorder="1" applyAlignment="1">
      <alignment horizontal="left" vertical="center"/>
    </xf>
    <xf numFmtId="164" fontId="16" fillId="4" borderId="1" xfId="1" applyNumberFormat="1" applyFont="1" applyFill="1" applyBorder="1" applyAlignment="1">
      <alignment horizontal="center" vertical="center"/>
    </xf>
    <xf numFmtId="164" fontId="6" fillId="0" borderId="1" xfId="1" applyNumberFormat="1" applyFont="1" applyBorder="1" applyAlignment="1">
      <alignment horizontal="center" vertical="center"/>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2" fontId="15" fillId="0" borderId="1" xfId="0" applyNumberFormat="1" applyFont="1" applyBorder="1" applyAlignment="1">
      <alignment horizontal="center" vertical="center"/>
    </xf>
    <xf numFmtId="164" fontId="21" fillId="0" borderId="1" xfId="1" applyNumberFormat="1" applyFont="1" applyBorder="1" applyAlignment="1">
      <alignment vertical="center"/>
    </xf>
    <xf numFmtId="0" fontId="16" fillId="0" borderId="1" xfId="0" applyFont="1" applyBorder="1" applyAlignment="1">
      <alignment horizontal="center" vertical="center"/>
    </xf>
    <xf numFmtId="0" fontId="23" fillId="0" borderId="0" xfId="0" applyFont="1"/>
    <xf numFmtId="164" fontId="23" fillId="0" borderId="0" xfId="1" applyNumberFormat="1" applyFont="1" applyAlignment="1"/>
    <xf numFmtId="0" fontId="9" fillId="0" borderId="1" xfId="0" applyFont="1" applyBorder="1" applyAlignment="1">
      <alignment horizontal="center" vertical="center"/>
    </xf>
    <xf numFmtId="0" fontId="26"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9" fontId="9" fillId="0" borderId="0" xfId="3"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xf>
    <xf numFmtId="0" fontId="9" fillId="0" borderId="1" xfId="0" quotePrefix="1" applyFont="1" applyBorder="1" applyAlignment="1">
      <alignment vertical="center" wrapText="1"/>
    </xf>
    <xf numFmtId="164" fontId="9" fillId="0" borderId="0" xfId="1" applyNumberFormat="1" applyFont="1" applyAlignment="1">
      <alignment vertical="center"/>
    </xf>
    <xf numFmtId="0" fontId="9" fillId="0" borderId="1" xfId="0" applyFont="1" applyBorder="1" applyAlignment="1">
      <alignment vertical="center" wrapText="1"/>
    </xf>
    <xf numFmtId="0" fontId="9" fillId="0" borderId="0" xfId="0" quotePrefix="1" applyFont="1" applyAlignment="1">
      <alignment vertical="center" wrapText="1"/>
    </xf>
    <xf numFmtId="43" fontId="9" fillId="0" borderId="0" xfId="0" applyNumberFormat="1" applyFont="1" applyAlignment="1">
      <alignment vertical="center" wrapText="1"/>
    </xf>
    <xf numFmtId="3" fontId="9" fillId="0" borderId="1" xfId="0" applyNumberFormat="1" applyFont="1" applyBorder="1" applyAlignment="1">
      <alignment vertical="center" wrapText="1"/>
    </xf>
    <xf numFmtId="43" fontId="9" fillId="0" borderId="1" xfId="0" applyNumberFormat="1" applyFont="1" applyBorder="1" applyAlignment="1">
      <alignment vertical="center" wrapText="1"/>
    </xf>
    <xf numFmtId="3" fontId="9" fillId="0" borderId="1" xfId="0" quotePrefix="1" applyNumberFormat="1" applyFont="1" applyBorder="1" applyAlignment="1">
      <alignment vertical="center" wrapText="1"/>
    </xf>
    <xf numFmtId="43" fontId="9" fillId="0" borderId="1" xfId="1" applyFont="1" applyBorder="1" applyAlignment="1">
      <alignment vertical="center" wrapText="1"/>
    </xf>
    <xf numFmtId="164" fontId="6" fillId="0" borderId="0" xfId="1" applyNumberFormat="1" applyFont="1" applyAlignment="1">
      <alignment horizontal="center" vertical="center"/>
    </xf>
    <xf numFmtId="164" fontId="6" fillId="0" borderId="0" xfId="1" applyNumberFormat="1" applyFont="1" applyBorder="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1" xfId="0" applyFont="1" applyBorder="1" applyAlignment="1">
      <alignment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164" fontId="27" fillId="0" borderId="1" xfId="1" applyNumberFormat="1" applyFont="1" applyFill="1" applyBorder="1" applyAlignment="1">
      <alignment vertical="center" wrapText="1"/>
    </xf>
    <xf numFmtId="164" fontId="27" fillId="0" borderId="1" xfId="1" applyNumberFormat="1" applyFont="1" applyFill="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wrapText="1"/>
    </xf>
    <xf numFmtId="0" fontId="28" fillId="0" borderId="1" xfId="0" applyFont="1" applyBorder="1" applyAlignment="1">
      <alignment horizontal="center" vertical="center" wrapText="1"/>
    </xf>
    <xf numFmtId="165" fontId="29" fillId="0" borderId="1" xfId="0" applyNumberFormat="1" applyFont="1" applyBorder="1" applyAlignment="1">
      <alignment horizontal="center" vertical="center" wrapText="1"/>
    </xf>
    <xf numFmtId="164" fontId="28" fillId="0" borderId="1" xfId="1" applyNumberFormat="1" applyFont="1" applyFill="1" applyBorder="1" applyAlignment="1">
      <alignment vertical="center" wrapText="1"/>
    </xf>
    <xf numFmtId="0" fontId="28" fillId="0" borderId="0" xfId="0" applyFont="1" applyAlignment="1">
      <alignment horizontal="left" vertical="center"/>
    </xf>
    <xf numFmtId="0" fontId="28" fillId="0" borderId="1" xfId="0" applyFont="1" applyBorder="1" applyAlignment="1">
      <alignment horizontal="left" vertical="center" wrapText="1"/>
    </xf>
    <xf numFmtId="164" fontId="27" fillId="0" borderId="1" xfId="1" applyNumberFormat="1" applyFont="1" applyFill="1" applyBorder="1" applyAlignment="1">
      <alignment horizontal="center" vertical="center" wrapText="1"/>
    </xf>
    <xf numFmtId="164" fontId="29" fillId="0" borderId="1" xfId="1" applyNumberFormat="1" applyFont="1" applyFill="1" applyBorder="1" applyAlignment="1">
      <alignment horizontal="center" vertical="center" wrapText="1"/>
    </xf>
    <xf numFmtId="164" fontId="28" fillId="0" borderId="1" xfId="1" applyNumberFormat="1" applyFont="1" applyFill="1" applyBorder="1" applyAlignment="1">
      <alignment horizontal="center" vertical="center" wrapText="1"/>
    </xf>
    <xf numFmtId="0" fontId="28" fillId="0" borderId="12" xfId="0" applyFont="1" applyBorder="1" applyAlignment="1">
      <alignment horizontal="center" vertical="center"/>
    </xf>
    <xf numFmtId="0" fontId="28" fillId="0" borderId="12" xfId="0" applyFont="1" applyBorder="1" applyAlignment="1">
      <alignment vertical="center" wrapText="1"/>
    </xf>
    <xf numFmtId="0" fontId="27" fillId="0" borderId="12" xfId="0" applyFont="1" applyBorder="1" applyAlignment="1">
      <alignment vertical="center" wrapText="1"/>
    </xf>
    <xf numFmtId="0" fontId="30" fillId="0" borderId="0" xfId="0" applyFont="1" applyAlignment="1">
      <alignment horizontal="left" vertical="center"/>
    </xf>
    <xf numFmtId="0" fontId="28" fillId="0" borderId="0" xfId="0" applyFont="1" applyAlignment="1">
      <alignment vertical="center" wrapText="1"/>
    </xf>
    <xf numFmtId="0" fontId="30" fillId="0" borderId="1" xfId="0" applyFont="1" applyBorder="1" applyAlignment="1">
      <alignment vertical="center" wrapText="1"/>
    </xf>
    <xf numFmtId="164" fontId="27" fillId="0" borderId="0" xfId="1" applyNumberFormat="1" applyFont="1" applyFill="1" applyAlignment="1">
      <alignment horizontal="center" vertical="center"/>
    </xf>
    <xf numFmtId="164" fontId="28" fillId="0" borderId="1" xfId="1" applyNumberFormat="1" applyFont="1" applyFill="1" applyBorder="1" applyAlignment="1">
      <alignment horizontal="center" vertical="center"/>
    </xf>
    <xf numFmtId="164" fontId="27" fillId="0" borderId="0" xfId="1" applyNumberFormat="1" applyFont="1" applyFill="1" applyBorder="1" applyAlignment="1">
      <alignment horizontal="center" vertical="center"/>
    </xf>
    <xf numFmtId="164" fontId="27" fillId="0" borderId="12" xfId="1" applyNumberFormat="1" applyFont="1" applyFill="1" applyBorder="1" applyAlignment="1">
      <alignment horizontal="center" vertical="center"/>
    </xf>
    <xf numFmtId="0" fontId="0" fillId="0" borderId="0" xfId="0" applyAlignment="1">
      <alignment horizontal="center"/>
    </xf>
    <xf numFmtId="164" fontId="27" fillId="0" borderId="1" xfId="1" applyNumberFormat="1" applyFont="1" applyFill="1" applyBorder="1" applyAlignment="1">
      <alignment horizontal="right" vertical="center"/>
    </xf>
    <xf numFmtId="164" fontId="28" fillId="0" borderId="1" xfId="1" applyNumberFormat="1" applyFont="1" applyFill="1" applyBorder="1" applyAlignment="1">
      <alignment horizontal="right" vertical="center"/>
    </xf>
    <xf numFmtId="164" fontId="27" fillId="0" borderId="0" xfId="1" applyNumberFormat="1" applyFont="1" applyFill="1" applyBorder="1" applyAlignment="1">
      <alignment horizontal="right" vertical="center"/>
    </xf>
    <xf numFmtId="0" fontId="28" fillId="0" borderId="1" xfId="0" applyFont="1" applyBorder="1" applyAlignment="1">
      <alignment horizontal="right" vertical="center" wrapText="1"/>
    </xf>
    <xf numFmtId="164" fontId="29" fillId="0" borderId="1" xfId="1" applyNumberFormat="1" applyFont="1" applyFill="1" applyBorder="1" applyAlignment="1">
      <alignment horizontal="right" vertical="center" wrapText="1"/>
    </xf>
    <xf numFmtId="165" fontId="29" fillId="0" borderId="1" xfId="0" applyNumberFormat="1" applyFont="1" applyBorder="1" applyAlignment="1">
      <alignment horizontal="right" vertical="center" wrapText="1"/>
    </xf>
    <xf numFmtId="0" fontId="27" fillId="0" borderId="1" xfId="0" applyFont="1" applyBorder="1" applyAlignment="1">
      <alignment horizontal="right" vertical="center" wrapText="1"/>
    </xf>
    <xf numFmtId="164" fontId="27" fillId="0" borderId="12" xfId="1" applyNumberFormat="1" applyFont="1" applyFill="1" applyBorder="1" applyAlignment="1">
      <alignment horizontal="right" vertical="center"/>
    </xf>
    <xf numFmtId="0" fontId="27" fillId="0" borderId="1" xfId="0" applyFont="1" applyBorder="1" applyAlignment="1">
      <alignment horizontal="right" vertical="center"/>
    </xf>
    <xf numFmtId="3" fontId="27" fillId="0" borderId="1" xfId="0" applyNumberFormat="1" applyFont="1" applyBorder="1" applyAlignment="1">
      <alignment horizontal="right" vertical="center"/>
    </xf>
    <xf numFmtId="0" fontId="27" fillId="0" borderId="0" xfId="0" applyFont="1" applyAlignment="1">
      <alignment horizontal="right" vertical="center"/>
    </xf>
    <xf numFmtId="164" fontId="27" fillId="0" borderId="0" xfId="1" applyNumberFormat="1" applyFont="1" applyFill="1" applyAlignment="1">
      <alignment horizontal="right" vertical="center"/>
    </xf>
    <xf numFmtId="164" fontId="27" fillId="0" borderId="1" xfId="0" applyNumberFormat="1" applyFont="1" applyBorder="1" applyAlignment="1">
      <alignment horizontal="right" vertical="center" wrapText="1"/>
    </xf>
    <xf numFmtId="0" fontId="28" fillId="0" borderId="2" xfId="0" applyFont="1" applyBorder="1" applyAlignment="1">
      <alignment vertical="center"/>
    </xf>
    <xf numFmtId="164" fontId="6" fillId="0" borderId="0" xfId="1" applyNumberFormat="1" applyFont="1" applyAlignment="1">
      <alignment horizontal="right" vertical="center"/>
    </xf>
    <xf numFmtId="0" fontId="28" fillId="0" borderId="0" xfId="0" applyFont="1" applyAlignment="1">
      <alignment vertical="center"/>
    </xf>
    <xf numFmtId="165" fontId="29" fillId="0" borderId="1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5" fillId="6" borderId="0" xfId="0" applyFont="1" applyFill="1" applyAlignment="1">
      <alignment horizontal="center" vertical="center" wrapText="1"/>
    </xf>
    <xf numFmtId="0" fontId="5" fillId="6" borderId="1" xfId="0" applyFont="1" applyFill="1" applyBorder="1" applyAlignment="1">
      <alignment horizontal="center" vertical="center" wrapText="1"/>
    </xf>
    <xf numFmtId="3" fontId="11" fillId="0" borderId="11" xfId="0" applyNumberFormat="1" applyFont="1" applyBorder="1" applyAlignment="1">
      <alignment horizontal="center" vertical="center"/>
    </xf>
    <xf numFmtId="3" fontId="11" fillId="0" borderId="12" xfId="0" applyNumberFormat="1" applyFont="1" applyBorder="1" applyAlignment="1">
      <alignment horizontal="center" vertical="center"/>
    </xf>
    <xf numFmtId="164" fontId="11" fillId="0" borderId="11"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64" fontId="11" fillId="0" borderId="11" xfId="1" applyNumberFormat="1" applyFont="1" applyFill="1" applyBorder="1" applyAlignment="1">
      <alignment horizontal="center" vertical="center" wrapText="1"/>
    </xf>
    <xf numFmtId="164" fontId="11" fillId="0" borderId="12"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horizontal="center" vertical="center"/>
    </xf>
    <xf numFmtId="164" fontId="2" fillId="0" borderId="3"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11" fillId="0" borderId="6" xfId="1" applyNumberFormat="1" applyFont="1" applyFill="1" applyBorder="1" applyAlignment="1">
      <alignment horizontal="center" vertical="center" wrapText="1"/>
    </xf>
    <xf numFmtId="164" fontId="11" fillId="0" borderId="7" xfId="1" applyNumberFormat="1" applyFont="1" applyFill="1" applyBorder="1" applyAlignment="1">
      <alignment horizontal="center" vertical="center" wrapText="1"/>
    </xf>
    <xf numFmtId="164" fontId="11" fillId="0" borderId="8"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164" fontId="11" fillId="0" borderId="9" xfId="1" applyNumberFormat="1" applyFont="1" applyFill="1" applyBorder="1" applyAlignment="1">
      <alignment horizontal="center" vertical="center" wrapText="1"/>
    </xf>
    <xf numFmtId="164" fontId="11" fillId="0" borderId="10"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4" fontId="8" fillId="0" borderId="3" xfId="1" applyNumberFormat="1" applyFont="1" applyBorder="1" applyAlignment="1">
      <alignment horizontal="center" vertical="center"/>
    </xf>
    <xf numFmtId="164" fontId="8" fillId="0" borderId="4" xfId="1" applyNumberFormat="1" applyFont="1" applyBorder="1" applyAlignment="1">
      <alignment horizontal="center" vertical="center"/>
    </xf>
    <xf numFmtId="164" fontId="8" fillId="0" borderId="5" xfId="1" applyNumberFormat="1" applyFont="1" applyBorder="1" applyAlignment="1">
      <alignment horizontal="center" vertical="center"/>
    </xf>
    <xf numFmtId="0" fontId="22" fillId="0" borderId="1" xfId="0" applyFont="1" applyBorder="1" applyAlignment="1">
      <alignment horizontal="center" vertical="center"/>
    </xf>
    <xf numFmtId="0" fontId="18" fillId="0" borderId="1" xfId="0" applyFont="1" applyBorder="1" applyAlignment="1">
      <alignment horizontal="center" vertical="center"/>
    </xf>
    <xf numFmtId="164" fontId="22" fillId="0" borderId="1" xfId="1" applyNumberFormat="1"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0"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7" fillId="0" borderId="0" xfId="0" applyFont="1" applyAlignment="1">
      <alignment horizontal="center" vertical="center"/>
    </xf>
    <xf numFmtId="0" fontId="31" fillId="0" borderId="0" xfId="0" applyFont="1" applyAlignment="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2" xfId="0" applyFont="1" applyBorder="1" applyAlignment="1">
      <alignment horizontal="right"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64" fontId="29" fillId="0" borderId="2" xfId="1" applyNumberFormat="1" applyFont="1" applyFill="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huvienphapluat.vn/phap-luat/tim-van-ban.aspx?keyword=45/2019/Q%C4%90-UBND&amp;match=True&amp;area=2&amp;lan=1" TargetMode="External"/><Relationship Id="rId2" Type="http://schemas.openxmlformats.org/officeDocument/2006/relationships/hyperlink" Target="https://thuvienphapluat.vn/phap-luat/tim-van-ban.aspx?keyword=45/2019/Q%C4%90-UBND&amp;match=True&amp;area=2&amp;lan=1" TargetMode="External"/><Relationship Id="rId1" Type="http://schemas.openxmlformats.org/officeDocument/2006/relationships/hyperlink" Target="https://thuvienphapluat.vn/phap-luat/tim-van-ban.aspx?keyword=45/2019/Q%C4%90-UBND&amp;match=True&amp;area=2&amp;lan=1" TargetMode="External"/><Relationship Id="rId5" Type="http://schemas.openxmlformats.org/officeDocument/2006/relationships/printerSettings" Target="../printerSettings/printerSettings2.bin"/><Relationship Id="rId4" Type="http://schemas.openxmlformats.org/officeDocument/2006/relationships/hyperlink" Target="https://thuvienphapluat.vn/phap-luat/tim-van-ban.aspx?keyword=45/2019/Q%C4%90-UBND&amp;match=True&amp;area=2&amp;lan=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194"/>
  <sheetViews>
    <sheetView workbookViewId="0"/>
  </sheetViews>
  <sheetFormatPr defaultColWidth="9" defaultRowHeight="15.4" x14ac:dyDescent="0.45"/>
  <cols>
    <col min="1" max="1" width="9.1328125" style="4" bestFit="1" customWidth="1"/>
    <col min="2" max="2" width="28.265625" style="3" customWidth="1"/>
    <col min="3" max="3" width="24.265625" style="19" customWidth="1"/>
    <col min="4" max="4" width="24.86328125" style="19" customWidth="1"/>
    <col min="5" max="5" width="8.265625" style="22" bestFit="1" customWidth="1"/>
    <col min="6" max="7" width="9" style="3" bestFit="1" customWidth="1"/>
    <col min="8" max="8" width="19.59765625" style="3" customWidth="1"/>
    <col min="9" max="9" width="8.59765625" style="3" hidden="1" customWidth="1"/>
    <col min="10" max="11" width="9" style="3" hidden="1" customWidth="1"/>
    <col min="12" max="12" width="0" style="3" hidden="1" customWidth="1"/>
    <col min="13" max="13" width="10" style="3" hidden="1" customWidth="1"/>
    <col min="14" max="15" width="9" style="3" hidden="1" customWidth="1"/>
    <col min="16" max="16" width="12.265625" style="3" hidden="1" customWidth="1"/>
    <col min="17" max="17" width="10" style="3" hidden="1" customWidth="1"/>
    <col min="18" max="19" width="0" style="3" hidden="1" customWidth="1"/>
    <col min="20" max="20" width="10" style="3" hidden="1" customWidth="1"/>
    <col min="21" max="22" width="0" style="3" hidden="1" customWidth="1"/>
    <col min="23" max="16384" width="9" style="3"/>
  </cols>
  <sheetData>
    <row r="2" spans="1:22" x14ac:dyDescent="0.45">
      <c r="A2" s="202" t="s">
        <v>10</v>
      </c>
      <c r="B2" s="202"/>
      <c r="C2" s="202"/>
      <c r="D2" s="202"/>
      <c r="E2" s="202"/>
      <c r="F2" s="202"/>
      <c r="G2" s="202"/>
      <c r="H2" s="202"/>
      <c r="I2" s="2"/>
      <c r="J2" s="2"/>
      <c r="K2" s="2"/>
      <c r="L2" s="2"/>
      <c r="M2" s="2"/>
      <c r="N2" s="2"/>
      <c r="O2" s="2"/>
      <c r="P2" s="2"/>
    </row>
    <row r="3" spans="1:22" s="5" customFormat="1" ht="15" x14ac:dyDescent="0.45">
      <c r="A3" s="202" t="s">
        <v>131</v>
      </c>
      <c r="B3" s="202"/>
      <c r="C3" s="202"/>
      <c r="D3" s="202"/>
      <c r="E3" s="202"/>
      <c r="F3" s="202"/>
      <c r="G3" s="202"/>
      <c r="H3" s="202"/>
      <c r="I3" s="14"/>
      <c r="J3" s="14"/>
      <c r="K3" s="14"/>
      <c r="L3" s="14"/>
      <c r="M3" s="14"/>
      <c r="N3" s="14"/>
      <c r="O3" s="14"/>
      <c r="P3" s="14"/>
    </row>
    <row r="5" spans="1:22" x14ac:dyDescent="0.45">
      <c r="A5" s="26" t="s">
        <v>160</v>
      </c>
    </row>
    <row r="6" spans="1:22" ht="61.5" customHeight="1" x14ac:dyDescent="0.45">
      <c r="A6" s="198" t="s">
        <v>11</v>
      </c>
      <c r="B6" s="198" t="s">
        <v>0</v>
      </c>
      <c r="C6" s="198" t="s">
        <v>1</v>
      </c>
      <c r="D6" s="198"/>
      <c r="E6" s="198" t="s">
        <v>133</v>
      </c>
      <c r="F6" s="198"/>
      <c r="G6" s="198"/>
      <c r="H6" s="198" t="s">
        <v>2</v>
      </c>
      <c r="I6" s="205" t="s">
        <v>8</v>
      </c>
      <c r="J6" s="205"/>
      <c r="K6" s="205"/>
      <c r="L6" s="206" t="s">
        <v>2</v>
      </c>
      <c r="M6" s="204" t="s">
        <v>9</v>
      </c>
      <c r="N6" s="204"/>
      <c r="O6" s="204"/>
      <c r="P6" s="198" t="s">
        <v>2</v>
      </c>
      <c r="Q6" s="203" t="s">
        <v>100</v>
      </c>
      <c r="R6" s="203"/>
      <c r="S6" s="203"/>
      <c r="T6" s="204" t="s">
        <v>101</v>
      </c>
      <c r="U6" s="204"/>
      <c r="V6" s="204"/>
    </row>
    <row r="7" spans="1:22" x14ac:dyDescent="0.45">
      <c r="A7" s="198"/>
      <c r="B7" s="198"/>
      <c r="C7" s="6" t="s">
        <v>3</v>
      </c>
      <c r="D7" s="6" t="s">
        <v>4</v>
      </c>
      <c r="E7" s="42" t="s">
        <v>5</v>
      </c>
      <c r="F7" s="6" t="s">
        <v>6</v>
      </c>
      <c r="G7" s="6" t="s">
        <v>7</v>
      </c>
      <c r="H7" s="198"/>
      <c r="I7" s="33" t="s">
        <v>5</v>
      </c>
      <c r="J7" s="33" t="s">
        <v>6</v>
      </c>
      <c r="K7" s="33" t="s">
        <v>7</v>
      </c>
      <c r="L7" s="206"/>
      <c r="M7" s="6" t="s">
        <v>5</v>
      </c>
      <c r="N7" s="6" t="s">
        <v>6</v>
      </c>
      <c r="O7" s="6" t="s">
        <v>7</v>
      </c>
      <c r="P7" s="198"/>
      <c r="Q7" s="29" t="s">
        <v>5</v>
      </c>
      <c r="R7" s="29" t="s">
        <v>6</v>
      </c>
      <c r="S7" s="29" t="s">
        <v>7</v>
      </c>
      <c r="T7" s="31" t="s">
        <v>5</v>
      </c>
      <c r="U7" s="31" t="s">
        <v>6</v>
      </c>
      <c r="V7" s="31" t="s">
        <v>7</v>
      </c>
    </row>
    <row r="8" spans="1:22" hidden="1" x14ac:dyDescent="0.45">
      <c r="A8" s="7">
        <v>1</v>
      </c>
      <c r="B8" s="7">
        <v>2</v>
      </c>
      <c r="C8" s="7">
        <v>3</v>
      </c>
      <c r="D8" s="7">
        <v>4</v>
      </c>
      <c r="E8" s="43">
        <v>8</v>
      </c>
      <c r="F8" s="7">
        <v>9</v>
      </c>
      <c r="G8" s="7">
        <v>10</v>
      </c>
      <c r="H8" s="7">
        <v>11</v>
      </c>
      <c r="I8" s="34">
        <v>8</v>
      </c>
      <c r="J8" s="34">
        <v>9</v>
      </c>
      <c r="K8" s="34">
        <v>10</v>
      </c>
      <c r="L8" s="34">
        <v>11</v>
      </c>
      <c r="M8" s="7">
        <v>8</v>
      </c>
      <c r="N8" s="7">
        <v>9</v>
      </c>
      <c r="O8" s="7">
        <v>10</v>
      </c>
      <c r="P8" s="7">
        <v>11</v>
      </c>
      <c r="Q8" s="29"/>
      <c r="R8" s="29"/>
      <c r="S8" s="29"/>
      <c r="T8" s="31"/>
      <c r="U8" s="31"/>
      <c r="V8" s="31"/>
    </row>
    <row r="9" spans="1:22" x14ac:dyDescent="0.45">
      <c r="A9" s="6" t="s">
        <v>165</v>
      </c>
      <c r="B9" s="200" t="s">
        <v>28</v>
      </c>
      <c r="C9" s="200"/>
      <c r="D9" s="11"/>
      <c r="E9" s="44"/>
      <c r="F9" s="12"/>
      <c r="G9" s="12"/>
      <c r="H9" s="12"/>
      <c r="I9" s="35"/>
      <c r="J9" s="35"/>
      <c r="K9" s="35"/>
      <c r="L9" s="35"/>
      <c r="M9" s="12"/>
      <c r="N9" s="12"/>
      <c r="O9" s="12"/>
      <c r="P9" s="12"/>
      <c r="Q9" s="30"/>
      <c r="R9" s="30"/>
      <c r="S9" s="30"/>
      <c r="T9" s="13"/>
      <c r="U9" s="13"/>
      <c r="V9" s="13"/>
    </row>
    <row r="10" spans="1:22" ht="30.75" x14ac:dyDescent="0.45">
      <c r="A10" s="8" t="s">
        <v>20</v>
      </c>
      <c r="B10" s="9" t="s">
        <v>327</v>
      </c>
      <c r="C10" s="9" t="s">
        <v>328</v>
      </c>
      <c r="D10" s="9" t="s">
        <v>329</v>
      </c>
      <c r="E10" s="10">
        <v>1900</v>
      </c>
      <c r="F10" s="10"/>
      <c r="G10" s="10"/>
      <c r="H10" s="10"/>
      <c r="I10" s="36">
        <v>1400</v>
      </c>
      <c r="J10" s="36"/>
      <c r="K10" s="36"/>
      <c r="L10" s="36"/>
      <c r="M10" s="10">
        <v>950</v>
      </c>
      <c r="N10" s="10"/>
      <c r="O10" s="10"/>
      <c r="P10" s="13"/>
      <c r="Q10" s="28">
        <f>ROUND(M10*0.5,0)</f>
        <v>475</v>
      </c>
      <c r="R10" s="30"/>
      <c r="S10" s="30"/>
      <c r="T10" s="13"/>
      <c r="U10" s="13"/>
      <c r="V10" s="13"/>
    </row>
    <row r="11" spans="1:22" ht="30.75" x14ac:dyDescent="0.45">
      <c r="A11" s="8" t="s">
        <v>21</v>
      </c>
      <c r="B11" s="9" t="s">
        <v>330</v>
      </c>
      <c r="C11" s="9" t="s">
        <v>331</v>
      </c>
      <c r="D11" s="9" t="s">
        <v>332</v>
      </c>
      <c r="E11" s="10">
        <v>1900</v>
      </c>
      <c r="F11" s="10"/>
      <c r="G11" s="10"/>
      <c r="H11" s="10"/>
      <c r="I11" s="36">
        <v>1400</v>
      </c>
      <c r="J11" s="36">
        <v>0</v>
      </c>
      <c r="K11" s="36">
        <v>0</v>
      </c>
      <c r="L11" s="36"/>
      <c r="M11" s="10">
        <v>950</v>
      </c>
      <c r="N11" s="10">
        <v>0</v>
      </c>
      <c r="O11" s="10">
        <v>0</v>
      </c>
      <c r="P11" s="13"/>
      <c r="Q11" s="28">
        <f t="shared" ref="Q11:Q19" si="0">ROUND(M11*0.5,0)</f>
        <v>475</v>
      </c>
      <c r="R11" s="28">
        <f t="shared" ref="R11:S13" si="1">ROUND(N11*0.5,0)</f>
        <v>0</v>
      </c>
      <c r="S11" s="28">
        <f t="shared" si="1"/>
        <v>0</v>
      </c>
      <c r="T11" s="32">
        <f t="shared" ref="T11:V13" si="2">M11</f>
        <v>950</v>
      </c>
      <c r="U11" s="32">
        <f t="shared" si="2"/>
        <v>0</v>
      </c>
      <c r="V11" s="32">
        <f t="shared" si="2"/>
        <v>0</v>
      </c>
    </row>
    <row r="12" spans="1:22" ht="30.75" x14ac:dyDescent="0.45">
      <c r="A12" s="8" t="s">
        <v>145</v>
      </c>
      <c r="B12" s="9" t="s">
        <v>333</v>
      </c>
      <c r="C12" s="9" t="s">
        <v>331</v>
      </c>
      <c r="D12" s="9" t="s">
        <v>334</v>
      </c>
      <c r="E12" s="10">
        <v>1900</v>
      </c>
      <c r="F12" s="10"/>
      <c r="G12" s="10"/>
      <c r="H12" s="10"/>
      <c r="I12" s="36">
        <v>1400</v>
      </c>
      <c r="J12" s="36">
        <v>0</v>
      </c>
      <c r="K12" s="36">
        <v>0</v>
      </c>
      <c r="L12" s="36"/>
      <c r="M12" s="10">
        <v>950</v>
      </c>
      <c r="N12" s="10">
        <v>0</v>
      </c>
      <c r="O12" s="10">
        <v>0</v>
      </c>
      <c r="P12" s="13"/>
      <c r="Q12" s="28">
        <f t="shared" si="0"/>
        <v>475</v>
      </c>
      <c r="R12" s="28">
        <f t="shared" si="1"/>
        <v>0</v>
      </c>
      <c r="S12" s="28">
        <f t="shared" si="1"/>
        <v>0</v>
      </c>
      <c r="T12" s="32">
        <f t="shared" si="2"/>
        <v>950</v>
      </c>
      <c r="U12" s="32">
        <f t="shared" si="2"/>
        <v>0</v>
      </c>
      <c r="V12" s="32">
        <f t="shared" si="2"/>
        <v>0</v>
      </c>
    </row>
    <row r="13" spans="1:22" ht="30.75" x14ac:dyDescent="0.45">
      <c r="A13" s="8" t="s">
        <v>146</v>
      </c>
      <c r="B13" s="9" t="s">
        <v>335</v>
      </c>
      <c r="C13" s="9" t="s">
        <v>331</v>
      </c>
      <c r="D13" s="9" t="s">
        <v>336</v>
      </c>
      <c r="E13" s="10">
        <v>1900</v>
      </c>
      <c r="F13" s="10"/>
      <c r="G13" s="10"/>
      <c r="H13" s="10"/>
      <c r="I13" s="36">
        <v>1400</v>
      </c>
      <c r="J13" s="36">
        <v>0</v>
      </c>
      <c r="K13" s="36">
        <v>0</v>
      </c>
      <c r="L13" s="36"/>
      <c r="M13" s="10">
        <v>950</v>
      </c>
      <c r="N13" s="10">
        <v>0</v>
      </c>
      <c r="O13" s="10">
        <v>0</v>
      </c>
      <c r="P13" s="13"/>
      <c r="Q13" s="28">
        <f t="shared" si="0"/>
        <v>475</v>
      </c>
      <c r="R13" s="28">
        <f t="shared" si="1"/>
        <v>0</v>
      </c>
      <c r="S13" s="28">
        <f t="shared" si="1"/>
        <v>0</v>
      </c>
      <c r="T13" s="32">
        <f t="shared" si="2"/>
        <v>950</v>
      </c>
      <c r="U13" s="32">
        <f t="shared" si="2"/>
        <v>0</v>
      </c>
      <c r="V13" s="32">
        <f t="shared" si="2"/>
        <v>0</v>
      </c>
    </row>
    <row r="14" spans="1:22" ht="46.15" x14ac:dyDescent="0.45">
      <c r="A14" s="8" t="s">
        <v>151</v>
      </c>
      <c r="B14" s="9" t="s">
        <v>337</v>
      </c>
      <c r="C14" s="9" t="s">
        <v>338</v>
      </c>
      <c r="D14" s="9" t="s">
        <v>339</v>
      </c>
      <c r="E14" s="10">
        <v>710</v>
      </c>
      <c r="F14" s="10"/>
      <c r="G14" s="10"/>
      <c r="H14" s="10"/>
      <c r="I14" s="36">
        <v>500</v>
      </c>
      <c r="J14" s="36"/>
      <c r="K14" s="36"/>
      <c r="L14" s="36"/>
      <c r="M14" s="10">
        <v>360</v>
      </c>
      <c r="N14" s="10"/>
      <c r="O14" s="10"/>
      <c r="P14" s="13"/>
      <c r="Q14" s="28">
        <f>ROUND(M14*0.5,0)</f>
        <v>180</v>
      </c>
      <c r="R14" s="30"/>
      <c r="S14" s="30"/>
      <c r="T14" s="32">
        <f t="shared" ref="T14:T19" si="3">M14</f>
        <v>360</v>
      </c>
      <c r="U14" s="13"/>
      <c r="V14" s="13"/>
    </row>
    <row r="15" spans="1:22" ht="46.15" x14ac:dyDescent="0.45">
      <c r="A15" s="8" t="s">
        <v>152</v>
      </c>
      <c r="B15" s="9" t="s">
        <v>340</v>
      </c>
      <c r="C15" s="9" t="s">
        <v>341</v>
      </c>
      <c r="D15" s="9" t="s">
        <v>342</v>
      </c>
      <c r="E15" s="10">
        <v>710</v>
      </c>
      <c r="F15" s="10"/>
      <c r="G15" s="10"/>
      <c r="H15" s="10"/>
      <c r="I15" s="36">
        <v>500</v>
      </c>
      <c r="J15" s="36"/>
      <c r="K15" s="36"/>
      <c r="L15" s="36"/>
      <c r="M15" s="10">
        <v>360</v>
      </c>
      <c r="N15" s="10"/>
      <c r="O15" s="10"/>
      <c r="P15" s="13"/>
      <c r="Q15" s="28">
        <f t="shared" si="0"/>
        <v>180</v>
      </c>
      <c r="R15" s="30"/>
      <c r="S15" s="30"/>
      <c r="T15" s="32">
        <f t="shared" si="3"/>
        <v>360</v>
      </c>
      <c r="U15" s="13"/>
      <c r="V15" s="13"/>
    </row>
    <row r="16" spans="1:22" ht="30.75" x14ac:dyDescent="0.45">
      <c r="A16" s="8" t="s">
        <v>166</v>
      </c>
      <c r="B16" s="9" t="s">
        <v>343</v>
      </c>
      <c r="C16" s="9" t="s">
        <v>338</v>
      </c>
      <c r="D16" s="9" t="s">
        <v>344</v>
      </c>
      <c r="E16" s="10">
        <v>710</v>
      </c>
      <c r="F16" s="10"/>
      <c r="G16" s="10"/>
      <c r="H16" s="10"/>
      <c r="I16" s="36">
        <v>500</v>
      </c>
      <c r="J16" s="36"/>
      <c r="K16" s="36"/>
      <c r="L16" s="36"/>
      <c r="M16" s="10">
        <v>360</v>
      </c>
      <c r="N16" s="10"/>
      <c r="O16" s="10"/>
      <c r="P16" s="13"/>
      <c r="Q16" s="28">
        <f t="shared" si="0"/>
        <v>180</v>
      </c>
      <c r="R16" s="30"/>
      <c r="S16" s="30"/>
      <c r="T16" s="32">
        <f t="shared" si="3"/>
        <v>360</v>
      </c>
      <c r="U16" s="13"/>
      <c r="V16" s="13"/>
    </row>
    <row r="17" spans="1:22" ht="30.75" x14ac:dyDescent="0.45">
      <c r="A17" s="8" t="s">
        <v>167</v>
      </c>
      <c r="B17" s="9" t="s">
        <v>345</v>
      </c>
      <c r="C17" s="9"/>
      <c r="D17" s="9"/>
      <c r="E17" s="10">
        <v>710</v>
      </c>
      <c r="F17" s="10"/>
      <c r="G17" s="10"/>
      <c r="H17" s="10"/>
      <c r="I17" s="36">
        <v>500</v>
      </c>
      <c r="J17" s="36"/>
      <c r="K17" s="36"/>
      <c r="L17" s="36"/>
      <c r="M17" s="10">
        <v>360</v>
      </c>
      <c r="N17" s="10"/>
      <c r="O17" s="10"/>
      <c r="P17" s="13"/>
      <c r="Q17" s="28">
        <f t="shared" si="0"/>
        <v>180</v>
      </c>
      <c r="R17" s="30"/>
      <c r="S17" s="30"/>
      <c r="T17" s="32">
        <f t="shared" si="3"/>
        <v>360</v>
      </c>
      <c r="U17" s="13"/>
      <c r="V17" s="13"/>
    </row>
    <row r="18" spans="1:22" x14ac:dyDescent="0.45">
      <c r="A18" s="8" t="s">
        <v>168</v>
      </c>
      <c r="B18" s="9" t="s">
        <v>346</v>
      </c>
      <c r="C18" s="9" t="s">
        <v>347</v>
      </c>
      <c r="D18" s="9" t="s">
        <v>348</v>
      </c>
      <c r="E18" s="10">
        <v>700</v>
      </c>
      <c r="F18" s="10">
        <v>450</v>
      </c>
      <c r="G18" s="10">
        <v>310</v>
      </c>
      <c r="H18" s="10"/>
      <c r="I18" s="36">
        <v>490</v>
      </c>
      <c r="J18" s="36">
        <v>310</v>
      </c>
      <c r="K18" s="36">
        <v>210</v>
      </c>
      <c r="L18" s="36"/>
      <c r="M18" s="10">
        <v>350</v>
      </c>
      <c r="N18" s="10">
        <v>230</v>
      </c>
      <c r="O18" s="10">
        <v>160</v>
      </c>
      <c r="P18" s="13"/>
      <c r="Q18" s="28">
        <f t="shared" si="0"/>
        <v>175</v>
      </c>
      <c r="R18" s="28">
        <f>ROUND(N18*0.5,0)</f>
        <v>115</v>
      </c>
      <c r="S18" s="28">
        <f>ROUND(O18*0.5,0)</f>
        <v>80</v>
      </c>
      <c r="T18" s="32">
        <f t="shared" si="3"/>
        <v>350</v>
      </c>
      <c r="U18" s="32">
        <f>N18</f>
        <v>230</v>
      </c>
      <c r="V18" s="32">
        <f>O18</f>
        <v>160</v>
      </c>
    </row>
    <row r="19" spans="1:22" ht="30.75" x14ac:dyDescent="0.45">
      <c r="A19" s="8" t="s">
        <v>169</v>
      </c>
      <c r="B19" s="9" t="s">
        <v>349</v>
      </c>
      <c r="C19" s="9" t="s">
        <v>347</v>
      </c>
      <c r="D19" s="9" t="s">
        <v>350</v>
      </c>
      <c r="E19" s="10">
        <v>700</v>
      </c>
      <c r="F19" s="10">
        <v>450</v>
      </c>
      <c r="G19" s="10">
        <v>310</v>
      </c>
      <c r="H19" s="10"/>
      <c r="I19" s="36">
        <v>490</v>
      </c>
      <c r="J19" s="36">
        <v>310</v>
      </c>
      <c r="K19" s="36">
        <v>210</v>
      </c>
      <c r="L19" s="36"/>
      <c r="M19" s="10">
        <v>350</v>
      </c>
      <c r="N19" s="10">
        <v>230</v>
      </c>
      <c r="O19" s="10">
        <v>160</v>
      </c>
      <c r="P19" s="13"/>
      <c r="Q19" s="28">
        <f t="shared" si="0"/>
        <v>175</v>
      </c>
      <c r="R19" s="28">
        <f>ROUND(N19*0.5,0)</f>
        <v>115</v>
      </c>
      <c r="S19" s="28">
        <f>ROUND(O19*0.5,0)</f>
        <v>80</v>
      </c>
      <c r="T19" s="32">
        <f t="shared" si="3"/>
        <v>350</v>
      </c>
      <c r="U19" s="32">
        <f>N19</f>
        <v>230</v>
      </c>
      <c r="V19" s="32">
        <f>O19</f>
        <v>160</v>
      </c>
    </row>
    <row r="20" spans="1:22" s="59" customFormat="1" ht="15" x14ac:dyDescent="0.45">
      <c r="A20" s="52" t="s">
        <v>170</v>
      </c>
      <c r="B20" s="53" t="s">
        <v>29</v>
      </c>
      <c r="C20" s="53"/>
      <c r="D20" s="53"/>
      <c r="E20" s="54"/>
      <c r="F20" s="54"/>
      <c r="G20" s="54"/>
      <c r="H20" s="54"/>
      <c r="I20" s="55"/>
      <c r="J20" s="55"/>
      <c r="K20" s="55"/>
      <c r="L20" s="55"/>
      <c r="M20" s="54"/>
      <c r="N20" s="54"/>
      <c r="O20" s="54"/>
      <c r="P20" s="56"/>
      <c r="Q20" s="57"/>
      <c r="R20" s="57"/>
      <c r="S20" s="57"/>
      <c r="T20" s="58"/>
      <c r="U20" s="58"/>
      <c r="V20" s="58"/>
    </row>
    <row r="21" spans="1:22" ht="61.5" x14ac:dyDescent="0.45">
      <c r="A21" s="8" t="s">
        <v>72</v>
      </c>
      <c r="B21" s="9" t="s">
        <v>351</v>
      </c>
      <c r="C21" s="9" t="s">
        <v>352</v>
      </c>
      <c r="D21" s="9" t="s">
        <v>353</v>
      </c>
      <c r="E21" s="10">
        <v>1500</v>
      </c>
      <c r="F21" s="10"/>
      <c r="G21" s="10"/>
      <c r="H21" s="10"/>
      <c r="I21" s="36"/>
      <c r="J21" s="36"/>
      <c r="K21" s="36"/>
      <c r="L21" s="36"/>
      <c r="M21" s="10"/>
      <c r="N21" s="10"/>
      <c r="O21" s="10"/>
      <c r="P21" s="13"/>
      <c r="Q21" s="28"/>
      <c r="R21" s="28"/>
      <c r="S21" s="28"/>
      <c r="T21" s="32"/>
      <c r="U21" s="32"/>
      <c r="V21" s="32"/>
    </row>
    <row r="22" spans="1:22" x14ac:dyDescent="0.45">
      <c r="A22" s="51" t="s">
        <v>171</v>
      </c>
      <c r="B22" s="17" t="s">
        <v>22</v>
      </c>
      <c r="C22" s="9"/>
      <c r="D22" s="9"/>
      <c r="E22" s="10"/>
      <c r="F22" s="10"/>
      <c r="G22" s="10"/>
      <c r="H22" s="10"/>
      <c r="I22" s="36"/>
      <c r="J22" s="36"/>
      <c r="K22" s="36"/>
      <c r="L22" s="36"/>
      <c r="M22" s="10"/>
      <c r="N22" s="10"/>
      <c r="O22" s="10"/>
      <c r="P22" s="13"/>
      <c r="Q22" s="30"/>
      <c r="R22" s="30"/>
      <c r="S22" s="30"/>
      <c r="T22" s="13"/>
      <c r="U22" s="13"/>
      <c r="V22" s="13"/>
    </row>
    <row r="23" spans="1:22" ht="30.75" x14ac:dyDescent="0.45">
      <c r="A23" s="8" t="s">
        <v>74</v>
      </c>
      <c r="B23" s="9" t="s">
        <v>471</v>
      </c>
      <c r="C23" s="9" t="s">
        <v>472</v>
      </c>
      <c r="D23" s="9" t="s">
        <v>473</v>
      </c>
      <c r="E23" s="10">
        <v>0</v>
      </c>
      <c r="F23" s="10">
        <v>0</v>
      </c>
      <c r="G23" s="10">
        <v>0</v>
      </c>
      <c r="H23" s="10"/>
      <c r="I23" s="37">
        <v>4100</v>
      </c>
      <c r="J23" s="37">
        <v>1400</v>
      </c>
      <c r="K23" s="37">
        <v>670</v>
      </c>
      <c r="L23" s="36"/>
      <c r="M23" s="10">
        <v>0</v>
      </c>
      <c r="N23" s="10">
        <v>0</v>
      </c>
      <c r="O23" s="10">
        <v>0</v>
      </c>
      <c r="P23" s="13"/>
      <c r="Q23" s="28">
        <f t="shared" ref="Q23:Q29" si="4">ROUND(M23*0.5,0)</f>
        <v>0</v>
      </c>
      <c r="R23" s="28">
        <f>ROUND(N23*0.5,0)</f>
        <v>0</v>
      </c>
      <c r="S23" s="28">
        <f>ROUND(O23*0.5,0)</f>
        <v>0</v>
      </c>
      <c r="T23" s="32">
        <f t="shared" ref="T23:V24" si="5">M23</f>
        <v>0</v>
      </c>
      <c r="U23" s="32">
        <f t="shared" si="5"/>
        <v>0</v>
      </c>
      <c r="V23" s="32">
        <f t="shared" si="5"/>
        <v>0</v>
      </c>
    </row>
    <row r="24" spans="1:22" ht="30.75" x14ac:dyDescent="0.45">
      <c r="A24" s="8" t="s">
        <v>75</v>
      </c>
      <c r="B24" s="9" t="s">
        <v>474</v>
      </c>
      <c r="C24" s="9" t="s">
        <v>475</v>
      </c>
      <c r="D24" s="9" t="s">
        <v>476</v>
      </c>
      <c r="E24" s="10">
        <v>0</v>
      </c>
      <c r="F24" s="10">
        <v>0</v>
      </c>
      <c r="G24" s="10">
        <v>0</v>
      </c>
      <c r="H24" s="10"/>
      <c r="I24" s="37">
        <v>4100</v>
      </c>
      <c r="J24" s="37">
        <v>1400</v>
      </c>
      <c r="K24" s="37">
        <v>670</v>
      </c>
      <c r="L24" s="36"/>
      <c r="M24" s="10">
        <v>0</v>
      </c>
      <c r="N24" s="10">
        <v>0</v>
      </c>
      <c r="O24" s="10">
        <v>0</v>
      </c>
      <c r="P24" s="13"/>
      <c r="Q24" s="28">
        <f t="shared" si="4"/>
        <v>0</v>
      </c>
      <c r="R24" s="28">
        <f>ROUND(N24*0.5,0)</f>
        <v>0</v>
      </c>
      <c r="S24" s="28">
        <f>ROUND(O24*0.5,0)</f>
        <v>0</v>
      </c>
      <c r="T24" s="32">
        <f t="shared" si="5"/>
        <v>0</v>
      </c>
      <c r="U24" s="32">
        <f t="shared" si="5"/>
        <v>0</v>
      </c>
      <c r="V24" s="32">
        <f t="shared" si="5"/>
        <v>0</v>
      </c>
    </row>
    <row r="25" spans="1:22" ht="61.5" x14ac:dyDescent="0.45">
      <c r="A25" s="8" t="s">
        <v>76</v>
      </c>
      <c r="B25" s="9" t="s">
        <v>452</v>
      </c>
      <c r="C25" s="9" t="s">
        <v>477</v>
      </c>
      <c r="D25" s="9" t="s">
        <v>478</v>
      </c>
      <c r="E25" s="10">
        <v>3700</v>
      </c>
      <c r="F25" s="10"/>
      <c r="G25" s="10"/>
      <c r="H25" s="10"/>
      <c r="I25" s="38">
        <v>2600</v>
      </c>
      <c r="J25" s="37"/>
      <c r="K25" s="37"/>
      <c r="L25" s="36"/>
      <c r="M25" s="10">
        <v>1920</v>
      </c>
      <c r="N25" s="10"/>
      <c r="O25" s="10"/>
      <c r="P25" s="13"/>
      <c r="Q25" s="28">
        <f t="shared" si="4"/>
        <v>960</v>
      </c>
      <c r="R25" s="30"/>
      <c r="S25" s="30"/>
      <c r="T25" s="32">
        <f>M25</f>
        <v>1920</v>
      </c>
      <c r="U25" s="13"/>
      <c r="V25" s="13"/>
    </row>
    <row r="26" spans="1:22" ht="30.75" x14ac:dyDescent="0.45">
      <c r="A26" s="8" t="s">
        <v>96</v>
      </c>
      <c r="B26" s="9" t="s">
        <v>479</v>
      </c>
      <c r="C26" s="9" t="s">
        <v>480</v>
      </c>
      <c r="D26" s="9" t="s">
        <v>481</v>
      </c>
      <c r="E26" s="10">
        <v>310</v>
      </c>
      <c r="F26" s="10"/>
      <c r="G26" s="10"/>
      <c r="H26" s="10"/>
      <c r="I26" s="38">
        <v>220</v>
      </c>
      <c r="J26" s="37"/>
      <c r="K26" s="37"/>
      <c r="L26" s="36"/>
      <c r="M26" s="10">
        <v>160</v>
      </c>
      <c r="N26" s="10"/>
      <c r="O26" s="10"/>
      <c r="P26" s="13"/>
      <c r="Q26" s="28">
        <f t="shared" si="4"/>
        <v>80</v>
      </c>
      <c r="R26" s="30"/>
      <c r="S26" s="30"/>
      <c r="T26" s="32">
        <f>M26</f>
        <v>160</v>
      </c>
      <c r="U26" s="13"/>
      <c r="V26" s="13"/>
    </row>
    <row r="27" spans="1:22" ht="30.75" x14ac:dyDescent="0.45">
      <c r="A27" s="8" t="s">
        <v>172</v>
      </c>
      <c r="B27" s="9" t="s">
        <v>482</v>
      </c>
      <c r="C27" s="9" t="s">
        <v>480</v>
      </c>
      <c r="D27" s="9" t="s">
        <v>483</v>
      </c>
      <c r="E27" s="10">
        <v>310</v>
      </c>
      <c r="F27" s="10"/>
      <c r="G27" s="10"/>
      <c r="H27" s="10"/>
      <c r="I27" s="38">
        <v>220</v>
      </c>
      <c r="J27" s="37"/>
      <c r="K27" s="37"/>
      <c r="L27" s="36"/>
      <c r="M27" s="10">
        <v>160</v>
      </c>
      <c r="N27" s="10"/>
      <c r="O27" s="10"/>
      <c r="P27" s="13"/>
      <c r="Q27" s="28">
        <f t="shared" si="4"/>
        <v>80</v>
      </c>
      <c r="R27" s="30"/>
      <c r="S27" s="30"/>
      <c r="T27" s="32">
        <f>M27</f>
        <v>160</v>
      </c>
      <c r="U27" s="13"/>
      <c r="V27" s="13"/>
    </row>
    <row r="28" spans="1:22" ht="30.75" x14ac:dyDescent="0.45">
      <c r="A28" s="8" t="s">
        <v>173</v>
      </c>
      <c r="B28" s="9" t="s">
        <v>484</v>
      </c>
      <c r="C28" s="9" t="s">
        <v>480</v>
      </c>
      <c r="D28" s="9" t="s">
        <v>485</v>
      </c>
      <c r="E28" s="10">
        <v>310</v>
      </c>
      <c r="F28" s="10"/>
      <c r="G28" s="10"/>
      <c r="H28" s="10"/>
      <c r="I28" s="38">
        <v>220</v>
      </c>
      <c r="J28" s="37"/>
      <c r="K28" s="37"/>
      <c r="L28" s="36"/>
      <c r="M28" s="10">
        <v>160</v>
      </c>
      <c r="N28" s="10"/>
      <c r="O28" s="10"/>
      <c r="P28" s="13"/>
      <c r="Q28" s="28">
        <f t="shared" si="4"/>
        <v>80</v>
      </c>
      <c r="R28" s="30"/>
      <c r="S28" s="30"/>
      <c r="T28" s="32">
        <f>M28</f>
        <v>160</v>
      </c>
      <c r="U28" s="13"/>
      <c r="V28" s="13"/>
    </row>
    <row r="29" spans="1:22" ht="30.75" x14ac:dyDescent="0.45">
      <c r="A29" s="8" t="s">
        <v>174</v>
      </c>
      <c r="B29" s="9" t="s">
        <v>486</v>
      </c>
      <c r="C29" s="9" t="s">
        <v>480</v>
      </c>
      <c r="D29" s="9" t="s">
        <v>487</v>
      </c>
      <c r="E29" s="10">
        <v>310</v>
      </c>
      <c r="F29" s="10"/>
      <c r="G29" s="10"/>
      <c r="H29" s="10"/>
      <c r="I29" s="38">
        <v>220</v>
      </c>
      <c r="J29" s="37"/>
      <c r="K29" s="37"/>
      <c r="L29" s="36"/>
      <c r="M29" s="10">
        <v>160</v>
      </c>
      <c r="N29" s="10"/>
      <c r="O29" s="10"/>
      <c r="P29" s="13"/>
      <c r="Q29" s="28">
        <f t="shared" si="4"/>
        <v>80</v>
      </c>
      <c r="R29" s="30"/>
      <c r="S29" s="30"/>
      <c r="T29" s="32">
        <f>M29</f>
        <v>160</v>
      </c>
      <c r="U29" s="13"/>
      <c r="V29" s="13"/>
    </row>
    <row r="30" spans="1:22" x14ac:dyDescent="0.35">
      <c r="A30" s="16" t="s">
        <v>175</v>
      </c>
      <c r="B30" s="15" t="s">
        <v>23</v>
      </c>
      <c r="C30" s="9"/>
      <c r="D30" s="9"/>
      <c r="E30" s="10"/>
      <c r="F30" s="13"/>
      <c r="G30" s="13"/>
      <c r="H30" s="13"/>
      <c r="I30" s="39"/>
      <c r="J30" s="39"/>
      <c r="K30" s="39"/>
      <c r="L30" s="39"/>
      <c r="M30" s="13"/>
      <c r="N30" s="13"/>
      <c r="O30" s="13"/>
      <c r="P30" s="13"/>
      <c r="Q30" s="30"/>
      <c r="R30" s="30"/>
      <c r="S30" s="30"/>
      <c r="T30" s="13"/>
      <c r="U30" s="13"/>
      <c r="V30" s="13"/>
    </row>
    <row r="31" spans="1:22" ht="46.15" x14ac:dyDescent="0.45">
      <c r="A31" s="8" t="s">
        <v>77</v>
      </c>
      <c r="B31" s="9" t="s">
        <v>490</v>
      </c>
      <c r="C31" s="9"/>
      <c r="D31" s="9"/>
      <c r="E31" s="10">
        <v>1000</v>
      </c>
      <c r="F31" s="10"/>
      <c r="G31" s="10"/>
      <c r="H31" s="10"/>
      <c r="I31" s="36">
        <v>700</v>
      </c>
      <c r="J31" s="36"/>
      <c r="K31" s="36"/>
      <c r="L31" s="36"/>
      <c r="M31" s="10">
        <v>500</v>
      </c>
      <c r="N31" s="13"/>
      <c r="O31" s="13"/>
      <c r="P31" s="13"/>
      <c r="Q31" s="28">
        <f>ROUND(M31*0.5,0)</f>
        <v>250</v>
      </c>
      <c r="R31" s="30"/>
      <c r="S31" s="30"/>
      <c r="T31" s="32">
        <f>M31</f>
        <v>500</v>
      </c>
      <c r="U31" s="13"/>
      <c r="V31" s="13"/>
    </row>
    <row r="32" spans="1:22" x14ac:dyDescent="0.45">
      <c r="A32" s="8" t="s">
        <v>78</v>
      </c>
      <c r="B32" s="9" t="s">
        <v>458</v>
      </c>
      <c r="C32" s="9" t="s">
        <v>451</v>
      </c>
      <c r="D32" s="9" t="s">
        <v>491</v>
      </c>
      <c r="E32" s="10">
        <v>1000</v>
      </c>
      <c r="F32" s="10"/>
      <c r="G32" s="10"/>
      <c r="H32" s="10"/>
      <c r="I32" s="36">
        <v>700</v>
      </c>
      <c r="J32" s="36"/>
      <c r="K32" s="36"/>
      <c r="L32" s="36"/>
      <c r="M32" s="10">
        <v>500</v>
      </c>
      <c r="N32" s="13"/>
      <c r="O32" s="13"/>
      <c r="P32" s="13"/>
      <c r="Q32" s="28">
        <f>ROUND(M32*0.5,0)</f>
        <v>250</v>
      </c>
      <c r="R32" s="30"/>
      <c r="S32" s="30"/>
      <c r="T32" s="32">
        <f>M32</f>
        <v>500</v>
      </c>
      <c r="U32" s="13"/>
      <c r="V32" s="13"/>
    </row>
    <row r="33" spans="1:22" x14ac:dyDescent="0.45">
      <c r="A33" s="8" t="s">
        <v>79</v>
      </c>
      <c r="B33" s="9" t="s">
        <v>492</v>
      </c>
      <c r="C33" s="9" t="s">
        <v>493</v>
      </c>
      <c r="D33" s="9" t="s">
        <v>458</v>
      </c>
      <c r="E33" s="10">
        <v>1000</v>
      </c>
      <c r="F33" s="10"/>
      <c r="G33" s="10"/>
      <c r="H33" s="10"/>
      <c r="I33" s="36">
        <v>700</v>
      </c>
      <c r="J33" s="36"/>
      <c r="K33" s="36"/>
      <c r="L33" s="36"/>
      <c r="M33" s="10">
        <v>500</v>
      </c>
      <c r="N33" s="13"/>
      <c r="O33" s="13"/>
      <c r="P33" s="13"/>
      <c r="Q33" s="28">
        <f>ROUND(M33*0.5,0)</f>
        <v>250</v>
      </c>
      <c r="R33" s="30"/>
      <c r="S33" s="30"/>
      <c r="T33" s="32">
        <f>M33</f>
        <v>500</v>
      </c>
      <c r="U33" s="13"/>
      <c r="V33" s="13"/>
    </row>
    <row r="34" spans="1:22" ht="46.15" x14ac:dyDescent="0.45">
      <c r="A34" s="8" t="s">
        <v>80</v>
      </c>
      <c r="B34" s="9" t="s">
        <v>494</v>
      </c>
      <c r="C34" s="9"/>
      <c r="D34" s="9"/>
      <c r="E34" s="10">
        <v>1000</v>
      </c>
      <c r="F34" s="10"/>
      <c r="G34" s="10"/>
      <c r="H34" s="10"/>
      <c r="I34" s="36">
        <v>700</v>
      </c>
      <c r="J34" s="36"/>
      <c r="K34" s="36"/>
      <c r="L34" s="36"/>
      <c r="M34" s="10">
        <v>500</v>
      </c>
      <c r="N34" s="13"/>
      <c r="O34" s="13"/>
      <c r="P34" s="13"/>
      <c r="Q34" s="28">
        <f>ROUND(M34*0.5,0)</f>
        <v>250</v>
      </c>
      <c r="R34" s="30"/>
      <c r="S34" s="30"/>
      <c r="T34" s="32">
        <f>M34</f>
        <v>500</v>
      </c>
      <c r="U34" s="13"/>
      <c r="V34" s="13"/>
    </row>
    <row r="35" spans="1:22" x14ac:dyDescent="0.45">
      <c r="A35" s="16" t="s">
        <v>176</v>
      </c>
      <c r="B35" s="1" t="s">
        <v>25</v>
      </c>
      <c r="C35" s="9"/>
      <c r="D35" s="9"/>
      <c r="E35" s="10"/>
      <c r="F35" s="13"/>
      <c r="G35" s="13"/>
      <c r="H35" s="13"/>
      <c r="I35" s="39"/>
      <c r="J35" s="39"/>
      <c r="K35" s="39"/>
      <c r="L35" s="39"/>
      <c r="M35" s="13"/>
      <c r="N35" s="13"/>
      <c r="O35" s="13"/>
      <c r="P35" s="13"/>
      <c r="Q35" s="30"/>
      <c r="R35" s="30"/>
      <c r="S35" s="30"/>
      <c r="T35" s="13"/>
      <c r="U35" s="13"/>
      <c r="V35" s="13"/>
    </row>
    <row r="36" spans="1:22" ht="46.15" x14ac:dyDescent="0.45">
      <c r="A36" s="8" t="s">
        <v>81</v>
      </c>
      <c r="B36" s="9" t="s">
        <v>468</v>
      </c>
      <c r="C36" s="9" t="s">
        <v>504</v>
      </c>
      <c r="D36" s="9" t="s">
        <v>505</v>
      </c>
      <c r="E36" s="10">
        <v>170</v>
      </c>
      <c r="F36" s="13"/>
      <c r="G36" s="13"/>
      <c r="H36" s="13"/>
      <c r="I36" s="39">
        <v>120</v>
      </c>
      <c r="J36" s="39"/>
      <c r="K36" s="39"/>
      <c r="L36" s="39"/>
      <c r="M36" s="13">
        <v>85</v>
      </c>
      <c r="N36" s="13"/>
      <c r="O36" s="13"/>
      <c r="P36" s="13"/>
      <c r="Q36" s="28">
        <f>ROUND(M36*0.5,0)</f>
        <v>43</v>
      </c>
      <c r="R36" s="30"/>
      <c r="S36" s="30"/>
      <c r="T36" s="32">
        <f>M36</f>
        <v>85</v>
      </c>
      <c r="U36" s="13"/>
      <c r="V36" s="13"/>
    </row>
    <row r="37" spans="1:22" ht="46.15" x14ac:dyDescent="0.45">
      <c r="A37" s="8" t="s">
        <v>82</v>
      </c>
      <c r="B37" s="9" t="s">
        <v>461</v>
      </c>
      <c r="C37" s="9" t="s">
        <v>506</v>
      </c>
      <c r="D37" s="9" t="s">
        <v>507</v>
      </c>
      <c r="E37" s="10">
        <v>170</v>
      </c>
      <c r="F37" s="13"/>
      <c r="G37" s="13"/>
      <c r="H37" s="13"/>
      <c r="I37" s="39">
        <v>120</v>
      </c>
      <c r="J37" s="39"/>
      <c r="K37" s="39"/>
      <c r="L37" s="39"/>
      <c r="M37" s="13">
        <v>85</v>
      </c>
      <c r="N37" s="13"/>
      <c r="O37" s="13"/>
      <c r="P37" s="13"/>
      <c r="Q37" s="28">
        <f>ROUND(M37*0.5,0)</f>
        <v>43</v>
      </c>
      <c r="R37" s="30"/>
      <c r="S37" s="30"/>
      <c r="T37" s="32">
        <f>M37</f>
        <v>85</v>
      </c>
      <c r="U37" s="13"/>
      <c r="V37" s="13"/>
    </row>
    <row r="38" spans="1:22" ht="46.15" x14ac:dyDescent="0.45">
      <c r="A38" s="8" t="s">
        <v>83</v>
      </c>
      <c r="B38" s="9" t="s">
        <v>508</v>
      </c>
      <c r="C38" s="195" t="s">
        <v>509</v>
      </c>
      <c r="D38" s="195"/>
      <c r="E38" s="10">
        <v>1000</v>
      </c>
      <c r="F38" s="13"/>
      <c r="G38" s="13"/>
      <c r="H38" s="13"/>
      <c r="I38" s="39">
        <v>700</v>
      </c>
      <c r="J38" s="39"/>
      <c r="K38" s="39"/>
      <c r="L38" s="39"/>
      <c r="M38" s="13">
        <v>500</v>
      </c>
      <c r="N38" s="13"/>
      <c r="O38" s="13"/>
      <c r="P38" s="13"/>
      <c r="Q38" s="28">
        <f>ROUND(M38*0.5,0)</f>
        <v>250</v>
      </c>
      <c r="R38" s="30"/>
      <c r="S38" s="30"/>
      <c r="T38" s="32">
        <f>M38</f>
        <v>500</v>
      </c>
      <c r="U38" s="13"/>
      <c r="V38" s="13"/>
    </row>
    <row r="39" spans="1:22" x14ac:dyDescent="0.45">
      <c r="A39" s="16" t="s">
        <v>177</v>
      </c>
      <c r="B39" s="1" t="s">
        <v>139</v>
      </c>
      <c r="C39" s="9"/>
      <c r="D39" s="9"/>
      <c r="E39" s="10"/>
      <c r="F39" s="13"/>
      <c r="G39" s="13"/>
      <c r="H39" s="13"/>
      <c r="I39" s="39"/>
      <c r="J39" s="39"/>
      <c r="K39" s="39"/>
      <c r="L39" s="39"/>
      <c r="M39" s="13"/>
      <c r="N39" s="13"/>
      <c r="O39" s="13"/>
      <c r="P39" s="13"/>
      <c r="Q39" s="30"/>
      <c r="R39" s="30"/>
      <c r="S39" s="30"/>
      <c r="T39" s="13"/>
      <c r="U39" s="13"/>
      <c r="V39" s="13"/>
    </row>
    <row r="40" spans="1:22" x14ac:dyDescent="0.45">
      <c r="A40" s="8" t="s">
        <v>85</v>
      </c>
      <c r="B40" s="13" t="s">
        <v>521</v>
      </c>
      <c r="C40" s="9" t="s">
        <v>522</v>
      </c>
      <c r="D40" s="9" t="s">
        <v>523</v>
      </c>
      <c r="E40" s="10">
        <v>670</v>
      </c>
      <c r="F40" s="18">
        <v>340</v>
      </c>
      <c r="G40" s="18">
        <v>270</v>
      </c>
      <c r="H40" s="13"/>
      <c r="I40" s="40">
        <v>470</v>
      </c>
      <c r="J40" s="40">
        <v>240</v>
      </c>
      <c r="K40" s="40">
        <v>190</v>
      </c>
      <c r="L40" s="39"/>
      <c r="M40" s="18">
        <v>340</v>
      </c>
      <c r="N40" s="18">
        <v>170</v>
      </c>
      <c r="O40" s="18">
        <v>140</v>
      </c>
      <c r="P40" s="13"/>
      <c r="Q40" s="28">
        <f t="shared" ref="Q40:S43" si="6">ROUND(M40*0.5,0)</f>
        <v>170</v>
      </c>
      <c r="R40" s="28">
        <f t="shared" si="6"/>
        <v>85</v>
      </c>
      <c r="S40" s="28">
        <f t="shared" si="6"/>
        <v>70</v>
      </c>
      <c r="T40" s="32">
        <f>M40</f>
        <v>340</v>
      </c>
      <c r="U40" s="32">
        <f t="shared" ref="U40:V43" si="7">N40</f>
        <v>170</v>
      </c>
      <c r="V40" s="32">
        <f t="shared" si="7"/>
        <v>140</v>
      </c>
    </row>
    <row r="41" spans="1:22" ht="30.75" x14ac:dyDescent="0.45">
      <c r="A41" s="8" t="s">
        <v>86</v>
      </c>
      <c r="B41" s="13" t="s">
        <v>521</v>
      </c>
      <c r="C41" s="9" t="s">
        <v>524</v>
      </c>
      <c r="D41" s="9" t="s">
        <v>525</v>
      </c>
      <c r="E41" s="10">
        <v>670</v>
      </c>
      <c r="F41" s="18">
        <v>340</v>
      </c>
      <c r="G41" s="18">
        <v>270</v>
      </c>
      <c r="H41" s="13"/>
      <c r="I41" s="40">
        <v>470</v>
      </c>
      <c r="J41" s="40">
        <v>240</v>
      </c>
      <c r="K41" s="40">
        <v>190</v>
      </c>
      <c r="L41" s="39"/>
      <c r="M41" s="18">
        <v>340</v>
      </c>
      <c r="N41" s="18">
        <v>170</v>
      </c>
      <c r="O41" s="18">
        <v>140</v>
      </c>
      <c r="P41" s="13"/>
      <c r="Q41" s="28">
        <f t="shared" si="6"/>
        <v>170</v>
      </c>
      <c r="R41" s="28">
        <f t="shared" si="6"/>
        <v>85</v>
      </c>
      <c r="S41" s="28">
        <f t="shared" si="6"/>
        <v>70</v>
      </c>
      <c r="T41" s="32">
        <f>M41</f>
        <v>340</v>
      </c>
      <c r="U41" s="32">
        <f t="shared" si="7"/>
        <v>170</v>
      </c>
      <c r="V41" s="32">
        <f t="shared" si="7"/>
        <v>140</v>
      </c>
    </row>
    <row r="42" spans="1:22" ht="61.5" x14ac:dyDescent="0.45">
      <c r="A42" s="8" t="s">
        <v>87</v>
      </c>
      <c r="B42" s="13" t="s">
        <v>521</v>
      </c>
      <c r="C42" s="9" t="s">
        <v>526</v>
      </c>
      <c r="D42" s="9" t="s">
        <v>527</v>
      </c>
      <c r="E42" s="10">
        <v>670</v>
      </c>
      <c r="F42" s="18">
        <v>340</v>
      </c>
      <c r="G42" s="18">
        <v>270</v>
      </c>
      <c r="H42" s="13"/>
      <c r="I42" s="40">
        <v>470</v>
      </c>
      <c r="J42" s="40">
        <v>240</v>
      </c>
      <c r="K42" s="40">
        <v>190</v>
      </c>
      <c r="L42" s="39"/>
      <c r="M42" s="18">
        <v>340</v>
      </c>
      <c r="N42" s="18">
        <v>170</v>
      </c>
      <c r="O42" s="18">
        <v>140</v>
      </c>
      <c r="P42" s="13"/>
      <c r="Q42" s="28">
        <f t="shared" si="6"/>
        <v>170</v>
      </c>
      <c r="R42" s="28">
        <f t="shared" si="6"/>
        <v>85</v>
      </c>
      <c r="S42" s="28">
        <f t="shared" si="6"/>
        <v>70</v>
      </c>
      <c r="T42" s="32">
        <f>M42</f>
        <v>340</v>
      </c>
      <c r="U42" s="32">
        <f t="shared" si="7"/>
        <v>170</v>
      </c>
      <c r="V42" s="32">
        <f t="shared" si="7"/>
        <v>140</v>
      </c>
    </row>
    <row r="43" spans="1:22" ht="107.65" x14ac:dyDescent="0.45">
      <c r="A43" s="8" t="s">
        <v>178</v>
      </c>
      <c r="B43" s="13" t="s">
        <v>521</v>
      </c>
      <c r="C43" s="9" t="s">
        <v>528</v>
      </c>
      <c r="D43" s="9" t="s">
        <v>529</v>
      </c>
      <c r="E43" s="10">
        <v>670</v>
      </c>
      <c r="F43" s="18">
        <v>335</v>
      </c>
      <c r="G43" s="18">
        <v>268</v>
      </c>
      <c r="H43" s="13"/>
      <c r="I43" s="40">
        <v>470</v>
      </c>
      <c r="J43" s="40">
        <v>230</v>
      </c>
      <c r="K43" s="40">
        <v>190</v>
      </c>
      <c r="L43" s="39"/>
      <c r="M43" s="18">
        <v>340</v>
      </c>
      <c r="N43" s="18">
        <v>170</v>
      </c>
      <c r="O43" s="18">
        <v>130</v>
      </c>
      <c r="P43" s="13"/>
      <c r="Q43" s="28">
        <f t="shared" si="6"/>
        <v>170</v>
      </c>
      <c r="R43" s="28">
        <f t="shared" si="6"/>
        <v>85</v>
      </c>
      <c r="S43" s="28">
        <f t="shared" si="6"/>
        <v>65</v>
      </c>
      <c r="T43" s="32">
        <f>M43</f>
        <v>340</v>
      </c>
      <c r="U43" s="32">
        <f t="shared" si="7"/>
        <v>170</v>
      </c>
      <c r="V43" s="32">
        <f t="shared" si="7"/>
        <v>130</v>
      </c>
    </row>
    <row r="44" spans="1:22" x14ac:dyDescent="0.45">
      <c r="A44" s="16" t="s">
        <v>179</v>
      </c>
      <c r="B44" s="1" t="s">
        <v>31</v>
      </c>
      <c r="C44" s="9"/>
      <c r="D44" s="9"/>
      <c r="E44" s="10"/>
      <c r="F44" s="13"/>
      <c r="G44" s="13"/>
      <c r="H44" s="13"/>
      <c r="I44" s="39"/>
      <c r="J44" s="39"/>
      <c r="K44" s="39"/>
      <c r="L44" s="39"/>
      <c r="M44" s="13"/>
      <c r="N44" s="13"/>
      <c r="O44" s="13"/>
      <c r="P44" s="13"/>
      <c r="Q44" s="30"/>
      <c r="R44" s="30"/>
      <c r="S44" s="30"/>
      <c r="T44" s="13"/>
      <c r="U44" s="13"/>
      <c r="V44" s="13"/>
    </row>
    <row r="45" spans="1:22" s="50" customFormat="1" ht="30.75" x14ac:dyDescent="0.45">
      <c r="A45" s="46" t="s">
        <v>88</v>
      </c>
      <c r="B45" s="47" t="s">
        <v>549</v>
      </c>
      <c r="C45" s="48" t="s">
        <v>550</v>
      </c>
      <c r="D45" s="48" t="s">
        <v>551</v>
      </c>
      <c r="E45" s="47">
        <v>4000</v>
      </c>
      <c r="F45" s="47"/>
      <c r="G45" s="47"/>
      <c r="H45" s="47"/>
      <c r="I45" s="47">
        <v>2800</v>
      </c>
      <c r="J45" s="47"/>
      <c r="K45" s="47"/>
      <c r="L45" s="47"/>
      <c r="M45" s="47">
        <v>2000</v>
      </c>
      <c r="N45" s="47"/>
      <c r="O45" s="47"/>
      <c r="P45" s="47"/>
      <c r="Q45" s="49">
        <f>ROUND(M45*0.5,0)</f>
        <v>1000</v>
      </c>
      <c r="R45" s="47"/>
      <c r="S45" s="47"/>
      <c r="T45" s="49">
        <f>M45</f>
        <v>2000</v>
      </c>
      <c r="U45" s="47"/>
      <c r="V45" s="47"/>
    </row>
    <row r="46" spans="1:22" x14ac:dyDescent="0.45">
      <c r="A46" s="16" t="s">
        <v>180</v>
      </c>
      <c r="B46" s="1" t="s">
        <v>32</v>
      </c>
      <c r="C46" s="9"/>
      <c r="D46" s="9"/>
      <c r="E46" s="10"/>
      <c r="F46" s="13"/>
      <c r="G46" s="13"/>
      <c r="H46" s="13"/>
      <c r="I46" s="39"/>
      <c r="J46" s="39"/>
      <c r="K46" s="39"/>
      <c r="L46" s="39"/>
      <c r="M46" s="13"/>
      <c r="N46" s="13"/>
      <c r="O46" s="13"/>
      <c r="P46" s="13"/>
      <c r="Q46" s="30"/>
      <c r="R46" s="30"/>
      <c r="S46" s="30"/>
      <c r="T46" s="13"/>
      <c r="U46" s="13"/>
      <c r="V46" s="13"/>
    </row>
    <row r="47" spans="1:22" ht="30.75" x14ac:dyDescent="0.45">
      <c r="A47" s="8" t="s">
        <v>91</v>
      </c>
      <c r="B47" s="13" t="s">
        <v>588</v>
      </c>
      <c r="C47" s="9" t="s">
        <v>456</v>
      </c>
      <c r="D47" s="9" t="s">
        <v>589</v>
      </c>
      <c r="E47" s="10">
        <v>890</v>
      </c>
      <c r="F47" s="13"/>
      <c r="G47" s="13"/>
      <c r="H47" s="13"/>
      <c r="I47" s="39">
        <v>620</v>
      </c>
      <c r="J47" s="39"/>
      <c r="K47" s="39"/>
      <c r="L47" s="39"/>
      <c r="M47" s="13">
        <v>445</v>
      </c>
      <c r="N47" s="13"/>
      <c r="O47" s="13"/>
      <c r="P47" s="13"/>
      <c r="Q47" s="28">
        <f t="shared" ref="Q47:Q53" si="8">ROUND(M47*0.5,0)</f>
        <v>223</v>
      </c>
      <c r="R47" s="30"/>
      <c r="S47" s="30"/>
      <c r="T47" s="32">
        <f t="shared" ref="T47:T53" si="9">M47</f>
        <v>445</v>
      </c>
      <c r="U47" s="13"/>
      <c r="V47" s="13"/>
    </row>
    <row r="48" spans="1:22" ht="30.75" x14ac:dyDescent="0.45">
      <c r="A48" s="8" t="s">
        <v>92</v>
      </c>
      <c r="B48" s="13" t="s">
        <v>488</v>
      </c>
      <c r="C48" s="9" t="s">
        <v>590</v>
      </c>
      <c r="D48" s="9" t="s">
        <v>591</v>
      </c>
      <c r="E48" s="10">
        <v>840</v>
      </c>
      <c r="F48" s="13"/>
      <c r="G48" s="13"/>
      <c r="H48" s="13"/>
      <c r="I48" s="39">
        <v>588</v>
      </c>
      <c r="J48" s="39"/>
      <c r="K48" s="39"/>
      <c r="L48" s="39"/>
      <c r="M48" s="13">
        <v>420</v>
      </c>
      <c r="N48" s="13"/>
      <c r="O48" s="13"/>
      <c r="P48" s="13"/>
      <c r="Q48" s="28">
        <f t="shared" si="8"/>
        <v>210</v>
      </c>
      <c r="R48" s="30"/>
      <c r="S48" s="30"/>
      <c r="T48" s="32">
        <f t="shared" si="9"/>
        <v>420</v>
      </c>
      <c r="U48" s="13"/>
      <c r="V48" s="13"/>
    </row>
    <row r="49" spans="1:22" ht="30.75" x14ac:dyDescent="0.45">
      <c r="A49" s="8" t="s">
        <v>93</v>
      </c>
      <c r="B49" s="13" t="s">
        <v>592</v>
      </c>
      <c r="C49" s="9" t="s">
        <v>591</v>
      </c>
      <c r="D49" s="9" t="s">
        <v>593</v>
      </c>
      <c r="E49" s="10">
        <v>1200</v>
      </c>
      <c r="F49" s="13"/>
      <c r="G49" s="13"/>
      <c r="H49" s="13"/>
      <c r="I49" s="39">
        <v>840</v>
      </c>
      <c r="J49" s="39"/>
      <c r="K49" s="39"/>
      <c r="L49" s="39"/>
      <c r="M49" s="13">
        <v>600</v>
      </c>
      <c r="N49" s="13"/>
      <c r="O49" s="13"/>
      <c r="P49" s="13"/>
      <c r="Q49" s="28">
        <f t="shared" si="8"/>
        <v>300</v>
      </c>
      <c r="R49" s="30"/>
      <c r="S49" s="30"/>
      <c r="T49" s="32">
        <f t="shared" si="9"/>
        <v>600</v>
      </c>
      <c r="U49" s="13"/>
      <c r="V49" s="13"/>
    </row>
    <row r="50" spans="1:22" ht="30.75" x14ac:dyDescent="0.45">
      <c r="A50" s="8" t="s">
        <v>181</v>
      </c>
      <c r="B50" s="13" t="s">
        <v>594</v>
      </c>
      <c r="C50" s="9" t="s">
        <v>595</v>
      </c>
      <c r="D50" s="9" t="s">
        <v>596</v>
      </c>
      <c r="E50" s="10">
        <v>1200</v>
      </c>
      <c r="F50" s="13"/>
      <c r="G50" s="13"/>
      <c r="H50" s="13"/>
      <c r="I50" s="39">
        <v>840</v>
      </c>
      <c r="J50" s="39"/>
      <c r="K50" s="39"/>
      <c r="L50" s="39"/>
      <c r="M50" s="13">
        <v>600</v>
      </c>
      <c r="N50" s="13"/>
      <c r="O50" s="13"/>
      <c r="P50" s="13"/>
      <c r="Q50" s="28">
        <f t="shared" si="8"/>
        <v>300</v>
      </c>
      <c r="R50" s="30"/>
      <c r="S50" s="30"/>
      <c r="T50" s="32">
        <f t="shared" si="9"/>
        <v>600</v>
      </c>
      <c r="U50" s="13"/>
      <c r="V50" s="13"/>
    </row>
    <row r="51" spans="1:22" ht="30.75" x14ac:dyDescent="0.45">
      <c r="A51" s="8" t="s">
        <v>182</v>
      </c>
      <c r="B51" s="13" t="s">
        <v>597</v>
      </c>
      <c r="C51" s="9" t="s">
        <v>598</v>
      </c>
      <c r="D51" s="9" t="s">
        <v>459</v>
      </c>
      <c r="E51" s="10">
        <v>1200</v>
      </c>
      <c r="F51" s="13"/>
      <c r="G51" s="13"/>
      <c r="H51" s="13"/>
      <c r="I51" s="39">
        <v>840</v>
      </c>
      <c r="J51" s="39"/>
      <c r="K51" s="39"/>
      <c r="L51" s="39"/>
      <c r="M51" s="13">
        <v>600</v>
      </c>
      <c r="N51" s="13"/>
      <c r="O51" s="13"/>
      <c r="P51" s="13"/>
      <c r="Q51" s="28">
        <f t="shared" si="8"/>
        <v>300</v>
      </c>
      <c r="R51" s="30"/>
      <c r="S51" s="30"/>
      <c r="T51" s="32">
        <f t="shared" si="9"/>
        <v>600</v>
      </c>
      <c r="U51" s="13"/>
      <c r="V51" s="13"/>
    </row>
    <row r="52" spans="1:22" ht="30.75" x14ac:dyDescent="0.45">
      <c r="A52" s="8" t="s">
        <v>183</v>
      </c>
      <c r="B52" s="13" t="s">
        <v>599</v>
      </c>
      <c r="C52" s="9" t="s">
        <v>598</v>
      </c>
      <c r="D52" s="9" t="s">
        <v>459</v>
      </c>
      <c r="E52" s="10">
        <v>1200</v>
      </c>
      <c r="F52" s="13"/>
      <c r="G52" s="13"/>
      <c r="H52" s="13"/>
      <c r="I52" s="39">
        <v>840</v>
      </c>
      <c r="J52" s="39"/>
      <c r="K52" s="39"/>
      <c r="L52" s="39"/>
      <c r="M52" s="13">
        <v>600</v>
      </c>
      <c r="N52" s="13"/>
      <c r="O52" s="13"/>
      <c r="P52" s="13"/>
      <c r="Q52" s="28">
        <f t="shared" si="8"/>
        <v>300</v>
      </c>
      <c r="R52" s="30"/>
      <c r="S52" s="30"/>
      <c r="T52" s="32">
        <f t="shared" si="9"/>
        <v>600</v>
      </c>
      <c r="U52" s="13"/>
      <c r="V52" s="13"/>
    </row>
    <row r="53" spans="1:22" ht="30.75" x14ac:dyDescent="0.45">
      <c r="A53" s="8" t="s">
        <v>184</v>
      </c>
      <c r="B53" s="13" t="s">
        <v>600</v>
      </c>
      <c r="C53" s="9" t="s">
        <v>598</v>
      </c>
      <c r="D53" s="9" t="s">
        <v>596</v>
      </c>
      <c r="E53" s="10">
        <v>1200</v>
      </c>
      <c r="F53" s="13"/>
      <c r="G53" s="13"/>
      <c r="H53" s="13"/>
      <c r="I53" s="83">
        <v>840</v>
      </c>
      <c r="J53" s="39"/>
      <c r="K53" s="39"/>
      <c r="L53" s="39"/>
      <c r="M53" s="13">
        <v>600</v>
      </c>
      <c r="N53" s="13"/>
      <c r="O53" s="13"/>
      <c r="P53" s="13"/>
      <c r="Q53" s="28">
        <f t="shared" si="8"/>
        <v>300</v>
      </c>
      <c r="R53" s="30"/>
      <c r="S53" s="30"/>
      <c r="T53" s="32">
        <f t="shared" si="9"/>
        <v>600</v>
      </c>
      <c r="U53" s="13"/>
      <c r="V53" s="13"/>
    </row>
    <row r="54" spans="1:22" x14ac:dyDescent="0.45">
      <c r="A54" s="51" t="s">
        <v>185</v>
      </c>
      <c r="B54" s="84" t="s">
        <v>30</v>
      </c>
      <c r="C54" s="9"/>
      <c r="D54" s="9"/>
      <c r="E54" s="10"/>
      <c r="F54" s="13"/>
      <c r="G54" s="13"/>
      <c r="H54" s="13"/>
      <c r="I54" s="80"/>
      <c r="J54" s="80"/>
      <c r="K54" s="80"/>
      <c r="L54" s="80"/>
      <c r="Q54" s="70"/>
      <c r="R54" s="81"/>
      <c r="S54" s="81"/>
      <c r="T54" s="82"/>
    </row>
    <row r="55" spans="1:22" x14ac:dyDescent="0.45">
      <c r="A55" s="8" t="s">
        <v>156</v>
      </c>
      <c r="B55" s="13" t="s">
        <v>515</v>
      </c>
      <c r="C55" s="9"/>
      <c r="D55" s="9"/>
      <c r="E55" s="10">
        <v>220</v>
      </c>
      <c r="F55" s="13"/>
      <c r="G55" s="13"/>
      <c r="H55" s="13"/>
      <c r="I55" s="80"/>
      <c r="J55" s="80"/>
      <c r="K55" s="80"/>
      <c r="L55" s="80"/>
      <c r="Q55" s="70"/>
      <c r="R55" s="81"/>
      <c r="S55" s="81"/>
      <c r="T55" s="82"/>
    </row>
    <row r="56" spans="1:22" x14ac:dyDescent="0.45">
      <c r="A56" s="8" t="s">
        <v>157</v>
      </c>
      <c r="B56" s="13" t="s">
        <v>516</v>
      </c>
      <c r="C56" s="9"/>
      <c r="D56" s="9"/>
      <c r="E56" s="10">
        <v>220</v>
      </c>
      <c r="F56" s="13"/>
      <c r="G56" s="13"/>
      <c r="H56" s="13"/>
      <c r="I56" s="80"/>
      <c r="J56" s="80"/>
      <c r="K56" s="80"/>
      <c r="L56" s="80"/>
      <c r="Q56" s="70"/>
      <c r="R56" s="81"/>
      <c r="S56" s="81"/>
      <c r="T56" s="82"/>
    </row>
    <row r="57" spans="1:22" x14ac:dyDescent="0.45">
      <c r="A57" s="51" t="s">
        <v>186</v>
      </c>
      <c r="B57" s="84" t="s">
        <v>26</v>
      </c>
      <c r="C57" s="9"/>
      <c r="D57" s="9"/>
      <c r="E57" s="10"/>
      <c r="F57" s="13"/>
      <c r="G57" s="13"/>
      <c r="H57" s="13"/>
      <c r="I57" s="80"/>
      <c r="J57" s="80"/>
      <c r="K57" s="80"/>
      <c r="L57" s="80"/>
      <c r="Q57" s="70"/>
      <c r="R57" s="81"/>
      <c r="S57" s="81"/>
      <c r="T57" s="82"/>
    </row>
    <row r="58" spans="1:22" x14ac:dyDescent="0.45">
      <c r="A58" s="8" t="s">
        <v>158</v>
      </c>
      <c r="B58" s="13" t="s">
        <v>517</v>
      </c>
      <c r="C58" s="9"/>
      <c r="D58" s="9"/>
      <c r="E58" s="10">
        <v>220</v>
      </c>
      <c r="F58" s="13"/>
      <c r="G58" s="13"/>
      <c r="H58" s="13"/>
      <c r="I58" s="80"/>
      <c r="J58" s="80"/>
      <c r="K58" s="80"/>
      <c r="L58" s="80"/>
      <c r="Q58" s="70"/>
      <c r="R58" s="81"/>
      <c r="S58" s="81"/>
      <c r="T58" s="82"/>
    </row>
    <row r="59" spans="1:22" x14ac:dyDescent="0.45">
      <c r="A59" s="51" t="s">
        <v>187</v>
      </c>
      <c r="B59" s="85" t="s">
        <v>24</v>
      </c>
      <c r="C59" s="9"/>
      <c r="D59" s="9"/>
      <c r="E59" s="10"/>
      <c r="F59" s="13"/>
      <c r="G59" s="13"/>
      <c r="H59" s="13"/>
      <c r="I59" s="80"/>
      <c r="J59" s="80"/>
      <c r="K59" s="80"/>
      <c r="L59" s="80"/>
      <c r="Q59" s="70"/>
      <c r="R59" s="81"/>
      <c r="S59" s="81"/>
      <c r="T59" s="82"/>
    </row>
    <row r="60" spans="1:22" x14ac:dyDescent="0.45">
      <c r="A60" s="8" t="s">
        <v>153</v>
      </c>
      <c r="B60" s="13" t="s">
        <v>518</v>
      </c>
      <c r="C60" s="9"/>
      <c r="D60" s="9"/>
      <c r="E60" s="10">
        <v>380</v>
      </c>
      <c r="F60" s="13">
        <v>230</v>
      </c>
      <c r="G60" s="13"/>
      <c r="H60" s="13"/>
      <c r="I60" s="80"/>
      <c r="J60" s="80"/>
      <c r="K60" s="80"/>
      <c r="L60" s="80"/>
      <c r="Q60" s="70"/>
      <c r="R60" s="81"/>
      <c r="S60" s="81"/>
      <c r="T60" s="82"/>
    </row>
    <row r="61" spans="1:22" x14ac:dyDescent="0.45">
      <c r="A61" s="51" t="s">
        <v>188</v>
      </c>
      <c r="B61" s="84" t="s">
        <v>27</v>
      </c>
      <c r="C61" s="9"/>
      <c r="D61" s="9"/>
      <c r="E61" s="10"/>
      <c r="F61" s="13"/>
      <c r="G61" s="13"/>
      <c r="H61" s="13"/>
      <c r="I61" s="80"/>
      <c r="J61" s="80"/>
      <c r="K61" s="80"/>
      <c r="L61" s="80"/>
      <c r="Q61" s="70"/>
      <c r="R61" s="81"/>
      <c r="S61" s="81"/>
      <c r="T61" s="82"/>
    </row>
    <row r="62" spans="1:22" x14ac:dyDescent="0.45">
      <c r="A62" s="8" t="s">
        <v>154</v>
      </c>
      <c r="B62" s="13" t="s">
        <v>519</v>
      </c>
      <c r="C62" s="9"/>
      <c r="D62" s="9"/>
      <c r="E62" s="10">
        <v>230</v>
      </c>
      <c r="F62" s="13"/>
      <c r="G62" s="13"/>
      <c r="H62" s="13"/>
      <c r="I62" s="80"/>
      <c r="J62" s="80"/>
      <c r="K62" s="80"/>
      <c r="L62" s="80"/>
      <c r="Q62" s="70"/>
      <c r="R62" s="81"/>
      <c r="S62" s="81"/>
      <c r="T62" s="82"/>
    </row>
    <row r="63" spans="1:22" x14ac:dyDescent="0.45">
      <c r="A63" s="8" t="s">
        <v>155</v>
      </c>
      <c r="B63" s="13" t="s">
        <v>520</v>
      </c>
      <c r="C63" s="9"/>
      <c r="D63" s="9"/>
      <c r="E63" s="10">
        <v>230</v>
      </c>
      <c r="F63" s="13"/>
      <c r="G63" s="13"/>
      <c r="H63" s="13"/>
      <c r="I63" s="80"/>
      <c r="J63" s="80"/>
      <c r="K63" s="80"/>
      <c r="L63" s="80"/>
      <c r="Q63" s="70"/>
      <c r="R63" s="81"/>
      <c r="S63" s="81"/>
      <c r="T63" s="82"/>
    </row>
    <row r="64" spans="1:22" x14ac:dyDescent="0.45">
      <c r="E64" s="69"/>
      <c r="I64" s="80"/>
      <c r="J64" s="80"/>
      <c r="K64" s="80"/>
      <c r="L64" s="80"/>
      <c r="Q64" s="70"/>
      <c r="R64" s="81"/>
      <c r="S64" s="81"/>
      <c r="T64" s="82"/>
    </row>
    <row r="65" spans="1:20" x14ac:dyDescent="0.45">
      <c r="E65" s="69"/>
      <c r="I65" s="80"/>
      <c r="J65" s="80"/>
      <c r="K65" s="80"/>
      <c r="L65" s="80"/>
      <c r="Q65" s="70"/>
      <c r="R65" s="81"/>
      <c r="S65" s="81"/>
      <c r="T65" s="82"/>
    </row>
    <row r="66" spans="1:20" x14ac:dyDescent="0.45">
      <c r="E66" s="69"/>
      <c r="I66" s="80"/>
      <c r="J66" s="80"/>
      <c r="K66" s="80"/>
      <c r="L66" s="80"/>
      <c r="Q66" s="70"/>
      <c r="R66" s="81"/>
      <c r="S66" s="81"/>
      <c r="T66" s="82"/>
    </row>
    <row r="67" spans="1:20" x14ac:dyDescent="0.45">
      <c r="E67" s="69"/>
      <c r="I67" s="80"/>
      <c r="J67" s="80"/>
      <c r="K67" s="80"/>
      <c r="L67" s="80"/>
      <c r="Q67" s="70"/>
      <c r="R67" s="81"/>
      <c r="S67" s="81"/>
      <c r="T67" s="82"/>
    </row>
    <row r="68" spans="1:20" x14ac:dyDescent="0.45">
      <c r="E68" s="69"/>
      <c r="I68" s="80"/>
      <c r="J68" s="80"/>
      <c r="K68" s="80"/>
      <c r="L68" s="80"/>
      <c r="Q68" s="70"/>
      <c r="R68" s="81"/>
      <c r="S68" s="81"/>
      <c r="T68" s="82"/>
    </row>
    <row r="69" spans="1:20" x14ac:dyDescent="0.45">
      <c r="E69" s="69"/>
      <c r="I69" s="80"/>
      <c r="J69" s="80"/>
      <c r="K69" s="80"/>
      <c r="L69" s="80"/>
      <c r="Q69" s="70"/>
      <c r="R69" s="81"/>
      <c r="S69" s="81"/>
      <c r="T69" s="82"/>
    </row>
    <row r="70" spans="1:20" x14ac:dyDescent="0.45">
      <c r="A70" s="26" t="s">
        <v>163</v>
      </c>
    </row>
    <row r="71" spans="1:20" ht="26.25" customHeight="1" x14ac:dyDescent="0.45">
      <c r="A71" s="198" t="s">
        <v>11</v>
      </c>
      <c r="B71" s="198" t="s">
        <v>0</v>
      </c>
      <c r="C71" s="198" t="s">
        <v>1</v>
      </c>
      <c r="D71" s="198"/>
      <c r="E71" s="201" t="s">
        <v>8</v>
      </c>
      <c r="F71" s="201"/>
      <c r="G71" s="201"/>
      <c r="H71" s="201" t="s">
        <v>2</v>
      </c>
    </row>
    <row r="72" spans="1:20" x14ac:dyDescent="0.45">
      <c r="A72" s="198"/>
      <c r="B72" s="198"/>
      <c r="C72" s="6" t="s">
        <v>3</v>
      </c>
      <c r="D72" s="6" t="s">
        <v>4</v>
      </c>
      <c r="E72" s="66" t="s">
        <v>5</v>
      </c>
      <c r="F72" s="66" t="s">
        <v>6</v>
      </c>
      <c r="G72" s="66" t="s">
        <v>7</v>
      </c>
      <c r="H72" s="201"/>
    </row>
    <row r="73" spans="1:20" x14ac:dyDescent="0.45">
      <c r="A73" s="7">
        <v>1</v>
      </c>
      <c r="B73" s="7">
        <v>2</v>
      </c>
      <c r="C73" s="7">
        <v>3</v>
      </c>
      <c r="D73" s="7">
        <v>4</v>
      </c>
      <c r="E73" s="67">
        <v>8</v>
      </c>
      <c r="F73" s="67">
        <v>9</v>
      </c>
      <c r="G73" s="67">
        <v>10</v>
      </c>
      <c r="H73" s="67">
        <v>11</v>
      </c>
    </row>
    <row r="74" spans="1:20" x14ac:dyDescent="0.45">
      <c r="A74" s="6" t="s">
        <v>201</v>
      </c>
      <c r="B74" s="200" t="s">
        <v>28</v>
      </c>
      <c r="C74" s="200"/>
      <c r="D74" s="11"/>
      <c r="E74" s="21"/>
      <c r="F74" s="21"/>
      <c r="G74" s="21"/>
      <c r="H74" s="21"/>
    </row>
    <row r="75" spans="1:20" ht="30.75" x14ac:dyDescent="0.45">
      <c r="A75" s="8" t="s">
        <v>20</v>
      </c>
      <c r="B75" s="9" t="s">
        <v>327</v>
      </c>
      <c r="C75" s="9" t="s">
        <v>328</v>
      </c>
      <c r="D75" s="9" t="s">
        <v>329</v>
      </c>
      <c r="E75" s="23">
        <v>1400</v>
      </c>
      <c r="F75" s="23"/>
      <c r="G75" s="23"/>
      <c r="H75" s="23"/>
    </row>
    <row r="76" spans="1:20" ht="30.75" x14ac:dyDescent="0.45">
      <c r="A76" s="8" t="s">
        <v>21</v>
      </c>
      <c r="B76" s="9" t="s">
        <v>330</v>
      </c>
      <c r="C76" s="9" t="s">
        <v>331</v>
      </c>
      <c r="D76" s="9" t="s">
        <v>332</v>
      </c>
      <c r="E76" s="23">
        <v>1400</v>
      </c>
      <c r="F76" s="23"/>
      <c r="G76" s="23"/>
      <c r="H76" s="23"/>
    </row>
    <row r="77" spans="1:20" ht="30.75" x14ac:dyDescent="0.45">
      <c r="A77" s="8" t="s">
        <v>145</v>
      </c>
      <c r="B77" s="9" t="s">
        <v>333</v>
      </c>
      <c r="C77" s="9" t="s">
        <v>331</v>
      </c>
      <c r="D77" s="9" t="s">
        <v>334</v>
      </c>
      <c r="E77" s="23">
        <v>1400</v>
      </c>
      <c r="F77" s="23"/>
      <c r="G77" s="23"/>
      <c r="H77" s="23"/>
    </row>
    <row r="78" spans="1:20" ht="30.75" x14ac:dyDescent="0.45">
      <c r="A78" s="8" t="s">
        <v>146</v>
      </c>
      <c r="B78" s="9" t="s">
        <v>335</v>
      </c>
      <c r="C78" s="9" t="s">
        <v>331</v>
      </c>
      <c r="D78" s="9" t="s">
        <v>336</v>
      </c>
      <c r="E78" s="23">
        <v>1400</v>
      </c>
      <c r="F78" s="23"/>
      <c r="G78" s="23"/>
      <c r="H78" s="23"/>
    </row>
    <row r="79" spans="1:20" ht="46.15" x14ac:dyDescent="0.45">
      <c r="A79" s="8" t="s">
        <v>151</v>
      </c>
      <c r="B79" s="9" t="s">
        <v>337</v>
      </c>
      <c r="C79" s="9" t="s">
        <v>338</v>
      </c>
      <c r="D79" s="9" t="s">
        <v>339</v>
      </c>
      <c r="E79" s="23">
        <v>500</v>
      </c>
      <c r="F79" s="23"/>
      <c r="G79" s="23"/>
      <c r="H79" s="23"/>
    </row>
    <row r="80" spans="1:20" ht="46.15" x14ac:dyDescent="0.45">
      <c r="A80" s="8" t="s">
        <v>152</v>
      </c>
      <c r="B80" s="9" t="s">
        <v>340</v>
      </c>
      <c r="C80" s="9" t="s">
        <v>341</v>
      </c>
      <c r="D80" s="9" t="s">
        <v>342</v>
      </c>
      <c r="E80" s="23">
        <v>500</v>
      </c>
      <c r="F80" s="23"/>
      <c r="G80" s="23"/>
      <c r="H80" s="23"/>
    </row>
    <row r="81" spans="1:8" ht="30.75" x14ac:dyDescent="0.45">
      <c r="A81" s="8" t="s">
        <v>166</v>
      </c>
      <c r="B81" s="9" t="s">
        <v>343</v>
      </c>
      <c r="C81" s="9" t="s">
        <v>338</v>
      </c>
      <c r="D81" s="9" t="s">
        <v>344</v>
      </c>
      <c r="E81" s="23">
        <v>500</v>
      </c>
      <c r="F81" s="23"/>
      <c r="G81" s="23"/>
      <c r="H81" s="23"/>
    </row>
    <row r="82" spans="1:8" ht="30.75" x14ac:dyDescent="0.45">
      <c r="A82" s="8" t="s">
        <v>167</v>
      </c>
      <c r="B82" s="9" t="s">
        <v>345</v>
      </c>
      <c r="C82" s="9"/>
      <c r="D82" s="9"/>
      <c r="E82" s="23">
        <v>500</v>
      </c>
      <c r="F82" s="23"/>
      <c r="G82" s="23"/>
      <c r="H82" s="23"/>
    </row>
    <row r="83" spans="1:8" x14ac:dyDescent="0.45">
      <c r="A83" s="8" t="s">
        <v>168</v>
      </c>
      <c r="B83" s="9" t="s">
        <v>346</v>
      </c>
      <c r="C83" s="9" t="s">
        <v>347</v>
      </c>
      <c r="D83" s="9" t="s">
        <v>348</v>
      </c>
      <c r="E83" s="23">
        <v>490</v>
      </c>
      <c r="F83" s="23">
        <v>310</v>
      </c>
      <c r="G83" s="23">
        <v>210</v>
      </c>
      <c r="H83" s="23"/>
    </row>
    <row r="84" spans="1:8" ht="30.75" x14ac:dyDescent="0.45">
      <c r="A84" s="8" t="s">
        <v>169</v>
      </c>
      <c r="B84" s="9" t="s">
        <v>349</v>
      </c>
      <c r="C84" s="9" t="s">
        <v>347</v>
      </c>
      <c r="D84" s="9" t="s">
        <v>350</v>
      </c>
      <c r="E84" s="23">
        <v>490</v>
      </c>
      <c r="F84" s="23">
        <v>310</v>
      </c>
      <c r="G84" s="23">
        <v>210</v>
      </c>
      <c r="H84" s="23"/>
    </row>
    <row r="85" spans="1:8" x14ac:dyDescent="0.45">
      <c r="A85" s="52" t="s">
        <v>202</v>
      </c>
      <c r="B85" s="53" t="s">
        <v>29</v>
      </c>
      <c r="C85" s="53"/>
      <c r="D85" s="53"/>
      <c r="E85" s="60"/>
      <c r="F85" s="60"/>
      <c r="G85" s="60"/>
      <c r="H85" s="60"/>
    </row>
    <row r="86" spans="1:8" ht="61.5" x14ac:dyDescent="0.45">
      <c r="A86" s="8" t="s">
        <v>72</v>
      </c>
      <c r="B86" s="9" t="s">
        <v>351</v>
      </c>
      <c r="C86" s="9" t="s">
        <v>352</v>
      </c>
      <c r="D86" s="9" t="s">
        <v>353</v>
      </c>
      <c r="E86" s="23">
        <v>1050</v>
      </c>
      <c r="F86" s="23"/>
      <c r="G86" s="23"/>
      <c r="H86" s="23"/>
    </row>
    <row r="87" spans="1:8" x14ac:dyDescent="0.45">
      <c r="A87" s="51" t="s">
        <v>203</v>
      </c>
      <c r="B87" s="17" t="s">
        <v>22</v>
      </c>
      <c r="C87" s="9"/>
      <c r="D87" s="9"/>
      <c r="E87" s="23"/>
      <c r="F87" s="23"/>
      <c r="G87" s="23"/>
      <c r="H87" s="23"/>
    </row>
    <row r="88" spans="1:8" ht="30.75" x14ac:dyDescent="0.45">
      <c r="A88" s="8" t="s">
        <v>74</v>
      </c>
      <c r="B88" s="9" t="s">
        <v>471</v>
      </c>
      <c r="C88" s="9" t="s">
        <v>472</v>
      </c>
      <c r="D88" s="9" t="s">
        <v>473</v>
      </c>
      <c r="E88" s="68">
        <v>4100</v>
      </c>
      <c r="F88" s="68">
        <v>1400</v>
      </c>
      <c r="G88" s="68">
        <v>670</v>
      </c>
      <c r="H88" s="23"/>
    </row>
    <row r="89" spans="1:8" ht="30.75" x14ac:dyDescent="0.45">
      <c r="A89" s="8" t="s">
        <v>75</v>
      </c>
      <c r="B89" s="9" t="s">
        <v>474</v>
      </c>
      <c r="C89" s="9" t="s">
        <v>475</v>
      </c>
      <c r="D89" s="9" t="s">
        <v>476</v>
      </c>
      <c r="E89" s="68">
        <v>4100</v>
      </c>
      <c r="F89" s="68">
        <v>1400</v>
      </c>
      <c r="G89" s="68">
        <v>670</v>
      </c>
      <c r="H89" s="23"/>
    </row>
    <row r="90" spans="1:8" ht="61.5" x14ac:dyDescent="0.45">
      <c r="A90" s="8" t="s">
        <v>76</v>
      </c>
      <c r="B90" s="9" t="s">
        <v>452</v>
      </c>
      <c r="C90" s="9" t="s">
        <v>477</v>
      </c>
      <c r="D90" s="9" t="s">
        <v>478</v>
      </c>
      <c r="E90" s="62">
        <v>2600</v>
      </c>
      <c r="F90" s="68"/>
      <c r="G90" s="68"/>
      <c r="H90" s="23"/>
    </row>
    <row r="91" spans="1:8" ht="30.75" x14ac:dyDescent="0.45">
      <c r="A91" s="8" t="s">
        <v>96</v>
      </c>
      <c r="B91" s="9" t="s">
        <v>479</v>
      </c>
      <c r="C91" s="9" t="s">
        <v>480</v>
      </c>
      <c r="D91" s="9" t="s">
        <v>481</v>
      </c>
      <c r="E91" s="62">
        <v>220</v>
      </c>
      <c r="F91" s="68"/>
      <c r="G91" s="68"/>
      <c r="H91" s="23"/>
    </row>
    <row r="92" spans="1:8" ht="30.75" x14ac:dyDescent="0.45">
      <c r="A92" s="8" t="s">
        <v>172</v>
      </c>
      <c r="B92" s="9" t="s">
        <v>482</v>
      </c>
      <c r="C92" s="9" t="s">
        <v>480</v>
      </c>
      <c r="D92" s="9" t="s">
        <v>483</v>
      </c>
      <c r="E92" s="62">
        <v>220</v>
      </c>
      <c r="F92" s="68"/>
      <c r="G92" s="68"/>
      <c r="H92" s="23"/>
    </row>
    <row r="93" spans="1:8" ht="30.75" x14ac:dyDescent="0.45">
      <c r="A93" s="8" t="s">
        <v>173</v>
      </c>
      <c r="B93" s="9" t="s">
        <v>484</v>
      </c>
      <c r="C93" s="9" t="s">
        <v>480</v>
      </c>
      <c r="D93" s="9" t="s">
        <v>485</v>
      </c>
      <c r="E93" s="62">
        <v>220</v>
      </c>
      <c r="F93" s="68"/>
      <c r="G93" s="68"/>
      <c r="H93" s="23"/>
    </row>
    <row r="94" spans="1:8" ht="30.75" x14ac:dyDescent="0.45">
      <c r="A94" s="8" t="s">
        <v>174</v>
      </c>
      <c r="B94" s="9" t="s">
        <v>486</v>
      </c>
      <c r="C94" s="9" t="s">
        <v>480</v>
      </c>
      <c r="D94" s="9" t="s">
        <v>487</v>
      </c>
      <c r="E94" s="62">
        <v>220</v>
      </c>
      <c r="F94" s="68"/>
      <c r="G94" s="68"/>
      <c r="H94" s="23"/>
    </row>
    <row r="95" spans="1:8" x14ac:dyDescent="0.35">
      <c r="A95" s="16" t="s">
        <v>204</v>
      </c>
      <c r="B95" s="15" t="s">
        <v>23</v>
      </c>
      <c r="C95" s="9"/>
      <c r="D95" s="9"/>
      <c r="E95" s="13"/>
      <c r="F95" s="13"/>
      <c r="G95" s="13"/>
      <c r="H95" s="13"/>
    </row>
    <row r="96" spans="1:8" ht="46.15" x14ac:dyDescent="0.45">
      <c r="A96" s="8" t="s">
        <v>77</v>
      </c>
      <c r="B96" s="9" t="s">
        <v>490</v>
      </c>
      <c r="C96" s="9"/>
      <c r="D96" s="9"/>
      <c r="E96" s="23">
        <v>700</v>
      </c>
      <c r="F96" s="23"/>
      <c r="G96" s="23"/>
      <c r="H96" s="23"/>
    </row>
    <row r="97" spans="1:8" x14ac:dyDescent="0.45">
      <c r="A97" s="8" t="s">
        <v>78</v>
      </c>
      <c r="B97" s="9" t="s">
        <v>458</v>
      </c>
      <c r="C97" s="9" t="s">
        <v>451</v>
      </c>
      <c r="D97" s="9" t="s">
        <v>491</v>
      </c>
      <c r="E97" s="23">
        <v>700</v>
      </c>
      <c r="F97" s="23"/>
      <c r="G97" s="23"/>
      <c r="H97" s="23"/>
    </row>
    <row r="98" spans="1:8" x14ac:dyDescent="0.45">
      <c r="A98" s="8" t="s">
        <v>79</v>
      </c>
      <c r="B98" s="9" t="s">
        <v>492</v>
      </c>
      <c r="C98" s="9" t="s">
        <v>493</v>
      </c>
      <c r="D98" s="9" t="s">
        <v>458</v>
      </c>
      <c r="E98" s="23">
        <v>700</v>
      </c>
      <c r="F98" s="23"/>
      <c r="G98" s="23"/>
      <c r="H98" s="23"/>
    </row>
    <row r="99" spans="1:8" ht="46.15" x14ac:dyDescent="0.45">
      <c r="A99" s="8" t="s">
        <v>80</v>
      </c>
      <c r="B99" s="9" t="s">
        <v>494</v>
      </c>
      <c r="C99" s="9"/>
      <c r="D99" s="9"/>
      <c r="E99" s="23">
        <v>700</v>
      </c>
      <c r="F99" s="23"/>
      <c r="G99" s="23"/>
      <c r="H99" s="23"/>
    </row>
    <row r="100" spans="1:8" x14ac:dyDescent="0.45">
      <c r="A100" s="16" t="s">
        <v>205</v>
      </c>
      <c r="B100" s="1" t="s">
        <v>25</v>
      </c>
      <c r="C100" s="9"/>
      <c r="D100" s="9"/>
      <c r="E100" s="13"/>
      <c r="F100" s="13"/>
      <c r="G100" s="13"/>
      <c r="H100" s="13"/>
    </row>
    <row r="101" spans="1:8" ht="46.15" x14ac:dyDescent="0.45">
      <c r="A101" s="8" t="s">
        <v>81</v>
      </c>
      <c r="B101" s="9" t="s">
        <v>468</v>
      </c>
      <c r="C101" s="9" t="s">
        <v>504</v>
      </c>
      <c r="D101" s="9" t="s">
        <v>505</v>
      </c>
      <c r="E101" s="13">
        <v>120</v>
      </c>
      <c r="F101" s="13"/>
      <c r="G101" s="13"/>
      <c r="H101" s="13"/>
    </row>
    <row r="102" spans="1:8" ht="46.15" x14ac:dyDescent="0.45">
      <c r="A102" s="8" t="s">
        <v>82</v>
      </c>
      <c r="B102" s="9" t="s">
        <v>461</v>
      </c>
      <c r="C102" s="9" t="s">
        <v>506</v>
      </c>
      <c r="D102" s="9" t="s">
        <v>507</v>
      </c>
      <c r="E102" s="13">
        <v>120</v>
      </c>
      <c r="F102" s="13"/>
      <c r="G102" s="13"/>
      <c r="H102" s="13"/>
    </row>
    <row r="103" spans="1:8" ht="46.15" x14ac:dyDescent="0.45">
      <c r="A103" s="8" t="s">
        <v>83</v>
      </c>
      <c r="B103" s="9" t="s">
        <v>508</v>
      </c>
      <c r="C103" s="195" t="s">
        <v>509</v>
      </c>
      <c r="D103" s="195"/>
      <c r="E103" s="13">
        <v>700</v>
      </c>
      <c r="F103" s="13"/>
      <c r="G103" s="13"/>
      <c r="H103" s="13"/>
    </row>
    <row r="104" spans="1:8" x14ac:dyDescent="0.45">
      <c r="A104" s="16" t="s">
        <v>206</v>
      </c>
      <c r="B104" s="1" t="s">
        <v>139</v>
      </c>
      <c r="C104" s="9"/>
      <c r="D104" s="9"/>
      <c r="E104" s="13"/>
      <c r="F104" s="13"/>
      <c r="G104" s="13"/>
      <c r="H104" s="13"/>
    </row>
    <row r="105" spans="1:8" x14ac:dyDescent="0.45">
      <c r="A105" s="8" t="s">
        <v>85</v>
      </c>
      <c r="B105" s="13" t="s">
        <v>521</v>
      </c>
      <c r="C105" s="9" t="s">
        <v>522</v>
      </c>
      <c r="D105" s="9" t="s">
        <v>523</v>
      </c>
      <c r="E105" s="18">
        <v>470</v>
      </c>
      <c r="F105" s="18">
        <v>240</v>
      </c>
      <c r="G105" s="18">
        <v>190</v>
      </c>
      <c r="H105" s="13"/>
    </row>
    <row r="106" spans="1:8" ht="30.75" x14ac:dyDescent="0.45">
      <c r="A106" s="8" t="s">
        <v>86</v>
      </c>
      <c r="B106" s="13" t="s">
        <v>521</v>
      </c>
      <c r="C106" s="9" t="s">
        <v>524</v>
      </c>
      <c r="D106" s="9" t="s">
        <v>525</v>
      </c>
      <c r="E106" s="18">
        <v>470</v>
      </c>
      <c r="F106" s="18">
        <v>240</v>
      </c>
      <c r="G106" s="18">
        <v>190</v>
      </c>
      <c r="H106" s="13"/>
    </row>
    <row r="107" spans="1:8" ht="61.5" x14ac:dyDescent="0.45">
      <c r="A107" s="8" t="s">
        <v>87</v>
      </c>
      <c r="B107" s="13" t="s">
        <v>521</v>
      </c>
      <c r="C107" s="9" t="s">
        <v>526</v>
      </c>
      <c r="D107" s="9" t="s">
        <v>527</v>
      </c>
      <c r="E107" s="18">
        <v>470</v>
      </c>
      <c r="F107" s="18">
        <v>240</v>
      </c>
      <c r="G107" s="18">
        <v>190</v>
      </c>
      <c r="H107" s="13"/>
    </row>
    <row r="108" spans="1:8" ht="107.65" x14ac:dyDescent="0.45">
      <c r="A108" s="8" t="s">
        <v>178</v>
      </c>
      <c r="B108" s="13" t="s">
        <v>521</v>
      </c>
      <c r="C108" s="9" t="s">
        <v>528</v>
      </c>
      <c r="D108" s="9" t="s">
        <v>529</v>
      </c>
      <c r="E108" s="18">
        <v>470</v>
      </c>
      <c r="F108" s="18">
        <v>230</v>
      </c>
      <c r="G108" s="18">
        <v>190</v>
      </c>
      <c r="H108" s="13"/>
    </row>
    <row r="109" spans="1:8" x14ac:dyDescent="0.45">
      <c r="A109" s="16" t="s">
        <v>207</v>
      </c>
      <c r="B109" s="1" t="s">
        <v>31</v>
      </c>
      <c r="C109" s="9"/>
      <c r="D109" s="9"/>
      <c r="E109" s="13"/>
      <c r="F109" s="13"/>
      <c r="G109" s="13"/>
      <c r="H109" s="13"/>
    </row>
    <row r="110" spans="1:8" ht="30.75" x14ac:dyDescent="0.45">
      <c r="A110" s="46" t="s">
        <v>88</v>
      </c>
      <c r="B110" s="47" t="s">
        <v>549</v>
      </c>
      <c r="C110" s="48" t="s">
        <v>550</v>
      </c>
      <c r="D110" s="48" t="s">
        <v>551</v>
      </c>
      <c r="E110" s="23">
        <v>2800</v>
      </c>
      <c r="F110" s="23"/>
      <c r="G110" s="23"/>
      <c r="H110" s="23"/>
    </row>
    <row r="111" spans="1:8" x14ac:dyDescent="0.45">
      <c r="A111" s="16" t="s">
        <v>208</v>
      </c>
      <c r="B111" s="1" t="s">
        <v>32</v>
      </c>
      <c r="C111" s="9"/>
      <c r="D111" s="9"/>
      <c r="E111" s="13"/>
      <c r="F111" s="13"/>
      <c r="G111" s="13"/>
      <c r="H111" s="13"/>
    </row>
    <row r="112" spans="1:8" ht="30.75" x14ac:dyDescent="0.45">
      <c r="A112" s="8" t="s">
        <v>91</v>
      </c>
      <c r="B112" s="13" t="s">
        <v>588</v>
      </c>
      <c r="C112" s="9" t="s">
        <v>456</v>
      </c>
      <c r="D112" s="9" t="s">
        <v>589</v>
      </c>
      <c r="E112" s="13">
        <v>620</v>
      </c>
      <c r="F112" s="13"/>
      <c r="G112" s="13"/>
      <c r="H112" s="13"/>
    </row>
    <row r="113" spans="1:8" ht="30.75" x14ac:dyDescent="0.45">
      <c r="A113" s="8" t="s">
        <v>92</v>
      </c>
      <c r="B113" s="13" t="s">
        <v>488</v>
      </c>
      <c r="C113" s="9" t="s">
        <v>590</v>
      </c>
      <c r="D113" s="9" t="s">
        <v>591</v>
      </c>
      <c r="E113" s="13">
        <v>588</v>
      </c>
      <c r="F113" s="13"/>
      <c r="G113" s="13"/>
      <c r="H113" s="13"/>
    </row>
    <row r="114" spans="1:8" ht="30.75" x14ac:dyDescent="0.45">
      <c r="A114" s="8" t="s">
        <v>93</v>
      </c>
      <c r="B114" s="13" t="s">
        <v>592</v>
      </c>
      <c r="C114" s="9" t="s">
        <v>591</v>
      </c>
      <c r="D114" s="9" t="s">
        <v>593</v>
      </c>
      <c r="E114" s="13">
        <v>840</v>
      </c>
      <c r="F114" s="13"/>
      <c r="G114" s="13"/>
      <c r="H114" s="13"/>
    </row>
    <row r="115" spans="1:8" ht="30.75" x14ac:dyDescent="0.45">
      <c r="A115" s="8" t="s">
        <v>181</v>
      </c>
      <c r="B115" s="13" t="s">
        <v>594</v>
      </c>
      <c r="C115" s="9" t="s">
        <v>595</v>
      </c>
      <c r="D115" s="9" t="s">
        <v>596</v>
      </c>
      <c r="E115" s="13">
        <v>840</v>
      </c>
      <c r="F115" s="13"/>
      <c r="G115" s="13"/>
      <c r="H115" s="13"/>
    </row>
    <row r="116" spans="1:8" ht="30.75" x14ac:dyDescent="0.45">
      <c r="A116" s="8" t="s">
        <v>182</v>
      </c>
      <c r="B116" s="13" t="s">
        <v>597</v>
      </c>
      <c r="C116" s="9" t="s">
        <v>598</v>
      </c>
      <c r="D116" s="9" t="s">
        <v>459</v>
      </c>
      <c r="E116" s="13">
        <v>840</v>
      </c>
      <c r="F116" s="13"/>
      <c r="G116" s="13"/>
      <c r="H116" s="13"/>
    </row>
    <row r="117" spans="1:8" ht="30.75" x14ac:dyDescent="0.45">
      <c r="A117" s="8" t="s">
        <v>183</v>
      </c>
      <c r="B117" s="13" t="s">
        <v>599</v>
      </c>
      <c r="C117" s="9" t="s">
        <v>598</v>
      </c>
      <c r="D117" s="9" t="s">
        <v>459</v>
      </c>
      <c r="E117" s="13">
        <v>840</v>
      </c>
      <c r="F117" s="13"/>
      <c r="G117" s="13"/>
      <c r="H117" s="13"/>
    </row>
    <row r="118" spans="1:8" ht="30.75" x14ac:dyDescent="0.45">
      <c r="A118" s="8" t="s">
        <v>184</v>
      </c>
      <c r="B118" s="13" t="s">
        <v>600</v>
      </c>
      <c r="C118" s="9" t="s">
        <v>598</v>
      </c>
      <c r="D118" s="9" t="s">
        <v>596</v>
      </c>
      <c r="E118" s="13">
        <v>840</v>
      </c>
      <c r="F118" s="13"/>
      <c r="G118" s="13"/>
      <c r="H118" s="13"/>
    </row>
    <row r="119" spans="1:8" x14ac:dyDescent="0.45">
      <c r="A119" s="51" t="s">
        <v>209</v>
      </c>
      <c r="B119" s="25" t="s">
        <v>30</v>
      </c>
      <c r="C119" s="9"/>
      <c r="D119" s="9"/>
      <c r="E119" s="23"/>
      <c r="F119" s="23"/>
      <c r="G119" s="13"/>
      <c r="H119" s="13"/>
    </row>
    <row r="120" spans="1:8" ht="30.75" x14ac:dyDescent="0.45">
      <c r="A120" s="8" t="s">
        <v>156</v>
      </c>
      <c r="B120" s="24" t="s">
        <v>515</v>
      </c>
      <c r="C120" s="9"/>
      <c r="D120" s="9"/>
      <c r="E120" s="23">
        <v>154</v>
      </c>
      <c r="F120" s="23"/>
      <c r="G120" s="13"/>
      <c r="H120" s="13"/>
    </row>
    <row r="121" spans="1:8" ht="46.15" x14ac:dyDescent="0.45">
      <c r="A121" s="8" t="s">
        <v>157</v>
      </c>
      <c r="B121" s="24" t="s">
        <v>516</v>
      </c>
      <c r="C121" s="9"/>
      <c r="D121" s="9"/>
      <c r="E121" s="23">
        <v>154</v>
      </c>
      <c r="F121" s="23"/>
      <c r="G121" s="13"/>
      <c r="H121" s="13"/>
    </row>
    <row r="122" spans="1:8" x14ac:dyDescent="0.45">
      <c r="A122" s="51" t="s">
        <v>210</v>
      </c>
      <c r="B122" s="61" t="s">
        <v>26</v>
      </c>
      <c r="C122" s="9"/>
      <c r="D122" s="9"/>
      <c r="E122" s="23"/>
      <c r="F122" s="23"/>
      <c r="G122" s="13"/>
      <c r="H122" s="13"/>
    </row>
    <row r="123" spans="1:8" ht="61.5" x14ac:dyDescent="0.45">
      <c r="A123" s="8" t="s">
        <v>158</v>
      </c>
      <c r="B123" s="24" t="s">
        <v>517</v>
      </c>
      <c r="C123" s="9"/>
      <c r="D123" s="9"/>
      <c r="E123" s="23">
        <v>154</v>
      </c>
      <c r="F123" s="23"/>
      <c r="G123" s="13"/>
      <c r="H123" s="13"/>
    </row>
    <row r="124" spans="1:8" x14ac:dyDescent="0.45">
      <c r="A124" s="51" t="s">
        <v>211</v>
      </c>
      <c r="B124" s="61" t="s">
        <v>24</v>
      </c>
      <c r="C124" s="9"/>
      <c r="D124" s="9"/>
      <c r="E124" s="23"/>
      <c r="F124" s="23"/>
      <c r="G124" s="13"/>
      <c r="H124" s="13"/>
    </row>
    <row r="125" spans="1:8" ht="30.75" x14ac:dyDescent="0.45">
      <c r="A125" s="8" t="s">
        <v>153</v>
      </c>
      <c r="B125" s="24" t="s">
        <v>518</v>
      </c>
      <c r="C125" s="9"/>
      <c r="D125" s="9"/>
      <c r="E125" s="23">
        <v>270</v>
      </c>
      <c r="F125" s="23">
        <v>160</v>
      </c>
      <c r="G125" s="13"/>
      <c r="H125" s="13"/>
    </row>
    <row r="126" spans="1:8" x14ac:dyDescent="0.45">
      <c r="A126" s="51" t="s">
        <v>212</v>
      </c>
      <c r="B126" s="61" t="s">
        <v>27</v>
      </c>
      <c r="C126" s="9"/>
      <c r="D126" s="9"/>
      <c r="E126" s="13"/>
      <c r="F126" s="23"/>
      <c r="G126" s="13"/>
      <c r="H126" s="13"/>
    </row>
    <row r="127" spans="1:8" ht="30.75" x14ac:dyDescent="0.45">
      <c r="A127" s="8" t="s">
        <v>154</v>
      </c>
      <c r="B127" s="63" t="s">
        <v>519</v>
      </c>
      <c r="C127" s="9"/>
      <c r="D127" s="9"/>
      <c r="E127" s="13">
        <v>160</v>
      </c>
      <c r="F127" s="23"/>
      <c r="G127" s="13"/>
      <c r="H127" s="13"/>
    </row>
    <row r="128" spans="1:8" ht="30.75" x14ac:dyDescent="0.45">
      <c r="A128" s="8" t="s">
        <v>155</v>
      </c>
      <c r="B128" s="24" t="s">
        <v>520</v>
      </c>
      <c r="C128" s="9"/>
      <c r="D128" s="9"/>
      <c r="E128" s="13">
        <v>160</v>
      </c>
      <c r="F128" s="13"/>
      <c r="G128" s="13"/>
      <c r="H128" s="13"/>
    </row>
    <row r="129" spans="1:8" x14ac:dyDescent="0.45">
      <c r="E129" s="3"/>
    </row>
    <row r="130" spans="1:8" x14ac:dyDescent="0.45">
      <c r="E130" s="3"/>
    </row>
    <row r="131" spans="1:8" x14ac:dyDescent="0.45">
      <c r="E131" s="3"/>
    </row>
    <row r="132" spans="1:8" x14ac:dyDescent="0.45">
      <c r="E132" s="3"/>
    </row>
    <row r="135" spans="1:8" x14ac:dyDescent="0.45">
      <c r="A135" s="65" t="s">
        <v>19</v>
      </c>
      <c r="B135" s="5" t="s">
        <v>161</v>
      </c>
    </row>
    <row r="136" spans="1:8" x14ac:dyDescent="0.45">
      <c r="A136" s="196" t="s">
        <v>11</v>
      </c>
      <c r="B136" s="196" t="s">
        <v>0</v>
      </c>
      <c r="C136" s="198" t="s">
        <v>1</v>
      </c>
      <c r="D136" s="198"/>
      <c r="E136" s="199" t="s">
        <v>9</v>
      </c>
      <c r="F136" s="199"/>
      <c r="G136" s="199"/>
      <c r="H136" s="198" t="s">
        <v>2</v>
      </c>
    </row>
    <row r="137" spans="1:8" x14ac:dyDescent="0.45">
      <c r="A137" s="197"/>
      <c r="B137" s="197"/>
      <c r="C137" s="6" t="s">
        <v>3</v>
      </c>
      <c r="D137" s="6" t="s">
        <v>4</v>
      </c>
      <c r="E137" s="6" t="s">
        <v>5</v>
      </c>
      <c r="F137" s="6" t="s">
        <v>6</v>
      </c>
      <c r="G137" s="6" t="s">
        <v>7</v>
      </c>
      <c r="H137" s="198"/>
    </row>
    <row r="138" spans="1:8" x14ac:dyDescent="0.45">
      <c r="A138" s="7">
        <v>1</v>
      </c>
      <c r="B138" s="7">
        <v>2</v>
      </c>
      <c r="C138" s="7">
        <v>3</v>
      </c>
      <c r="D138" s="7">
        <v>4</v>
      </c>
      <c r="E138" s="7">
        <v>8</v>
      </c>
      <c r="F138" s="7">
        <v>9</v>
      </c>
      <c r="G138" s="7">
        <v>10</v>
      </c>
      <c r="H138" s="7">
        <v>11</v>
      </c>
    </row>
    <row r="139" spans="1:8" x14ac:dyDescent="0.45">
      <c r="A139" s="6" t="s">
        <v>189</v>
      </c>
      <c r="B139" s="200" t="s">
        <v>28</v>
      </c>
      <c r="C139" s="200"/>
      <c r="D139" s="11"/>
      <c r="E139" s="12"/>
      <c r="F139" s="12"/>
      <c r="G139" s="12"/>
      <c r="H139" s="12"/>
    </row>
    <row r="140" spans="1:8" ht="30.75" x14ac:dyDescent="0.45">
      <c r="A140" s="8" t="s">
        <v>20</v>
      </c>
      <c r="B140" s="9" t="s">
        <v>327</v>
      </c>
      <c r="C140" s="9" t="s">
        <v>328</v>
      </c>
      <c r="D140" s="9" t="s">
        <v>329</v>
      </c>
      <c r="E140" s="10">
        <v>950</v>
      </c>
      <c r="F140" s="10"/>
      <c r="G140" s="10"/>
      <c r="H140" s="13"/>
    </row>
    <row r="141" spans="1:8" ht="30.75" x14ac:dyDescent="0.45">
      <c r="A141" s="8" t="s">
        <v>21</v>
      </c>
      <c r="B141" s="9" t="s">
        <v>330</v>
      </c>
      <c r="C141" s="9" t="s">
        <v>331</v>
      </c>
      <c r="D141" s="9" t="s">
        <v>332</v>
      </c>
      <c r="E141" s="10">
        <v>950</v>
      </c>
      <c r="F141" s="10"/>
      <c r="G141" s="10"/>
      <c r="H141" s="13"/>
    </row>
    <row r="142" spans="1:8" ht="30.75" x14ac:dyDescent="0.45">
      <c r="A142" s="8" t="s">
        <v>145</v>
      </c>
      <c r="B142" s="9" t="s">
        <v>333</v>
      </c>
      <c r="C142" s="9" t="s">
        <v>331</v>
      </c>
      <c r="D142" s="9" t="s">
        <v>334</v>
      </c>
      <c r="E142" s="10">
        <v>950</v>
      </c>
      <c r="F142" s="10"/>
      <c r="G142" s="10"/>
      <c r="H142" s="13"/>
    </row>
    <row r="143" spans="1:8" ht="30.75" x14ac:dyDescent="0.45">
      <c r="A143" s="8" t="s">
        <v>146</v>
      </c>
      <c r="B143" s="9" t="s">
        <v>335</v>
      </c>
      <c r="C143" s="9" t="s">
        <v>331</v>
      </c>
      <c r="D143" s="9" t="s">
        <v>336</v>
      </c>
      <c r="E143" s="10">
        <v>950</v>
      </c>
      <c r="F143" s="10"/>
      <c r="G143" s="10"/>
      <c r="H143" s="13"/>
    </row>
    <row r="144" spans="1:8" ht="46.15" x14ac:dyDescent="0.45">
      <c r="A144" s="8" t="s">
        <v>151</v>
      </c>
      <c r="B144" s="9" t="s">
        <v>337</v>
      </c>
      <c r="C144" s="9" t="s">
        <v>338</v>
      </c>
      <c r="D144" s="9" t="s">
        <v>339</v>
      </c>
      <c r="E144" s="10">
        <v>360</v>
      </c>
      <c r="F144" s="10"/>
      <c r="G144" s="10"/>
      <c r="H144" s="13"/>
    </row>
    <row r="145" spans="1:8" ht="46.15" x14ac:dyDescent="0.45">
      <c r="A145" s="8" t="s">
        <v>152</v>
      </c>
      <c r="B145" s="9" t="s">
        <v>340</v>
      </c>
      <c r="C145" s="9" t="s">
        <v>341</v>
      </c>
      <c r="D145" s="9" t="s">
        <v>342</v>
      </c>
      <c r="E145" s="10">
        <v>360</v>
      </c>
      <c r="F145" s="10"/>
      <c r="G145" s="10"/>
      <c r="H145" s="13"/>
    </row>
    <row r="146" spans="1:8" ht="30.75" x14ac:dyDescent="0.45">
      <c r="A146" s="8" t="s">
        <v>166</v>
      </c>
      <c r="B146" s="9" t="s">
        <v>343</v>
      </c>
      <c r="C146" s="9" t="s">
        <v>338</v>
      </c>
      <c r="D146" s="9" t="s">
        <v>344</v>
      </c>
      <c r="E146" s="10">
        <v>360</v>
      </c>
      <c r="F146" s="10"/>
      <c r="G146" s="10"/>
      <c r="H146" s="13"/>
    </row>
    <row r="147" spans="1:8" ht="30.75" x14ac:dyDescent="0.45">
      <c r="A147" s="8" t="s">
        <v>167</v>
      </c>
      <c r="B147" s="9" t="s">
        <v>345</v>
      </c>
      <c r="C147" s="9"/>
      <c r="D147" s="9"/>
      <c r="E147" s="10">
        <v>360</v>
      </c>
      <c r="F147" s="10"/>
      <c r="G147" s="10"/>
      <c r="H147" s="13"/>
    </row>
    <row r="148" spans="1:8" x14ac:dyDescent="0.45">
      <c r="A148" s="8" t="s">
        <v>168</v>
      </c>
      <c r="B148" s="9" t="s">
        <v>346</v>
      </c>
      <c r="C148" s="9" t="s">
        <v>347</v>
      </c>
      <c r="D148" s="9" t="s">
        <v>348</v>
      </c>
      <c r="E148" s="10">
        <v>350</v>
      </c>
      <c r="F148" s="10">
        <v>230</v>
      </c>
      <c r="G148" s="10">
        <v>160</v>
      </c>
      <c r="H148" s="13"/>
    </row>
    <row r="149" spans="1:8" ht="30.75" x14ac:dyDescent="0.45">
      <c r="A149" s="8" t="s">
        <v>169</v>
      </c>
      <c r="B149" s="9" t="s">
        <v>349</v>
      </c>
      <c r="C149" s="9" t="s">
        <v>347</v>
      </c>
      <c r="D149" s="9" t="s">
        <v>350</v>
      </c>
      <c r="E149" s="10">
        <v>350</v>
      </c>
      <c r="F149" s="10">
        <v>230</v>
      </c>
      <c r="G149" s="10">
        <v>160</v>
      </c>
      <c r="H149" s="13"/>
    </row>
    <row r="150" spans="1:8" x14ac:dyDescent="0.45">
      <c r="A150" s="52" t="s">
        <v>190</v>
      </c>
      <c r="B150" s="53" t="s">
        <v>29</v>
      </c>
      <c r="C150" s="53"/>
      <c r="D150" s="53"/>
      <c r="E150" s="54"/>
      <c r="F150" s="54"/>
      <c r="G150" s="54"/>
      <c r="H150" s="56"/>
    </row>
    <row r="151" spans="1:8" ht="61.5" x14ac:dyDescent="0.45">
      <c r="A151" s="8" t="s">
        <v>72</v>
      </c>
      <c r="B151" s="9" t="s">
        <v>351</v>
      </c>
      <c r="C151" s="9" t="s">
        <v>352</v>
      </c>
      <c r="D151" s="9" t="s">
        <v>353</v>
      </c>
      <c r="E151" s="10">
        <v>525</v>
      </c>
      <c r="F151" s="10"/>
      <c r="G151" s="10"/>
      <c r="H151" s="13"/>
    </row>
    <row r="152" spans="1:8" x14ac:dyDescent="0.45">
      <c r="A152" s="51" t="s">
        <v>191</v>
      </c>
      <c r="B152" s="17" t="s">
        <v>22</v>
      </c>
      <c r="C152" s="9"/>
      <c r="D152" s="9"/>
      <c r="E152" s="10"/>
      <c r="F152" s="10"/>
      <c r="G152" s="10"/>
      <c r="H152" s="13"/>
    </row>
    <row r="153" spans="1:8" ht="30.75" x14ac:dyDescent="0.45">
      <c r="A153" s="8" t="s">
        <v>74</v>
      </c>
      <c r="B153" s="9" t="s">
        <v>471</v>
      </c>
      <c r="C153" s="9" t="s">
        <v>472</v>
      </c>
      <c r="D153" s="9" t="s">
        <v>473</v>
      </c>
      <c r="E153" s="10">
        <v>0</v>
      </c>
      <c r="F153" s="10">
        <v>0</v>
      </c>
      <c r="G153" s="10">
        <v>0</v>
      </c>
      <c r="H153" s="13"/>
    </row>
    <row r="154" spans="1:8" ht="30.75" x14ac:dyDescent="0.45">
      <c r="A154" s="8" t="s">
        <v>75</v>
      </c>
      <c r="B154" s="9" t="s">
        <v>474</v>
      </c>
      <c r="C154" s="9" t="s">
        <v>475</v>
      </c>
      <c r="D154" s="9" t="s">
        <v>476</v>
      </c>
      <c r="E154" s="10">
        <v>0</v>
      </c>
      <c r="F154" s="10">
        <v>0</v>
      </c>
      <c r="G154" s="10">
        <v>0</v>
      </c>
      <c r="H154" s="13"/>
    </row>
    <row r="155" spans="1:8" ht="61.5" x14ac:dyDescent="0.45">
      <c r="A155" s="8" t="s">
        <v>76</v>
      </c>
      <c r="B155" s="9" t="s">
        <v>452</v>
      </c>
      <c r="C155" s="9" t="s">
        <v>477</v>
      </c>
      <c r="D155" s="9" t="s">
        <v>478</v>
      </c>
      <c r="E155" s="10">
        <v>1920</v>
      </c>
      <c r="F155" s="10"/>
      <c r="G155" s="10"/>
      <c r="H155" s="13"/>
    </row>
    <row r="156" spans="1:8" ht="30.75" x14ac:dyDescent="0.45">
      <c r="A156" s="8" t="s">
        <v>96</v>
      </c>
      <c r="B156" s="9" t="s">
        <v>479</v>
      </c>
      <c r="C156" s="9" t="s">
        <v>480</v>
      </c>
      <c r="D156" s="9" t="s">
        <v>481</v>
      </c>
      <c r="E156" s="10">
        <v>160</v>
      </c>
      <c r="F156" s="10"/>
      <c r="G156" s="10"/>
      <c r="H156" s="13"/>
    </row>
    <row r="157" spans="1:8" ht="30.75" x14ac:dyDescent="0.45">
      <c r="A157" s="8" t="s">
        <v>172</v>
      </c>
      <c r="B157" s="9" t="s">
        <v>482</v>
      </c>
      <c r="C157" s="9" t="s">
        <v>480</v>
      </c>
      <c r="D157" s="9" t="s">
        <v>483</v>
      </c>
      <c r="E157" s="10">
        <v>160</v>
      </c>
      <c r="F157" s="10"/>
      <c r="G157" s="10"/>
      <c r="H157" s="13"/>
    </row>
    <row r="158" spans="1:8" ht="30.75" x14ac:dyDescent="0.45">
      <c r="A158" s="8" t="s">
        <v>173</v>
      </c>
      <c r="B158" s="9" t="s">
        <v>484</v>
      </c>
      <c r="C158" s="9" t="s">
        <v>480</v>
      </c>
      <c r="D158" s="9" t="s">
        <v>485</v>
      </c>
      <c r="E158" s="10">
        <v>160</v>
      </c>
      <c r="F158" s="10"/>
      <c r="G158" s="10"/>
      <c r="H158" s="13"/>
    </row>
    <row r="159" spans="1:8" ht="30.75" x14ac:dyDescent="0.45">
      <c r="A159" s="8" t="s">
        <v>174</v>
      </c>
      <c r="B159" s="9" t="s">
        <v>486</v>
      </c>
      <c r="C159" s="9" t="s">
        <v>480</v>
      </c>
      <c r="D159" s="9" t="s">
        <v>487</v>
      </c>
      <c r="E159" s="10">
        <v>160</v>
      </c>
      <c r="F159" s="10"/>
      <c r="G159" s="10"/>
      <c r="H159" s="13"/>
    </row>
    <row r="160" spans="1:8" x14ac:dyDescent="0.35">
      <c r="A160" s="16" t="s">
        <v>192</v>
      </c>
      <c r="B160" s="15" t="s">
        <v>23</v>
      </c>
      <c r="C160" s="9"/>
      <c r="D160" s="9"/>
      <c r="E160" s="13"/>
      <c r="F160" s="13"/>
      <c r="G160" s="13"/>
      <c r="H160" s="13"/>
    </row>
    <row r="161" spans="1:8" ht="46.15" x14ac:dyDescent="0.45">
      <c r="A161" s="8" t="s">
        <v>77</v>
      </c>
      <c r="B161" s="9" t="s">
        <v>490</v>
      </c>
      <c r="C161" s="9"/>
      <c r="D161" s="9"/>
      <c r="E161" s="10">
        <v>500</v>
      </c>
      <c r="F161" s="13"/>
      <c r="G161" s="13"/>
      <c r="H161" s="13"/>
    </row>
    <row r="162" spans="1:8" x14ac:dyDescent="0.45">
      <c r="A162" s="8" t="s">
        <v>78</v>
      </c>
      <c r="B162" s="9" t="s">
        <v>458</v>
      </c>
      <c r="C162" s="9" t="s">
        <v>451</v>
      </c>
      <c r="D162" s="9" t="s">
        <v>491</v>
      </c>
      <c r="E162" s="10">
        <v>500</v>
      </c>
      <c r="F162" s="13"/>
      <c r="G162" s="13"/>
      <c r="H162" s="13"/>
    </row>
    <row r="163" spans="1:8" x14ac:dyDescent="0.45">
      <c r="A163" s="8" t="s">
        <v>79</v>
      </c>
      <c r="B163" s="9" t="s">
        <v>492</v>
      </c>
      <c r="C163" s="9" t="s">
        <v>493</v>
      </c>
      <c r="D163" s="9" t="s">
        <v>458</v>
      </c>
      <c r="E163" s="10">
        <v>500</v>
      </c>
      <c r="F163" s="13"/>
      <c r="G163" s="13"/>
      <c r="H163" s="13"/>
    </row>
    <row r="164" spans="1:8" ht="46.15" x14ac:dyDescent="0.45">
      <c r="A164" s="8" t="s">
        <v>80</v>
      </c>
      <c r="B164" s="9" t="s">
        <v>494</v>
      </c>
      <c r="C164" s="9"/>
      <c r="D164" s="9"/>
      <c r="E164" s="10">
        <v>500</v>
      </c>
      <c r="F164" s="13"/>
      <c r="G164" s="13"/>
      <c r="H164" s="13"/>
    </row>
    <row r="165" spans="1:8" x14ac:dyDescent="0.45">
      <c r="A165" s="16" t="s">
        <v>193</v>
      </c>
      <c r="B165" s="1" t="s">
        <v>25</v>
      </c>
      <c r="C165" s="9"/>
      <c r="D165" s="9"/>
      <c r="E165" s="13"/>
      <c r="F165" s="13"/>
      <c r="G165" s="13"/>
      <c r="H165" s="13"/>
    </row>
    <row r="166" spans="1:8" ht="46.15" x14ac:dyDescent="0.45">
      <c r="A166" s="8" t="s">
        <v>81</v>
      </c>
      <c r="B166" s="9" t="s">
        <v>468</v>
      </c>
      <c r="C166" s="9" t="s">
        <v>504</v>
      </c>
      <c r="D166" s="9" t="s">
        <v>505</v>
      </c>
      <c r="E166" s="13">
        <v>85</v>
      </c>
      <c r="F166" s="13"/>
      <c r="G166" s="13"/>
      <c r="H166" s="13"/>
    </row>
    <row r="167" spans="1:8" ht="46.15" x14ac:dyDescent="0.45">
      <c r="A167" s="8" t="s">
        <v>82</v>
      </c>
      <c r="B167" s="9" t="s">
        <v>461</v>
      </c>
      <c r="C167" s="9" t="s">
        <v>506</v>
      </c>
      <c r="D167" s="9" t="s">
        <v>507</v>
      </c>
      <c r="E167" s="13">
        <v>85</v>
      </c>
      <c r="F167" s="13"/>
      <c r="G167" s="13"/>
      <c r="H167" s="13"/>
    </row>
    <row r="168" spans="1:8" ht="46.15" x14ac:dyDescent="0.45">
      <c r="A168" s="8" t="s">
        <v>83</v>
      </c>
      <c r="B168" s="9" t="s">
        <v>508</v>
      </c>
      <c r="C168" s="195" t="s">
        <v>509</v>
      </c>
      <c r="D168" s="195"/>
      <c r="E168" s="13">
        <v>500</v>
      </c>
      <c r="F168" s="13"/>
      <c r="G168" s="13"/>
      <c r="H168" s="13"/>
    </row>
    <row r="169" spans="1:8" x14ac:dyDescent="0.45">
      <c r="A169" s="16" t="s">
        <v>194</v>
      </c>
      <c r="B169" s="1" t="s">
        <v>139</v>
      </c>
      <c r="C169" s="9"/>
      <c r="D169" s="9"/>
      <c r="E169" s="13"/>
      <c r="F169" s="13"/>
      <c r="G169" s="13"/>
      <c r="H169" s="13"/>
    </row>
    <row r="170" spans="1:8" x14ac:dyDescent="0.45">
      <c r="A170" s="8" t="s">
        <v>85</v>
      </c>
      <c r="B170" s="13" t="s">
        <v>521</v>
      </c>
      <c r="C170" s="9" t="s">
        <v>522</v>
      </c>
      <c r="D170" s="9" t="s">
        <v>523</v>
      </c>
      <c r="E170" s="18">
        <v>340</v>
      </c>
      <c r="F170" s="18">
        <v>170</v>
      </c>
      <c r="G170" s="18">
        <v>140</v>
      </c>
      <c r="H170" s="13"/>
    </row>
    <row r="171" spans="1:8" ht="30.75" x14ac:dyDescent="0.45">
      <c r="A171" s="8" t="s">
        <v>86</v>
      </c>
      <c r="B171" s="13" t="s">
        <v>521</v>
      </c>
      <c r="C171" s="9" t="s">
        <v>524</v>
      </c>
      <c r="D171" s="9" t="s">
        <v>525</v>
      </c>
      <c r="E171" s="18">
        <v>340</v>
      </c>
      <c r="F171" s="18">
        <v>170</v>
      </c>
      <c r="G171" s="18">
        <v>140</v>
      </c>
      <c r="H171" s="13"/>
    </row>
    <row r="172" spans="1:8" ht="61.5" x14ac:dyDescent="0.45">
      <c r="A172" s="8" t="s">
        <v>87</v>
      </c>
      <c r="B172" s="13" t="s">
        <v>521</v>
      </c>
      <c r="C172" s="9" t="s">
        <v>526</v>
      </c>
      <c r="D172" s="9" t="s">
        <v>527</v>
      </c>
      <c r="E172" s="18">
        <v>340</v>
      </c>
      <c r="F172" s="18">
        <v>170</v>
      </c>
      <c r="G172" s="18">
        <v>140</v>
      </c>
      <c r="H172" s="13"/>
    </row>
    <row r="173" spans="1:8" ht="107.65" x14ac:dyDescent="0.45">
      <c r="A173" s="8" t="s">
        <v>178</v>
      </c>
      <c r="B173" s="13" t="s">
        <v>521</v>
      </c>
      <c r="C173" s="9" t="s">
        <v>528</v>
      </c>
      <c r="D173" s="9" t="s">
        <v>529</v>
      </c>
      <c r="E173" s="18">
        <v>340</v>
      </c>
      <c r="F173" s="18">
        <v>170</v>
      </c>
      <c r="G173" s="18">
        <v>130</v>
      </c>
      <c r="H173" s="13"/>
    </row>
    <row r="174" spans="1:8" x14ac:dyDescent="0.45">
      <c r="A174" s="16" t="s">
        <v>195</v>
      </c>
      <c r="B174" s="1" t="s">
        <v>31</v>
      </c>
      <c r="C174" s="9"/>
      <c r="D174" s="9"/>
      <c r="E174" s="13"/>
      <c r="F174" s="13"/>
      <c r="G174" s="13"/>
      <c r="H174" s="13"/>
    </row>
    <row r="175" spans="1:8" ht="30.75" x14ac:dyDescent="0.45">
      <c r="A175" s="46" t="s">
        <v>88</v>
      </c>
      <c r="B175" s="47" t="s">
        <v>549</v>
      </c>
      <c r="C175" s="48" t="s">
        <v>550</v>
      </c>
      <c r="D175" s="48" t="s">
        <v>551</v>
      </c>
      <c r="E175" s="47">
        <v>2000</v>
      </c>
      <c r="F175" s="47"/>
      <c r="G175" s="47"/>
      <c r="H175" s="47"/>
    </row>
    <row r="176" spans="1:8" x14ac:dyDescent="0.45">
      <c r="A176" s="16" t="s">
        <v>196</v>
      </c>
      <c r="B176" s="1" t="s">
        <v>32</v>
      </c>
      <c r="C176" s="9"/>
      <c r="D176" s="9"/>
      <c r="E176" s="13"/>
      <c r="F176" s="13"/>
      <c r="G176" s="13"/>
      <c r="H176" s="13"/>
    </row>
    <row r="177" spans="1:8" ht="30.75" x14ac:dyDescent="0.45">
      <c r="A177" s="8" t="s">
        <v>91</v>
      </c>
      <c r="B177" s="13" t="s">
        <v>588</v>
      </c>
      <c r="C177" s="9" t="s">
        <v>456</v>
      </c>
      <c r="D177" s="9" t="s">
        <v>589</v>
      </c>
      <c r="E177" s="13">
        <v>445</v>
      </c>
      <c r="F177" s="13"/>
      <c r="G177" s="13"/>
      <c r="H177" s="13"/>
    </row>
    <row r="178" spans="1:8" ht="30.75" x14ac:dyDescent="0.45">
      <c r="A178" s="8" t="s">
        <v>92</v>
      </c>
      <c r="B178" s="13" t="s">
        <v>488</v>
      </c>
      <c r="C178" s="9" t="s">
        <v>590</v>
      </c>
      <c r="D178" s="9" t="s">
        <v>591</v>
      </c>
      <c r="E178" s="13">
        <v>420</v>
      </c>
      <c r="F178" s="13"/>
      <c r="G178" s="13"/>
      <c r="H178" s="13"/>
    </row>
    <row r="179" spans="1:8" ht="30.75" x14ac:dyDescent="0.45">
      <c r="A179" s="8" t="s">
        <v>93</v>
      </c>
      <c r="B179" s="13" t="s">
        <v>592</v>
      </c>
      <c r="C179" s="9" t="s">
        <v>591</v>
      </c>
      <c r="D179" s="9" t="s">
        <v>593</v>
      </c>
      <c r="E179" s="13">
        <v>600</v>
      </c>
      <c r="F179" s="13"/>
      <c r="G179" s="13"/>
      <c r="H179" s="13"/>
    </row>
    <row r="180" spans="1:8" ht="30.75" x14ac:dyDescent="0.45">
      <c r="A180" s="8" t="s">
        <v>181</v>
      </c>
      <c r="B180" s="13" t="s">
        <v>594</v>
      </c>
      <c r="C180" s="9" t="s">
        <v>595</v>
      </c>
      <c r="D180" s="9" t="s">
        <v>596</v>
      </c>
      <c r="E180" s="13">
        <v>600</v>
      </c>
      <c r="F180" s="13"/>
      <c r="G180" s="13"/>
      <c r="H180" s="13"/>
    </row>
    <row r="181" spans="1:8" ht="30.75" x14ac:dyDescent="0.45">
      <c r="A181" s="8" t="s">
        <v>182</v>
      </c>
      <c r="B181" s="13" t="s">
        <v>597</v>
      </c>
      <c r="C181" s="9" t="s">
        <v>598</v>
      </c>
      <c r="D181" s="9" t="s">
        <v>459</v>
      </c>
      <c r="E181" s="13">
        <v>600</v>
      </c>
      <c r="F181" s="13"/>
      <c r="G181" s="13"/>
      <c r="H181" s="13"/>
    </row>
    <row r="182" spans="1:8" ht="30.75" x14ac:dyDescent="0.45">
      <c r="A182" s="8" t="s">
        <v>183</v>
      </c>
      <c r="B182" s="13" t="s">
        <v>599</v>
      </c>
      <c r="C182" s="9" t="s">
        <v>598</v>
      </c>
      <c r="D182" s="9" t="s">
        <v>459</v>
      </c>
      <c r="E182" s="13">
        <v>600</v>
      </c>
      <c r="F182" s="13"/>
      <c r="G182" s="13"/>
      <c r="H182" s="13"/>
    </row>
    <row r="183" spans="1:8" ht="30.75" x14ac:dyDescent="0.45">
      <c r="A183" s="8" t="s">
        <v>184</v>
      </c>
      <c r="B183" s="13" t="s">
        <v>600</v>
      </c>
      <c r="C183" s="9" t="s">
        <v>598</v>
      </c>
      <c r="D183" s="9" t="s">
        <v>596</v>
      </c>
      <c r="E183" s="13">
        <v>600</v>
      </c>
      <c r="F183" s="13"/>
      <c r="G183" s="13"/>
      <c r="H183" s="13"/>
    </row>
    <row r="184" spans="1:8" x14ac:dyDescent="0.45">
      <c r="A184" s="51" t="s">
        <v>197</v>
      </c>
      <c r="B184" s="13" t="s">
        <v>30</v>
      </c>
      <c r="C184" s="9"/>
      <c r="D184" s="9"/>
      <c r="E184" s="10"/>
      <c r="F184" s="13"/>
      <c r="G184" s="13"/>
      <c r="H184" s="13"/>
    </row>
    <row r="185" spans="1:8" x14ac:dyDescent="0.45">
      <c r="A185" s="8" t="s">
        <v>156</v>
      </c>
      <c r="B185" s="13" t="s">
        <v>515</v>
      </c>
      <c r="C185" s="9"/>
      <c r="D185" s="9"/>
      <c r="E185" s="10">
        <v>110</v>
      </c>
      <c r="F185" s="13"/>
      <c r="G185" s="13"/>
      <c r="H185" s="13"/>
    </row>
    <row r="186" spans="1:8" x14ac:dyDescent="0.45">
      <c r="A186" s="8" t="s">
        <v>157</v>
      </c>
      <c r="B186" s="13" t="s">
        <v>516</v>
      </c>
      <c r="C186" s="9"/>
      <c r="D186" s="9"/>
      <c r="E186" s="10">
        <v>110</v>
      </c>
      <c r="F186" s="13"/>
      <c r="G186" s="13"/>
      <c r="H186" s="13"/>
    </row>
    <row r="187" spans="1:8" x14ac:dyDescent="0.45">
      <c r="A187" s="51" t="s">
        <v>198</v>
      </c>
      <c r="B187" s="13" t="s">
        <v>26</v>
      </c>
      <c r="C187" s="9"/>
      <c r="D187" s="9"/>
      <c r="E187" s="10"/>
      <c r="F187" s="13"/>
      <c r="G187" s="13"/>
      <c r="H187" s="13"/>
    </row>
    <row r="188" spans="1:8" x14ac:dyDescent="0.45">
      <c r="A188" s="8" t="s">
        <v>158</v>
      </c>
      <c r="B188" s="13" t="s">
        <v>517</v>
      </c>
      <c r="C188" s="9"/>
      <c r="D188" s="9"/>
      <c r="E188" s="10">
        <v>110</v>
      </c>
      <c r="F188" s="13"/>
      <c r="G188" s="13"/>
      <c r="H188" s="13"/>
    </row>
    <row r="189" spans="1:8" x14ac:dyDescent="0.45">
      <c r="A189" s="51" t="s">
        <v>199</v>
      </c>
      <c r="B189" s="13" t="s">
        <v>24</v>
      </c>
      <c r="C189" s="9"/>
      <c r="D189" s="9"/>
      <c r="E189" s="10"/>
      <c r="F189" s="13"/>
      <c r="G189" s="13"/>
      <c r="H189" s="13"/>
    </row>
    <row r="190" spans="1:8" x14ac:dyDescent="0.45">
      <c r="A190" s="8" t="s">
        <v>153</v>
      </c>
      <c r="B190" s="13" t="s">
        <v>518</v>
      </c>
      <c r="C190" s="9"/>
      <c r="D190" s="9"/>
      <c r="E190" s="10">
        <v>140</v>
      </c>
      <c r="F190" s="10">
        <v>80</v>
      </c>
      <c r="G190" s="13"/>
      <c r="H190" s="13"/>
    </row>
    <row r="191" spans="1:8" x14ac:dyDescent="0.45">
      <c r="A191" s="51" t="s">
        <v>200</v>
      </c>
      <c r="B191" s="13" t="s">
        <v>27</v>
      </c>
      <c r="C191" s="9"/>
      <c r="D191" s="9"/>
      <c r="E191" s="13"/>
      <c r="F191" s="13"/>
      <c r="G191" s="13"/>
      <c r="H191" s="13"/>
    </row>
    <row r="192" spans="1:8" x14ac:dyDescent="0.45">
      <c r="A192" s="8" t="s">
        <v>154</v>
      </c>
      <c r="B192" s="13" t="s">
        <v>519</v>
      </c>
      <c r="C192" s="9"/>
      <c r="D192" s="9"/>
      <c r="E192" s="10">
        <v>80</v>
      </c>
      <c r="F192" s="13"/>
      <c r="G192" s="13"/>
      <c r="H192" s="13"/>
    </row>
    <row r="193" spans="1:8" x14ac:dyDescent="0.45">
      <c r="A193" s="8" t="s">
        <v>155</v>
      </c>
      <c r="B193" s="13" t="s">
        <v>520</v>
      </c>
      <c r="C193" s="9"/>
      <c r="D193" s="9"/>
      <c r="E193" s="10">
        <v>80</v>
      </c>
      <c r="F193" s="13"/>
      <c r="G193" s="13"/>
      <c r="H193" s="13"/>
    </row>
    <row r="194" spans="1:8" x14ac:dyDescent="0.45">
      <c r="E194" s="3"/>
    </row>
  </sheetData>
  <autoFilter ref="A8:P53" xr:uid="{00000000-0009-0000-0000-000000000000}"/>
  <mergeCells count="29">
    <mergeCell ref="Q6:S6"/>
    <mergeCell ref="T6:V6"/>
    <mergeCell ref="I6:K6"/>
    <mergeCell ref="L6:L7"/>
    <mergeCell ref="M6:O6"/>
    <mergeCell ref="P6:P7"/>
    <mergeCell ref="A2:H2"/>
    <mergeCell ref="A3:H3"/>
    <mergeCell ref="E6:G6"/>
    <mergeCell ref="H6:H7"/>
    <mergeCell ref="C38:D38"/>
    <mergeCell ref="B9:C9"/>
    <mergeCell ref="A6:A7"/>
    <mergeCell ref="B6:B7"/>
    <mergeCell ref="C6:D6"/>
    <mergeCell ref="H136:H137"/>
    <mergeCell ref="A71:A72"/>
    <mergeCell ref="B71:B72"/>
    <mergeCell ref="C71:D71"/>
    <mergeCell ref="E71:G71"/>
    <mergeCell ref="H71:H72"/>
    <mergeCell ref="B74:C74"/>
    <mergeCell ref="C103:D103"/>
    <mergeCell ref="C168:D168"/>
    <mergeCell ref="A136:A137"/>
    <mergeCell ref="B136:B137"/>
    <mergeCell ref="C136:D136"/>
    <mergeCell ref="E136:G136"/>
    <mergeCell ref="B139:C139"/>
  </mergeCells>
  <phoneticPr fontId="19" type="noConversion"/>
  <pageMargins left="0.7" right="0.2"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34"/>
  <sheetViews>
    <sheetView workbookViewId="0"/>
  </sheetViews>
  <sheetFormatPr defaultColWidth="9" defaultRowHeight="15.4" x14ac:dyDescent="0.45"/>
  <cols>
    <col min="1" max="1" width="7" style="87" customWidth="1"/>
    <col min="2" max="2" width="17.86328125" style="88" customWidth="1"/>
    <col min="3" max="3" width="17.73046875" style="89" customWidth="1"/>
    <col min="4" max="4" width="16.265625" style="89" customWidth="1"/>
    <col min="5" max="5" width="18.1328125" style="88" customWidth="1"/>
    <col min="6" max="6" width="19.73046875" style="89" customWidth="1"/>
    <col min="7" max="7" width="18.265625" style="89" customWidth="1"/>
    <col min="8" max="10" width="7.86328125" style="74" customWidth="1"/>
    <col min="11" max="13" width="7.86328125" style="75" customWidth="1"/>
    <col min="14" max="14" width="33.3984375" style="89" customWidth="1"/>
    <col min="15" max="15" width="9" style="86"/>
    <col min="16" max="16384" width="9" style="87"/>
  </cols>
  <sheetData>
    <row r="2" spans="1:14" ht="17.25" x14ac:dyDescent="0.45">
      <c r="A2" s="227" t="s">
        <v>258</v>
      </c>
      <c r="B2" s="227"/>
      <c r="C2" s="227"/>
      <c r="D2" s="227"/>
      <c r="E2" s="227"/>
      <c r="F2" s="227"/>
      <c r="G2" s="227"/>
      <c r="H2" s="227"/>
      <c r="I2" s="227"/>
      <c r="J2" s="227"/>
      <c r="K2" s="227"/>
      <c r="L2" s="227"/>
      <c r="M2" s="227"/>
      <c r="N2" s="227"/>
    </row>
    <row r="3" spans="1:14" ht="31.15" customHeight="1" x14ac:dyDescent="0.45">
      <c r="A3" s="204" t="s">
        <v>121</v>
      </c>
      <c r="B3" s="204"/>
      <c r="C3" s="204"/>
      <c r="D3" s="204"/>
      <c r="E3" s="204"/>
      <c r="F3" s="204"/>
      <c r="G3" s="204"/>
      <c r="H3" s="204"/>
      <c r="I3" s="204"/>
      <c r="J3" s="204"/>
      <c r="K3" s="204"/>
      <c r="L3" s="204"/>
      <c r="M3" s="204"/>
      <c r="N3" s="204"/>
    </row>
    <row r="4" spans="1:14" ht="15.4" customHeight="1" x14ac:dyDescent="0.45"/>
    <row r="5" spans="1:14" ht="15.4" customHeight="1" x14ac:dyDescent="0.45">
      <c r="A5" s="90" t="s">
        <v>162</v>
      </c>
    </row>
    <row r="6" spans="1:14" ht="94.5" customHeight="1" x14ac:dyDescent="0.45">
      <c r="A6" s="199" t="s">
        <v>11</v>
      </c>
      <c r="B6" s="225" t="s">
        <v>15</v>
      </c>
      <c r="C6" s="225"/>
      <c r="D6" s="225"/>
      <c r="E6" s="199" t="s">
        <v>12</v>
      </c>
      <c r="F6" s="199"/>
      <c r="G6" s="199"/>
      <c r="H6" s="228" t="s">
        <v>69</v>
      </c>
      <c r="I6" s="229"/>
      <c r="J6" s="230"/>
      <c r="K6" s="237" t="s">
        <v>132</v>
      </c>
      <c r="L6" s="237"/>
      <c r="M6" s="237"/>
      <c r="N6" s="199" t="s">
        <v>2</v>
      </c>
    </row>
    <row r="7" spans="1:14" ht="20.25" customHeight="1" x14ac:dyDescent="0.45">
      <c r="A7" s="199"/>
      <c r="B7" s="199" t="s">
        <v>13</v>
      </c>
      <c r="C7" s="199" t="s">
        <v>1</v>
      </c>
      <c r="D7" s="199"/>
      <c r="E7" s="199" t="s">
        <v>13</v>
      </c>
      <c r="F7" s="199" t="s">
        <v>1</v>
      </c>
      <c r="G7" s="199"/>
      <c r="H7" s="237" t="s">
        <v>5</v>
      </c>
      <c r="I7" s="237" t="s">
        <v>6</v>
      </c>
      <c r="J7" s="237" t="s">
        <v>7</v>
      </c>
      <c r="K7" s="237" t="s">
        <v>5</v>
      </c>
      <c r="L7" s="237" t="s">
        <v>6</v>
      </c>
      <c r="M7" s="237" t="s">
        <v>7</v>
      </c>
      <c r="N7" s="199"/>
    </row>
    <row r="8" spans="1:14" x14ac:dyDescent="0.45">
      <c r="A8" s="199"/>
      <c r="B8" s="199"/>
      <c r="C8" s="71" t="s">
        <v>3</v>
      </c>
      <c r="D8" s="71" t="s">
        <v>14</v>
      </c>
      <c r="E8" s="199"/>
      <c r="F8" s="71" t="s">
        <v>3</v>
      </c>
      <c r="G8" s="71" t="s">
        <v>14</v>
      </c>
      <c r="H8" s="237"/>
      <c r="I8" s="237"/>
      <c r="J8" s="237"/>
      <c r="K8" s="237"/>
      <c r="L8" s="237"/>
      <c r="M8" s="237"/>
      <c r="N8" s="199"/>
    </row>
    <row r="9" spans="1:14" hidden="1" x14ac:dyDescent="0.45">
      <c r="A9" s="76">
        <v>1</v>
      </c>
      <c r="B9" s="76">
        <v>2</v>
      </c>
      <c r="C9" s="76">
        <v>3</v>
      </c>
      <c r="D9" s="76">
        <v>4</v>
      </c>
      <c r="E9" s="76">
        <v>5</v>
      </c>
      <c r="F9" s="76">
        <v>6</v>
      </c>
      <c r="G9" s="76">
        <v>7</v>
      </c>
      <c r="H9" s="91"/>
      <c r="I9" s="91"/>
      <c r="J9" s="91"/>
      <c r="K9" s="91">
        <v>8</v>
      </c>
      <c r="L9" s="91">
        <v>9</v>
      </c>
      <c r="M9" s="91">
        <v>10</v>
      </c>
      <c r="N9" s="76">
        <v>11</v>
      </c>
    </row>
    <row r="10" spans="1:14" ht="35.65" customHeight="1" x14ac:dyDescent="0.45">
      <c r="A10" s="92" t="s">
        <v>165</v>
      </c>
      <c r="B10" s="92" t="s">
        <v>144</v>
      </c>
      <c r="C10" s="76"/>
      <c r="D10" s="76"/>
      <c r="E10" s="76"/>
      <c r="F10" s="76"/>
      <c r="G10" s="76"/>
      <c r="H10" s="91"/>
      <c r="I10" s="91"/>
      <c r="J10" s="91"/>
      <c r="K10" s="91"/>
      <c r="L10" s="91"/>
      <c r="M10" s="91"/>
      <c r="N10" s="76"/>
    </row>
    <row r="11" spans="1:14" ht="76.900000000000006" x14ac:dyDescent="0.45">
      <c r="A11" s="78" t="s">
        <v>20</v>
      </c>
      <c r="B11" s="93" t="s">
        <v>354</v>
      </c>
      <c r="C11" s="94" t="s">
        <v>355</v>
      </c>
      <c r="D11" s="94" t="s">
        <v>356</v>
      </c>
      <c r="E11" s="93" t="s">
        <v>357</v>
      </c>
      <c r="F11" s="94" t="s">
        <v>358</v>
      </c>
      <c r="G11" s="94" t="s">
        <v>359</v>
      </c>
      <c r="H11" s="73">
        <v>1100</v>
      </c>
      <c r="I11" s="73"/>
      <c r="J11" s="73"/>
      <c r="K11" s="72">
        <v>1300</v>
      </c>
      <c r="L11" s="72"/>
      <c r="M11" s="72"/>
      <c r="N11" s="73" t="s">
        <v>102</v>
      </c>
    </row>
    <row r="12" spans="1:14" ht="46.15" x14ac:dyDescent="0.45">
      <c r="A12" s="78" t="s">
        <v>21</v>
      </c>
      <c r="B12" s="93" t="s">
        <v>360</v>
      </c>
      <c r="C12" s="94" t="s">
        <v>361</v>
      </c>
      <c r="D12" s="94" t="s">
        <v>362</v>
      </c>
      <c r="E12" s="93" t="s">
        <v>360</v>
      </c>
      <c r="F12" s="94" t="s">
        <v>363</v>
      </c>
      <c r="G12" s="94" t="s">
        <v>362</v>
      </c>
      <c r="H12" s="73">
        <v>2000</v>
      </c>
      <c r="I12" s="73">
        <v>730</v>
      </c>
      <c r="J12" s="73">
        <v>450</v>
      </c>
      <c r="K12" s="72">
        <v>2600</v>
      </c>
      <c r="L12" s="72">
        <v>860</v>
      </c>
      <c r="M12" s="72">
        <v>510</v>
      </c>
      <c r="N12" s="73" t="s">
        <v>105</v>
      </c>
    </row>
    <row r="13" spans="1:14" ht="61.5" x14ac:dyDescent="0.45">
      <c r="A13" s="78" t="s">
        <v>145</v>
      </c>
      <c r="B13" s="93" t="s">
        <v>364</v>
      </c>
      <c r="C13" s="94" t="s">
        <v>365</v>
      </c>
      <c r="D13" s="94" t="s">
        <v>366</v>
      </c>
      <c r="E13" s="93" t="s">
        <v>364</v>
      </c>
      <c r="F13" s="94" t="s">
        <v>365</v>
      </c>
      <c r="G13" s="94" t="s">
        <v>367</v>
      </c>
      <c r="H13" s="73">
        <v>1100</v>
      </c>
      <c r="I13" s="73"/>
      <c r="J13" s="73"/>
      <c r="K13" s="72">
        <v>1300</v>
      </c>
      <c r="L13" s="72">
        <v>650</v>
      </c>
      <c r="M13" s="72">
        <v>390</v>
      </c>
      <c r="N13" s="73" t="s">
        <v>103</v>
      </c>
    </row>
    <row r="14" spans="1:14" ht="61.5" x14ac:dyDescent="0.45">
      <c r="A14" s="78" t="s">
        <v>146</v>
      </c>
      <c r="B14" s="93" t="s">
        <v>368</v>
      </c>
      <c r="C14" s="94" t="s">
        <v>369</v>
      </c>
      <c r="D14" s="94" t="s">
        <v>370</v>
      </c>
      <c r="E14" s="93" t="s">
        <v>371</v>
      </c>
      <c r="F14" s="94" t="s">
        <v>372</v>
      </c>
      <c r="G14" s="94" t="s">
        <v>373</v>
      </c>
      <c r="H14" s="73">
        <v>1500</v>
      </c>
      <c r="I14" s="73"/>
      <c r="J14" s="73"/>
      <c r="K14" s="72">
        <v>1900</v>
      </c>
      <c r="L14" s="72"/>
      <c r="M14" s="72"/>
      <c r="N14" s="73" t="s">
        <v>102</v>
      </c>
    </row>
    <row r="15" spans="1:14" ht="76.900000000000006" x14ac:dyDescent="0.45">
      <c r="A15" s="78" t="s">
        <v>151</v>
      </c>
      <c r="B15" s="93" t="s">
        <v>374</v>
      </c>
      <c r="C15" s="94" t="s">
        <v>375</v>
      </c>
      <c r="D15" s="94" t="s">
        <v>376</v>
      </c>
      <c r="E15" s="93" t="s">
        <v>377</v>
      </c>
      <c r="F15" s="94" t="s">
        <v>378</v>
      </c>
      <c r="G15" s="94" t="s">
        <v>379</v>
      </c>
      <c r="H15" s="73">
        <v>1600</v>
      </c>
      <c r="I15" s="73"/>
      <c r="J15" s="73"/>
      <c r="K15" s="72">
        <v>2000</v>
      </c>
      <c r="L15" s="72"/>
      <c r="M15" s="72"/>
      <c r="N15" s="73" t="s">
        <v>102</v>
      </c>
    </row>
    <row r="16" spans="1:14" ht="30.75" x14ac:dyDescent="0.45">
      <c r="A16" s="78" t="s">
        <v>152</v>
      </c>
      <c r="B16" s="93" t="s">
        <v>380</v>
      </c>
      <c r="C16" s="94" t="s">
        <v>381</v>
      </c>
      <c r="D16" s="94" t="s">
        <v>382</v>
      </c>
      <c r="E16" s="93" t="s">
        <v>380</v>
      </c>
      <c r="F16" s="94" t="s">
        <v>381</v>
      </c>
      <c r="G16" s="94" t="s">
        <v>377</v>
      </c>
      <c r="H16" s="73">
        <v>1800</v>
      </c>
      <c r="I16" s="73"/>
      <c r="J16" s="73"/>
      <c r="K16" s="72">
        <v>2200</v>
      </c>
      <c r="L16" s="72"/>
      <c r="M16" s="72"/>
      <c r="N16" s="73" t="s">
        <v>104</v>
      </c>
    </row>
    <row r="17" spans="1:15" ht="46.15" x14ac:dyDescent="0.45">
      <c r="A17" s="78" t="s">
        <v>166</v>
      </c>
      <c r="B17" s="93" t="s">
        <v>383</v>
      </c>
      <c r="C17" s="94" t="s">
        <v>384</v>
      </c>
      <c r="D17" s="94" t="s">
        <v>385</v>
      </c>
      <c r="E17" s="93" t="s">
        <v>383</v>
      </c>
      <c r="F17" s="94" t="s">
        <v>386</v>
      </c>
      <c r="G17" s="94" t="s">
        <v>385</v>
      </c>
      <c r="H17" s="73">
        <v>2000</v>
      </c>
      <c r="I17" s="73"/>
      <c r="J17" s="73"/>
      <c r="K17" s="72">
        <v>2600</v>
      </c>
      <c r="L17" s="72"/>
      <c r="M17" s="72"/>
      <c r="N17" s="73" t="s">
        <v>106</v>
      </c>
    </row>
    <row r="18" spans="1:15" ht="46.15" x14ac:dyDescent="0.45">
      <c r="A18" s="78" t="s">
        <v>167</v>
      </c>
      <c r="B18" s="93" t="s">
        <v>387</v>
      </c>
      <c r="C18" s="94" t="s">
        <v>388</v>
      </c>
      <c r="D18" s="94" t="s">
        <v>389</v>
      </c>
      <c r="E18" s="93" t="s">
        <v>383</v>
      </c>
      <c r="F18" s="94" t="s">
        <v>388</v>
      </c>
      <c r="G18" s="94" t="s">
        <v>390</v>
      </c>
      <c r="H18" s="73">
        <v>1500</v>
      </c>
      <c r="I18" s="73"/>
      <c r="J18" s="73"/>
      <c r="K18" s="72">
        <v>1900</v>
      </c>
      <c r="L18" s="72"/>
      <c r="M18" s="72"/>
      <c r="N18" s="73" t="s">
        <v>102</v>
      </c>
    </row>
    <row r="19" spans="1:15" ht="46.15" customHeight="1" x14ac:dyDescent="0.45">
      <c r="A19" s="78" t="s">
        <v>168</v>
      </c>
      <c r="B19" s="93" t="s">
        <v>391</v>
      </c>
      <c r="C19" s="94" t="s">
        <v>18</v>
      </c>
      <c r="D19" s="94" t="s">
        <v>392</v>
      </c>
      <c r="E19" s="218" t="s">
        <v>391</v>
      </c>
      <c r="F19" s="218" t="s">
        <v>17</v>
      </c>
      <c r="G19" s="218" t="s">
        <v>392</v>
      </c>
      <c r="H19" s="231">
        <v>1500</v>
      </c>
      <c r="I19" s="233"/>
      <c r="J19" s="235"/>
      <c r="K19" s="224">
        <v>1900</v>
      </c>
      <c r="L19" s="224"/>
      <c r="M19" s="224"/>
      <c r="N19" s="223" t="s">
        <v>107</v>
      </c>
    </row>
    <row r="20" spans="1:15" ht="30.75" x14ac:dyDescent="0.45">
      <c r="A20" s="78" t="s">
        <v>169</v>
      </c>
      <c r="B20" s="93" t="s">
        <v>16</v>
      </c>
      <c r="C20" s="94" t="s">
        <v>17</v>
      </c>
      <c r="D20" s="94" t="s">
        <v>18</v>
      </c>
      <c r="E20" s="218"/>
      <c r="F20" s="218"/>
      <c r="G20" s="218"/>
      <c r="H20" s="232"/>
      <c r="I20" s="234"/>
      <c r="J20" s="236"/>
      <c r="K20" s="224"/>
      <c r="L20" s="224"/>
      <c r="M20" s="224"/>
      <c r="N20" s="223"/>
    </row>
    <row r="21" spans="1:15" ht="61.5" x14ac:dyDescent="0.45">
      <c r="A21" s="78" t="s">
        <v>213</v>
      </c>
      <c r="B21" s="93" t="s">
        <v>393</v>
      </c>
      <c r="C21" s="94" t="s">
        <v>375</v>
      </c>
      <c r="D21" s="94" t="s">
        <v>394</v>
      </c>
      <c r="E21" s="93" t="s">
        <v>395</v>
      </c>
      <c r="F21" s="94" t="s">
        <v>396</v>
      </c>
      <c r="G21" s="94" t="s">
        <v>397</v>
      </c>
      <c r="H21" s="73">
        <v>1500</v>
      </c>
      <c r="I21" s="73"/>
      <c r="J21" s="73"/>
      <c r="K21" s="72">
        <v>1900</v>
      </c>
      <c r="L21" s="72"/>
      <c r="M21" s="72"/>
      <c r="N21" s="73" t="s">
        <v>102</v>
      </c>
    </row>
    <row r="22" spans="1:15" ht="46.15" x14ac:dyDescent="0.45">
      <c r="A22" s="78" t="s">
        <v>214</v>
      </c>
      <c r="B22" s="93" t="s">
        <v>398</v>
      </c>
      <c r="C22" s="94" t="s">
        <v>399</v>
      </c>
      <c r="D22" s="94" t="s">
        <v>400</v>
      </c>
      <c r="E22" s="93" t="s">
        <v>398</v>
      </c>
      <c r="F22" s="94" t="s">
        <v>401</v>
      </c>
      <c r="G22" s="94" t="s">
        <v>400</v>
      </c>
      <c r="H22" s="73">
        <v>2000</v>
      </c>
      <c r="I22" s="73"/>
      <c r="J22" s="73"/>
      <c r="K22" s="72">
        <v>2600</v>
      </c>
      <c r="L22" s="72"/>
      <c r="M22" s="72"/>
      <c r="N22" s="73" t="s">
        <v>111</v>
      </c>
    </row>
    <row r="23" spans="1:15" ht="46.15" x14ac:dyDescent="0.45">
      <c r="A23" s="78" t="s">
        <v>215</v>
      </c>
      <c r="B23" s="93" t="s">
        <v>402</v>
      </c>
      <c r="C23" s="94" t="s">
        <v>399</v>
      </c>
      <c r="D23" s="94" t="s">
        <v>400</v>
      </c>
      <c r="E23" s="93" t="s">
        <v>402</v>
      </c>
      <c r="F23" s="94" t="s">
        <v>401</v>
      </c>
      <c r="G23" s="94" t="s">
        <v>400</v>
      </c>
      <c r="H23" s="73">
        <v>1600</v>
      </c>
      <c r="I23" s="73"/>
      <c r="J23" s="73"/>
      <c r="K23" s="72">
        <v>2000</v>
      </c>
      <c r="L23" s="72"/>
      <c r="M23" s="72"/>
      <c r="N23" s="73" t="s">
        <v>111</v>
      </c>
    </row>
    <row r="24" spans="1:15" s="100" customFormat="1" ht="22.15" customHeight="1" x14ac:dyDescent="0.45">
      <c r="A24" s="95" t="s">
        <v>170</v>
      </c>
      <c r="B24" s="96" t="s">
        <v>29</v>
      </c>
      <c r="C24" s="97"/>
      <c r="D24" s="97"/>
      <c r="E24" s="96"/>
      <c r="F24" s="97"/>
      <c r="G24" s="97"/>
      <c r="H24" s="98"/>
      <c r="I24" s="98"/>
      <c r="J24" s="98"/>
      <c r="K24" s="77"/>
      <c r="L24" s="77"/>
      <c r="M24" s="77"/>
      <c r="N24" s="98"/>
      <c r="O24" s="99"/>
    </row>
    <row r="25" spans="1:15" ht="92.25" x14ac:dyDescent="0.45">
      <c r="A25" s="78" t="s">
        <v>72</v>
      </c>
      <c r="B25" s="93" t="s">
        <v>403</v>
      </c>
      <c r="C25" s="94"/>
      <c r="D25" s="94"/>
      <c r="E25" s="93" t="s">
        <v>403</v>
      </c>
      <c r="F25" s="94" t="s">
        <v>404</v>
      </c>
      <c r="G25" s="94" t="s">
        <v>405</v>
      </c>
      <c r="H25" s="73">
        <v>600</v>
      </c>
      <c r="I25" s="73">
        <v>320</v>
      </c>
      <c r="J25" s="73">
        <v>260</v>
      </c>
      <c r="K25" s="72">
        <v>710</v>
      </c>
      <c r="L25" s="72">
        <v>350</v>
      </c>
      <c r="M25" s="72">
        <v>280</v>
      </c>
      <c r="N25" s="73" t="s">
        <v>108</v>
      </c>
    </row>
    <row r="26" spans="1:15" ht="61.5" customHeight="1" x14ac:dyDescent="0.45">
      <c r="A26" s="78" t="s">
        <v>73</v>
      </c>
      <c r="B26" s="93" t="s">
        <v>406</v>
      </c>
      <c r="C26" s="94" t="s">
        <v>407</v>
      </c>
      <c r="D26" s="94" t="s">
        <v>408</v>
      </c>
      <c r="E26" s="218" t="s">
        <v>409</v>
      </c>
      <c r="F26" s="218" t="s">
        <v>410</v>
      </c>
      <c r="G26" s="218" t="s">
        <v>411</v>
      </c>
      <c r="H26" s="73">
        <v>720</v>
      </c>
      <c r="I26" s="73">
        <v>380</v>
      </c>
      <c r="J26" s="73">
        <v>260</v>
      </c>
      <c r="K26" s="209">
        <v>850</v>
      </c>
      <c r="L26" s="209">
        <v>410</v>
      </c>
      <c r="M26" s="209">
        <v>280</v>
      </c>
      <c r="N26" s="221" t="s">
        <v>109</v>
      </c>
    </row>
    <row r="27" spans="1:15" ht="83.1" customHeight="1" x14ac:dyDescent="0.45">
      <c r="A27" s="78" t="s">
        <v>94</v>
      </c>
      <c r="B27" s="93" t="s">
        <v>412</v>
      </c>
      <c r="C27" s="94" t="s">
        <v>413</v>
      </c>
      <c r="D27" s="94" t="s">
        <v>414</v>
      </c>
      <c r="E27" s="218"/>
      <c r="F27" s="218"/>
      <c r="G27" s="218"/>
      <c r="H27" s="73">
        <v>720</v>
      </c>
      <c r="I27" s="73">
        <v>380</v>
      </c>
      <c r="J27" s="73">
        <v>260</v>
      </c>
      <c r="K27" s="210"/>
      <c r="L27" s="210"/>
      <c r="M27" s="210"/>
      <c r="N27" s="222"/>
    </row>
    <row r="28" spans="1:15" ht="46.15" x14ac:dyDescent="0.45">
      <c r="A28" s="78" t="s">
        <v>95</v>
      </c>
      <c r="B28" s="93" t="s">
        <v>415</v>
      </c>
      <c r="C28" s="94" t="s">
        <v>416</v>
      </c>
      <c r="D28" s="94" t="s">
        <v>417</v>
      </c>
      <c r="E28" s="93" t="s">
        <v>415</v>
      </c>
      <c r="F28" s="94" t="s">
        <v>416</v>
      </c>
      <c r="G28" s="94" t="s">
        <v>401</v>
      </c>
      <c r="H28" s="73">
        <v>1300</v>
      </c>
      <c r="I28" s="73"/>
      <c r="J28" s="73"/>
      <c r="K28" s="72">
        <v>1600</v>
      </c>
      <c r="L28" s="72"/>
      <c r="M28" s="72"/>
      <c r="N28" s="73" t="s">
        <v>110</v>
      </c>
    </row>
    <row r="29" spans="1:15" ht="30.75" x14ac:dyDescent="0.45">
      <c r="A29" s="78" t="s">
        <v>147</v>
      </c>
      <c r="B29" s="93" t="s">
        <v>418</v>
      </c>
      <c r="C29" s="94" t="s">
        <v>419</v>
      </c>
      <c r="D29" s="94" t="s">
        <v>399</v>
      </c>
      <c r="E29" s="93" t="s">
        <v>418</v>
      </c>
      <c r="F29" s="94" t="s">
        <v>419</v>
      </c>
      <c r="G29" s="94" t="s">
        <v>420</v>
      </c>
      <c r="H29" s="73">
        <v>1300</v>
      </c>
      <c r="I29" s="73"/>
      <c r="J29" s="73"/>
      <c r="K29" s="72">
        <v>1600</v>
      </c>
      <c r="L29" s="72"/>
      <c r="M29" s="72"/>
      <c r="N29" s="73" t="s">
        <v>110</v>
      </c>
    </row>
    <row r="30" spans="1:15" ht="30.75" x14ac:dyDescent="0.45">
      <c r="A30" s="78" t="s">
        <v>148</v>
      </c>
      <c r="B30" s="93" t="s">
        <v>421</v>
      </c>
      <c r="C30" s="94" t="s">
        <v>141</v>
      </c>
      <c r="D30" s="94" t="s">
        <v>415</v>
      </c>
      <c r="E30" s="93" t="s">
        <v>421</v>
      </c>
      <c r="F30" s="94" t="s">
        <v>141</v>
      </c>
      <c r="G30" s="94" t="s">
        <v>422</v>
      </c>
      <c r="H30" s="73">
        <v>1500</v>
      </c>
      <c r="I30" s="73"/>
      <c r="J30" s="73"/>
      <c r="K30" s="72">
        <v>1900</v>
      </c>
      <c r="L30" s="72"/>
      <c r="M30" s="72"/>
      <c r="N30" s="73" t="s">
        <v>110</v>
      </c>
    </row>
    <row r="31" spans="1:15" ht="46.15" x14ac:dyDescent="0.45">
      <c r="A31" s="78" t="s">
        <v>216</v>
      </c>
      <c r="B31" s="93" t="s">
        <v>63</v>
      </c>
      <c r="C31" s="94" t="s">
        <v>423</v>
      </c>
      <c r="D31" s="94" t="s">
        <v>424</v>
      </c>
      <c r="E31" s="93" t="s">
        <v>425</v>
      </c>
      <c r="F31" s="94" t="s">
        <v>423</v>
      </c>
      <c r="G31" s="94" t="s">
        <v>424</v>
      </c>
      <c r="H31" s="73">
        <v>1600</v>
      </c>
      <c r="I31" s="73"/>
      <c r="J31" s="73"/>
      <c r="K31" s="72">
        <v>2000</v>
      </c>
      <c r="L31" s="72"/>
      <c r="M31" s="72"/>
      <c r="N31" s="73" t="s">
        <v>102</v>
      </c>
    </row>
    <row r="32" spans="1:15" ht="76.900000000000006" x14ac:dyDescent="0.45">
      <c r="A32" s="78" t="s">
        <v>217</v>
      </c>
      <c r="B32" s="93" t="s">
        <v>426</v>
      </c>
      <c r="C32" s="94" t="s">
        <v>427</v>
      </c>
      <c r="D32" s="94" t="s">
        <v>428</v>
      </c>
      <c r="E32" s="93" t="s">
        <v>429</v>
      </c>
      <c r="F32" s="94" t="s">
        <v>427</v>
      </c>
      <c r="G32" s="94" t="s">
        <v>430</v>
      </c>
      <c r="H32" s="73">
        <v>900</v>
      </c>
      <c r="I32" s="73"/>
      <c r="J32" s="73"/>
      <c r="K32" s="72">
        <v>1100</v>
      </c>
      <c r="L32" s="72"/>
      <c r="M32" s="72"/>
      <c r="N32" s="73" t="s">
        <v>102</v>
      </c>
    </row>
    <row r="33" spans="1:14" ht="30.75" x14ac:dyDescent="0.45">
      <c r="A33" s="78" t="s">
        <v>218</v>
      </c>
      <c r="B33" s="93" t="s">
        <v>431</v>
      </c>
      <c r="C33" s="94" t="s">
        <v>432</v>
      </c>
      <c r="D33" s="94" t="s">
        <v>433</v>
      </c>
      <c r="E33" s="93" t="s">
        <v>431</v>
      </c>
      <c r="F33" s="94" t="s">
        <v>432</v>
      </c>
      <c r="G33" s="94" t="s">
        <v>434</v>
      </c>
      <c r="H33" s="73">
        <v>900</v>
      </c>
      <c r="I33" s="73"/>
      <c r="J33" s="73"/>
      <c r="K33" s="72">
        <v>1100</v>
      </c>
      <c r="L33" s="72"/>
      <c r="M33" s="72"/>
      <c r="N33" s="73" t="s">
        <v>110</v>
      </c>
    </row>
    <row r="34" spans="1:14" ht="61.5" x14ac:dyDescent="0.45">
      <c r="A34" s="78" t="s">
        <v>219</v>
      </c>
      <c r="B34" s="93" t="s">
        <v>435</v>
      </c>
      <c r="C34" s="94" t="s">
        <v>436</v>
      </c>
      <c r="D34" s="94" t="s">
        <v>428</v>
      </c>
      <c r="E34" s="93" t="s">
        <v>437</v>
      </c>
      <c r="F34" s="94" t="s">
        <v>438</v>
      </c>
      <c r="G34" s="94" t="s">
        <v>439</v>
      </c>
      <c r="H34" s="73">
        <v>900</v>
      </c>
      <c r="I34" s="73"/>
      <c r="J34" s="73"/>
      <c r="K34" s="72">
        <v>1100</v>
      </c>
      <c r="L34" s="72"/>
      <c r="M34" s="72"/>
      <c r="N34" s="73" t="s">
        <v>102</v>
      </c>
    </row>
    <row r="35" spans="1:14" ht="46.15" x14ac:dyDescent="0.45">
      <c r="A35" s="78" t="s">
        <v>220</v>
      </c>
      <c r="B35" s="93" t="s">
        <v>440</v>
      </c>
      <c r="C35" s="94" t="s">
        <v>441</v>
      </c>
      <c r="D35" s="94" t="s">
        <v>442</v>
      </c>
      <c r="E35" s="93" t="s">
        <v>440</v>
      </c>
      <c r="F35" s="94" t="s">
        <v>443</v>
      </c>
      <c r="G35" s="94" t="s">
        <v>442</v>
      </c>
      <c r="H35" s="73">
        <v>900</v>
      </c>
      <c r="I35" s="73"/>
      <c r="J35" s="73"/>
      <c r="K35" s="72">
        <v>1100</v>
      </c>
      <c r="L35" s="72"/>
      <c r="M35" s="72"/>
      <c r="N35" s="73" t="s">
        <v>111</v>
      </c>
    </row>
    <row r="36" spans="1:14" ht="46.15" x14ac:dyDescent="0.45">
      <c r="A36" s="78" t="s">
        <v>221</v>
      </c>
      <c r="B36" s="93" t="s">
        <v>444</v>
      </c>
      <c r="C36" s="94" t="s">
        <v>432</v>
      </c>
      <c r="D36" s="94" t="s">
        <v>433</v>
      </c>
      <c r="E36" s="93" t="s">
        <v>445</v>
      </c>
      <c r="F36" s="94" t="s">
        <v>446</v>
      </c>
      <c r="G36" s="94" t="s">
        <v>447</v>
      </c>
      <c r="H36" s="73">
        <v>900</v>
      </c>
      <c r="I36" s="73"/>
      <c r="J36" s="73"/>
      <c r="K36" s="72">
        <v>1100</v>
      </c>
      <c r="L36" s="72"/>
      <c r="M36" s="72"/>
      <c r="N36" s="73" t="s">
        <v>102</v>
      </c>
    </row>
    <row r="37" spans="1:14" ht="30.75" x14ac:dyDescent="0.45">
      <c r="A37" s="78" t="s">
        <v>222</v>
      </c>
      <c r="B37" s="219" t="s">
        <v>140</v>
      </c>
      <c r="C37" s="219" t="s">
        <v>141</v>
      </c>
      <c r="D37" s="219" t="s">
        <v>142</v>
      </c>
      <c r="E37" s="93" t="s">
        <v>140</v>
      </c>
      <c r="F37" s="94" t="s">
        <v>141</v>
      </c>
      <c r="G37" s="94" t="s">
        <v>353</v>
      </c>
      <c r="H37" s="73">
        <v>2000</v>
      </c>
      <c r="I37" s="73"/>
      <c r="J37" s="73"/>
      <c r="K37" s="72">
        <v>2500</v>
      </c>
      <c r="L37" s="72"/>
      <c r="M37" s="72"/>
      <c r="N37" s="221" t="s">
        <v>143</v>
      </c>
    </row>
    <row r="38" spans="1:14" ht="30.75" x14ac:dyDescent="0.45">
      <c r="A38" s="78" t="s">
        <v>223</v>
      </c>
      <c r="B38" s="220"/>
      <c r="C38" s="220"/>
      <c r="D38" s="220"/>
      <c r="E38" s="93" t="s">
        <v>140</v>
      </c>
      <c r="F38" s="94" t="s">
        <v>353</v>
      </c>
      <c r="G38" s="94" t="s">
        <v>142</v>
      </c>
      <c r="H38" s="73">
        <v>2000</v>
      </c>
      <c r="I38" s="73"/>
      <c r="J38" s="73"/>
      <c r="K38" s="72">
        <v>2500</v>
      </c>
      <c r="L38" s="72"/>
      <c r="M38" s="72"/>
      <c r="N38" s="222"/>
    </row>
    <row r="39" spans="1:14" ht="46.5" customHeight="1" x14ac:dyDescent="0.45">
      <c r="A39" s="78" t="s">
        <v>224</v>
      </c>
      <c r="B39" s="219">
        <v>0</v>
      </c>
      <c r="C39" s="219">
        <v>0</v>
      </c>
      <c r="D39" s="219">
        <v>0</v>
      </c>
      <c r="E39" s="101" t="s">
        <v>448</v>
      </c>
      <c r="F39" s="101" t="s">
        <v>449</v>
      </c>
      <c r="G39" s="101" t="s">
        <v>450</v>
      </c>
      <c r="H39" s="73">
        <v>1300</v>
      </c>
      <c r="I39" s="73"/>
      <c r="J39" s="73"/>
      <c r="K39" s="72">
        <v>1600</v>
      </c>
      <c r="L39" s="72"/>
      <c r="M39" s="72"/>
      <c r="N39" s="221" t="s">
        <v>143</v>
      </c>
    </row>
    <row r="40" spans="1:14" x14ac:dyDescent="0.45">
      <c r="A40" s="78" t="s">
        <v>225</v>
      </c>
      <c r="B40" s="220"/>
      <c r="C40" s="220"/>
      <c r="D40" s="220"/>
      <c r="E40" s="101">
        <v>0</v>
      </c>
      <c r="F40" s="101">
        <v>0</v>
      </c>
      <c r="G40" s="94">
        <v>0</v>
      </c>
      <c r="H40" s="73">
        <v>1300</v>
      </c>
      <c r="I40" s="73"/>
      <c r="J40" s="73"/>
      <c r="K40" s="72">
        <v>1600</v>
      </c>
      <c r="L40" s="72"/>
      <c r="M40" s="72"/>
      <c r="N40" s="222"/>
    </row>
    <row r="41" spans="1:14" x14ac:dyDescent="0.35">
      <c r="A41" s="102" t="s">
        <v>171</v>
      </c>
      <c r="B41" s="15" t="s">
        <v>138</v>
      </c>
      <c r="C41" s="94"/>
      <c r="D41" s="94"/>
      <c r="E41" s="93"/>
      <c r="F41" s="94"/>
      <c r="G41" s="94"/>
      <c r="H41" s="73"/>
      <c r="I41" s="73"/>
      <c r="J41" s="73"/>
      <c r="K41" s="72"/>
      <c r="L41" s="72"/>
      <c r="M41" s="72"/>
      <c r="N41" s="94"/>
    </row>
    <row r="42" spans="1:14" ht="30.75" x14ac:dyDescent="0.45">
      <c r="A42" s="103" t="s">
        <v>74</v>
      </c>
      <c r="B42" s="93" t="s">
        <v>492</v>
      </c>
      <c r="C42" s="94" t="s">
        <v>495</v>
      </c>
      <c r="D42" s="94" t="s">
        <v>496</v>
      </c>
      <c r="E42" s="93" t="s">
        <v>491</v>
      </c>
      <c r="F42" s="94" t="s">
        <v>495</v>
      </c>
      <c r="G42" s="94" t="s">
        <v>496</v>
      </c>
      <c r="H42" s="73">
        <v>700</v>
      </c>
      <c r="I42" s="73">
        <v>480</v>
      </c>
      <c r="J42" s="73">
        <v>310</v>
      </c>
      <c r="K42" s="72">
        <v>860</v>
      </c>
      <c r="L42" s="72">
        <v>570</v>
      </c>
      <c r="M42" s="72">
        <v>350</v>
      </c>
      <c r="N42" s="94" t="s">
        <v>112</v>
      </c>
    </row>
    <row r="43" spans="1:14" ht="30.75" x14ac:dyDescent="0.45">
      <c r="A43" s="103" t="s">
        <v>75</v>
      </c>
      <c r="B43" s="93" t="s">
        <v>497</v>
      </c>
      <c r="C43" s="94" t="s">
        <v>498</v>
      </c>
      <c r="D43" s="94" t="s">
        <v>499</v>
      </c>
      <c r="E43" s="93" t="s">
        <v>500</v>
      </c>
      <c r="F43" s="94" t="s">
        <v>501</v>
      </c>
      <c r="G43" s="94" t="s">
        <v>502</v>
      </c>
      <c r="H43" s="73">
        <v>760</v>
      </c>
      <c r="I43" s="73">
        <v>470</v>
      </c>
      <c r="J43" s="73">
        <v>310</v>
      </c>
      <c r="K43" s="72">
        <v>900</v>
      </c>
      <c r="L43" s="72">
        <v>530</v>
      </c>
      <c r="M43" s="72">
        <v>330</v>
      </c>
      <c r="N43" s="94" t="s">
        <v>113</v>
      </c>
    </row>
    <row r="44" spans="1:14" x14ac:dyDescent="0.45">
      <c r="A44" s="102" t="s">
        <v>175</v>
      </c>
      <c r="B44" s="1" t="s">
        <v>134</v>
      </c>
      <c r="C44" s="94"/>
      <c r="D44" s="94"/>
      <c r="E44" s="93"/>
      <c r="F44" s="94"/>
      <c r="G44" s="94"/>
      <c r="H44" s="73"/>
      <c r="I44" s="73"/>
      <c r="J44" s="73"/>
      <c r="K44" s="72"/>
      <c r="L44" s="72"/>
      <c r="M44" s="72"/>
      <c r="N44" s="94"/>
    </row>
    <row r="45" spans="1:14" ht="30.75" x14ac:dyDescent="0.45">
      <c r="A45" s="103" t="s">
        <v>77</v>
      </c>
      <c r="B45" s="93" t="s">
        <v>510</v>
      </c>
      <c r="C45" s="94" t="s">
        <v>463</v>
      </c>
      <c r="D45" s="94" t="s">
        <v>52</v>
      </c>
      <c r="E45" s="93" t="s">
        <v>510</v>
      </c>
      <c r="F45" s="94" t="s">
        <v>454</v>
      </c>
      <c r="G45" s="94" t="s">
        <v>511</v>
      </c>
      <c r="H45" s="73">
        <v>780</v>
      </c>
      <c r="I45" s="73">
        <v>230</v>
      </c>
      <c r="J45" s="73">
        <v>150</v>
      </c>
      <c r="K45" s="72">
        <v>960</v>
      </c>
      <c r="L45" s="72">
        <v>260</v>
      </c>
      <c r="M45" s="72">
        <v>160</v>
      </c>
      <c r="N45" s="94" t="s">
        <v>114</v>
      </c>
    </row>
    <row r="46" spans="1:14" ht="46.15" x14ac:dyDescent="0.45">
      <c r="A46" s="103" t="s">
        <v>78</v>
      </c>
      <c r="B46" s="93" t="s">
        <v>512</v>
      </c>
      <c r="C46" s="94" t="s">
        <v>463</v>
      </c>
      <c r="D46" s="94" t="s">
        <v>52</v>
      </c>
      <c r="E46" s="93" t="s">
        <v>513</v>
      </c>
      <c r="F46" s="94" t="s">
        <v>463</v>
      </c>
      <c r="G46" s="94" t="s">
        <v>52</v>
      </c>
      <c r="H46" s="73">
        <v>1000</v>
      </c>
      <c r="I46" s="73"/>
      <c r="J46" s="73"/>
      <c r="K46" s="72">
        <v>1200</v>
      </c>
      <c r="L46" s="72"/>
      <c r="M46" s="72"/>
      <c r="N46" s="94" t="s">
        <v>112</v>
      </c>
    </row>
    <row r="47" spans="1:14" ht="30.75" x14ac:dyDescent="0.45">
      <c r="A47" s="103" t="s">
        <v>79</v>
      </c>
      <c r="B47" s="93" t="s">
        <v>464</v>
      </c>
      <c r="C47" s="94" t="s">
        <v>463</v>
      </c>
      <c r="D47" s="94" t="s">
        <v>52</v>
      </c>
      <c r="E47" s="93" t="s">
        <v>464</v>
      </c>
      <c r="F47" s="94" t="s">
        <v>514</v>
      </c>
      <c r="G47" s="94" t="s">
        <v>468</v>
      </c>
      <c r="H47" s="73">
        <v>150</v>
      </c>
      <c r="I47" s="73"/>
      <c r="J47" s="73"/>
      <c r="K47" s="72">
        <v>170</v>
      </c>
      <c r="L47" s="72"/>
      <c r="M47" s="72"/>
      <c r="N47" s="94" t="s">
        <v>114</v>
      </c>
    </row>
    <row r="48" spans="1:14" x14ac:dyDescent="0.45">
      <c r="A48" s="102" t="s">
        <v>176</v>
      </c>
      <c r="B48" s="1" t="s">
        <v>135</v>
      </c>
      <c r="C48" s="94"/>
      <c r="D48" s="94"/>
      <c r="E48" s="93"/>
      <c r="F48" s="94"/>
      <c r="G48" s="94"/>
      <c r="H48" s="73"/>
      <c r="I48" s="73"/>
      <c r="J48" s="73"/>
      <c r="K48" s="72"/>
      <c r="L48" s="72"/>
      <c r="M48" s="72"/>
      <c r="N48" s="94"/>
    </row>
    <row r="49" spans="1:14" ht="46.15" x14ac:dyDescent="0.45">
      <c r="A49" s="103" t="s">
        <v>81</v>
      </c>
      <c r="B49" s="93" t="s">
        <v>466</v>
      </c>
      <c r="C49" s="94" t="s">
        <v>530</v>
      </c>
      <c r="D49" s="94" t="s">
        <v>531</v>
      </c>
      <c r="E49" s="93" t="s">
        <v>466</v>
      </c>
      <c r="F49" s="94" t="s">
        <v>530</v>
      </c>
      <c r="G49" s="94" t="s">
        <v>532</v>
      </c>
      <c r="H49" s="73">
        <v>960</v>
      </c>
      <c r="I49" s="73">
        <v>460</v>
      </c>
      <c r="J49" s="73">
        <v>250</v>
      </c>
      <c r="K49" s="72">
        <v>1230</v>
      </c>
      <c r="L49" s="72">
        <v>540</v>
      </c>
      <c r="M49" s="72">
        <v>280</v>
      </c>
      <c r="N49" s="94" t="s">
        <v>110</v>
      </c>
    </row>
    <row r="50" spans="1:14" ht="46.15" x14ac:dyDescent="0.45">
      <c r="A50" s="103" t="s">
        <v>82</v>
      </c>
      <c r="B50" s="93" t="s">
        <v>466</v>
      </c>
      <c r="C50" s="94" t="s">
        <v>533</v>
      </c>
      <c r="D50" s="94" t="s">
        <v>534</v>
      </c>
      <c r="E50" s="93" t="s">
        <v>466</v>
      </c>
      <c r="F50" s="94" t="s">
        <v>535</v>
      </c>
      <c r="G50" s="94" t="s">
        <v>534</v>
      </c>
      <c r="H50" s="73">
        <v>420</v>
      </c>
      <c r="I50" s="73">
        <v>220</v>
      </c>
      <c r="J50" s="73">
        <v>140</v>
      </c>
      <c r="K50" s="72">
        <v>500</v>
      </c>
      <c r="L50" s="72">
        <v>250</v>
      </c>
      <c r="M50" s="72">
        <v>150</v>
      </c>
      <c r="N50" s="94" t="s">
        <v>115</v>
      </c>
    </row>
    <row r="51" spans="1:14" ht="46.15" x14ac:dyDescent="0.45">
      <c r="A51" s="103" t="s">
        <v>83</v>
      </c>
      <c r="B51" s="93" t="s">
        <v>489</v>
      </c>
      <c r="C51" s="94" t="s">
        <v>536</v>
      </c>
      <c r="D51" s="94" t="s">
        <v>537</v>
      </c>
      <c r="E51" s="93" t="s">
        <v>489</v>
      </c>
      <c r="F51" s="94" t="s">
        <v>538</v>
      </c>
      <c r="G51" s="94" t="s">
        <v>537</v>
      </c>
      <c r="H51" s="73">
        <v>740</v>
      </c>
      <c r="I51" s="73">
        <v>380</v>
      </c>
      <c r="J51" s="73">
        <v>250</v>
      </c>
      <c r="K51" s="72">
        <v>910</v>
      </c>
      <c r="L51" s="72">
        <v>450</v>
      </c>
      <c r="M51" s="72">
        <v>280</v>
      </c>
      <c r="N51" s="94" t="s">
        <v>115</v>
      </c>
    </row>
    <row r="52" spans="1:14" ht="46.15" x14ac:dyDescent="0.45">
      <c r="A52" s="103" t="s">
        <v>84</v>
      </c>
      <c r="B52" s="93" t="s">
        <v>521</v>
      </c>
      <c r="C52" s="94" t="s">
        <v>539</v>
      </c>
      <c r="D52" s="94" t="s">
        <v>540</v>
      </c>
      <c r="E52" s="93" t="s">
        <v>492</v>
      </c>
      <c r="F52" s="94" t="s">
        <v>539</v>
      </c>
      <c r="G52" s="94" t="s">
        <v>453</v>
      </c>
      <c r="H52" s="73">
        <v>560</v>
      </c>
      <c r="I52" s="73">
        <v>310</v>
      </c>
      <c r="J52" s="73">
        <v>170</v>
      </c>
      <c r="K52" s="72">
        <v>660</v>
      </c>
      <c r="L52" s="72">
        <v>350</v>
      </c>
      <c r="M52" s="72">
        <v>180</v>
      </c>
      <c r="N52" s="94" t="s">
        <v>116</v>
      </c>
    </row>
    <row r="53" spans="1:14" ht="46.15" x14ac:dyDescent="0.45">
      <c r="A53" s="103" t="s">
        <v>97</v>
      </c>
      <c r="B53" s="93" t="s">
        <v>541</v>
      </c>
      <c r="C53" s="94" t="s">
        <v>503</v>
      </c>
      <c r="D53" s="94" t="s">
        <v>542</v>
      </c>
      <c r="E53" s="93" t="s">
        <v>543</v>
      </c>
      <c r="F53" s="94" t="s">
        <v>503</v>
      </c>
      <c r="G53" s="94" t="s">
        <v>544</v>
      </c>
      <c r="H53" s="73">
        <v>480</v>
      </c>
      <c r="I53" s="73">
        <v>230</v>
      </c>
      <c r="J53" s="73">
        <v>150</v>
      </c>
      <c r="K53" s="72">
        <v>570</v>
      </c>
      <c r="L53" s="72">
        <v>260</v>
      </c>
      <c r="M53" s="72">
        <v>160</v>
      </c>
      <c r="N53" s="94" t="s">
        <v>116</v>
      </c>
    </row>
    <row r="54" spans="1:14" ht="46.15" x14ac:dyDescent="0.45">
      <c r="A54" s="103" t="s">
        <v>98</v>
      </c>
      <c r="B54" s="93" t="s">
        <v>545</v>
      </c>
      <c r="C54" s="94" t="s">
        <v>546</v>
      </c>
      <c r="D54" s="94" t="s">
        <v>547</v>
      </c>
      <c r="E54" s="93" t="s">
        <v>545</v>
      </c>
      <c r="F54" s="94" t="s">
        <v>546</v>
      </c>
      <c r="G54" s="94" t="s">
        <v>548</v>
      </c>
      <c r="H54" s="73">
        <v>540</v>
      </c>
      <c r="I54" s="73">
        <v>300</v>
      </c>
      <c r="J54" s="73">
        <v>170</v>
      </c>
      <c r="K54" s="72">
        <v>640</v>
      </c>
      <c r="L54" s="72">
        <v>340</v>
      </c>
      <c r="M54" s="72">
        <v>180</v>
      </c>
      <c r="N54" s="94" t="s">
        <v>117</v>
      </c>
    </row>
    <row r="55" spans="1:14" ht="25.15" customHeight="1" x14ac:dyDescent="0.45">
      <c r="A55" s="102" t="s">
        <v>177</v>
      </c>
      <c r="B55" s="1" t="s">
        <v>136</v>
      </c>
      <c r="C55" s="94"/>
      <c r="D55" s="94"/>
      <c r="E55" s="93"/>
      <c r="F55" s="94"/>
      <c r="G55" s="94"/>
      <c r="H55" s="73"/>
      <c r="I55" s="73"/>
      <c r="J55" s="73"/>
      <c r="K55" s="72"/>
      <c r="L55" s="72"/>
      <c r="M55" s="72"/>
      <c r="N55" s="94"/>
    </row>
    <row r="56" spans="1:14" ht="30.75" x14ac:dyDescent="0.45">
      <c r="A56" s="93" t="s">
        <v>85</v>
      </c>
      <c r="B56" s="93" t="s">
        <v>452</v>
      </c>
      <c r="C56" s="93" t="s">
        <v>552</v>
      </c>
      <c r="D56" s="93" t="s">
        <v>553</v>
      </c>
      <c r="E56" s="93" t="s">
        <v>452</v>
      </c>
      <c r="F56" s="93" t="s">
        <v>554</v>
      </c>
      <c r="G56" s="93" t="s">
        <v>555</v>
      </c>
      <c r="H56" s="41">
        <v>2400</v>
      </c>
      <c r="I56" s="41"/>
      <c r="J56" s="41"/>
      <c r="K56" s="41">
        <v>3100</v>
      </c>
      <c r="L56" s="41"/>
      <c r="M56" s="41"/>
      <c r="N56" s="93" t="s">
        <v>117</v>
      </c>
    </row>
    <row r="57" spans="1:14" ht="46.15" x14ac:dyDescent="0.45">
      <c r="A57" s="93" t="s">
        <v>86</v>
      </c>
      <c r="B57" s="93" t="s">
        <v>452</v>
      </c>
      <c r="C57" s="93" t="s">
        <v>556</v>
      </c>
      <c r="D57" s="93" t="s">
        <v>557</v>
      </c>
      <c r="E57" s="93" t="s">
        <v>452</v>
      </c>
      <c r="F57" s="93" t="s">
        <v>555</v>
      </c>
      <c r="G57" s="93" t="s">
        <v>558</v>
      </c>
      <c r="H57" s="41">
        <v>2000</v>
      </c>
      <c r="I57" s="41">
        <v>1300</v>
      </c>
      <c r="J57" s="41"/>
      <c r="K57" s="41">
        <v>2500</v>
      </c>
      <c r="L57" s="41">
        <v>1500</v>
      </c>
      <c r="M57" s="41"/>
      <c r="N57" s="93" t="s">
        <v>125</v>
      </c>
    </row>
    <row r="58" spans="1:14" ht="30.75" x14ac:dyDescent="0.45">
      <c r="A58" s="93" t="s">
        <v>87</v>
      </c>
      <c r="B58" s="93" t="s">
        <v>452</v>
      </c>
      <c r="C58" s="93" t="s">
        <v>559</v>
      </c>
      <c r="D58" s="93" t="s">
        <v>560</v>
      </c>
      <c r="E58" s="93" t="s">
        <v>452</v>
      </c>
      <c r="F58" s="93" t="s">
        <v>561</v>
      </c>
      <c r="G58" s="93" t="s">
        <v>562</v>
      </c>
      <c r="H58" s="41">
        <v>2000</v>
      </c>
      <c r="I58" s="41">
        <v>1300</v>
      </c>
      <c r="J58" s="41">
        <v>530</v>
      </c>
      <c r="K58" s="41">
        <v>2500</v>
      </c>
      <c r="L58" s="41">
        <v>1540</v>
      </c>
      <c r="M58" s="41">
        <v>600</v>
      </c>
      <c r="N58" s="93" t="s">
        <v>125</v>
      </c>
    </row>
    <row r="59" spans="1:14" ht="61.5" x14ac:dyDescent="0.45">
      <c r="A59" s="93" t="s">
        <v>178</v>
      </c>
      <c r="B59" s="93" t="s">
        <v>452</v>
      </c>
      <c r="C59" s="93" t="s">
        <v>563</v>
      </c>
      <c r="D59" s="93" t="s">
        <v>564</v>
      </c>
      <c r="E59" s="93" t="s">
        <v>452</v>
      </c>
      <c r="F59" s="93" t="s">
        <v>562</v>
      </c>
      <c r="G59" s="93" t="s">
        <v>564</v>
      </c>
      <c r="H59" s="41">
        <v>1200</v>
      </c>
      <c r="I59" s="41">
        <v>520</v>
      </c>
      <c r="J59" s="41">
        <v>260</v>
      </c>
      <c r="K59" s="41">
        <v>1400</v>
      </c>
      <c r="L59" s="41">
        <v>590</v>
      </c>
      <c r="M59" s="41">
        <v>280</v>
      </c>
      <c r="N59" s="93" t="s">
        <v>115</v>
      </c>
    </row>
    <row r="60" spans="1:14" ht="61.5" x14ac:dyDescent="0.45">
      <c r="A60" s="93" t="s">
        <v>226</v>
      </c>
      <c r="B60" s="93" t="s">
        <v>126</v>
      </c>
      <c r="C60" s="93" t="s">
        <v>565</v>
      </c>
      <c r="D60" s="93" t="s">
        <v>566</v>
      </c>
      <c r="E60" s="219" t="s">
        <v>126</v>
      </c>
      <c r="F60" s="219" t="s">
        <v>127</v>
      </c>
      <c r="G60" s="219" t="s">
        <v>128</v>
      </c>
      <c r="H60" s="221">
        <v>1000</v>
      </c>
      <c r="I60" s="221">
        <v>660</v>
      </c>
      <c r="J60" s="221">
        <v>400</v>
      </c>
      <c r="K60" s="221">
        <v>1100</v>
      </c>
      <c r="L60" s="221">
        <v>730</v>
      </c>
      <c r="M60" s="221">
        <v>440</v>
      </c>
      <c r="N60" s="219" t="s">
        <v>129</v>
      </c>
    </row>
    <row r="61" spans="1:14" ht="46.15" x14ac:dyDescent="0.45">
      <c r="A61" s="93" t="s">
        <v>227</v>
      </c>
      <c r="B61" s="93" t="s">
        <v>126</v>
      </c>
      <c r="C61" s="93" t="s">
        <v>567</v>
      </c>
      <c r="D61" s="93" t="s">
        <v>568</v>
      </c>
      <c r="E61" s="220"/>
      <c r="F61" s="220"/>
      <c r="G61" s="220"/>
      <c r="H61" s="222"/>
      <c r="I61" s="222"/>
      <c r="J61" s="222"/>
      <c r="K61" s="222"/>
      <c r="L61" s="222"/>
      <c r="M61" s="222"/>
      <c r="N61" s="220"/>
    </row>
    <row r="62" spans="1:14" ht="30.75" x14ac:dyDescent="0.45">
      <c r="A62" s="93" t="s">
        <v>228</v>
      </c>
      <c r="B62" s="93" t="s">
        <v>614</v>
      </c>
      <c r="C62" s="93" t="s">
        <v>615</v>
      </c>
      <c r="D62" s="93" t="s">
        <v>616</v>
      </c>
      <c r="E62" s="93" t="s">
        <v>126</v>
      </c>
      <c r="F62" s="93" t="s">
        <v>617</v>
      </c>
      <c r="G62" s="93" t="s">
        <v>618</v>
      </c>
      <c r="H62" s="41">
        <v>190</v>
      </c>
      <c r="I62" s="41">
        <v>120</v>
      </c>
      <c r="J62" s="41">
        <v>100</v>
      </c>
      <c r="K62" s="41">
        <v>210</v>
      </c>
      <c r="L62" s="41">
        <v>130</v>
      </c>
      <c r="M62" s="41">
        <v>110</v>
      </c>
      <c r="N62" s="93" t="s">
        <v>130</v>
      </c>
    </row>
    <row r="63" spans="1:14" ht="61.5" x14ac:dyDescent="0.45">
      <c r="A63" s="93" t="s">
        <v>229</v>
      </c>
      <c r="B63" s="93" t="s">
        <v>40</v>
      </c>
      <c r="C63" s="93" t="s">
        <v>569</v>
      </c>
      <c r="D63" s="93" t="s">
        <v>570</v>
      </c>
      <c r="E63" s="93" t="s">
        <v>40</v>
      </c>
      <c r="F63" s="93" t="s">
        <v>564</v>
      </c>
      <c r="G63" s="93" t="s">
        <v>570</v>
      </c>
      <c r="H63" s="41">
        <v>600</v>
      </c>
      <c r="I63" s="41">
        <v>380</v>
      </c>
      <c r="J63" s="41">
        <v>290</v>
      </c>
      <c r="K63" s="41">
        <v>680</v>
      </c>
      <c r="L63" s="41">
        <v>410</v>
      </c>
      <c r="M63" s="41">
        <v>310</v>
      </c>
      <c r="N63" s="93" t="s">
        <v>115</v>
      </c>
    </row>
    <row r="64" spans="1:14" ht="30.75" x14ac:dyDescent="0.45">
      <c r="A64" s="93" t="s">
        <v>230</v>
      </c>
      <c r="B64" s="93" t="s">
        <v>469</v>
      </c>
      <c r="C64" s="94" t="s">
        <v>463</v>
      </c>
      <c r="D64" s="94" t="s">
        <v>52</v>
      </c>
      <c r="E64" s="93" t="s">
        <v>469</v>
      </c>
      <c r="F64" s="94" t="s">
        <v>492</v>
      </c>
      <c r="G64" s="94" t="s">
        <v>571</v>
      </c>
      <c r="H64" s="73">
        <v>1100</v>
      </c>
      <c r="I64" s="73"/>
      <c r="J64" s="73"/>
      <c r="K64" s="72">
        <v>1200</v>
      </c>
      <c r="L64" s="72"/>
      <c r="M64" s="72"/>
      <c r="N64" s="94" t="s">
        <v>114</v>
      </c>
    </row>
    <row r="65" spans="1:14" ht="30.75" x14ac:dyDescent="0.45">
      <c r="A65" s="93" t="s">
        <v>231</v>
      </c>
      <c r="B65" s="93" t="s">
        <v>457</v>
      </c>
      <c r="C65" s="94" t="s">
        <v>463</v>
      </c>
      <c r="D65" s="94" t="s">
        <v>52</v>
      </c>
      <c r="E65" s="93" t="s">
        <v>457</v>
      </c>
      <c r="F65" s="94" t="s">
        <v>572</v>
      </c>
      <c r="G65" s="94" t="s">
        <v>572</v>
      </c>
      <c r="H65" s="73">
        <v>1500</v>
      </c>
      <c r="I65" s="73"/>
      <c r="J65" s="73"/>
      <c r="K65" s="72">
        <v>1800</v>
      </c>
      <c r="L65" s="72"/>
      <c r="M65" s="72"/>
      <c r="N65" s="94" t="s">
        <v>114</v>
      </c>
    </row>
    <row r="66" spans="1:14" ht="46.15" x14ac:dyDescent="0.45">
      <c r="A66" s="93" t="s">
        <v>232</v>
      </c>
      <c r="B66" s="93" t="s">
        <v>488</v>
      </c>
      <c r="C66" s="94" t="s">
        <v>573</v>
      </c>
      <c r="D66" s="94" t="s">
        <v>574</v>
      </c>
      <c r="E66" s="93" t="s">
        <v>488</v>
      </c>
      <c r="F66" s="94" t="s">
        <v>572</v>
      </c>
      <c r="G66" s="94" t="s">
        <v>572</v>
      </c>
      <c r="H66" s="73">
        <v>1500</v>
      </c>
      <c r="I66" s="73"/>
      <c r="J66" s="73"/>
      <c r="K66" s="72">
        <v>1800</v>
      </c>
      <c r="L66" s="72"/>
      <c r="M66" s="72"/>
      <c r="N66" s="94"/>
    </row>
    <row r="67" spans="1:14" ht="30.75" x14ac:dyDescent="0.45">
      <c r="A67" s="93" t="s">
        <v>233</v>
      </c>
      <c r="B67" s="93" t="s">
        <v>575</v>
      </c>
      <c r="C67" s="94" t="s">
        <v>576</v>
      </c>
      <c r="D67" s="94" t="s">
        <v>577</v>
      </c>
      <c r="E67" s="93" t="s">
        <v>575</v>
      </c>
      <c r="F67" s="94" t="s">
        <v>572</v>
      </c>
      <c r="G67" s="94" t="s">
        <v>572</v>
      </c>
      <c r="H67" s="73">
        <v>1500</v>
      </c>
      <c r="I67" s="73"/>
      <c r="J67" s="73"/>
      <c r="K67" s="72">
        <v>1800</v>
      </c>
      <c r="L67" s="72"/>
      <c r="M67" s="72"/>
      <c r="N67" s="94"/>
    </row>
    <row r="68" spans="1:14" ht="76.900000000000006" x14ac:dyDescent="0.45">
      <c r="A68" s="93" t="s">
        <v>234</v>
      </c>
      <c r="B68" s="93" t="s">
        <v>578</v>
      </c>
      <c r="C68" s="94" t="s">
        <v>575</v>
      </c>
      <c r="D68" s="94" t="s">
        <v>579</v>
      </c>
      <c r="E68" s="93" t="s">
        <v>578</v>
      </c>
      <c r="F68" s="94" t="s">
        <v>580</v>
      </c>
      <c r="G68" s="94" t="s">
        <v>581</v>
      </c>
      <c r="H68" s="73">
        <v>1500</v>
      </c>
      <c r="I68" s="73"/>
      <c r="J68" s="73"/>
      <c r="K68" s="72">
        <v>1800</v>
      </c>
      <c r="L68" s="72"/>
      <c r="M68" s="72"/>
      <c r="N68" s="94"/>
    </row>
    <row r="69" spans="1:14" ht="61.5" x14ac:dyDescent="0.45">
      <c r="A69" s="93" t="s">
        <v>235</v>
      </c>
      <c r="B69" s="93" t="s">
        <v>462</v>
      </c>
      <c r="C69" s="94" t="s">
        <v>579</v>
      </c>
      <c r="D69" s="94" t="s">
        <v>582</v>
      </c>
      <c r="E69" s="218" t="s">
        <v>462</v>
      </c>
      <c r="F69" s="218" t="s">
        <v>465</v>
      </c>
      <c r="G69" s="218" t="s">
        <v>583</v>
      </c>
      <c r="H69" s="221">
        <v>1500</v>
      </c>
      <c r="I69" s="221"/>
      <c r="J69" s="221"/>
      <c r="K69" s="224">
        <v>1800</v>
      </c>
      <c r="L69" s="224"/>
      <c r="M69" s="224"/>
      <c r="N69" s="218" t="s">
        <v>118</v>
      </c>
    </row>
    <row r="70" spans="1:14" ht="30.75" x14ac:dyDescent="0.45">
      <c r="A70" s="93" t="s">
        <v>236</v>
      </c>
      <c r="B70" s="93" t="s">
        <v>462</v>
      </c>
      <c r="C70" s="94" t="s">
        <v>584</v>
      </c>
      <c r="D70" s="94" t="s">
        <v>585</v>
      </c>
      <c r="E70" s="218"/>
      <c r="F70" s="218"/>
      <c r="G70" s="218"/>
      <c r="H70" s="222"/>
      <c r="I70" s="222"/>
      <c r="J70" s="222"/>
      <c r="K70" s="224"/>
      <c r="L70" s="224"/>
      <c r="M70" s="224"/>
      <c r="N70" s="218"/>
    </row>
    <row r="71" spans="1:14" ht="46.15" x14ac:dyDescent="0.45">
      <c r="A71" s="93" t="s">
        <v>237</v>
      </c>
      <c r="B71" s="93" t="s">
        <v>586</v>
      </c>
      <c r="C71" s="94"/>
      <c r="D71" s="94"/>
      <c r="E71" s="93" t="s">
        <v>587</v>
      </c>
      <c r="F71" s="94"/>
      <c r="G71" s="94"/>
      <c r="H71" s="73">
        <v>250</v>
      </c>
      <c r="I71" s="73"/>
      <c r="J71" s="73"/>
      <c r="K71" s="72">
        <v>280</v>
      </c>
      <c r="L71" s="72"/>
      <c r="M71" s="72"/>
      <c r="N71" s="94"/>
    </row>
    <row r="72" spans="1:14" ht="25.5" customHeight="1" x14ac:dyDescent="0.45">
      <c r="A72" s="102" t="s">
        <v>179</v>
      </c>
      <c r="B72" s="96" t="s">
        <v>137</v>
      </c>
      <c r="C72" s="94"/>
      <c r="D72" s="94"/>
      <c r="E72" s="93"/>
      <c r="F72" s="94"/>
      <c r="G72" s="94"/>
      <c r="H72" s="73"/>
      <c r="I72" s="73"/>
      <c r="J72" s="73"/>
      <c r="K72" s="72"/>
      <c r="L72" s="72"/>
      <c r="M72" s="72"/>
      <c r="N72" s="94"/>
    </row>
    <row r="73" spans="1:14" ht="30.75" x14ac:dyDescent="0.45">
      <c r="A73" s="103" t="s">
        <v>88</v>
      </c>
      <c r="B73" s="93" t="s">
        <v>453</v>
      </c>
      <c r="C73" s="94" t="s">
        <v>601</v>
      </c>
      <c r="D73" s="94" t="s">
        <v>601</v>
      </c>
      <c r="E73" s="93" t="s">
        <v>453</v>
      </c>
      <c r="F73" s="94" t="s">
        <v>598</v>
      </c>
      <c r="G73" s="94" t="s">
        <v>601</v>
      </c>
      <c r="H73" s="73">
        <v>620</v>
      </c>
      <c r="I73" s="73">
        <v>450</v>
      </c>
      <c r="J73" s="73">
        <v>330</v>
      </c>
      <c r="K73" s="72">
        <v>1200</v>
      </c>
      <c r="L73" s="72">
        <v>530</v>
      </c>
      <c r="M73" s="72">
        <v>370</v>
      </c>
      <c r="N73" s="94" t="s">
        <v>111</v>
      </c>
    </row>
    <row r="74" spans="1:14" ht="30.75" x14ac:dyDescent="0.45">
      <c r="A74" s="103" t="s">
        <v>89</v>
      </c>
      <c r="B74" s="93" t="s">
        <v>455</v>
      </c>
      <c r="C74" s="94" t="s">
        <v>598</v>
      </c>
      <c r="D74" s="94" t="s">
        <v>601</v>
      </c>
      <c r="E74" s="93" t="s">
        <v>455</v>
      </c>
      <c r="F74" s="94" t="s">
        <v>598</v>
      </c>
      <c r="G74" s="94" t="s">
        <v>602</v>
      </c>
      <c r="H74" s="73">
        <v>900</v>
      </c>
      <c r="I74" s="73">
        <v>720</v>
      </c>
      <c r="J74" s="73">
        <v>540</v>
      </c>
      <c r="K74" s="72">
        <v>1200</v>
      </c>
      <c r="L74" s="72"/>
      <c r="M74" s="72"/>
      <c r="N74" s="94" t="s">
        <v>122</v>
      </c>
    </row>
    <row r="75" spans="1:14" ht="30.75" x14ac:dyDescent="0.45">
      <c r="A75" s="103" t="s">
        <v>90</v>
      </c>
      <c r="B75" s="93" t="s">
        <v>603</v>
      </c>
      <c r="C75" s="94" t="s">
        <v>604</v>
      </c>
      <c r="D75" s="94" t="s">
        <v>601</v>
      </c>
      <c r="E75" s="93" t="s">
        <v>603</v>
      </c>
      <c r="F75" s="94" t="s">
        <v>604</v>
      </c>
      <c r="G75" s="94" t="s">
        <v>602</v>
      </c>
      <c r="H75" s="73">
        <v>750</v>
      </c>
      <c r="I75" s="73">
        <v>600</v>
      </c>
      <c r="J75" s="73">
        <v>450</v>
      </c>
      <c r="K75" s="72">
        <v>1200</v>
      </c>
      <c r="L75" s="72"/>
      <c r="M75" s="72"/>
      <c r="N75" s="94" t="s">
        <v>119</v>
      </c>
    </row>
    <row r="76" spans="1:14" ht="30.75" x14ac:dyDescent="0.45">
      <c r="A76" s="103" t="s">
        <v>99</v>
      </c>
      <c r="B76" s="93" t="s">
        <v>460</v>
      </c>
      <c r="C76" s="94" t="s">
        <v>598</v>
      </c>
      <c r="D76" s="94" t="s">
        <v>604</v>
      </c>
      <c r="E76" s="218" t="s">
        <v>460</v>
      </c>
      <c r="F76" s="218" t="s">
        <v>605</v>
      </c>
      <c r="G76" s="218" t="s">
        <v>338</v>
      </c>
      <c r="H76" s="73">
        <v>900</v>
      </c>
      <c r="I76" s="73">
        <v>720</v>
      </c>
      <c r="J76" s="73">
        <v>540</v>
      </c>
      <c r="K76" s="224">
        <v>1200</v>
      </c>
      <c r="L76" s="224"/>
      <c r="M76" s="224"/>
      <c r="N76" s="218" t="s">
        <v>123</v>
      </c>
    </row>
    <row r="77" spans="1:14" ht="30.75" x14ac:dyDescent="0.45">
      <c r="A77" s="103" t="s">
        <v>149</v>
      </c>
      <c r="B77" s="93" t="s">
        <v>606</v>
      </c>
      <c r="C77" s="94" t="s">
        <v>607</v>
      </c>
      <c r="D77" s="94" t="s">
        <v>470</v>
      </c>
      <c r="E77" s="218"/>
      <c r="F77" s="218"/>
      <c r="G77" s="218"/>
      <c r="H77" s="73">
        <v>900</v>
      </c>
      <c r="I77" s="73">
        <v>700</v>
      </c>
      <c r="J77" s="73">
        <v>500</v>
      </c>
      <c r="K77" s="224"/>
      <c r="L77" s="224"/>
      <c r="M77" s="224"/>
      <c r="N77" s="218"/>
    </row>
    <row r="78" spans="1:14" ht="30.75" x14ac:dyDescent="0.45">
      <c r="A78" s="103" t="s">
        <v>150</v>
      </c>
      <c r="B78" s="93" t="s">
        <v>608</v>
      </c>
      <c r="C78" s="93" t="s">
        <v>609</v>
      </c>
      <c r="D78" s="93" t="s">
        <v>610</v>
      </c>
      <c r="E78" s="93" t="s">
        <v>467</v>
      </c>
      <c r="F78" s="93" t="s">
        <v>611</v>
      </c>
      <c r="G78" s="93" t="s">
        <v>612</v>
      </c>
      <c r="H78" s="73">
        <v>680</v>
      </c>
      <c r="I78" s="73">
        <v>540</v>
      </c>
      <c r="J78" s="73">
        <v>410</v>
      </c>
      <c r="K78" s="73">
        <v>840</v>
      </c>
      <c r="L78" s="73">
        <v>640</v>
      </c>
      <c r="M78" s="73">
        <v>460</v>
      </c>
      <c r="N78" s="94" t="s">
        <v>124</v>
      </c>
    </row>
    <row r="79" spans="1:14" ht="30.75" x14ac:dyDescent="0.45">
      <c r="A79" s="103" t="s">
        <v>238</v>
      </c>
      <c r="B79" s="93" t="s">
        <v>466</v>
      </c>
      <c r="C79" s="94" t="s">
        <v>601</v>
      </c>
      <c r="D79" s="94" t="s">
        <v>613</v>
      </c>
      <c r="E79" s="93" t="s">
        <v>466</v>
      </c>
      <c r="F79" s="94" t="s">
        <v>601</v>
      </c>
      <c r="G79" s="94" t="s">
        <v>384</v>
      </c>
      <c r="H79" s="73">
        <v>600</v>
      </c>
      <c r="I79" s="73">
        <v>500</v>
      </c>
      <c r="J79" s="73">
        <v>300</v>
      </c>
      <c r="K79" s="72">
        <v>740</v>
      </c>
      <c r="L79" s="72">
        <v>590</v>
      </c>
      <c r="M79" s="72">
        <v>340</v>
      </c>
      <c r="N79" s="94" t="s">
        <v>110</v>
      </c>
    </row>
    <row r="82" spans="1:14" x14ac:dyDescent="0.45">
      <c r="A82" s="90" t="s">
        <v>163</v>
      </c>
    </row>
    <row r="83" spans="1:14" ht="68.650000000000006" customHeight="1" x14ac:dyDescent="0.45">
      <c r="A83" s="199" t="s">
        <v>11</v>
      </c>
      <c r="B83" s="225" t="s">
        <v>15</v>
      </c>
      <c r="C83" s="225"/>
      <c r="D83" s="225"/>
      <c r="E83" s="199" t="s">
        <v>12</v>
      </c>
      <c r="F83" s="199"/>
      <c r="G83" s="199"/>
      <c r="H83" s="226" t="s">
        <v>70</v>
      </c>
      <c r="I83" s="226"/>
      <c r="J83" s="226"/>
      <c r="K83" s="199" t="s">
        <v>120</v>
      </c>
      <c r="L83" s="199"/>
      <c r="M83" s="199"/>
      <c r="N83" s="199" t="s">
        <v>2</v>
      </c>
    </row>
    <row r="84" spans="1:14" x14ac:dyDescent="0.45">
      <c r="A84" s="199"/>
      <c r="B84" s="199" t="s">
        <v>13</v>
      </c>
      <c r="C84" s="199" t="s">
        <v>1</v>
      </c>
      <c r="D84" s="199"/>
      <c r="E84" s="199" t="s">
        <v>13</v>
      </c>
      <c r="F84" s="199" t="s">
        <v>1</v>
      </c>
      <c r="G84" s="199"/>
      <c r="H84" s="199" t="s">
        <v>5</v>
      </c>
      <c r="I84" s="199" t="s">
        <v>6</v>
      </c>
      <c r="J84" s="199" t="s">
        <v>7</v>
      </c>
      <c r="K84" s="199" t="s">
        <v>5</v>
      </c>
      <c r="L84" s="199" t="s">
        <v>6</v>
      </c>
      <c r="M84" s="199" t="s">
        <v>7</v>
      </c>
      <c r="N84" s="199"/>
    </row>
    <row r="85" spans="1:14" x14ac:dyDescent="0.45">
      <c r="A85" s="199"/>
      <c r="B85" s="199"/>
      <c r="C85" s="71" t="s">
        <v>3</v>
      </c>
      <c r="D85" s="71" t="s">
        <v>14</v>
      </c>
      <c r="E85" s="199"/>
      <c r="F85" s="71" t="s">
        <v>3</v>
      </c>
      <c r="G85" s="71" t="s">
        <v>14</v>
      </c>
      <c r="H85" s="199"/>
      <c r="I85" s="199"/>
      <c r="J85" s="199"/>
      <c r="K85" s="199"/>
      <c r="L85" s="199"/>
      <c r="M85" s="199"/>
      <c r="N85" s="199"/>
    </row>
    <row r="86" spans="1:14" x14ac:dyDescent="0.45">
      <c r="A86" s="76">
        <v>1</v>
      </c>
      <c r="B86" s="76">
        <v>2</v>
      </c>
      <c r="C86" s="76">
        <v>3</v>
      </c>
      <c r="D86" s="76">
        <v>4</v>
      </c>
      <c r="E86" s="76">
        <v>5</v>
      </c>
      <c r="F86" s="76">
        <v>6</v>
      </c>
      <c r="G86" s="76">
        <v>7</v>
      </c>
      <c r="H86" s="76"/>
      <c r="I86" s="76"/>
      <c r="J86" s="76"/>
      <c r="K86" s="76">
        <v>8</v>
      </c>
      <c r="L86" s="76">
        <v>9</v>
      </c>
      <c r="M86" s="76">
        <v>10</v>
      </c>
      <c r="N86" s="76">
        <v>11</v>
      </c>
    </row>
    <row r="87" spans="1:14" ht="30" x14ac:dyDescent="0.45">
      <c r="A87" s="92" t="s">
        <v>201</v>
      </c>
      <c r="B87" s="92" t="s">
        <v>144</v>
      </c>
      <c r="C87" s="76"/>
      <c r="D87" s="76"/>
      <c r="E87" s="76"/>
      <c r="F87" s="76"/>
      <c r="G87" s="76"/>
      <c r="H87" s="76"/>
      <c r="I87" s="76"/>
      <c r="J87" s="76"/>
      <c r="K87" s="76"/>
      <c r="L87" s="76"/>
      <c r="M87" s="76"/>
      <c r="N87" s="76"/>
    </row>
    <row r="88" spans="1:14" ht="76.900000000000006" x14ac:dyDescent="0.45">
      <c r="A88" s="78" t="s">
        <v>20</v>
      </c>
      <c r="B88" s="93" t="s">
        <v>354</v>
      </c>
      <c r="C88" s="94" t="s">
        <v>355</v>
      </c>
      <c r="D88" s="94" t="s">
        <v>356</v>
      </c>
      <c r="E88" s="93" t="s">
        <v>357</v>
      </c>
      <c r="F88" s="94" t="s">
        <v>358</v>
      </c>
      <c r="G88" s="94" t="s">
        <v>359</v>
      </c>
      <c r="H88" s="72">
        <v>770</v>
      </c>
      <c r="I88" s="72"/>
      <c r="J88" s="72"/>
      <c r="K88" s="72">
        <v>910</v>
      </c>
      <c r="L88" s="72"/>
      <c r="M88" s="72"/>
      <c r="N88" s="73" t="s">
        <v>102</v>
      </c>
    </row>
    <row r="89" spans="1:14" ht="46.15" x14ac:dyDescent="0.45">
      <c r="A89" s="78" t="s">
        <v>21</v>
      </c>
      <c r="B89" s="93" t="s">
        <v>360</v>
      </c>
      <c r="C89" s="94" t="s">
        <v>361</v>
      </c>
      <c r="D89" s="94" t="s">
        <v>362</v>
      </c>
      <c r="E89" s="93" t="s">
        <v>360</v>
      </c>
      <c r="F89" s="94" t="s">
        <v>363</v>
      </c>
      <c r="G89" s="94" t="s">
        <v>362</v>
      </c>
      <c r="H89" s="72">
        <v>1400</v>
      </c>
      <c r="I89" s="72">
        <v>510</v>
      </c>
      <c r="J89" s="72">
        <v>320</v>
      </c>
      <c r="K89" s="72">
        <v>1800</v>
      </c>
      <c r="L89" s="72">
        <v>600</v>
      </c>
      <c r="M89" s="72">
        <v>360</v>
      </c>
      <c r="N89" s="73" t="s">
        <v>105</v>
      </c>
    </row>
    <row r="90" spans="1:14" ht="61.5" x14ac:dyDescent="0.45">
      <c r="A90" s="78" t="s">
        <v>145</v>
      </c>
      <c r="B90" s="93" t="s">
        <v>364</v>
      </c>
      <c r="C90" s="94" t="s">
        <v>365</v>
      </c>
      <c r="D90" s="94" t="s">
        <v>366</v>
      </c>
      <c r="E90" s="93" t="s">
        <v>364</v>
      </c>
      <c r="F90" s="94" t="s">
        <v>365</v>
      </c>
      <c r="G90" s="94" t="s">
        <v>367</v>
      </c>
      <c r="H90" s="72">
        <v>770</v>
      </c>
      <c r="I90" s="72"/>
      <c r="J90" s="72"/>
      <c r="K90" s="72">
        <v>910</v>
      </c>
      <c r="L90" s="72"/>
      <c r="M90" s="72"/>
      <c r="N90" s="73" t="s">
        <v>103</v>
      </c>
    </row>
    <row r="91" spans="1:14" ht="61.5" x14ac:dyDescent="0.45">
      <c r="A91" s="78" t="s">
        <v>146</v>
      </c>
      <c r="B91" s="93" t="s">
        <v>368</v>
      </c>
      <c r="C91" s="94" t="s">
        <v>369</v>
      </c>
      <c r="D91" s="94" t="s">
        <v>370</v>
      </c>
      <c r="E91" s="93" t="s">
        <v>371</v>
      </c>
      <c r="F91" s="94" t="s">
        <v>372</v>
      </c>
      <c r="G91" s="94" t="s">
        <v>373</v>
      </c>
      <c r="H91" s="72">
        <v>1100</v>
      </c>
      <c r="I91" s="72"/>
      <c r="J91" s="72"/>
      <c r="K91" s="72">
        <v>1400</v>
      </c>
      <c r="L91" s="72"/>
      <c r="M91" s="72"/>
      <c r="N91" s="73" t="s">
        <v>102</v>
      </c>
    </row>
    <row r="92" spans="1:14" ht="76.900000000000006" x14ac:dyDescent="0.45">
      <c r="A92" s="78" t="s">
        <v>151</v>
      </c>
      <c r="B92" s="93" t="s">
        <v>374</v>
      </c>
      <c r="C92" s="94" t="s">
        <v>375</v>
      </c>
      <c r="D92" s="94" t="s">
        <v>376</v>
      </c>
      <c r="E92" s="93" t="s">
        <v>377</v>
      </c>
      <c r="F92" s="94" t="s">
        <v>378</v>
      </c>
      <c r="G92" s="94" t="s">
        <v>379</v>
      </c>
      <c r="H92" s="72">
        <v>1100</v>
      </c>
      <c r="I92" s="72"/>
      <c r="J92" s="72"/>
      <c r="K92" s="72">
        <v>1400</v>
      </c>
      <c r="L92" s="72"/>
      <c r="M92" s="72"/>
      <c r="N92" s="73" t="s">
        <v>102</v>
      </c>
    </row>
    <row r="93" spans="1:14" ht="30.75" x14ac:dyDescent="0.45">
      <c r="A93" s="78" t="s">
        <v>152</v>
      </c>
      <c r="B93" s="93" t="s">
        <v>380</v>
      </c>
      <c r="C93" s="94" t="s">
        <v>381</v>
      </c>
      <c r="D93" s="94" t="s">
        <v>382</v>
      </c>
      <c r="E93" s="93" t="s">
        <v>380</v>
      </c>
      <c r="F93" s="94" t="s">
        <v>381</v>
      </c>
      <c r="G93" s="94" t="s">
        <v>377</v>
      </c>
      <c r="H93" s="72">
        <v>1300</v>
      </c>
      <c r="I93" s="72"/>
      <c r="J93" s="72"/>
      <c r="K93" s="72">
        <v>1600</v>
      </c>
      <c r="L93" s="72"/>
      <c r="M93" s="72"/>
      <c r="N93" s="73" t="s">
        <v>104</v>
      </c>
    </row>
    <row r="94" spans="1:14" ht="46.15" x14ac:dyDescent="0.45">
      <c r="A94" s="78" t="s">
        <v>166</v>
      </c>
      <c r="B94" s="93" t="s">
        <v>383</v>
      </c>
      <c r="C94" s="94" t="s">
        <v>384</v>
      </c>
      <c r="D94" s="94" t="s">
        <v>385</v>
      </c>
      <c r="E94" s="93" t="s">
        <v>383</v>
      </c>
      <c r="F94" s="94" t="s">
        <v>386</v>
      </c>
      <c r="G94" s="94" t="s">
        <v>385</v>
      </c>
      <c r="H94" s="72">
        <v>1400</v>
      </c>
      <c r="I94" s="72"/>
      <c r="J94" s="72"/>
      <c r="K94" s="72">
        <v>1800</v>
      </c>
      <c r="L94" s="72"/>
      <c r="M94" s="72"/>
      <c r="N94" s="73" t="s">
        <v>106</v>
      </c>
    </row>
    <row r="95" spans="1:14" ht="46.15" x14ac:dyDescent="0.45">
      <c r="A95" s="78" t="s">
        <v>167</v>
      </c>
      <c r="B95" s="93" t="s">
        <v>387</v>
      </c>
      <c r="C95" s="94" t="s">
        <v>388</v>
      </c>
      <c r="D95" s="94" t="s">
        <v>389</v>
      </c>
      <c r="E95" s="93" t="s">
        <v>383</v>
      </c>
      <c r="F95" s="94" t="s">
        <v>388</v>
      </c>
      <c r="G95" s="94" t="s">
        <v>390</v>
      </c>
      <c r="H95" s="72">
        <v>1100</v>
      </c>
      <c r="I95" s="72"/>
      <c r="J95" s="72"/>
      <c r="K95" s="72">
        <v>1400</v>
      </c>
      <c r="L95" s="72"/>
      <c r="M95" s="72"/>
      <c r="N95" s="73" t="s">
        <v>102</v>
      </c>
    </row>
    <row r="96" spans="1:14" ht="46.15" x14ac:dyDescent="0.45">
      <c r="A96" s="78" t="s">
        <v>168</v>
      </c>
      <c r="B96" s="93" t="s">
        <v>391</v>
      </c>
      <c r="C96" s="94" t="s">
        <v>18</v>
      </c>
      <c r="D96" s="94" t="s">
        <v>392</v>
      </c>
      <c r="E96" s="218" t="s">
        <v>391</v>
      </c>
      <c r="F96" s="218" t="s">
        <v>17</v>
      </c>
      <c r="G96" s="218" t="s">
        <v>392</v>
      </c>
      <c r="H96" s="224">
        <v>1100</v>
      </c>
      <c r="I96" s="224"/>
      <c r="J96" s="224"/>
      <c r="K96" s="224">
        <v>1400</v>
      </c>
      <c r="L96" s="224"/>
      <c r="M96" s="224"/>
      <c r="N96" s="223" t="s">
        <v>107</v>
      </c>
    </row>
    <row r="97" spans="1:14" ht="30.75" x14ac:dyDescent="0.45">
      <c r="A97" s="78" t="s">
        <v>169</v>
      </c>
      <c r="B97" s="93" t="s">
        <v>16</v>
      </c>
      <c r="C97" s="94" t="s">
        <v>17</v>
      </c>
      <c r="D97" s="94" t="s">
        <v>18</v>
      </c>
      <c r="E97" s="218"/>
      <c r="F97" s="218"/>
      <c r="G97" s="218"/>
      <c r="H97" s="224"/>
      <c r="I97" s="224"/>
      <c r="J97" s="224"/>
      <c r="K97" s="224"/>
      <c r="L97" s="224"/>
      <c r="M97" s="224"/>
      <c r="N97" s="223"/>
    </row>
    <row r="98" spans="1:14" ht="61.5" x14ac:dyDescent="0.45">
      <c r="A98" s="78" t="s">
        <v>213</v>
      </c>
      <c r="B98" s="93" t="s">
        <v>393</v>
      </c>
      <c r="C98" s="94" t="s">
        <v>375</v>
      </c>
      <c r="D98" s="94" t="s">
        <v>394</v>
      </c>
      <c r="E98" s="93" t="s">
        <v>395</v>
      </c>
      <c r="F98" s="94" t="s">
        <v>396</v>
      </c>
      <c r="G98" s="94" t="s">
        <v>397</v>
      </c>
      <c r="H98" s="72">
        <v>1100</v>
      </c>
      <c r="I98" s="72"/>
      <c r="J98" s="72"/>
      <c r="K98" s="72">
        <v>1400</v>
      </c>
      <c r="L98" s="72"/>
      <c r="M98" s="72"/>
      <c r="N98" s="73" t="s">
        <v>102</v>
      </c>
    </row>
    <row r="99" spans="1:14" ht="46.15" x14ac:dyDescent="0.45">
      <c r="A99" s="78" t="s">
        <v>214</v>
      </c>
      <c r="B99" s="93" t="s">
        <v>398</v>
      </c>
      <c r="C99" s="94" t="s">
        <v>399</v>
      </c>
      <c r="D99" s="94" t="s">
        <v>400</v>
      </c>
      <c r="E99" s="93" t="s">
        <v>398</v>
      </c>
      <c r="F99" s="94" t="s">
        <v>401</v>
      </c>
      <c r="G99" s="94" t="s">
        <v>400</v>
      </c>
      <c r="H99" s="72">
        <v>1400</v>
      </c>
      <c r="I99" s="72"/>
      <c r="J99" s="72"/>
      <c r="K99" s="72">
        <v>1800</v>
      </c>
      <c r="L99" s="72"/>
      <c r="M99" s="72"/>
      <c r="N99" s="73" t="s">
        <v>111</v>
      </c>
    </row>
    <row r="100" spans="1:14" ht="46.15" x14ac:dyDescent="0.45">
      <c r="A100" s="78" t="s">
        <v>215</v>
      </c>
      <c r="B100" s="93" t="s">
        <v>402</v>
      </c>
      <c r="C100" s="94" t="s">
        <v>399</v>
      </c>
      <c r="D100" s="94" t="s">
        <v>400</v>
      </c>
      <c r="E100" s="93" t="s">
        <v>402</v>
      </c>
      <c r="F100" s="94" t="s">
        <v>401</v>
      </c>
      <c r="G100" s="94" t="s">
        <v>400</v>
      </c>
      <c r="H100" s="72">
        <v>1100</v>
      </c>
      <c r="I100" s="72"/>
      <c r="J100" s="72"/>
      <c r="K100" s="72">
        <v>1400</v>
      </c>
      <c r="L100" s="72"/>
      <c r="M100" s="72"/>
      <c r="N100" s="73" t="s">
        <v>111</v>
      </c>
    </row>
    <row r="101" spans="1:14" x14ac:dyDescent="0.45">
      <c r="A101" s="95" t="s">
        <v>202</v>
      </c>
      <c r="B101" s="96" t="s">
        <v>29</v>
      </c>
      <c r="C101" s="97"/>
      <c r="D101" s="97"/>
      <c r="E101" s="96"/>
      <c r="F101" s="97"/>
      <c r="G101" s="97"/>
      <c r="H101" s="77"/>
      <c r="I101" s="77"/>
      <c r="J101" s="77"/>
      <c r="K101" s="77"/>
      <c r="L101" s="77"/>
      <c r="M101" s="77"/>
      <c r="N101" s="98"/>
    </row>
    <row r="102" spans="1:14" ht="92.25" x14ac:dyDescent="0.45">
      <c r="A102" s="78" t="s">
        <v>72</v>
      </c>
      <c r="B102" s="93" t="s">
        <v>403</v>
      </c>
      <c r="C102" s="94"/>
      <c r="D102" s="94"/>
      <c r="E102" s="93" t="s">
        <v>403</v>
      </c>
      <c r="F102" s="94" t="s">
        <v>404</v>
      </c>
      <c r="G102" s="94" t="s">
        <v>405</v>
      </c>
      <c r="H102" s="72">
        <v>420</v>
      </c>
      <c r="I102" s="72">
        <v>220</v>
      </c>
      <c r="J102" s="72">
        <v>180</v>
      </c>
      <c r="K102" s="72">
        <v>500</v>
      </c>
      <c r="L102" s="72">
        <v>240</v>
      </c>
      <c r="M102" s="72">
        <v>190</v>
      </c>
      <c r="N102" s="73" t="s">
        <v>108</v>
      </c>
    </row>
    <row r="103" spans="1:14" ht="61.5" x14ac:dyDescent="0.45">
      <c r="A103" s="78" t="s">
        <v>73</v>
      </c>
      <c r="B103" s="93" t="s">
        <v>406</v>
      </c>
      <c r="C103" s="94" t="s">
        <v>407</v>
      </c>
      <c r="D103" s="94" t="s">
        <v>408</v>
      </c>
      <c r="E103" s="218" t="s">
        <v>409</v>
      </c>
      <c r="F103" s="218" t="s">
        <v>410</v>
      </c>
      <c r="G103" s="218" t="s">
        <v>411</v>
      </c>
      <c r="H103" s="209">
        <v>500</v>
      </c>
      <c r="I103" s="209">
        <v>270</v>
      </c>
      <c r="J103" s="209">
        <v>180</v>
      </c>
      <c r="K103" s="209">
        <v>590</v>
      </c>
      <c r="L103" s="209">
        <v>290</v>
      </c>
      <c r="M103" s="209">
        <v>190</v>
      </c>
      <c r="N103" s="221" t="s">
        <v>109</v>
      </c>
    </row>
    <row r="104" spans="1:14" ht="30.75" x14ac:dyDescent="0.45">
      <c r="A104" s="78" t="s">
        <v>94</v>
      </c>
      <c r="B104" s="93" t="s">
        <v>412</v>
      </c>
      <c r="C104" s="94" t="s">
        <v>413</v>
      </c>
      <c r="D104" s="94" t="s">
        <v>414</v>
      </c>
      <c r="E104" s="218"/>
      <c r="F104" s="218"/>
      <c r="G104" s="218"/>
      <c r="H104" s="210"/>
      <c r="I104" s="210"/>
      <c r="J104" s="210"/>
      <c r="K104" s="210"/>
      <c r="L104" s="210"/>
      <c r="M104" s="210"/>
      <c r="N104" s="222"/>
    </row>
    <row r="105" spans="1:14" ht="46.15" x14ac:dyDescent="0.45">
      <c r="A105" s="78" t="s">
        <v>95</v>
      </c>
      <c r="B105" s="93" t="s">
        <v>415</v>
      </c>
      <c r="C105" s="94" t="s">
        <v>416</v>
      </c>
      <c r="D105" s="94" t="s">
        <v>417</v>
      </c>
      <c r="E105" s="93" t="s">
        <v>415</v>
      </c>
      <c r="F105" s="94" t="s">
        <v>416</v>
      </c>
      <c r="G105" s="94" t="s">
        <v>401</v>
      </c>
      <c r="H105" s="72">
        <v>910</v>
      </c>
      <c r="I105" s="72"/>
      <c r="J105" s="72"/>
      <c r="K105" s="72">
        <v>1100</v>
      </c>
      <c r="L105" s="72"/>
      <c r="M105" s="72"/>
      <c r="N105" s="73" t="s">
        <v>110</v>
      </c>
    </row>
    <row r="106" spans="1:14" ht="30.75" x14ac:dyDescent="0.45">
      <c r="A106" s="78" t="s">
        <v>147</v>
      </c>
      <c r="B106" s="93" t="s">
        <v>418</v>
      </c>
      <c r="C106" s="94" t="s">
        <v>419</v>
      </c>
      <c r="D106" s="94" t="s">
        <v>399</v>
      </c>
      <c r="E106" s="93" t="s">
        <v>418</v>
      </c>
      <c r="F106" s="94" t="s">
        <v>419</v>
      </c>
      <c r="G106" s="94" t="s">
        <v>420</v>
      </c>
      <c r="H106" s="72"/>
      <c r="I106" s="72"/>
      <c r="J106" s="72"/>
      <c r="K106" s="72"/>
      <c r="L106" s="72"/>
      <c r="M106" s="72"/>
      <c r="N106" s="73" t="s">
        <v>110</v>
      </c>
    </row>
    <row r="107" spans="1:14" ht="30.75" x14ac:dyDescent="0.45">
      <c r="A107" s="78" t="s">
        <v>148</v>
      </c>
      <c r="B107" s="93" t="s">
        <v>421</v>
      </c>
      <c r="C107" s="94" t="s">
        <v>141</v>
      </c>
      <c r="D107" s="94" t="s">
        <v>415</v>
      </c>
      <c r="E107" s="93" t="s">
        <v>421</v>
      </c>
      <c r="F107" s="94" t="s">
        <v>141</v>
      </c>
      <c r="G107" s="94" t="s">
        <v>422</v>
      </c>
      <c r="H107" s="72">
        <v>1100</v>
      </c>
      <c r="I107" s="72"/>
      <c r="J107" s="72"/>
      <c r="K107" s="72">
        <v>1400</v>
      </c>
      <c r="L107" s="72"/>
      <c r="M107" s="72"/>
      <c r="N107" s="73" t="s">
        <v>110</v>
      </c>
    </row>
    <row r="108" spans="1:14" ht="46.15" x14ac:dyDescent="0.45">
      <c r="A108" s="78" t="s">
        <v>216</v>
      </c>
      <c r="B108" s="93" t="s">
        <v>63</v>
      </c>
      <c r="C108" s="94" t="s">
        <v>423</v>
      </c>
      <c r="D108" s="94" t="s">
        <v>424</v>
      </c>
      <c r="E108" s="93" t="s">
        <v>425</v>
      </c>
      <c r="F108" s="94" t="s">
        <v>423</v>
      </c>
      <c r="G108" s="94" t="s">
        <v>424</v>
      </c>
      <c r="H108" s="72">
        <v>1100</v>
      </c>
      <c r="I108" s="72"/>
      <c r="J108" s="72"/>
      <c r="K108" s="72">
        <v>1400</v>
      </c>
      <c r="L108" s="72"/>
      <c r="M108" s="72"/>
      <c r="N108" s="73" t="s">
        <v>102</v>
      </c>
    </row>
    <row r="109" spans="1:14" ht="76.900000000000006" x14ac:dyDescent="0.45">
      <c r="A109" s="78" t="s">
        <v>217</v>
      </c>
      <c r="B109" s="93" t="s">
        <v>426</v>
      </c>
      <c r="C109" s="94" t="s">
        <v>427</v>
      </c>
      <c r="D109" s="94" t="s">
        <v>428</v>
      </c>
      <c r="E109" s="93" t="s">
        <v>429</v>
      </c>
      <c r="F109" s="94" t="s">
        <v>427</v>
      </c>
      <c r="G109" s="94" t="s">
        <v>430</v>
      </c>
      <c r="H109" s="72">
        <v>630</v>
      </c>
      <c r="I109" s="72"/>
      <c r="J109" s="72"/>
      <c r="K109" s="72">
        <v>770</v>
      </c>
      <c r="L109" s="72"/>
      <c r="M109" s="72"/>
      <c r="N109" s="73" t="s">
        <v>102</v>
      </c>
    </row>
    <row r="110" spans="1:14" ht="30.75" x14ac:dyDescent="0.45">
      <c r="A110" s="78" t="s">
        <v>218</v>
      </c>
      <c r="B110" s="93" t="s">
        <v>431</v>
      </c>
      <c r="C110" s="94" t="s">
        <v>432</v>
      </c>
      <c r="D110" s="94" t="s">
        <v>433</v>
      </c>
      <c r="E110" s="93" t="s">
        <v>431</v>
      </c>
      <c r="F110" s="94" t="s">
        <v>432</v>
      </c>
      <c r="G110" s="94" t="s">
        <v>434</v>
      </c>
      <c r="H110" s="72">
        <v>630</v>
      </c>
      <c r="I110" s="72"/>
      <c r="J110" s="72"/>
      <c r="K110" s="72">
        <v>770</v>
      </c>
      <c r="L110" s="72"/>
      <c r="M110" s="72"/>
      <c r="N110" s="73" t="s">
        <v>110</v>
      </c>
    </row>
    <row r="111" spans="1:14" ht="61.5" x14ac:dyDescent="0.45">
      <c r="A111" s="78" t="s">
        <v>219</v>
      </c>
      <c r="B111" s="93" t="s">
        <v>435</v>
      </c>
      <c r="C111" s="94" t="s">
        <v>436</v>
      </c>
      <c r="D111" s="94" t="s">
        <v>428</v>
      </c>
      <c r="E111" s="93" t="s">
        <v>437</v>
      </c>
      <c r="F111" s="94" t="s">
        <v>438</v>
      </c>
      <c r="G111" s="94" t="s">
        <v>439</v>
      </c>
      <c r="H111" s="72">
        <v>630</v>
      </c>
      <c r="I111" s="72"/>
      <c r="J111" s="72"/>
      <c r="K111" s="72">
        <v>770</v>
      </c>
      <c r="L111" s="72"/>
      <c r="M111" s="72"/>
      <c r="N111" s="73" t="s">
        <v>102</v>
      </c>
    </row>
    <row r="112" spans="1:14" ht="46.15" x14ac:dyDescent="0.45">
      <c r="A112" s="78" t="s">
        <v>220</v>
      </c>
      <c r="B112" s="93" t="s">
        <v>440</v>
      </c>
      <c r="C112" s="94" t="s">
        <v>441</v>
      </c>
      <c r="D112" s="94" t="s">
        <v>442</v>
      </c>
      <c r="E112" s="93" t="s">
        <v>440</v>
      </c>
      <c r="F112" s="94" t="s">
        <v>443</v>
      </c>
      <c r="G112" s="94" t="s">
        <v>442</v>
      </c>
      <c r="H112" s="72">
        <v>630</v>
      </c>
      <c r="I112" s="72"/>
      <c r="J112" s="72"/>
      <c r="K112" s="72">
        <v>770</v>
      </c>
      <c r="L112" s="72"/>
      <c r="M112" s="72"/>
      <c r="N112" s="73" t="s">
        <v>111</v>
      </c>
    </row>
    <row r="113" spans="1:14" ht="46.15" x14ac:dyDescent="0.45">
      <c r="A113" s="78" t="s">
        <v>221</v>
      </c>
      <c r="B113" s="93" t="s">
        <v>444</v>
      </c>
      <c r="C113" s="94" t="s">
        <v>432</v>
      </c>
      <c r="D113" s="94" t="s">
        <v>433</v>
      </c>
      <c r="E113" s="93" t="s">
        <v>445</v>
      </c>
      <c r="F113" s="94" t="s">
        <v>446</v>
      </c>
      <c r="G113" s="94" t="s">
        <v>447</v>
      </c>
      <c r="H113" s="72">
        <v>630</v>
      </c>
      <c r="I113" s="72"/>
      <c r="J113" s="72"/>
      <c r="K113" s="72">
        <v>770</v>
      </c>
      <c r="L113" s="72"/>
      <c r="M113" s="72"/>
      <c r="N113" s="73" t="s">
        <v>102</v>
      </c>
    </row>
    <row r="114" spans="1:14" ht="30.75" x14ac:dyDescent="0.45">
      <c r="A114" s="78" t="s">
        <v>222</v>
      </c>
      <c r="B114" s="219" t="s">
        <v>140</v>
      </c>
      <c r="C114" s="219" t="s">
        <v>141</v>
      </c>
      <c r="D114" s="219" t="s">
        <v>142</v>
      </c>
      <c r="E114" s="93" t="s">
        <v>140</v>
      </c>
      <c r="F114" s="94" t="s">
        <v>141</v>
      </c>
      <c r="G114" s="94" t="s">
        <v>353</v>
      </c>
      <c r="H114" s="72">
        <v>1400</v>
      </c>
      <c r="I114" s="72"/>
      <c r="J114" s="72"/>
      <c r="K114" s="72">
        <v>1800</v>
      </c>
      <c r="L114" s="72"/>
      <c r="M114" s="72"/>
      <c r="N114" s="221" t="s">
        <v>143</v>
      </c>
    </row>
    <row r="115" spans="1:14" ht="30.75" x14ac:dyDescent="0.45">
      <c r="A115" s="78" t="s">
        <v>223</v>
      </c>
      <c r="B115" s="220"/>
      <c r="C115" s="220"/>
      <c r="D115" s="220"/>
      <c r="E115" s="93" t="s">
        <v>140</v>
      </c>
      <c r="F115" s="94" t="s">
        <v>353</v>
      </c>
      <c r="G115" s="94" t="s">
        <v>142</v>
      </c>
      <c r="H115" s="72">
        <v>1400</v>
      </c>
      <c r="I115" s="72"/>
      <c r="J115" s="72"/>
      <c r="K115" s="72">
        <v>1800</v>
      </c>
      <c r="L115" s="72"/>
      <c r="M115" s="72"/>
      <c r="N115" s="222"/>
    </row>
    <row r="116" spans="1:14" ht="30.75" x14ac:dyDescent="0.45">
      <c r="A116" s="78" t="s">
        <v>224</v>
      </c>
      <c r="B116" s="219">
        <v>0</v>
      </c>
      <c r="C116" s="219">
        <v>0</v>
      </c>
      <c r="D116" s="219">
        <v>0</v>
      </c>
      <c r="E116" s="101" t="s">
        <v>448</v>
      </c>
      <c r="F116" s="101" t="s">
        <v>449</v>
      </c>
      <c r="G116" s="101" t="s">
        <v>450</v>
      </c>
      <c r="H116" s="72">
        <v>910</v>
      </c>
      <c r="I116" s="72"/>
      <c r="J116" s="72"/>
      <c r="K116" s="72">
        <v>1100</v>
      </c>
      <c r="L116" s="72"/>
      <c r="M116" s="72"/>
      <c r="N116" s="221" t="s">
        <v>143</v>
      </c>
    </row>
    <row r="117" spans="1:14" x14ac:dyDescent="0.45">
      <c r="A117" s="78" t="s">
        <v>225</v>
      </c>
      <c r="B117" s="220"/>
      <c r="C117" s="220"/>
      <c r="D117" s="220"/>
      <c r="E117" s="101">
        <v>0</v>
      </c>
      <c r="F117" s="101">
        <v>0</v>
      </c>
      <c r="G117" s="94">
        <v>0</v>
      </c>
      <c r="H117" s="72">
        <v>910</v>
      </c>
      <c r="I117" s="72"/>
      <c r="J117" s="72"/>
      <c r="K117" s="72">
        <v>1100</v>
      </c>
      <c r="L117" s="72"/>
      <c r="M117" s="72"/>
      <c r="N117" s="222"/>
    </row>
    <row r="118" spans="1:14" x14ac:dyDescent="0.35">
      <c r="A118" s="102" t="s">
        <v>203</v>
      </c>
      <c r="B118" s="15" t="s">
        <v>138</v>
      </c>
      <c r="C118" s="94"/>
      <c r="D118" s="94"/>
      <c r="E118" s="93"/>
      <c r="F118" s="94"/>
      <c r="G118" s="94"/>
      <c r="H118" s="78"/>
      <c r="I118" s="78"/>
      <c r="J118" s="78"/>
      <c r="K118" s="78"/>
      <c r="L118" s="78"/>
      <c r="M118" s="78"/>
      <c r="N118" s="94"/>
    </row>
    <row r="119" spans="1:14" ht="30.75" x14ac:dyDescent="0.45">
      <c r="A119" s="103" t="s">
        <v>74</v>
      </c>
      <c r="B119" s="93" t="s">
        <v>492</v>
      </c>
      <c r="C119" s="94" t="s">
        <v>495</v>
      </c>
      <c r="D119" s="94" t="s">
        <v>496</v>
      </c>
      <c r="E119" s="93" t="s">
        <v>491</v>
      </c>
      <c r="F119" s="94" t="s">
        <v>495</v>
      </c>
      <c r="G119" s="94" t="s">
        <v>496</v>
      </c>
      <c r="H119" s="78">
        <v>489.99999999999994</v>
      </c>
      <c r="I119" s="78">
        <v>340</v>
      </c>
      <c r="J119" s="78">
        <v>220</v>
      </c>
      <c r="K119" s="78">
        <v>600</v>
      </c>
      <c r="L119" s="78">
        <v>400</v>
      </c>
      <c r="M119" s="78">
        <v>250</v>
      </c>
      <c r="N119" s="94" t="s">
        <v>112</v>
      </c>
    </row>
    <row r="120" spans="1:14" ht="30.75" x14ac:dyDescent="0.45">
      <c r="A120" s="103" t="s">
        <v>75</v>
      </c>
      <c r="B120" s="93" t="s">
        <v>497</v>
      </c>
      <c r="C120" s="94" t="s">
        <v>498</v>
      </c>
      <c r="D120" s="94" t="s">
        <v>499</v>
      </c>
      <c r="E120" s="93" t="s">
        <v>500</v>
      </c>
      <c r="F120" s="94" t="s">
        <v>501</v>
      </c>
      <c r="G120" s="94" t="s">
        <v>502</v>
      </c>
      <c r="H120" s="78">
        <v>530</v>
      </c>
      <c r="I120" s="78">
        <v>330</v>
      </c>
      <c r="J120" s="78">
        <v>220</v>
      </c>
      <c r="K120" s="78">
        <v>630</v>
      </c>
      <c r="L120" s="78">
        <v>370</v>
      </c>
      <c r="M120" s="78">
        <v>240</v>
      </c>
      <c r="N120" s="94" t="s">
        <v>113</v>
      </c>
    </row>
    <row r="121" spans="1:14" x14ac:dyDescent="0.45">
      <c r="A121" s="102" t="s">
        <v>204</v>
      </c>
      <c r="B121" s="1" t="s">
        <v>134</v>
      </c>
      <c r="C121" s="94"/>
      <c r="D121" s="94"/>
      <c r="E121" s="93"/>
      <c r="F121" s="94"/>
      <c r="G121" s="94"/>
      <c r="H121" s="78"/>
      <c r="I121" s="78"/>
      <c r="J121" s="78"/>
      <c r="K121" s="78"/>
      <c r="L121" s="78"/>
      <c r="M121" s="78"/>
      <c r="N121" s="94"/>
    </row>
    <row r="122" spans="1:14" ht="30.75" x14ac:dyDescent="0.45">
      <c r="A122" s="103" t="s">
        <v>77</v>
      </c>
      <c r="B122" s="93" t="s">
        <v>510</v>
      </c>
      <c r="C122" s="94" t="s">
        <v>463</v>
      </c>
      <c r="D122" s="94" t="s">
        <v>52</v>
      </c>
      <c r="E122" s="93" t="s">
        <v>510</v>
      </c>
      <c r="F122" s="94" t="s">
        <v>454</v>
      </c>
      <c r="G122" s="94" t="s">
        <v>511</v>
      </c>
      <c r="H122" s="78">
        <v>550</v>
      </c>
      <c r="I122" s="78">
        <v>160</v>
      </c>
      <c r="J122" s="78">
        <v>110</v>
      </c>
      <c r="K122" s="78">
        <v>680</v>
      </c>
      <c r="L122" s="78">
        <v>180</v>
      </c>
      <c r="M122" s="78">
        <v>120</v>
      </c>
      <c r="N122" s="94" t="s">
        <v>114</v>
      </c>
    </row>
    <row r="123" spans="1:14" ht="46.15" x14ac:dyDescent="0.45">
      <c r="A123" s="103" t="s">
        <v>78</v>
      </c>
      <c r="B123" s="93" t="s">
        <v>512</v>
      </c>
      <c r="C123" s="94" t="s">
        <v>463</v>
      </c>
      <c r="D123" s="94" t="s">
        <v>52</v>
      </c>
      <c r="E123" s="93" t="s">
        <v>513</v>
      </c>
      <c r="F123" s="94" t="s">
        <v>463</v>
      </c>
      <c r="G123" s="94" t="s">
        <v>52</v>
      </c>
      <c r="H123" s="78">
        <v>700</v>
      </c>
      <c r="I123" s="78"/>
      <c r="J123" s="78"/>
      <c r="K123" s="78">
        <v>840</v>
      </c>
      <c r="L123" s="78"/>
      <c r="M123" s="78"/>
      <c r="N123" s="94" t="s">
        <v>112</v>
      </c>
    </row>
    <row r="124" spans="1:14" ht="30.75" x14ac:dyDescent="0.45">
      <c r="A124" s="103" t="s">
        <v>79</v>
      </c>
      <c r="B124" s="93" t="s">
        <v>464</v>
      </c>
      <c r="C124" s="94" t="s">
        <v>463</v>
      </c>
      <c r="D124" s="94" t="s">
        <v>52</v>
      </c>
      <c r="E124" s="93" t="s">
        <v>464</v>
      </c>
      <c r="F124" s="94" t="s">
        <v>514</v>
      </c>
      <c r="G124" s="94" t="s">
        <v>468</v>
      </c>
      <c r="H124" s="78">
        <v>105</v>
      </c>
      <c r="I124" s="78"/>
      <c r="J124" s="78"/>
      <c r="K124" s="78">
        <v>120</v>
      </c>
      <c r="L124" s="78"/>
      <c r="M124" s="78"/>
      <c r="N124" s="94" t="s">
        <v>114</v>
      </c>
    </row>
    <row r="125" spans="1:14" x14ac:dyDescent="0.45">
      <c r="A125" s="102" t="s">
        <v>205</v>
      </c>
      <c r="B125" s="1" t="s">
        <v>135</v>
      </c>
      <c r="C125" s="94"/>
      <c r="D125" s="94"/>
      <c r="E125" s="93"/>
      <c r="F125" s="94"/>
      <c r="G125" s="94"/>
      <c r="H125" s="78"/>
      <c r="I125" s="78"/>
      <c r="J125" s="78"/>
      <c r="K125" s="78"/>
      <c r="L125" s="78"/>
      <c r="M125" s="78"/>
      <c r="N125" s="94"/>
    </row>
    <row r="126" spans="1:14" ht="46.15" x14ac:dyDescent="0.45">
      <c r="A126" s="103" t="s">
        <v>81</v>
      </c>
      <c r="B126" s="93" t="s">
        <v>466</v>
      </c>
      <c r="C126" s="94" t="s">
        <v>530</v>
      </c>
      <c r="D126" s="94" t="s">
        <v>531</v>
      </c>
      <c r="E126" s="93" t="s">
        <v>466</v>
      </c>
      <c r="F126" s="94" t="s">
        <v>530</v>
      </c>
      <c r="G126" s="94" t="s">
        <v>532</v>
      </c>
      <c r="H126" s="79">
        <v>760</v>
      </c>
      <c r="I126" s="79">
        <v>320</v>
      </c>
      <c r="J126" s="79">
        <v>180</v>
      </c>
      <c r="K126" s="79">
        <v>974</v>
      </c>
      <c r="L126" s="79">
        <v>376</v>
      </c>
      <c r="M126" s="79">
        <v>202</v>
      </c>
      <c r="N126" s="94" t="s">
        <v>110</v>
      </c>
    </row>
    <row r="127" spans="1:14" ht="46.15" x14ac:dyDescent="0.45">
      <c r="A127" s="103" t="s">
        <v>82</v>
      </c>
      <c r="B127" s="93" t="s">
        <v>466</v>
      </c>
      <c r="C127" s="94" t="s">
        <v>533</v>
      </c>
      <c r="D127" s="94" t="s">
        <v>534</v>
      </c>
      <c r="E127" s="93" t="s">
        <v>466</v>
      </c>
      <c r="F127" s="94" t="s">
        <v>535</v>
      </c>
      <c r="G127" s="94" t="s">
        <v>534</v>
      </c>
      <c r="H127" s="79">
        <v>290</v>
      </c>
      <c r="I127" s="79">
        <v>150</v>
      </c>
      <c r="J127" s="79">
        <v>110</v>
      </c>
      <c r="K127" s="79">
        <v>345</v>
      </c>
      <c r="L127" s="79">
        <v>170</v>
      </c>
      <c r="M127" s="79">
        <v>118</v>
      </c>
      <c r="N127" s="94" t="s">
        <v>115</v>
      </c>
    </row>
    <row r="128" spans="1:14" ht="46.15" x14ac:dyDescent="0.45">
      <c r="A128" s="103" t="s">
        <v>83</v>
      </c>
      <c r="B128" s="93" t="s">
        <v>489</v>
      </c>
      <c r="C128" s="94" t="s">
        <v>536</v>
      </c>
      <c r="D128" s="94" t="s">
        <v>537</v>
      </c>
      <c r="E128" s="93" t="s">
        <v>489</v>
      </c>
      <c r="F128" s="94" t="s">
        <v>538</v>
      </c>
      <c r="G128" s="94" t="s">
        <v>537</v>
      </c>
      <c r="H128" s="79">
        <v>520</v>
      </c>
      <c r="I128" s="79">
        <v>270</v>
      </c>
      <c r="J128" s="79">
        <v>180</v>
      </c>
      <c r="K128" s="79">
        <v>639</v>
      </c>
      <c r="L128" s="79">
        <v>320</v>
      </c>
      <c r="M128" s="79">
        <v>202</v>
      </c>
      <c r="N128" s="94" t="s">
        <v>115</v>
      </c>
    </row>
    <row r="129" spans="1:14" ht="46.15" x14ac:dyDescent="0.45">
      <c r="A129" s="103" t="s">
        <v>84</v>
      </c>
      <c r="B129" s="93" t="s">
        <v>521</v>
      </c>
      <c r="C129" s="94" t="s">
        <v>539</v>
      </c>
      <c r="D129" s="94" t="s">
        <v>540</v>
      </c>
      <c r="E129" s="93" t="s">
        <v>492</v>
      </c>
      <c r="F129" s="94" t="s">
        <v>539</v>
      </c>
      <c r="G129" s="94" t="s">
        <v>453</v>
      </c>
      <c r="H129" s="79">
        <v>390</v>
      </c>
      <c r="I129" s="79">
        <v>220</v>
      </c>
      <c r="J129" s="79">
        <v>120</v>
      </c>
      <c r="K129" s="79">
        <v>460</v>
      </c>
      <c r="L129" s="79">
        <v>248</v>
      </c>
      <c r="M129" s="79">
        <v>127</v>
      </c>
      <c r="N129" s="94" t="s">
        <v>116</v>
      </c>
    </row>
    <row r="130" spans="1:14" ht="46.15" x14ac:dyDescent="0.45">
      <c r="A130" s="103" t="s">
        <v>97</v>
      </c>
      <c r="B130" s="93" t="s">
        <v>541</v>
      </c>
      <c r="C130" s="94" t="s">
        <v>503</v>
      </c>
      <c r="D130" s="94" t="s">
        <v>542</v>
      </c>
      <c r="E130" s="93" t="s">
        <v>543</v>
      </c>
      <c r="F130" s="94" t="s">
        <v>503</v>
      </c>
      <c r="G130" s="94" t="s">
        <v>544</v>
      </c>
      <c r="H130" s="79">
        <v>340</v>
      </c>
      <c r="I130" s="79">
        <v>160</v>
      </c>
      <c r="J130" s="79">
        <v>110</v>
      </c>
      <c r="K130" s="79">
        <v>404</v>
      </c>
      <c r="L130" s="79">
        <v>181</v>
      </c>
      <c r="M130" s="79">
        <v>117</v>
      </c>
      <c r="N130" s="94" t="s">
        <v>116</v>
      </c>
    </row>
    <row r="131" spans="1:14" ht="46.15" x14ac:dyDescent="0.45">
      <c r="A131" s="103" t="s">
        <v>98</v>
      </c>
      <c r="B131" s="93" t="s">
        <v>545</v>
      </c>
      <c r="C131" s="94" t="s">
        <v>546</v>
      </c>
      <c r="D131" s="94" t="s">
        <v>547</v>
      </c>
      <c r="E131" s="93" t="s">
        <v>545</v>
      </c>
      <c r="F131" s="94" t="s">
        <v>546</v>
      </c>
      <c r="G131" s="94" t="s">
        <v>548</v>
      </c>
      <c r="H131" s="79">
        <v>380</v>
      </c>
      <c r="I131" s="79">
        <v>210</v>
      </c>
      <c r="J131" s="79">
        <v>120</v>
      </c>
      <c r="K131" s="79">
        <v>450</v>
      </c>
      <c r="L131" s="79">
        <v>238</v>
      </c>
      <c r="M131" s="79">
        <v>127</v>
      </c>
      <c r="N131" s="94" t="s">
        <v>117</v>
      </c>
    </row>
    <row r="132" spans="1:14" x14ac:dyDescent="0.45">
      <c r="A132" s="102" t="s">
        <v>206</v>
      </c>
      <c r="B132" s="1" t="s">
        <v>136</v>
      </c>
      <c r="C132" s="94"/>
      <c r="D132" s="94"/>
      <c r="E132" s="93"/>
      <c r="F132" s="94"/>
      <c r="G132" s="94"/>
      <c r="H132" s="78"/>
      <c r="I132" s="78"/>
      <c r="J132" s="78"/>
      <c r="K132" s="78"/>
      <c r="L132" s="78"/>
      <c r="M132" s="78"/>
      <c r="N132" s="94"/>
    </row>
    <row r="133" spans="1:14" ht="30.75" x14ac:dyDescent="0.45">
      <c r="A133" s="93" t="s">
        <v>85</v>
      </c>
      <c r="B133" s="93" t="s">
        <v>452</v>
      </c>
      <c r="C133" s="93" t="s">
        <v>552</v>
      </c>
      <c r="D133" s="93" t="s">
        <v>553</v>
      </c>
      <c r="E133" s="93" t="s">
        <v>452</v>
      </c>
      <c r="F133" s="93" t="s">
        <v>554</v>
      </c>
      <c r="G133" s="93" t="s">
        <v>555</v>
      </c>
      <c r="H133" s="79">
        <v>1700</v>
      </c>
      <c r="I133" s="79"/>
      <c r="J133" s="79"/>
      <c r="K133" s="79">
        <v>2200</v>
      </c>
      <c r="L133" s="79"/>
      <c r="M133" s="79"/>
      <c r="N133" s="93" t="s">
        <v>117</v>
      </c>
    </row>
    <row r="134" spans="1:14" ht="46.15" x14ac:dyDescent="0.45">
      <c r="A134" s="93" t="s">
        <v>86</v>
      </c>
      <c r="B134" s="93" t="s">
        <v>452</v>
      </c>
      <c r="C134" s="93" t="s">
        <v>556</v>
      </c>
      <c r="D134" s="93" t="s">
        <v>557</v>
      </c>
      <c r="E134" s="93" t="s">
        <v>452</v>
      </c>
      <c r="F134" s="93" t="s">
        <v>555</v>
      </c>
      <c r="G134" s="93" t="s">
        <v>558</v>
      </c>
      <c r="H134" s="79">
        <v>1400</v>
      </c>
      <c r="I134" s="79">
        <v>910</v>
      </c>
      <c r="J134" s="79"/>
      <c r="K134" s="79">
        <v>1750</v>
      </c>
      <c r="L134" s="79">
        <v>1050</v>
      </c>
      <c r="M134" s="79"/>
      <c r="N134" s="93" t="s">
        <v>125</v>
      </c>
    </row>
    <row r="135" spans="1:14" ht="30.75" x14ac:dyDescent="0.45">
      <c r="A135" s="93" t="s">
        <v>87</v>
      </c>
      <c r="B135" s="93" t="s">
        <v>452</v>
      </c>
      <c r="C135" s="93" t="s">
        <v>559</v>
      </c>
      <c r="D135" s="93" t="s">
        <v>560</v>
      </c>
      <c r="E135" s="93" t="s">
        <v>452</v>
      </c>
      <c r="F135" s="93" t="s">
        <v>561</v>
      </c>
      <c r="G135" s="93" t="s">
        <v>562</v>
      </c>
      <c r="H135" s="78">
        <v>1400</v>
      </c>
      <c r="I135" s="78">
        <v>910</v>
      </c>
      <c r="J135" s="78">
        <v>370</v>
      </c>
      <c r="K135" s="78">
        <v>1750</v>
      </c>
      <c r="L135" s="78">
        <v>1080</v>
      </c>
      <c r="M135" s="78">
        <v>420</v>
      </c>
      <c r="N135" s="93" t="s">
        <v>125</v>
      </c>
    </row>
    <row r="136" spans="1:14" ht="61.5" x14ac:dyDescent="0.45">
      <c r="A136" s="93" t="s">
        <v>178</v>
      </c>
      <c r="B136" s="93" t="s">
        <v>452</v>
      </c>
      <c r="C136" s="93" t="s">
        <v>563</v>
      </c>
      <c r="D136" s="93" t="s">
        <v>564</v>
      </c>
      <c r="E136" s="93" t="s">
        <v>452</v>
      </c>
      <c r="F136" s="93" t="s">
        <v>562</v>
      </c>
      <c r="G136" s="93" t="s">
        <v>564</v>
      </c>
      <c r="H136" s="78">
        <v>840</v>
      </c>
      <c r="I136" s="78">
        <v>360</v>
      </c>
      <c r="J136" s="78">
        <v>180</v>
      </c>
      <c r="K136" s="78">
        <v>980</v>
      </c>
      <c r="L136" s="78">
        <v>410</v>
      </c>
      <c r="M136" s="78">
        <v>190</v>
      </c>
      <c r="N136" s="93" t="s">
        <v>115</v>
      </c>
    </row>
    <row r="137" spans="1:14" ht="61.5" x14ac:dyDescent="0.45">
      <c r="A137" s="93" t="s">
        <v>226</v>
      </c>
      <c r="B137" s="93" t="s">
        <v>126</v>
      </c>
      <c r="C137" s="93" t="s">
        <v>565</v>
      </c>
      <c r="D137" s="93" t="s">
        <v>566</v>
      </c>
      <c r="E137" s="219" t="s">
        <v>126</v>
      </c>
      <c r="F137" s="219" t="s">
        <v>127</v>
      </c>
      <c r="G137" s="219" t="s">
        <v>128</v>
      </c>
      <c r="H137" s="211">
        <v>700</v>
      </c>
      <c r="I137" s="211">
        <v>460</v>
      </c>
      <c r="J137" s="211">
        <v>280</v>
      </c>
      <c r="K137" s="211">
        <v>770</v>
      </c>
      <c r="L137" s="211">
        <v>490</v>
      </c>
      <c r="M137" s="211">
        <v>300</v>
      </c>
      <c r="N137" s="219" t="s">
        <v>129</v>
      </c>
    </row>
    <row r="138" spans="1:14" ht="46.15" x14ac:dyDescent="0.45">
      <c r="A138" s="93" t="s">
        <v>227</v>
      </c>
      <c r="B138" s="93" t="s">
        <v>126</v>
      </c>
      <c r="C138" s="93" t="s">
        <v>567</v>
      </c>
      <c r="D138" s="93" t="s">
        <v>568</v>
      </c>
      <c r="E138" s="220"/>
      <c r="F138" s="220"/>
      <c r="G138" s="220"/>
      <c r="H138" s="212"/>
      <c r="I138" s="212"/>
      <c r="J138" s="212"/>
      <c r="K138" s="212"/>
      <c r="L138" s="212"/>
      <c r="M138" s="212"/>
      <c r="N138" s="220"/>
    </row>
    <row r="139" spans="1:14" ht="46.15" customHeight="1" x14ac:dyDescent="0.45">
      <c r="A139" s="93" t="s">
        <v>228</v>
      </c>
      <c r="B139" s="93" t="s">
        <v>614</v>
      </c>
      <c r="C139" s="93" t="s">
        <v>615</v>
      </c>
      <c r="D139" s="93" t="s">
        <v>616</v>
      </c>
      <c r="E139" s="93" t="s">
        <v>126</v>
      </c>
      <c r="F139" s="93" t="s">
        <v>617</v>
      </c>
      <c r="G139" s="93" t="s">
        <v>618</v>
      </c>
      <c r="H139" s="78">
        <v>130</v>
      </c>
      <c r="I139" s="78">
        <v>80</v>
      </c>
      <c r="J139" s="78">
        <v>70</v>
      </c>
      <c r="K139" s="78">
        <v>140</v>
      </c>
      <c r="L139" s="78">
        <v>90</v>
      </c>
      <c r="M139" s="78">
        <v>77</v>
      </c>
      <c r="N139" s="93" t="s">
        <v>130</v>
      </c>
    </row>
    <row r="140" spans="1:14" ht="61.5" x14ac:dyDescent="0.45">
      <c r="A140" s="93" t="s">
        <v>229</v>
      </c>
      <c r="B140" s="93" t="s">
        <v>40</v>
      </c>
      <c r="C140" s="93" t="s">
        <v>569</v>
      </c>
      <c r="D140" s="93" t="s">
        <v>570</v>
      </c>
      <c r="E140" s="93" t="s">
        <v>40</v>
      </c>
      <c r="F140" s="93" t="s">
        <v>564</v>
      </c>
      <c r="G140" s="93" t="s">
        <v>570</v>
      </c>
      <c r="H140" s="78">
        <v>600</v>
      </c>
      <c r="I140" s="78">
        <v>380</v>
      </c>
      <c r="J140" s="78">
        <v>290</v>
      </c>
      <c r="K140" s="78">
        <v>680</v>
      </c>
      <c r="L140" s="78">
        <v>410</v>
      </c>
      <c r="M140" s="78">
        <v>310</v>
      </c>
      <c r="N140" s="93" t="s">
        <v>115</v>
      </c>
    </row>
    <row r="141" spans="1:14" ht="46.15" customHeight="1" x14ac:dyDescent="0.45">
      <c r="A141" s="93" t="s">
        <v>230</v>
      </c>
      <c r="B141" s="93" t="s">
        <v>469</v>
      </c>
      <c r="C141" s="94" t="s">
        <v>463</v>
      </c>
      <c r="D141" s="94" t="s">
        <v>52</v>
      </c>
      <c r="E141" s="93" t="s">
        <v>469</v>
      </c>
      <c r="F141" s="94" t="s">
        <v>492</v>
      </c>
      <c r="G141" s="94" t="s">
        <v>571</v>
      </c>
      <c r="H141" s="79">
        <v>770</v>
      </c>
      <c r="I141" s="79"/>
      <c r="J141" s="79"/>
      <c r="K141" s="79">
        <v>840</v>
      </c>
      <c r="L141" s="79"/>
      <c r="M141" s="79"/>
      <c r="N141" s="94" t="s">
        <v>114</v>
      </c>
    </row>
    <row r="142" spans="1:14" ht="46.15" customHeight="1" x14ac:dyDescent="0.45">
      <c r="A142" s="93" t="s">
        <v>231</v>
      </c>
      <c r="B142" s="93" t="s">
        <v>457</v>
      </c>
      <c r="C142" s="94" t="s">
        <v>463</v>
      </c>
      <c r="D142" s="94" t="s">
        <v>52</v>
      </c>
      <c r="E142" s="93" t="s">
        <v>457</v>
      </c>
      <c r="F142" s="94" t="s">
        <v>572</v>
      </c>
      <c r="G142" s="94" t="s">
        <v>572</v>
      </c>
      <c r="H142" s="79">
        <v>1100</v>
      </c>
      <c r="I142" s="79"/>
      <c r="J142" s="79"/>
      <c r="K142" s="79">
        <v>1320</v>
      </c>
      <c r="L142" s="79"/>
      <c r="M142" s="79"/>
      <c r="N142" s="94" t="s">
        <v>114</v>
      </c>
    </row>
    <row r="143" spans="1:14" ht="46.15" x14ac:dyDescent="0.45">
      <c r="A143" s="93" t="s">
        <v>232</v>
      </c>
      <c r="B143" s="93" t="s">
        <v>488</v>
      </c>
      <c r="C143" s="94" t="s">
        <v>573</v>
      </c>
      <c r="D143" s="94" t="s">
        <v>574</v>
      </c>
      <c r="E143" s="93" t="s">
        <v>488</v>
      </c>
      <c r="F143" s="94" t="s">
        <v>572</v>
      </c>
      <c r="G143" s="94" t="s">
        <v>572</v>
      </c>
      <c r="H143" s="79">
        <v>1100</v>
      </c>
      <c r="I143" s="79"/>
      <c r="J143" s="79"/>
      <c r="K143" s="79">
        <v>1320</v>
      </c>
      <c r="L143" s="79"/>
      <c r="M143" s="79"/>
      <c r="N143" s="94"/>
    </row>
    <row r="144" spans="1:14" ht="30.75" x14ac:dyDescent="0.45">
      <c r="A144" s="93" t="s">
        <v>233</v>
      </c>
      <c r="B144" s="93" t="s">
        <v>575</v>
      </c>
      <c r="C144" s="94" t="s">
        <v>576</v>
      </c>
      <c r="D144" s="94" t="s">
        <v>577</v>
      </c>
      <c r="E144" s="93" t="s">
        <v>575</v>
      </c>
      <c r="F144" s="94" t="s">
        <v>572</v>
      </c>
      <c r="G144" s="94" t="s">
        <v>572</v>
      </c>
      <c r="H144" s="79">
        <v>1100</v>
      </c>
      <c r="I144" s="79"/>
      <c r="J144" s="79"/>
      <c r="K144" s="79">
        <v>1320</v>
      </c>
      <c r="L144" s="79"/>
      <c r="M144" s="79"/>
      <c r="N144" s="94"/>
    </row>
    <row r="145" spans="1:14" ht="76.900000000000006" x14ac:dyDescent="0.45">
      <c r="A145" s="93" t="s">
        <v>234</v>
      </c>
      <c r="B145" s="93" t="s">
        <v>578</v>
      </c>
      <c r="C145" s="94" t="s">
        <v>575</v>
      </c>
      <c r="D145" s="94" t="s">
        <v>579</v>
      </c>
      <c r="E145" s="93" t="s">
        <v>578</v>
      </c>
      <c r="F145" s="94" t="s">
        <v>580</v>
      </c>
      <c r="G145" s="94" t="s">
        <v>581</v>
      </c>
      <c r="H145" s="79">
        <v>1100</v>
      </c>
      <c r="I145" s="79"/>
      <c r="J145" s="79"/>
      <c r="K145" s="79">
        <v>1320</v>
      </c>
      <c r="L145" s="79"/>
      <c r="M145" s="79"/>
      <c r="N145" s="94"/>
    </row>
    <row r="146" spans="1:14" ht="61.5" x14ac:dyDescent="0.45">
      <c r="A146" s="93" t="s">
        <v>235</v>
      </c>
      <c r="B146" s="93" t="s">
        <v>462</v>
      </c>
      <c r="C146" s="94" t="s">
        <v>579</v>
      </c>
      <c r="D146" s="94" t="s">
        <v>582</v>
      </c>
      <c r="E146" s="218" t="s">
        <v>462</v>
      </c>
      <c r="F146" s="218" t="s">
        <v>465</v>
      </c>
      <c r="G146" s="218" t="s">
        <v>583</v>
      </c>
      <c r="H146" s="207">
        <v>1100</v>
      </c>
      <c r="I146" s="207"/>
      <c r="J146" s="207"/>
      <c r="K146" s="207">
        <v>1320</v>
      </c>
      <c r="L146" s="207"/>
      <c r="M146" s="207"/>
      <c r="N146" s="218" t="s">
        <v>118</v>
      </c>
    </row>
    <row r="147" spans="1:14" ht="30.75" x14ac:dyDescent="0.45">
      <c r="A147" s="93" t="s">
        <v>236</v>
      </c>
      <c r="B147" s="93" t="s">
        <v>462</v>
      </c>
      <c r="C147" s="94" t="s">
        <v>584</v>
      </c>
      <c r="D147" s="94" t="s">
        <v>585</v>
      </c>
      <c r="E147" s="218"/>
      <c r="F147" s="218"/>
      <c r="G147" s="218"/>
      <c r="H147" s="208"/>
      <c r="I147" s="208"/>
      <c r="J147" s="208"/>
      <c r="K147" s="208"/>
      <c r="L147" s="208"/>
      <c r="M147" s="208"/>
      <c r="N147" s="218"/>
    </row>
    <row r="148" spans="1:14" ht="46.15" x14ac:dyDescent="0.45">
      <c r="A148" s="93" t="s">
        <v>237</v>
      </c>
      <c r="B148" s="93" t="s">
        <v>586</v>
      </c>
      <c r="C148" s="94"/>
      <c r="D148" s="94"/>
      <c r="E148" s="93" t="s">
        <v>587</v>
      </c>
      <c r="F148" s="94"/>
      <c r="G148" s="94"/>
      <c r="H148" s="79">
        <v>180</v>
      </c>
      <c r="I148" s="79"/>
      <c r="J148" s="79"/>
      <c r="K148" s="79">
        <v>200</v>
      </c>
      <c r="L148" s="79"/>
      <c r="M148" s="79"/>
      <c r="N148" s="94"/>
    </row>
    <row r="149" spans="1:14" x14ac:dyDescent="0.45">
      <c r="A149" s="102" t="s">
        <v>207</v>
      </c>
      <c r="B149" s="96" t="s">
        <v>137</v>
      </c>
      <c r="C149" s="94"/>
      <c r="D149" s="94"/>
      <c r="E149" s="93"/>
      <c r="F149" s="94"/>
      <c r="G149" s="94"/>
      <c r="H149" s="78"/>
      <c r="I149" s="78"/>
      <c r="J149" s="78"/>
      <c r="K149" s="78"/>
      <c r="L149" s="78"/>
      <c r="M149" s="78"/>
      <c r="N149" s="94"/>
    </row>
    <row r="150" spans="1:14" ht="30.75" x14ac:dyDescent="0.45">
      <c r="A150" s="103" t="s">
        <v>88</v>
      </c>
      <c r="B150" s="93" t="s">
        <v>453</v>
      </c>
      <c r="C150" s="94" t="s">
        <v>601</v>
      </c>
      <c r="D150" s="94" t="s">
        <v>601</v>
      </c>
      <c r="E150" s="93" t="s">
        <v>453</v>
      </c>
      <c r="F150" s="94" t="s">
        <v>598</v>
      </c>
      <c r="G150" s="94" t="s">
        <v>601</v>
      </c>
      <c r="H150" s="78">
        <v>430</v>
      </c>
      <c r="I150" s="78">
        <v>320</v>
      </c>
      <c r="J150" s="78">
        <v>230</v>
      </c>
      <c r="K150" s="78">
        <v>830</v>
      </c>
      <c r="L150" s="78">
        <v>380</v>
      </c>
      <c r="M150" s="78">
        <v>260</v>
      </c>
      <c r="N150" s="94" t="s">
        <v>111</v>
      </c>
    </row>
    <row r="151" spans="1:14" ht="30.75" x14ac:dyDescent="0.45">
      <c r="A151" s="103" t="s">
        <v>89</v>
      </c>
      <c r="B151" s="93" t="s">
        <v>455</v>
      </c>
      <c r="C151" s="94" t="s">
        <v>598</v>
      </c>
      <c r="D151" s="94" t="s">
        <v>601</v>
      </c>
      <c r="E151" s="93" t="s">
        <v>455</v>
      </c>
      <c r="F151" s="94" t="s">
        <v>598</v>
      </c>
      <c r="G151" s="94" t="s">
        <v>602</v>
      </c>
      <c r="H151" s="79">
        <v>630</v>
      </c>
      <c r="I151" s="79">
        <v>500</v>
      </c>
      <c r="J151" s="79">
        <v>380</v>
      </c>
      <c r="K151" s="78">
        <v>840</v>
      </c>
      <c r="L151" s="78"/>
      <c r="M151" s="78"/>
      <c r="N151" s="94" t="s">
        <v>122</v>
      </c>
    </row>
    <row r="152" spans="1:14" ht="30.75" x14ac:dyDescent="0.45">
      <c r="A152" s="103" t="s">
        <v>90</v>
      </c>
      <c r="B152" s="93" t="s">
        <v>603</v>
      </c>
      <c r="C152" s="94" t="s">
        <v>604</v>
      </c>
      <c r="D152" s="94" t="s">
        <v>601</v>
      </c>
      <c r="E152" s="93" t="s">
        <v>603</v>
      </c>
      <c r="F152" s="94" t="s">
        <v>604</v>
      </c>
      <c r="G152" s="94" t="s">
        <v>602</v>
      </c>
      <c r="H152" s="79">
        <v>530</v>
      </c>
      <c r="I152" s="79">
        <v>420</v>
      </c>
      <c r="J152" s="79">
        <v>320</v>
      </c>
      <c r="K152" s="78">
        <v>850</v>
      </c>
      <c r="L152" s="78"/>
      <c r="M152" s="78"/>
      <c r="N152" s="94" t="s">
        <v>119</v>
      </c>
    </row>
    <row r="153" spans="1:14" ht="30.75" x14ac:dyDescent="0.45">
      <c r="A153" s="103" t="s">
        <v>99</v>
      </c>
      <c r="B153" s="93" t="s">
        <v>460</v>
      </c>
      <c r="C153" s="94" t="s">
        <v>598</v>
      </c>
      <c r="D153" s="94" t="s">
        <v>604</v>
      </c>
      <c r="E153" s="218" t="s">
        <v>460</v>
      </c>
      <c r="F153" s="218" t="s">
        <v>605</v>
      </c>
      <c r="G153" s="218" t="s">
        <v>338</v>
      </c>
      <c r="H153" s="207">
        <v>630</v>
      </c>
      <c r="I153" s="207">
        <v>490</v>
      </c>
      <c r="J153" s="207">
        <v>350</v>
      </c>
      <c r="K153" s="213">
        <v>840</v>
      </c>
      <c r="L153" s="213"/>
      <c r="M153" s="213"/>
      <c r="N153" s="218" t="s">
        <v>123</v>
      </c>
    </row>
    <row r="154" spans="1:14" ht="30.75" x14ac:dyDescent="0.45">
      <c r="A154" s="103" t="s">
        <v>149</v>
      </c>
      <c r="B154" s="93" t="s">
        <v>606</v>
      </c>
      <c r="C154" s="94" t="s">
        <v>607</v>
      </c>
      <c r="D154" s="94" t="s">
        <v>470</v>
      </c>
      <c r="E154" s="218"/>
      <c r="F154" s="218"/>
      <c r="G154" s="218"/>
      <c r="H154" s="208"/>
      <c r="I154" s="208"/>
      <c r="J154" s="208"/>
      <c r="K154" s="213"/>
      <c r="L154" s="213"/>
      <c r="M154" s="213"/>
      <c r="N154" s="218"/>
    </row>
    <row r="155" spans="1:14" ht="30.75" x14ac:dyDescent="0.45">
      <c r="A155" s="103" t="s">
        <v>150</v>
      </c>
      <c r="B155" s="93" t="s">
        <v>608</v>
      </c>
      <c r="C155" s="93" t="s">
        <v>609</v>
      </c>
      <c r="D155" s="93" t="s">
        <v>610</v>
      </c>
      <c r="E155" s="93" t="s">
        <v>467</v>
      </c>
      <c r="F155" s="93" t="s">
        <v>611</v>
      </c>
      <c r="G155" s="93" t="s">
        <v>612</v>
      </c>
      <c r="H155" s="79"/>
      <c r="I155" s="79"/>
      <c r="J155" s="79"/>
      <c r="K155" s="78"/>
      <c r="L155" s="78"/>
      <c r="M155" s="78"/>
      <c r="N155" s="94" t="s">
        <v>124</v>
      </c>
    </row>
    <row r="156" spans="1:14" ht="30.75" x14ac:dyDescent="0.45">
      <c r="A156" s="103" t="s">
        <v>238</v>
      </c>
      <c r="B156" s="93" t="s">
        <v>466</v>
      </c>
      <c r="C156" s="94" t="s">
        <v>601</v>
      </c>
      <c r="D156" s="94" t="s">
        <v>613</v>
      </c>
      <c r="E156" s="93" t="s">
        <v>466</v>
      </c>
      <c r="F156" s="94" t="s">
        <v>601</v>
      </c>
      <c r="G156" s="94" t="s">
        <v>384</v>
      </c>
      <c r="H156" s="79">
        <v>420</v>
      </c>
      <c r="I156" s="79">
        <v>350</v>
      </c>
      <c r="J156" s="79">
        <v>210</v>
      </c>
      <c r="K156" s="78">
        <v>520</v>
      </c>
      <c r="L156" s="78">
        <v>410</v>
      </c>
      <c r="M156" s="78">
        <v>240</v>
      </c>
      <c r="N156" s="94" t="s">
        <v>110</v>
      </c>
    </row>
    <row r="159" spans="1:14" x14ac:dyDescent="0.45">
      <c r="A159" s="90" t="s">
        <v>164</v>
      </c>
    </row>
    <row r="161" spans="1:14" x14ac:dyDescent="0.45">
      <c r="A161" s="199" t="s">
        <v>11</v>
      </c>
      <c r="B161" s="225" t="s">
        <v>15</v>
      </c>
      <c r="C161" s="225"/>
      <c r="D161" s="225"/>
      <c r="E161" s="199" t="s">
        <v>12</v>
      </c>
      <c r="F161" s="199"/>
      <c r="G161" s="199"/>
      <c r="H161" s="214" t="s">
        <v>71</v>
      </c>
      <c r="I161" s="215"/>
      <c r="J161" s="216"/>
      <c r="K161" s="217" t="s">
        <v>9</v>
      </c>
      <c r="L161" s="199"/>
      <c r="M161" s="199"/>
      <c r="N161" s="199" t="s">
        <v>2</v>
      </c>
    </row>
    <row r="162" spans="1:14" x14ac:dyDescent="0.45">
      <c r="A162" s="199"/>
      <c r="B162" s="199" t="s">
        <v>13</v>
      </c>
      <c r="C162" s="199" t="s">
        <v>1</v>
      </c>
      <c r="D162" s="199"/>
      <c r="E162" s="199" t="s">
        <v>13</v>
      </c>
      <c r="F162" s="199" t="s">
        <v>1</v>
      </c>
      <c r="G162" s="199"/>
      <c r="H162" s="199" t="s">
        <v>5</v>
      </c>
      <c r="I162" s="199" t="s">
        <v>6</v>
      </c>
      <c r="J162" s="199" t="s">
        <v>7</v>
      </c>
      <c r="K162" s="199" t="s">
        <v>5</v>
      </c>
      <c r="L162" s="199" t="s">
        <v>6</v>
      </c>
      <c r="M162" s="199" t="s">
        <v>7</v>
      </c>
      <c r="N162" s="199"/>
    </row>
    <row r="163" spans="1:14" x14ac:dyDescent="0.45">
      <c r="A163" s="199"/>
      <c r="B163" s="199"/>
      <c r="C163" s="71" t="s">
        <v>3</v>
      </c>
      <c r="D163" s="71" t="s">
        <v>14</v>
      </c>
      <c r="E163" s="199"/>
      <c r="F163" s="71" t="s">
        <v>3</v>
      </c>
      <c r="G163" s="71" t="s">
        <v>14</v>
      </c>
      <c r="H163" s="199"/>
      <c r="I163" s="199"/>
      <c r="J163" s="199"/>
      <c r="K163" s="199"/>
      <c r="L163" s="199"/>
      <c r="M163" s="199"/>
      <c r="N163" s="199"/>
    </row>
    <row r="164" spans="1:14" x14ac:dyDescent="0.45">
      <c r="A164" s="76">
        <v>1</v>
      </c>
      <c r="B164" s="76">
        <v>2</v>
      </c>
      <c r="C164" s="76">
        <v>3</v>
      </c>
      <c r="D164" s="76">
        <v>4</v>
      </c>
      <c r="E164" s="76">
        <v>5</v>
      </c>
      <c r="F164" s="76">
        <v>6</v>
      </c>
      <c r="G164" s="76">
        <v>7</v>
      </c>
      <c r="H164" s="76"/>
      <c r="I164" s="76"/>
      <c r="J164" s="76"/>
      <c r="K164" s="76">
        <v>8</v>
      </c>
      <c r="L164" s="76">
        <v>9</v>
      </c>
      <c r="M164" s="76">
        <v>10</v>
      </c>
      <c r="N164" s="76">
        <v>11</v>
      </c>
    </row>
    <row r="165" spans="1:14" ht="30" x14ac:dyDescent="0.45">
      <c r="A165" s="92" t="s">
        <v>189</v>
      </c>
      <c r="B165" s="92" t="s">
        <v>144</v>
      </c>
      <c r="C165" s="76"/>
      <c r="D165" s="76"/>
      <c r="E165" s="76"/>
      <c r="F165" s="76"/>
      <c r="G165" s="76"/>
      <c r="H165" s="76"/>
      <c r="I165" s="76"/>
      <c r="J165" s="76"/>
      <c r="K165" s="76"/>
      <c r="L165" s="76"/>
      <c r="M165" s="76"/>
      <c r="N165" s="76"/>
    </row>
    <row r="166" spans="1:14" ht="76.900000000000006" x14ac:dyDescent="0.45">
      <c r="A166" s="78" t="s">
        <v>20</v>
      </c>
      <c r="B166" s="93" t="s">
        <v>354</v>
      </c>
      <c r="C166" s="94" t="s">
        <v>355</v>
      </c>
      <c r="D166" s="94" t="s">
        <v>356</v>
      </c>
      <c r="E166" s="93" t="s">
        <v>357</v>
      </c>
      <c r="F166" s="94" t="s">
        <v>358</v>
      </c>
      <c r="G166" s="94" t="s">
        <v>359</v>
      </c>
      <c r="H166" s="72">
        <v>550</v>
      </c>
      <c r="I166" s="72"/>
      <c r="J166" s="72"/>
      <c r="K166" s="72">
        <v>650</v>
      </c>
      <c r="L166" s="72"/>
      <c r="M166" s="72"/>
      <c r="N166" s="73" t="s">
        <v>102</v>
      </c>
    </row>
    <row r="167" spans="1:14" ht="46.15" x14ac:dyDescent="0.45">
      <c r="A167" s="78" t="s">
        <v>21</v>
      </c>
      <c r="B167" s="93" t="s">
        <v>360</v>
      </c>
      <c r="C167" s="94" t="s">
        <v>361</v>
      </c>
      <c r="D167" s="94" t="s">
        <v>362</v>
      </c>
      <c r="E167" s="93" t="s">
        <v>360</v>
      </c>
      <c r="F167" s="94" t="s">
        <v>363</v>
      </c>
      <c r="G167" s="94" t="s">
        <v>362</v>
      </c>
      <c r="H167" s="72">
        <v>1000</v>
      </c>
      <c r="I167" s="72">
        <v>370</v>
      </c>
      <c r="J167" s="72">
        <v>230</v>
      </c>
      <c r="K167" s="72">
        <v>1300</v>
      </c>
      <c r="L167" s="72">
        <v>440</v>
      </c>
      <c r="M167" s="72">
        <v>260</v>
      </c>
      <c r="N167" s="73" t="s">
        <v>105</v>
      </c>
    </row>
    <row r="168" spans="1:14" ht="61.5" x14ac:dyDescent="0.45">
      <c r="A168" s="78" t="s">
        <v>145</v>
      </c>
      <c r="B168" s="93" t="s">
        <v>364</v>
      </c>
      <c r="C168" s="94" t="s">
        <v>365</v>
      </c>
      <c r="D168" s="94" t="s">
        <v>366</v>
      </c>
      <c r="E168" s="93" t="s">
        <v>364</v>
      </c>
      <c r="F168" s="94" t="s">
        <v>365</v>
      </c>
      <c r="G168" s="94" t="s">
        <v>367</v>
      </c>
      <c r="H168" s="72">
        <v>550</v>
      </c>
      <c r="I168" s="72"/>
      <c r="J168" s="72"/>
      <c r="K168" s="72">
        <v>650</v>
      </c>
      <c r="L168" s="72"/>
      <c r="M168" s="72"/>
      <c r="N168" s="73" t="s">
        <v>103</v>
      </c>
    </row>
    <row r="169" spans="1:14" ht="61.5" x14ac:dyDescent="0.45">
      <c r="A169" s="78" t="s">
        <v>146</v>
      </c>
      <c r="B169" s="93" t="s">
        <v>368</v>
      </c>
      <c r="C169" s="94" t="s">
        <v>369</v>
      </c>
      <c r="D169" s="94" t="s">
        <v>370</v>
      </c>
      <c r="E169" s="93" t="s">
        <v>371</v>
      </c>
      <c r="F169" s="94" t="s">
        <v>372</v>
      </c>
      <c r="G169" s="94" t="s">
        <v>373</v>
      </c>
      <c r="H169" s="72">
        <v>750</v>
      </c>
      <c r="I169" s="72"/>
      <c r="J169" s="72"/>
      <c r="K169" s="72">
        <v>950</v>
      </c>
      <c r="L169" s="72"/>
      <c r="M169" s="72"/>
      <c r="N169" s="73" t="s">
        <v>102</v>
      </c>
    </row>
    <row r="170" spans="1:14" ht="76.900000000000006" x14ac:dyDescent="0.45">
      <c r="A170" s="78" t="s">
        <v>151</v>
      </c>
      <c r="B170" s="93" t="s">
        <v>374</v>
      </c>
      <c r="C170" s="94" t="s">
        <v>375</v>
      </c>
      <c r="D170" s="94" t="s">
        <v>376</v>
      </c>
      <c r="E170" s="93" t="s">
        <v>377</v>
      </c>
      <c r="F170" s="94" t="s">
        <v>378</v>
      </c>
      <c r="G170" s="94" t="s">
        <v>379</v>
      </c>
      <c r="H170" s="72">
        <v>800</v>
      </c>
      <c r="I170" s="72"/>
      <c r="J170" s="72"/>
      <c r="K170" s="72">
        <v>1000</v>
      </c>
      <c r="L170" s="72"/>
      <c r="M170" s="72"/>
      <c r="N170" s="73" t="s">
        <v>102</v>
      </c>
    </row>
    <row r="171" spans="1:14" ht="30.75" x14ac:dyDescent="0.45">
      <c r="A171" s="78" t="s">
        <v>152</v>
      </c>
      <c r="B171" s="93" t="s">
        <v>380</v>
      </c>
      <c r="C171" s="94" t="s">
        <v>381</v>
      </c>
      <c r="D171" s="94" t="s">
        <v>382</v>
      </c>
      <c r="E171" s="93" t="s">
        <v>380</v>
      </c>
      <c r="F171" s="94" t="s">
        <v>381</v>
      </c>
      <c r="G171" s="94" t="s">
        <v>377</v>
      </c>
      <c r="H171" s="72">
        <v>900</v>
      </c>
      <c r="I171" s="72"/>
      <c r="J171" s="72"/>
      <c r="K171" s="72">
        <v>1100</v>
      </c>
      <c r="L171" s="72"/>
      <c r="M171" s="72"/>
      <c r="N171" s="73" t="s">
        <v>104</v>
      </c>
    </row>
    <row r="172" spans="1:14" ht="46.15" x14ac:dyDescent="0.45">
      <c r="A172" s="78" t="s">
        <v>166</v>
      </c>
      <c r="B172" s="93" t="s">
        <v>383</v>
      </c>
      <c r="C172" s="94" t="s">
        <v>384</v>
      </c>
      <c r="D172" s="94" t="s">
        <v>385</v>
      </c>
      <c r="E172" s="93" t="s">
        <v>383</v>
      </c>
      <c r="F172" s="94" t="s">
        <v>386</v>
      </c>
      <c r="G172" s="94" t="s">
        <v>385</v>
      </c>
      <c r="H172" s="72">
        <v>1000</v>
      </c>
      <c r="I172" s="72"/>
      <c r="J172" s="72"/>
      <c r="K172" s="72">
        <v>1300</v>
      </c>
      <c r="L172" s="72"/>
      <c r="M172" s="72"/>
      <c r="N172" s="73" t="s">
        <v>106</v>
      </c>
    </row>
    <row r="173" spans="1:14" ht="46.15" x14ac:dyDescent="0.45">
      <c r="A173" s="78" t="s">
        <v>167</v>
      </c>
      <c r="B173" s="93" t="s">
        <v>387</v>
      </c>
      <c r="C173" s="94" t="s">
        <v>388</v>
      </c>
      <c r="D173" s="94" t="s">
        <v>389</v>
      </c>
      <c r="E173" s="93" t="s">
        <v>383</v>
      </c>
      <c r="F173" s="94" t="s">
        <v>388</v>
      </c>
      <c r="G173" s="94" t="s">
        <v>390</v>
      </c>
      <c r="H173" s="72">
        <v>750</v>
      </c>
      <c r="I173" s="72"/>
      <c r="J173" s="72"/>
      <c r="K173" s="72">
        <v>950</v>
      </c>
      <c r="L173" s="72"/>
      <c r="M173" s="72"/>
      <c r="N173" s="73" t="s">
        <v>102</v>
      </c>
    </row>
    <row r="174" spans="1:14" ht="46.15" x14ac:dyDescent="0.45">
      <c r="A174" s="78" t="s">
        <v>168</v>
      </c>
      <c r="B174" s="93" t="s">
        <v>391</v>
      </c>
      <c r="C174" s="94" t="s">
        <v>18</v>
      </c>
      <c r="D174" s="94" t="s">
        <v>392</v>
      </c>
      <c r="E174" s="218" t="s">
        <v>391</v>
      </c>
      <c r="F174" s="218" t="s">
        <v>17</v>
      </c>
      <c r="G174" s="218" t="s">
        <v>392</v>
      </c>
      <c r="H174" s="224">
        <v>750</v>
      </c>
      <c r="I174" s="224"/>
      <c r="J174" s="224"/>
      <c r="K174" s="224">
        <v>950</v>
      </c>
      <c r="L174" s="224"/>
      <c r="M174" s="224"/>
      <c r="N174" s="223" t="s">
        <v>107</v>
      </c>
    </row>
    <row r="175" spans="1:14" ht="30.75" x14ac:dyDescent="0.45">
      <c r="A175" s="78" t="s">
        <v>169</v>
      </c>
      <c r="B175" s="93" t="s">
        <v>16</v>
      </c>
      <c r="C175" s="94" t="s">
        <v>17</v>
      </c>
      <c r="D175" s="94" t="s">
        <v>18</v>
      </c>
      <c r="E175" s="218"/>
      <c r="F175" s="218"/>
      <c r="G175" s="218"/>
      <c r="H175" s="224"/>
      <c r="I175" s="224"/>
      <c r="J175" s="224"/>
      <c r="K175" s="224"/>
      <c r="L175" s="224"/>
      <c r="M175" s="224"/>
      <c r="N175" s="223"/>
    </row>
    <row r="176" spans="1:14" ht="61.5" x14ac:dyDescent="0.45">
      <c r="A176" s="78" t="s">
        <v>213</v>
      </c>
      <c r="B176" s="93" t="s">
        <v>393</v>
      </c>
      <c r="C176" s="94" t="s">
        <v>375</v>
      </c>
      <c r="D176" s="94" t="s">
        <v>394</v>
      </c>
      <c r="E176" s="93" t="s">
        <v>395</v>
      </c>
      <c r="F176" s="94" t="s">
        <v>396</v>
      </c>
      <c r="G176" s="94" t="s">
        <v>397</v>
      </c>
      <c r="H176" s="72">
        <v>750</v>
      </c>
      <c r="I176" s="72"/>
      <c r="J176" s="72"/>
      <c r="K176" s="72">
        <v>950</v>
      </c>
      <c r="L176" s="72"/>
      <c r="M176" s="72"/>
      <c r="N176" s="73" t="s">
        <v>102</v>
      </c>
    </row>
    <row r="177" spans="1:14" ht="46.15" x14ac:dyDescent="0.45">
      <c r="A177" s="78" t="s">
        <v>214</v>
      </c>
      <c r="B177" s="93" t="s">
        <v>398</v>
      </c>
      <c r="C177" s="94" t="s">
        <v>399</v>
      </c>
      <c r="D177" s="94" t="s">
        <v>400</v>
      </c>
      <c r="E177" s="93" t="s">
        <v>398</v>
      </c>
      <c r="F177" s="94" t="s">
        <v>401</v>
      </c>
      <c r="G177" s="94" t="s">
        <v>400</v>
      </c>
      <c r="H177" s="72">
        <v>1000</v>
      </c>
      <c r="I177" s="72"/>
      <c r="J177" s="72"/>
      <c r="K177" s="72">
        <v>1300</v>
      </c>
      <c r="L177" s="72"/>
      <c r="M177" s="72"/>
      <c r="N177" s="73" t="s">
        <v>111</v>
      </c>
    </row>
    <row r="178" spans="1:14" ht="46.15" x14ac:dyDescent="0.45">
      <c r="A178" s="78" t="s">
        <v>215</v>
      </c>
      <c r="B178" s="93" t="s">
        <v>402</v>
      </c>
      <c r="C178" s="94" t="s">
        <v>399</v>
      </c>
      <c r="D178" s="94" t="s">
        <v>400</v>
      </c>
      <c r="E178" s="93" t="s">
        <v>402</v>
      </c>
      <c r="F178" s="94" t="s">
        <v>401</v>
      </c>
      <c r="G178" s="94" t="s">
        <v>400</v>
      </c>
      <c r="H178" s="72">
        <v>800</v>
      </c>
      <c r="I178" s="72"/>
      <c r="J178" s="72"/>
      <c r="K178" s="72">
        <v>1000</v>
      </c>
      <c r="L178" s="72"/>
      <c r="M178" s="72"/>
      <c r="N178" s="73" t="s">
        <v>111</v>
      </c>
    </row>
    <row r="179" spans="1:14" x14ac:dyDescent="0.45">
      <c r="A179" s="95" t="s">
        <v>190</v>
      </c>
      <c r="B179" s="96" t="s">
        <v>29</v>
      </c>
      <c r="C179" s="97"/>
      <c r="D179" s="97"/>
      <c r="E179" s="96"/>
      <c r="F179" s="97"/>
      <c r="G179" s="97"/>
      <c r="H179" s="77"/>
      <c r="I179" s="77"/>
      <c r="J179" s="77"/>
      <c r="K179" s="77"/>
      <c r="L179" s="77"/>
      <c r="M179" s="77"/>
      <c r="N179" s="98"/>
    </row>
    <row r="180" spans="1:14" ht="92.25" x14ac:dyDescent="0.45">
      <c r="A180" s="78" t="s">
        <v>72</v>
      </c>
      <c r="B180" s="93" t="s">
        <v>403</v>
      </c>
      <c r="C180" s="94"/>
      <c r="D180" s="94"/>
      <c r="E180" s="93" t="s">
        <v>403</v>
      </c>
      <c r="F180" s="94" t="s">
        <v>404</v>
      </c>
      <c r="G180" s="94" t="s">
        <v>405</v>
      </c>
      <c r="H180" s="72">
        <v>300</v>
      </c>
      <c r="I180" s="72">
        <v>160</v>
      </c>
      <c r="J180" s="72">
        <v>130</v>
      </c>
      <c r="K180" s="72">
        <v>360</v>
      </c>
      <c r="L180" s="72">
        <v>180</v>
      </c>
      <c r="M180" s="72">
        <v>140</v>
      </c>
      <c r="N180" s="73" t="s">
        <v>108</v>
      </c>
    </row>
    <row r="181" spans="1:14" ht="61.5" x14ac:dyDescent="0.45">
      <c r="A181" s="78" t="s">
        <v>73</v>
      </c>
      <c r="B181" s="93" t="s">
        <v>406</v>
      </c>
      <c r="C181" s="94" t="s">
        <v>407</v>
      </c>
      <c r="D181" s="94" t="s">
        <v>408</v>
      </c>
      <c r="E181" s="218" t="s">
        <v>409</v>
      </c>
      <c r="F181" s="218" t="s">
        <v>410</v>
      </c>
      <c r="G181" s="218" t="s">
        <v>411</v>
      </c>
      <c r="H181" s="209">
        <v>360</v>
      </c>
      <c r="I181" s="209">
        <v>190</v>
      </c>
      <c r="J181" s="209">
        <v>130</v>
      </c>
      <c r="K181" s="209">
        <v>430</v>
      </c>
      <c r="L181" s="209">
        <v>210</v>
      </c>
      <c r="M181" s="209">
        <v>140</v>
      </c>
      <c r="N181" s="221" t="s">
        <v>109</v>
      </c>
    </row>
    <row r="182" spans="1:14" ht="30.75" x14ac:dyDescent="0.45">
      <c r="A182" s="78" t="s">
        <v>94</v>
      </c>
      <c r="B182" s="93" t="s">
        <v>412</v>
      </c>
      <c r="C182" s="94" t="s">
        <v>413</v>
      </c>
      <c r="D182" s="94" t="s">
        <v>414</v>
      </c>
      <c r="E182" s="218"/>
      <c r="F182" s="218"/>
      <c r="G182" s="218"/>
      <c r="H182" s="210"/>
      <c r="I182" s="210"/>
      <c r="J182" s="210"/>
      <c r="K182" s="210"/>
      <c r="L182" s="210"/>
      <c r="M182" s="210"/>
      <c r="N182" s="222"/>
    </row>
    <row r="183" spans="1:14" ht="46.15" x14ac:dyDescent="0.45">
      <c r="A183" s="78" t="s">
        <v>95</v>
      </c>
      <c r="B183" s="93" t="s">
        <v>415</v>
      </c>
      <c r="C183" s="94" t="s">
        <v>416</v>
      </c>
      <c r="D183" s="94" t="s">
        <v>417</v>
      </c>
      <c r="E183" s="93" t="s">
        <v>415</v>
      </c>
      <c r="F183" s="94" t="s">
        <v>416</v>
      </c>
      <c r="G183" s="94" t="s">
        <v>401</v>
      </c>
      <c r="H183" s="72">
        <v>650</v>
      </c>
      <c r="I183" s="72"/>
      <c r="J183" s="72"/>
      <c r="K183" s="72">
        <v>800</v>
      </c>
      <c r="L183" s="72"/>
      <c r="M183" s="72"/>
      <c r="N183" s="73" t="s">
        <v>110</v>
      </c>
    </row>
    <row r="184" spans="1:14" ht="30.75" x14ac:dyDescent="0.45">
      <c r="A184" s="78" t="s">
        <v>147</v>
      </c>
      <c r="B184" s="93" t="s">
        <v>418</v>
      </c>
      <c r="C184" s="94" t="s">
        <v>419</v>
      </c>
      <c r="D184" s="94" t="s">
        <v>399</v>
      </c>
      <c r="E184" s="93" t="s">
        <v>418</v>
      </c>
      <c r="F184" s="94" t="s">
        <v>419</v>
      </c>
      <c r="G184" s="94" t="s">
        <v>420</v>
      </c>
      <c r="H184" s="72">
        <v>650</v>
      </c>
      <c r="I184" s="72"/>
      <c r="J184" s="72"/>
      <c r="K184" s="72"/>
      <c r="L184" s="72"/>
      <c r="M184" s="72"/>
      <c r="N184" s="73" t="s">
        <v>110</v>
      </c>
    </row>
    <row r="185" spans="1:14" ht="30.75" x14ac:dyDescent="0.45">
      <c r="A185" s="78" t="s">
        <v>148</v>
      </c>
      <c r="B185" s="93" t="s">
        <v>421</v>
      </c>
      <c r="C185" s="94" t="s">
        <v>141</v>
      </c>
      <c r="D185" s="94" t="s">
        <v>415</v>
      </c>
      <c r="E185" s="93" t="s">
        <v>421</v>
      </c>
      <c r="F185" s="94" t="s">
        <v>141</v>
      </c>
      <c r="G185" s="94" t="s">
        <v>422</v>
      </c>
      <c r="H185" s="72">
        <v>750</v>
      </c>
      <c r="I185" s="72"/>
      <c r="J185" s="72"/>
      <c r="K185" s="72">
        <v>950</v>
      </c>
      <c r="L185" s="72"/>
      <c r="M185" s="72"/>
      <c r="N185" s="73" t="s">
        <v>110</v>
      </c>
    </row>
    <row r="186" spans="1:14" ht="46.15" x14ac:dyDescent="0.45">
      <c r="A186" s="78" t="s">
        <v>216</v>
      </c>
      <c r="B186" s="93" t="s">
        <v>63</v>
      </c>
      <c r="C186" s="94" t="s">
        <v>423</v>
      </c>
      <c r="D186" s="94" t="s">
        <v>424</v>
      </c>
      <c r="E186" s="93" t="s">
        <v>425</v>
      </c>
      <c r="F186" s="94" t="s">
        <v>423</v>
      </c>
      <c r="G186" s="94" t="s">
        <v>424</v>
      </c>
      <c r="H186" s="72">
        <v>800</v>
      </c>
      <c r="I186" s="72"/>
      <c r="J186" s="72"/>
      <c r="K186" s="72">
        <v>1000</v>
      </c>
      <c r="L186" s="72"/>
      <c r="M186" s="72"/>
      <c r="N186" s="73" t="s">
        <v>102</v>
      </c>
    </row>
    <row r="187" spans="1:14" ht="76.900000000000006" x14ac:dyDescent="0.45">
      <c r="A187" s="78" t="s">
        <v>217</v>
      </c>
      <c r="B187" s="93" t="s">
        <v>426</v>
      </c>
      <c r="C187" s="94" t="s">
        <v>427</v>
      </c>
      <c r="D187" s="94" t="s">
        <v>428</v>
      </c>
      <c r="E187" s="93" t="s">
        <v>429</v>
      </c>
      <c r="F187" s="94" t="s">
        <v>427</v>
      </c>
      <c r="G187" s="94" t="s">
        <v>430</v>
      </c>
      <c r="H187" s="72">
        <v>450</v>
      </c>
      <c r="I187" s="72"/>
      <c r="J187" s="72"/>
      <c r="K187" s="72">
        <v>550</v>
      </c>
      <c r="L187" s="72"/>
      <c r="M187" s="72"/>
      <c r="N187" s="73" t="s">
        <v>102</v>
      </c>
    </row>
    <row r="188" spans="1:14" ht="30.75" x14ac:dyDescent="0.45">
      <c r="A188" s="78" t="s">
        <v>218</v>
      </c>
      <c r="B188" s="93" t="s">
        <v>431</v>
      </c>
      <c r="C188" s="94" t="s">
        <v>432</v>
      </c>
      <c r="D188" s="94" t="s">
        <v>433</v>
      </c>
      <c r="E188" s="93" t="s">
        <v>431</v>
      </c>
      <c r="F188" s="94" t="s">
        <v>432</v>
      </c>
      <c r="G188" s="94" t="s">
        <v>434</v>
      </c>
      <c r="H188" s="72">
        <v>450</v>
      </c>
      <c r="I188" s="72"/>
      <c r="J188" s="72"/>
      <c r="K188" s="72">
        <v>550</v>
      </c>
      <c r="L188" s="72"/>
      <c r="M188" s="72"/>
      <c r="N188" s="73" t="s">
        <v>110</v>
      </c>
    </row>
    <row r="189" spans="1:14" ht="61.5" x14ac:dyDescent="0.45">
      <c r="A189" s="78" t="s">
        <v>219</v>
      </c>
      <c r="B189" s="93" t="s">
        <v>435</v>
      </c>
      <c r="C189" s="94" t="s">
        <v>436</v>
      </c>
      <c r="D189" s="94" t="s">
        <v>428</v>
      </c>
      <c r="E189" s="93" t="s">
        <v>437</v>
      </c>
      <c r="F189" s="94" t="s">
        <v>438</v>
      </c>
      <c r="G189" s="94" t="s">
        <v>439</v>
      </c>
      <c r="H189" s="72">
        <v>450</v>
      </c>
      <c r="I189" s="72"/>
      <c r="J189" s="72"/>
      <c r="K189" s="72">
        <v>550</v>
      </c>
      <c r="L189" s="72"/>
      <c r="M189" s="72"/>
      <c r="N189" s="73" t="s">
        <v>102</v>
      </c>
    </row>
    <row r="190" spans="1:14" ht="46.15" x14ac:dyDescent="0.45">
      <c r="A190" s="78" t="s">
        <v>220</v>
      </c>
      <c r="B190" s="93" t="s">
        <v>440</v>
      </c>
      <c r="C190" s="94" t="s">
        <v>441</v>
      </c>
      <c r="D190" s="94" t="s">
        <v>442</v>
      </c>
      <c r="E190" s="93" t="s">
        <v>440</v>
      </c>
      <c r="F190" s="94" t="s">
        <v>443</v>
      </c>
      <c r="G190" s="94" t="s">
        <v>442</v>
      </c>
      <c r="H190" s="72">
        <v>450</v>
      </c>
      <c r="I190" s="72"/>
      <c r="J190" s="72"/>
      <c r="K190" s="72">
        <v>550</v>
      </c>
      <c r="L190" s="72"/>
      <c r="M190" s="72"/>
      <c r="N190" s="73" t="s">
        <v>111</v>
      </c>
    </row>
    <row r="191" spans="1:14" ht="46.15" x14ac:dyDescent="0.45">
      <c r="A191" s="78" t="s">
        <v>221</v>
      </c>
      <c r="B191" s="93" t="s">
        <v>444</v>
      </c>
      <c r="C191" s="94" t="s">
        <v>432</v>
      </c>
      <c r="D191" s="94" t="s">
        <v>433</v>
      </c>
      <c r="E191" s="93" t="s">
        <v>445</v>
      </c>
      <c r="F191" s="94" t="s">
        <v>446</v>
      </c>
      <c r="G191" s="94" t="s">
        <v>447</v>
      </c>
      <c r="H191" s="72">
        <v>450</v>
      </c>
      <c r="I191" s="72"/>
      <c r="J191" s="72"/>
      <c r="K191" s="72">
        <v>550</v>
      </c>
      <c r="L191" s="72"/>
      <c r="M191" s="72"/>
      <c r="N191" s="73" t="s">
        <v>102</v>
      </c>
    </row>
    <row r="192" spans="1:14" ht="30.75" x14ac:dyDescent="0.45">
      <c r="A192" s="78" t="s">
        <v>222</v>
      </c>
      <c r="B192" s="219" t="s">
        <v>140</v>
      </c>
      <c r="C192" s="219" t="s">
        <v>141</v>
      </c>
      <c r="D192" s="219" t="s">
        <v>142</v>
      </c>
      <c r="E192" s="93" t="s">
        <v>140</v>
      </c>
      <c r="F192" s="94" t="s">
        <v>141</v>
      </c>
      <c r="G192" s="94" t="s">
        <v>353</v>
      </c>
      <c r="H192" s="72">
        <v>1000</v>
      </c>
      <c r="I192" s="72"/>
      <c r="J192" s="72"/>
      <c r="K192" s="72">
        <v>1250</v>
      </c>
      <c r="L192" s="72"/>
      <c r="M192" s="72"/>
      <c r="N192" s="221" t="s">
        <v>143</v>
      </c>
    </row>
    <row r="193" spans="1:14" ht="30.75" x14ac:dyDescent="0.45">
      <c r="A193" s="78" t="s">
        <v>223</v>
      </c>
      <c r="B193" s="220"/>
      <c r="C193" s="220"/>
      <c r="D193" s="220"/>
      <c r="E193" s="93" t="s">
        <v>140</v>
      </c>
      <c r="F193" s="94" t="s">
        <v>353</v>
      </c>
      <c r="G193" s="94" t="s">
        <v>142</v>
      </c>
      <c r="H193" s="72">
        <v>1000</v>
      </c>
      <c r="I193" s="72"/>
      <c r="J193" s="72"/>
      <c r="K193" s="72">
        <v>1250</v>
      </c>
      <c r="L193" s="72"/>
      <c r="M193" s="72"/>
      <c r="N193" s="222"/>
    </row>
    <row r="194" spans="1:14" ht="30.75" x14ac:dyDescent="0.45">
      <c r="A194" s="78" t="s">
        <v>224</v>
      </c>
      <c r="B194" s="219">
        <v>0</v>
      </c>
      <c r="C194" s="219">
        <v>0</v>
      </c>
      <c r="D194" s="219">
        <v>0</v>
      </c>
      <c r="E194" s="101" t="s">
        <v>448</v>
      </c>
      <c r="F194" s="101" t="s">
        <v>449</v>
      </c>
      <c r="G194" s="101" t="s">
        <v>450</v>
      </c>
      <c r="H194" s="72">
        <v>650</v>
      </c>
      <c r="I194" s="72"/>
      <c r="J194" s="72"/>
      <c r="K194" s="72">
        <v>800</v>
      </c>
      <c r="L194" s="72"/>
      <c r="M194" s="72"/>
      <c r="N194" s="221" t="s">
        <v>143</v>
      </c>
    </row>
    <row r="195" spans="1:14" x14ac:dyDescent="0.45">
      <c r="A195" s="78" t="s">
        <v>225</v>
      </c>
      <c r="B195" s="220"/>
      <c r="C195" s="220"/>
      <c r="D195" s="220"/>
      <c r="E195" s="101">
        <v>0</v>
      </c>
      <c r="F195" s="101">
        <v>0</v>
      </c>
      <c r="G195" s="94">
        <v>0</v>
      </c>
      <c r="H195" s="72">
        <v>650</v>
      </c>
      <c r="I195" s="72"/>
      <c r="J195" s="72"/>
      <c r="K195" s="72">
        <v>800</v>
      </c>
      <c r="L195" s="72"/>
      <c r="M195" s="72"/>
      <c r="N195" s="222"/>
    </row>
    <row r="196" spans="1:14" x14ac:dyDescent="0.35">
      <c r="A196" s="102" t="s">
        <v>191</v>
      </c>
      <c r="B196" s="15" t="s">
        <v>138</v>
      </c>
      <c r="C196" s="94"/>
      <c r="D196" s="94"/>
      <c r="E196" s="93"/>
      <c r="F196" s="94"/>
      <c r="G196" s="94"/>
      <c r="H196" s="78"/>
      <c r="I196" s="78"/>
      <c r="J196" s="78"/>
      <c r="K196" s="78"/>
      <c r="L196" s="78"/>
      <c r="M196" s="78"/>
      <c r="N196" s="94"/>
    </row>
    <row r="197" spans="1:14" ht="30.75" x14ac:dyDescent="0.45">
      <c r="A197" s="103" t="s">
        <v>74</v>
      </c>
      <c r="B197" s="93" t="s">
        <v>492</v>
      </c>
      <c r="C197" s="94" t="s">
        <v>495</v>
      </c>
      <c r="D197" s="94" t="s">
        <v>496</v>
      </c>
      <c r="E197" s="93" t="s">
        <v>491</v>
      </c>
      <c r="F197" s="94" t="s">
        <v>495</v>
      </c>
      <c r="G197" s="94" t="s">
        <v>496</v>
      </c>
      <c r="H197" s="79">
        <v>350</v>
      </c>
      <c r="I197" s="79">
        <v>240</v>
      </c>
      <c r="J197" s="79">
        <v>160</v>
      </c>
      <c r="K197" s="78">
        <v>430</v>
      </c>
      <c r="L197" s="78">
        <v>290</v>
      </c>
      <c r="M197" s="78">
        <v>180</v>
      </c>
      <c r="N197" s="94" t="s">
        <v>112</v>
      </c>
    </row>
    <row r="198" spans="1:14" ht="30.75" x14ac:dyDescent="0.45">
      <c r="A198" s="103" t="s">
        <v>75</v>
      </c>
      <c r="B198" s="93" t="s">
        <v>497</v>
      </c>
      <c r="C198" s="94" t="s">
        <v>498</v>
      </c>
      <c r="D198" s="94" t="s">
        <v>499</v>
      </c>
      <c r="E198" s="93" t="s">
        <v>500</v>
      </c>
      <c r="F198" s="94" t="s">
        <v>501</v>
      </c>
      <c r="G198" s="94" t="s">
        <v>502</v>
      </c>
      <c r="H198" s="79">
        <v>270</v>
      </c>
      <c r="I198" s="79">
        <v>190</v>
      </c>
      <c r="J198" s="79">
        <v>130</v>
      </c>
      <c r="K198" s="78">
        <v>320</v>
      </c>
      <c r="L198" s="78">
        <v>210</v>
      </c>
      <c r="M198" s="78">
        <v>140</v>
      </c>
      <c r="N198" s="94" t="s">
        <v>113</v>
      </c>
    </row>
    <row r="199" spans="1:14" x14ac:dyDescent="0.45">
      <c r="A199" s="102" t="s">
        <v>192</v>
      </c>
      <c r="B199" s="1" t="s">
        <v>134</v>
      </c>
      <c r="C199" s="94"/>
      <c r="D199" s="94"/>
      <c r="E199" s="93"/>
      <c r="F199" s="94"/>
      <c r="G199" s="94"/>
      <c r="H199" s="78"/>
      <c r="I199" s="78"/>
      <c r="J199" s="78"/>
      <c r="K199" s="78"/>
      <c r="L199" s="78"/>
      <c r="M199" s="78"/>
      <c r="N199" s="94"/>
    </row>
    <row r="200" spans="1:14" ht="30.75" x14ac:dyDescent="0.45">
      <c r="A200" s="103" t="s">
        <v>77</v>
      </c>
      <c r="B200" s="93" t="s">
        <v>510</v>
      </c>
      <c r="C200" s="94" t="s">
        <v>463</v>
      </c>
      <c r="D200" s="94" t="s">
        <v>52</v>
      </c>
      <c r="E200" s="93" t="s">
        <v>510</v>
      </c>
      <c r="F200" s="94" t="s">
        <v>454</v>
      </c>
      <c r="G200" s="94" t="s">
        <v>511</v>
      </c>
      <c r="H200" s="79">
        <v>390</v>
      </c>
      <c r="I200" s="79">
        <v>120</v>
      </c>
      <c r="J200" s="79">
        <v>80</v>
      </c>
      <c r="K200" s="78">
        <v>480</v>
      </c>
      <c r="L200" s="78">
        <v>140</v>
      </c>
      <c r="M200" s="78">
        <v>90</v>
      </c>
      <c r="N200" s="94" t="s">
        <v>114</v>
      </c>
    </row>
    <row r="201" spans="1:14" ht="46.15" x14ac:dyDescent="0.45">
      <c r="A201" s="103" t="s">
        <v>78</v>
      </c>
      <c r="B201" s="93" t="s">
        <v>512</v>
      </c>
      <c r="C201" s="94" t="s">
        <v>463</v>
      </c>
      <c r="D201" s="94" t="s">
        <v>52</v>
      </c>
      <c r="E201" s="93" t="s">
        <v>513</v>
      </c>
      <c r="F201" s="94" t="s">
        <v>463</v>
      </c>
      <c r="G201" s="94" t="s">
        <v>52</v>
      </c>
      <c r="H201" s="78">
        <v>500</v>
      </c>
      <c r="I201" s="78"/>
      <c r="J201" s="78"/>
      <c r="K201" s="78">
        <v>600</v>
      </c>
      <c r="L201" s="78"/>
      <c r="M201" s="78"/>
      <c r="N201" s="94" t="s">
        <v>112</v>
      </c>
    </row>
    <row r="202" spans="1:14" ht="30.75" x14ac:dyDescent="0.45">
      <c r="A202" s="103" t="s">
        <v>79</v>
      </c>
      <c r="B202" s="93" t="s">
        <v>464</v>
      </c>
      <c r="C202" s="94" t="s">
        <v>463</v>
      </c>
      <c r="D202" s="94" t="s">
        <v>52</v>
      </c>
      <c r="E202" s="93" t="s">
        <v>464</v>
      </c>
      <c r="F202" s="94" t="s">
        <v>514</v>
      </c>
      <c r="G202" s="94" t="s">
        <v>468</v>
      </c>
      <c r="H202" s="78">
        <v>75</v>
      </c>
      <c r="I202" s="78"/>
      <c r="J202" s="78"/>
      <c r="K202" s="78">
        <v>90</v>
      </c>
      <c r="L202" s="78"/>
      <c r="M202" s="78"/>
      <c r="N202" s="94" t="s">
        <v>114</v>
      </c>
    </row>
    <row r="203" spans="1:14" x14ac:dyDescent="0.45">
      <c r="A203" s="102" t="s">
        <v>193</v>
      </c>
      <c r="B203" s="1" t="s">
        <v>135</v>
      </c>
      <c r="C203" s="94"/>
      <c r="D203" s="94"/>
      <c r="E203" s="93"/>
      <c r="F203" s="94"/>
      <c r="G203" s="94"/>
      <c r="H203" s="78"/>
      <c r="I203" s="78"/>
      <c r="J203" s="78"/>
      <c r="K203" s="78"/>
      <c r="L203" s="78"/>
      <c r="M203" s="78"/>
      <c r="N203" s="94"/>
    </row>
    <row r="204" spans="1:14" ht="46.15" x14ac:dyDescent="0.45">
      <c r="A204" s="103" t="s">
        <v>81</v>
      </c>
      <c r="B204" s="93" t="s">
        <v>466</v>
      </c>
      <c r="C204" s="94" t="s">
        <v>530</v>
      </c>
      <c r="D204" s="94" t="s">
        <v>531</v>
      </c>
      <c r="E204" s="93" t="s">
        <v>466</v>
      </c>
      <c r="F204" s="94" t="s">
        <v>530</v>
      </c>
      <c r="G204" s="94" t="s">
        <v>532</v>
      </c>
      <c r="H204" s="79">
        <v>480</v>
      </c>
      <c r="I204" s="79">
        <v>230</v>
      </c>
      <c r="J204" s="79">
        <v>120</v>
      </c>
      <c r="K204" s="79">
        <v>615</v>
      </c>
      <c r="L204" s="79">
        <v>270</v>
      </c>
      <c r="M204" s="79">
        <v>134</v>
      </c>
      <c r="N204" s="94" t="s">
        <v>110</v>
      </c>
    </row>
    <row r="205" spans="1:14" ht="46.15" x14ac:dyDescent="0.45">
      <c r="A205" s="103" t="s">
        <v>82</v>
      </c>
      <c r="B205" s="93" t="s">
        <v>466</v>
      </c>
      <c r="C205" s="94" t="s">
        <v>533</v>
      </c>
      <c r="D205" s="94" t="s">
        <v>534</v>
      </c>
      <c r="E205" s="93" t="s">
        <v>466</v>
      </c>
      <c r="F205" s="94" t="s">
        <v>535</v>
      </c>
      <c r="G205" s="94" t="s">
        <v>534</v>
      </c>
      <c r="H205" s="79">
        <v>210</v>
      </c>
      <c r="I205" s="79">
        <v>110</v>
      </c>
      <c r="J205" s="79">
        <v>70</v>
      </c>
      <c r="K205" s="79">
        <v>250</v>
      </c>
      <c r="L205" s="79">
        <v>125</v>
      </c>
      <c r="M205" s="79">
        <v>75</v>
      </c>
      <c r="N205" s="94" t="s">
        <v>115</v>
      </c>
    </row>
    <row r="206" spans="1:14" ht="46.15" x14ac:dyDescent="0.45">
      <c r="A206" s="103" t="s">
        <v>83</v>
      </c>
      <c r="B206" s="93" t="s">
        <v>489</v>
      </c>
      <c r="C206" s="94" t="s">
        <v>536</v>
      </c>
      <c r="D206" s="94" t="s">
        <v>537</v>
      </c>
      <c r="E206" s="93" t="s">
        <v>489</v>
      </c>
      <c r="F206" s="94" t="s">
        <v>538</v>
      </c>
      <c r="G206" s="94" t="s">
        <v>537</v>
      </c>
      <c r="H206" s="79">
        <v>370</v>
      </c>
      <c r="I206" s="79">
        <v>190</v>
      </c>
      <c r="J206" s="79">
        <v>130</v>
      </c>
      <c r="K206" s="79">
        <v>455</v>
      </c>
      <c r="L206" s="79">
        <v>225</v>
      </c>
      <c r="M206" s="79">
        <v>146</v>
      </c>
      <c r="N206" s="94" t="s">
        <v>115</v>
      </c>
    </row>
    <row r="207" spans="1:14" ht="46.15" x14ac:dyDescent="0.45">
      <c r="A207" s="103" t="s">
        <v>84</v>
      </c>
      <c r="B207" s="93" t="s">
        <v>521</v>
      </c>
      <c r="C207" s="94" t="s">
        <v>539</v>
      </c>
      <c r="D207" s="94" t="s">
        <v>540</v>
      </c>
      <c r="E207" s="93" t="s">
        <v>492</v>
      </c>
      <c r="F207" s="94" t="s">
        <v>539</v>
      </c>
      <c r="G207" s="94" t="s">
        <v>453</v>
      </c>
      <c r="H207" s="79">
        <v>280</v>
      </c>
      <c r="I207" s="79">
        <v>160</v>
      </c>
      <c r="J207" s="79">
        <v>90</v>
      </c>
      <c r="K207" s="79">
        <v>330</v>
      </c>
      <c r="L207" s="79">
        <v>181</v>
      </c>
      <c r="M207" s="79">
        <v>95</v>
      </c>
      <c r="N207" s="94" t="s">
        <v>116</v>
      </c>
    </row>
    <row r="208" spans="1:14" ht="46.15" x14ac:dyDescent="0.45">
      <c r="A208" s="103" t="s">
        <v>97</v>
      </c>
      <c r="B208" s="93" t="s">
        <v>541</v>
      </c>
      <c r="C208" s="94" t="s">
        <v>503</v>
      </c>
      <c r="D208" s="94" t="s">
        <v>542</v>
      </c>
      <c r="E208" s="93" t="s">
        <v>543</v>
      </c>
      <c r="F208" s="94" t="s">
        <v>503</v>
      </c>
      <c r="G208" s="94" t="s">
        <v>544</v>
      </c>
      <c r="H208" s="79">
        <v>240</v>
      </c>
      <c r="I208" s="79">
        <v>120</v>
      </c>
      <c r="J208" s="79">
        <v>80</v>
      </c>
      <c r="K208" s="79">
        <v>285</v>
      </c>
      <c r="L208" s="79">
        <v>136</v>
      </c>
      <c r="M208" s="79">
        <v>85</v>
      </c>
      <c r="N208" s="94" t="s">
        <v>116</v>
      </c>
    </row>
    <row r="209" spans="1:14" ht="46.15" x14ac:dyDescent="0.45">
      <c r="A209" s="103" t="s">
        <v>98</v>
      </c>
      <c r="B209" s="93" t="s">
        <v>545</v>
      </c>
      <c r="C209" s="94" t="s">
        <v>546</v>
      </c>
      <c r="D209" s="94" t="s">
        <v>547</v>
      </c>
      <c r="E209" s="93" t="s">
        <v>545</v>
      </c>
      <c r="F209" s="94" t="s">
        <v>546</v>
      </c>
      <c r="G209" s="94" t="s">
        <v>548</v>
      </c>
      <c r="H209" s="79">
        <v>270</v>
      </c>
      <c r="I209" s="79">
        <v>150</v>
      </c>
      <c r="J209" s="79">
        <v>90</v>
      </c>
      <c r="K209" s="79">
        <v>320</v>
      </c>
      <c r="L209" s="79">
        <v>170</v>
      </c>
      <c r="M209" s="79">
        <v>95</v>
      </c>
      <c r="N209" s="94" t="s">
        <v>117</v>
      </c>
    </row>
    <row r="210" spans="1:14" x14ac:dyDescent="0.45">
      <c r="A210" s="102" t="s">
        <v>194</v>
      </c>
      <c r="B210" s="1" t="s">
        <v>136</v>
      </c>
      <c r="C210" s="94"/>
      <c r="D210" s="94"/>
      <c r="E210" s="93"/>
      <c r="F210" s="94"/>
      <c r="G210" s="94"/>
      <c r="H210" s="78"/>
      <c r="I210" s="78"/>
      <c r="J210" s="78"/>
      <c r="K210" s="78"/>
      <c r="L210" s="78"/>
      <c r="M210" s="78"/>
      <c r="N210" s="94"/>
    </row>
    <row r="211" spans="1:14" ht="30.75" x14ac:dyDescent="0.45">
      <c r="A211" s="93" t="s">
        <v>85</v>
      </c>
      <c r="B211" s="93" t="s">
        <v>452</v>
      </c>
      <c r="C211" s="93" t="s">
        <v>552</v>
      </c>
      <c r="D211" s="93" t="s">
        <v>553</v>
      </c>
      <c r="E211" s="93" t="s">
        <v>452</v>
      </c>
      <c r="F211" s="93" t="s">
        <v>554</v>
      </c>
      <c r="G211" s="93" t="s">
        <v>555</v>
      </c>
      <c r="H211" s="79">
        <v>2800</v>
      </c>
      <c r="I211" s="79"/>
      <c r="J211" s="79"/>
      <c r="K211" s="79">
        <v>3600</v>
      </c>
      <c r="L211" s="79"/>
      <c r="M211" s="79"/>
      <c r="N211" s="93" t="s">
        <v>117</v>
      </c>
    </row>
    <row r="212" spans="1:14" ht="46.15" x14ac:dyDescent="0.45">
      <c r="A212" s="93" t="s">
        <v>86</v>
      </c>
      <c r="B212" s="93" t="s">
        <v>452</v>
      </c>
      <c r="C212" s="93" t="s">
        <v>556</v>
      </c>
      <c r="D212" s="93" t="s">
        <v>557</v>
      </c>
      <c r="E212" s="93" t="s">
        <v>452</v>
      </c>
      <c r="F212" s="93" t="s">
        <v>555</v>
      </c>
      <c r="G212" s="93" t="s">
        <v>558</v>
      </c>
      <c r="H212" s="79">
        <v>1000</v>
      </c>
      <c r="I212" s="79">
        <v>650</v>
      </c>
      <c r="J212" s="79"/>
      <c r="K212" s="79">
        <v>1300</v>
      </c>
      <c r="L212" s="79">
        <v>750</v>
      </c>
      <c r="M212" s="79"/>
      <c r="N212" s="93" t="s">
        <v>125</v>
      </c>
    </row>
    <row r="213" spans="1:14" ht="30.75" x14ac:dyDescent="0.45">
      <c r="A213" s="93" t="s">
        <v>87</v>
      </c>
      <c r="B213" s="93" t="s">
        <v>452</v>
      </c>
      <c r="C213" s="93" t="s">
        <v>559</v>
      </c>
      <c r="D213" s="93" t="s">
        <v>560</v>
      </c>
      <c r="E213" s="93" t="s">
        <v>452</v>
      </c>
      <c r="F213" s="93" t="s">
        <v>561</v>
      </c>
      <c r="G213" s="93" t="s">
        <v>562</v>
      </c>
      <c r="H213" s="79">
        <v>1000</v>
      </c>
      <c r="I213" s="79">
        <v>650</v>
      </c>
      <c r="J213" s="79">
        <v>270</v>
      </c>
      <c r="K213" s="79">
        <v>1300</v>
      </c>
      <c r="L213" s="79">
        <v>770</v>
      </c>
      <c r="M213" s="79">
        <v>310</v>
      </c>
      <c r="N213" s="93" t="s">
        <v>125</v>
      </c>
    </row>
    <row r="214" spans="1:14" ht="61.5" x14ac:dyDescent="0.45">
      <c r="A214" s="93" t="s">
        <v>178</v>
      </c>
      <c r="B214" s="93" t="s">
        <v>452</v>
      </c>
      <c r="C214" s="93" t="s">
        <v>563</v>
      </c>
      <c r="D214" s="93" t="s">
        <v>564</v>
      </c>
      <c r="E214" s="93" t="s">
        <v>452</v>
      </c>
      <c r="F214" s="93" t="s">
        <v>562</v>
      </c>
      <c r="G214" s="93" t="s">
        <v>564</v>
      </c>
      <c r="H214" s="79">
        <v>600</v>
      </c>
      <c r="I214" s="79">
        <v>260</v>
      </c>
      <c r="J214" s="79">
        <v>130</v>
      </c>
      <c r="K214" s="79">
        <v>700</v>
      </c>
      <c r="L214" s="79">
        <v>300</v>
      </c>
      <c r="M214" s="79">
        <v>140</v>
      </c>
      <c r="N214" s="93" t="s">
        <v>115</v>
      </c>
    </row>
    <row r="215" spans="1:14" ht="61.5" x14ac:dyDescent="0.45">
      <c r="A215" s="93" t="s">
        <v>226</v>
      </c>
      <c r="B215" s="93" t="s">
        <v>126</v>
      </c>
      <c r="C215" s="93" t="s">
        <v>565</v>
      </c>
      <c r="D215" s="93" t="s">
        <v>566</v>
      </c>
      <c r="E215" s="219" t="s">
        <v>126</v>
      </c>
      <c r="F215" s="219" t="s">
        <v>127</v>
      </c>
      <c r="G215" s="219" t="s">
        <v>128</v>
      </c>
      <c r="H215" s="79">
        <v>900</v>
      </c>
      <c r="I215" s="79">
        <v>550</v>
      </c>
      <c r="J215" s="79">
        <v>400</v>
      </c>
      <c r="K215" s="207">
        <v>550</v>
      </c>
      <c r="L215" s="207">
        <v>360</v>
      </c>
      <c r="M215" s="207">
        <v>220</v>
      </c>
      <c r="N215" s="219" t="s">
        <v>129</v>
      </c>
    </row>
    <row r="216" spans="1:14" ht="46.15" x14ac:dyDescent="0.45">
      <c r="A216" s="93" t="s">
        <v>227</v>
      </c>
      <c r="B216" s="93" t="s">
        <v>126</v>
      </c>
      <c r="C216" s="93" t="s">
        <v>567</v>
      </c>
      <c r="D216" s="93" t="s">
        <v>568</v>
      </c>
      <c r="E216" s="220"/>
      <c r="F216" s="220"/>
      <c r="G216" s="220"/>
      <c r="H216" s="79">
        <v>500</v>
      </c>
      <c r="I216" s="79">
        <v>330</v>
      </c>
      <c r="J216" s="79">
        <v>200</v>
      </c>
      <c r="K216" s="208"/>
      <c r="L216" s="208"/>
      <c r="M216" s="208"/>
      <c r="N216" s="220"/>
    </row>
    <row r="217" spans="1:14" ht="46.15" customHeight="1" x14ac:dyDescent="0.45">
      <c r="A217" s="93" t="s">
        <v>228</v>
      </c>
      <c r="B217" s="93" t="s">
        <v>614</v>
      </c>
      <c r="C217" s="93" t="s">
        <v>615</v>
      </c>
      <c r="D217" s="93" t="s">
        <v>616</v>
      </c>
      <c r="E217" s="93" t="s">
        <v>126</v>
      </c>
      <c r="F217" s="93" t="s">
        <v>617</v>
      </c>
      <c r="G217" s="93" t="s">
        <v>618</v>
      </c>
      <c r="H217" s="78">
        <v>100</v>
      </c>
      <c r="I217" s="78">
        <v>60</v>
      </c>
      <c r="J217" s="78">
        <v>50</v>
      </c>
      <c r="K217" s="78">
        <v>110</v>
      </c>
      <c r="L217" s="78">
        <v>70</v>
      </c>
      <c r="M217" s="78">
        <v>60</v>
      </c>
      <c r="N217" s="93" t="s">
        <v>130</v>
      </c>
    </row>
    <row r="218" spans="1:14" ht="61.5" x14ac:dyDescent="0.45">
      <c r="A218" s="93" t="s">
        <v>229</v>
      </c>
      <c r="B218" s="93" t="s">
        <v>40</v>
      </c>
      <c r="C218" s="93" t="s">
        <v>569</v>
      </c>
      <c r="D218" s="93" t="s">
        <v>570</v>
      </c>
      <c r="E218" s="93" t="s">
        <v>40</v>
      </c>
      <c r="F218" s="93" t="s">
        <v>564</v>
      </c>
      <c r="G218" s="93" t="s">
        <v>570</v>
      </c>
      <c r="H218" s="78">
        <v>300</v>
      </c>
      <c r="I218" s="78">
        <v>190</v>
      </c>
      <c r="J218" s="78">
        <v>150</v>
      </c>
      <c r="K218" s="78">
        <v>340</v>
      </c>
      <c r="L218" s="78">
        <v>210</v>
      </c>
      <c r="M218" s="78">
        <v>160</v>
      </c>
      <c r="N218" s="93" t="s">
        <v>115</v>
      </c>
    </row>
    <row r="219" spans="1:14" ht="46.15" customHeight="1" x14ac:dyDescent="0.45">
      <c r="A219" s="93" t="s">
        <v>230</v>
      </c>
      <c r="B219" s="93" t="s">
        <v>469</v>
      </c>
      <c r="C219" s="94" t="s">
        <v>463</v>
      </c>
      <c r="D219" s="94" t="s">
        <v>52</v>
      </c>
      <c r="E219" s="93" t="s">
        <v>469</v>
      </c>
      <c r="F219" s="94" t="s">
        <v>492</v>
      </c>
      <c r="G219" s="94" t="s">
        <v>571</v>
      </c>
      <c r="H219" s="78">
        <v>550</v>
      </c>
      <c r="I219" s="78"/>
      <c r="J219" s="78"/>
      <c r="K219" s="78">
        <v>600</v>
      </c>
      <c r="L219" s="78"/>
      <c r="M219" s="78"/>
      <c r="N219" s="94" t="s">
        <v>114</v>
      </c>
    </row>
    <row r="220" spans="1:14" ht="46.15" customHeight="1" x14ac:dyDescent="0.45">
      <c r="A220" s="93" t="s">
        <v>231</v>
      </c>
      <c r="B220" s="93" t="s">
        <v>457</v>
      </c>
      <c r="C220" s="94" t="s">
        <v>463</v>
      </c>
      <c r="D220" s="94" t="s">
        <v>52</v>
      </c>
      <c r="E220" s="93" t="s">
        <v>457</v>
      </c>
      <c r="F220" s="94" t="s">
        <v>572</v>
      </c>
      <c r="G220" s="94" t="s">
        <v>572</v>
      </c>
      <c r="H220" s="78">
        <v>750</v>
      </c>
      <c r="I220" s="78"/>
      <c r="J220" s="78"/>
      <c r="K220" s="78">
        <v>900</v>
      </c>
      <c r="L220" s="78"/>
      <c r="M220" s="78"/>
      <c r="N220" s="94" t="s">
        <v>114</v>
      </c>
    </row>
    <row r="221" spans="1:14" ht="46.15" x14ac:dyDescent="0.45">
      <c r="A221" s="93" t="s">
        <v>232</v>
      </c>
      <c r="B221" s="93" t="s">
        <v>488</v>
      </c>
      <c r="C221" s="94" t="s">
        <v>573</v>
      </c>
      <c r="D221" s="94" t="s">
        <v>574</v>
      </c>
      <c r="E221" s="93" t="s">
        <v>488</v>
      </c>
      <c r="F221" s="94" t="s">
        <v>572</v>
      </c>
      <c r="G221" s="94" t="s">
        <v>572</v>
      </c>
      <c r="H221" s="78">
        <v>750</v>
      </c>
      <c r="I221" s="78"/>
      <c r="J221" s="78"/>
      <c r="K221" s="78">
        <v>900</v>
      </c>
      <c r="L221" s="78"/>
      <c r="M221" s="78"/>
      <c r="N221" s="94"/>
    </row>
    <row r="222" spans="1:14" ht="30.75" x14ac:dyDescent="0.45">
      <c r="A222" s="93" t="s">
        <v>233</v>
      </c>
      <c r="B222" s="93" t="s">
        <v>575</v>
      </c>
      <c r="C222" s="94" t="s">
        <v>576</v>
      </c>
      <c r="D222" s="94" t="s">
        <v>577</v>
      </c>
      <c r="E222" s="93" t="s">
        <v>575</v>
      </c>
      <c r="F222" s="94" t="s">
        <v>572</v>
      </c>
      <c r="G222" s="94" t="s">
        <v>572</v>
      </c>
      <c r="H222" s="78">
        <v>750</v>
      </c>
      <c r="I222" s="78"/>
      <c r="J222" s="78"/>
      <c r="K222" s="78">
        <v>900</v>
      </c>
      <c r="L222" s="78"/>
      <c r="M222" s="78"/>
      <c r="N222" s="94"/>
    </row>
    <row r="223" spans="1:14" ht="76.900000000000006" x14ac:dyDescent="0.45">
      <c r="A223" s="93" t="s">
        <v>234</v>
      </c>
      <c r="B223" s="93" t="s">
        <v>578</v>
      </c>
      <c r="C223" s="94" t="s">
        <v>575</v>
      </c>
      <c r="D223" s="94" t="s">
        <v>579</v>
      </c>
      <c r="E223" s="93" t="s">
        <v>578</v>
      </c>
      <c r="F223" s="94" t="s">
        <v>580</v>
      </c>
      <c r="G223" s="94" t="s">
        <v>581</v>
      </c>
      <c r="H223" s="78">
        <v>750</v>
      </c>
      <c r="I223" s="78"/>
      <c r="J223" s="78"/>
      <c r="K223" s="78">
        <v>900</v>
      </c>
      <c r="L223" s="78"/>
      <c r="M223" s="78"/>
      <c r="N223" s="94"/>
    </row>
    <row r="224" spans="1:14" ht="61.5" x14ac:dyDescent="0.45">
      <c r="A224" s="93" t="s">
        <v>235</v>
      </c>
      <c r="B224" s="93" t="s">
        <v>462</v>
      </c>
      <c r="C224" s="94" t="s">
        <v>579</v>
      </c>
      <c r="D224" s="94" t="s">
        <v>582</v>
      </c>
      <c r="E224" s="218" t="s">
        <v>462</v>
      </c>
      <c r="F224" s="218" t="s">
        <v>465</v>
      </c>
      <c r="G224" s="218" t="s">
        <v>583</v>
      </c>
      <c r="H224" s="211">
        <v>750</v>
      </c>
      <c r="I224" s="211"/>
      <c r="J224" s="211"/>
      <c r="K224" s="211">
        <v>900</v>
      </c>
      <c r="L224" s="211"/>
      <c r="M224" s="211"/>
      <c r="N224" s="218" t="s">
        <v>118</v>
      </c>
    </row>
    <row r="225" spans="1:14" ht="30.75" x14ac:dyDescent="0.45">
      <c r="A225" s="93" t="s">
        <v>236</v>
      </c>
      <c r="B225" s="93" t="s">
        <v>462</v>
      </c>
      <c r="C225" s="94" t="s">
        <v>584</v>
      </c>
      <c r="D225" s="94" t="s">
        <v>585</v>
      </c>
      <c r="E225" s="218"/>
      <c r="F225" s="218"/>
      <c r="G225" s="218"/>
      <c r="H225" s="212"/>
      <c r="I225" s="212"/>
      <c r="J225" s="212"/>
      <c r="K225" s="212"/>
      <c r="L225" s="212"/>
      <c r="M225" s="212"/>
      <c r="N225" s="218"/>
    </row>
    <row r="226" spans="1:14" ht="46.15" x14ac:dyDescent="0.45">
      <c r="A226" s="93" t="s">
        <v>237</v>
      </c>
      <c r="B226" s="93" t="s">
        <v>586</v>
      </c>
      <c r="C226" s="94"/>
      <c r="D226" s="94"/>
      <c r="E226" s="93" t="s">
        <v>587</v>
      </c>
      <c r="F226" s="94"/>
      <c r="G226" s="94"/>
      <c r="H226" s="78">
        <v>130</v>
      </c>
      <c r="I226" s="78"/>
      <c r="J226" s="78"/>
      <c r="K226" s="78">
        <v>150</v>
      </c>
      <c r="L226" s="78"/>
      <c r="M226" s="78"/>
      <c r="N226" s="94"/>
    </row>
    <row r="227" spans="1:14" x14ac:dyDescent="0.45">
      <c r="A227" s="102" t="s">
        <v>195</v>
      </c>
      <c r="B227" s="96" t="s">
        <v>137</v>
      </c>
      <c r="C227" s="94"/>
      <c r="D227" s="94"/>
      <c r="E227" s="93"/>
      <c r="F227" s="94"/>
      <c r="G227" s="94"/>
      <c r="H227" s="78"/>
      <c r="I227" s="78"/>
      <c r="J227" s="78"/>
      <c r="K227" s="78"/>
      <c r="L227" s="78"/>
      <c r="M227" s="78"/>
      <c r="N227" s="94"/>
    </row>
    <row r="228" spans="1:14" ht="30.75" x14ac:dyDescent="0.45">
      <c r="A228" s="103" t="s">
        <v>88</v>
      </c>
      <c r="B228" s="93" t="s">
        <v>453</v>
      </c>
      <c r="C228" s="94" t="s">
        <v>601</v>
      </c>
      <c r="D228" s="94" t="s">
        <v>601</v>
      </c>
      <c r="E228" s="93" t="s">
        <v>453</v>
      </c>
      <c r="F228" s="94" t="s">
        <v>598</v>
      </c>
      <c r="G228" s="94" t="s">
        <v>601</v>
      </c>
      <c r="H228" s="79">
        <v>310</v>
      </c>
      <c r="I228" s="79">
        <v>230</v>
      </c>
      <c r="J228" s="79">
        <v>170</v>
      </c>
      <c r="K228" s="78">
        <v>383</v>
      </c>
      <c r="L228" s="78">
        <v>272</v>
      </c>
      <c r="M228" s="78">
        <v>192</v>
      </c>
      <c r="N228" s="94" t="s">
        <v>111</v>
      </c>
    </row>
    <row r="229" spans="1:14" ht="30.75" x14ac:dyDescent="0.45">
      <c r="A229" s="103" t="s">
        <v>89</v>
      </c>
      <c r="B229" s="93" t="s">
        <v>455</v>
      </c>
      <c r="C229" s="94" t="s">
        <v>598</v>
      </c>
      <c r="D229" s="94" t="s">
        <v>601</v>
      </c>
      <c r="E229" s="93" t="s">
        <v>455</v>
      </c>
      <c r="F229" s="94" t="s">
        <v>598</v>
      </c>
      <c r="G229" s="94" t="s">
        <v>602</v>
      </c>
      <c r="H229" s="79">
        <v>450</v>
      </c>
      <c r="I229" s="79">
        <v>360</v>
      </c>
      <c r="J229" s="79">
        <v>270</v>
      </c>
      <c r="K229" s="78">
        <v>579</v>
      </c>
      <c r="L229" s="78"/>
      <c r="M229" s="78"/>
      <c r="N229" s="94" t="s">
        <v>122</v>
      </c>
    </row>
    <row r="230" spans="1:14" ht="30.75" x14ac:dyDescent="0.45">
      <c r="A230" s="103" t="s">
        <v>90</v>
      </c>
      <c r="B230" s="93" t="s">
        <v>603</v>
      </c>
      <c r="C230" s="94" t="s">
        <v>604</v>
      </c>
      <c r="D230" s="94" t="s">
        <v>601</v>
      </c>
      <c r="E230" s="93" t="s">
        <v>603</v>
      </c>
      <c r="F230" s="94" t="s">
        <v>604</v>
      </c>
      <c r="G230" s="94" t="s">
        <v>602</v>
      </c>
      <c r="H230" s="79">
        <v>380</v>
      </c>
      <c r="I230" s="79">
        <v>300</v>
      </c>
      <c r="J230" s="79">
        <v>230</v>
      </c>
      <c r="K230" s="78">
        <v>469</v>
      </c>
      <c r="L230" s="78"/>
      <c r="M230" s="78"/>
      <c r="N230" s="94" t="s">
        <v>119</v>
      </c>
    </row>
    <row r="231" spans="1:14" ht="30.75" x14ac:dyDescent="0.45">
      <c r="A231" s="103" t="s">
        <v>99</v>
      </c>
      <c r="B231" s="93" t="s">
        <v>460</v>
      </c>
      <c r="C231" s="94" t="s">
        <v>598</v>
      </c>
      <c r="D231" s="94" t="s">
        <v>604</v>
      </c>
      <c r="E231" s="218" t="s">
        <v>460</v>
      </c>
      <c r="F231" s="218" t="s">
        <v>605</v>
      </c>
      <c r="G231" s="218" t="s">
        <v>338</v>
      </c>
      <c r="H231" s="207">
        <v>450</v>
      </c>
      <c r="I231" s="207">
        <v>350</v>
      </c>
      <c r="J231" s="207">
        <v>250</v>
      </c>
      <c r="K231" s="213">
        <v>555</v>
      </c>
      <c r="L231" s="213"/>
      <c r="M231" s="213"/>
      <c r="N231" s="218" t="s">
        <v>123</v>
      </c>
    </row>
    <row r="232" spans="1:14" ht="30.75" x14ac:dyDescent="0.45">
      <c r="A232" s="103" t="s">
        <v>149</v>
      </c>
      <c r="B232" s="93" t="s">
        <v>606</v>
      </c>
      <c r="C232" s="94" t="s">
        <v>607</v>
      </c>
      <c r="D232" s="94" t="s">
        <v>470</v>
      </c>
      <c r="E232" s="218"/>
      <c r="F232" s="218"/>
      <c r="G232" s="218"/>
      <c r="H232" s="208"/>
      <c r="I232" s="208"/>
      <c r="J232" s="208"/>
      <c r="K232" s="213"/>
      <c r="L232" s="213"/>
      <c r="M232" s="213"/>
      <c r="N232" s="218"/>
    </row>
    <row r="233" spans="1:14" ht="30.75" x14ac:dyDescent="0.45">
      <c r="A233" s="103" t="s">
        <v>150</v>
      </c>
      <c r="B233" s="93" t="s">
        <v>608</v>
      </c>
      <c r="C233" s="93" t="s">
        <v>609</v>
      </c>
      <c r="D233" s="93" t="s">
        <v>610</v>
      </c>
      <c r="E233" s="93" t="s">
        <v>467</v>
      </c>
      <c r="F233" s="93" t="s">
        <v>611</v>
      </c>
      <c r="G233" s="93" t="s">
        <v>612</v>
      </c>
      <c r="H233" s="79">
        <v>340</v>
      </c>
      <c r="I233" s="79">
        <v>270</v>
      </c>
      <c r="J233" s="79">
        <v>210</v>
      </c>
      <c r="K233" s="79">
        <v>420</v>
      </c>
      <c r="L233" s="79">
        <v>320</v>
      </c>
      <c r="M233" s="79">
        <v>240</v>
      </c>
      <c r="N233" s="94" t="s">
        <v>124</v>
      </c>
    </row>
    <row r="234" spans="1:14" ht="30.75" x14ac:dyDescent="0.45">
      <c r="A234" s="103" t="s">
        <v>238</v>
      </c>
      <c r="B234" s="93" t="s">
        <v>466</v>
      </c>
      <c r="C234" s="94" t="s">
        <v>601</v>
      </c>
      <c r="D234" s="94" t="s">
        <v>613</v>
      </c>
      <c r="E234" s="93" t="s">
        <v>466</v>
      </c>
      <c r="F234" s="94" t="s">
        <v>601</v>
      </c>
      <c r="G234" s="94" t="s">
        <v>384</v>
      </c>
      <c r="H234" s="79">
        <v>300</v>
      </c>
      <c r="I234" s="79">
        <v>250</v>
      </c>
      <c r="J234" s="79">
        <v>150</v>
      </c>
      <c r="K234" s="78">
        <v>370</v>
      </c>
      <c r="L234" s="78">
        <v>296</v>
      </c>
      <c r="M234" s="78">
        <v>170</v>
      </c>
      <c r="N234" s="94" t="s">
        <v>110</v>
      </c>
    </row>
  </sheetData>
  <autoFilter ref="A9:N79" xr:uid="{00000000-0009-0000-0000-000001000000}"/>
  <mergeCells count="215">
    <mergeCell ref="E76:E77"/>
    <mergeCell ref="F76:F77"/>
    <mergeCell ref="G76:G77"/>
    <mergeCell ref="E19:E20"/>
    <mergeCell ref="F19:F20"/>
    <mergeCell ref="G19:G20"/>
    <mergeCell ref="K19:K20"/>
    <mergeCell ref="L19:L20"/>
    <mergeCell ref="M19:M20"/>
    <mergeCell ref="J60:J61"/>
    <mergeCell ref="K76:K77"/>
    <mergeCell ref="L76:L77"/>
    <mergeCell ref="M76:M77"/>
    <mergeCell ref="E69:E70"/>
    <mergeCell ref="F69:F70"/>
    <mergeCell ref="G69:G70"/>
    <mergeCell ref="K69:K70"/>
    <mergeCell ref="L69:L70"/>
    <mergeCell ref="H69:H70"/>
    <mergeCell ref="I69:I70"/>
    <mergeCell ref="J69:J70"/>
    <mergeCell ref="M69:M70"/>
    <mergeCell ref="N69:N70"/>
    <mergeCell ref="K6:M6"/>
    <mergeCell ref="N6:N8"/>
    <mergeCell ref="L7:L8"/>
    <mergeCell ref="M7:M8"/>
    <mergeCell ref="K60:K61"/>
    <mergeCell ref="N19:N20"/>
    <mergeCell ref="K26:K27"/>
    <mergeCell ref="L26:L27"/>
    <mergeCell ref="M26:M27"/>
    <mergeCell ref="N76:N77"/>
    <mergeCell ref="N60:N61"/>
    <mergeCell ref="A3:N3"/>
    <mergeCell ref="A2:N2"/>
    <mergeCell ref="N26:N27"/>
    <mergeCell ref="H6:J6"/>
    <mergeCell ref="E26:E27"/>
    <mergeCell ref="F26:F27"/>
    <mergeCell ref="G26:G27"/>
    <mergeCell ref="A6:A8"/>
    <mergeCell ref="B6:D6"/>
    <mergeCell ref="E6:G6"/>
    <mergeCell ref="B7:B8"/>
    <mergeCell ref="C7:D7"/>
    <mergeCell ref="E7:E8"/>
    <mergeCell ref="F7:G7"/>
    <mergeCell ref="H19:H20"/>
    <mergeCell ref="I19:I20"/>
    <mergeCell ref="J19:J20"/>
    <mergeCell ref="K7:K8"/>
    <mergeCell ref="H7:H8"/>
    <mergeCell ref="I7:I8"/>
    <mergeCell ref="J7:J8"/>
    <mergeCell ref="B37:B38"/>
    <mergeCell ref="C37:C38"/>
    <mergeCell ref="D37:D38"/>
    <mergeCell ref="N37:N38"/>
    <mergeCell ref="B39:B40"/>
    <mergeCell ref="C39:C40"/>
    <mergeCell ref="D39:D40"/>
    <mergeCell ref="N39:N40"/>
    <mergeCell ref="F60:F61"/>
    <mergeCell ref="G60:G61"/>
    <mergeCell ref="H60:H61"/>
    <mergeCell ref="I60:I61"/>
    <mergeCell ref="L60:L61"/>
    <mergeCell ref="M60:M61"/>
    <mergeCell ref="E60:E61"/>
    <mergeCell ref="E153:E154"/>
    <mergeCell ref="F153:F154"/>
    <mergeCell ref="G153:G154"/>
    <mergeCell ref="E146:E147"/>
    <mergeCell ref="F146:F147"/>
    <mergeCell ref="G146:G147"/>
    <mergeCell ref="E137:E138"/>
    <mergeCell ref="F137:F138"/>
    <mergeCell ref="G137:G138"/>
    <mergeCell ref="B114:B115"/>
    <mergeCell ref="C114:C115"/>
    <mergeCell ref="D114:D115"/>
    <mergeCell ref="B116:B117"/>
    <mergeCell ref="C116:C117"/>
    <mergeCell ref="D116:D117"/>
    <mergeCell ref="E103:E104"/>
    <mergeCell ref="F103:F104"/>
    <mergeCell ref="G103:G104"/>
    <mergeCell ref="E96:E97"/>
    <mergeCell ref="F96:F97"/>
    <mergeCell ref="G96:G97"/>
    <mergeCell ref="B84:B85"/>
    <mergeCell ref="C84:D84"/>
    <mergeCell ref="E84:E85"/>
    <mergeCell ref="F84:G84"/>
    <mergeCell ref="A83:A85"/>
    <mergeCell ref="B83:D83"/>
    <mergeCell ref="E83:G83"/>
    <mergeCell ref="N153:N154"/>
    <mergeCell ref="M146:M147"/>
    <mergeCell ref="N146:N147"/>
    <mergeCell ref="K146:K147"/>
    <mergeCell ref="L146:L147"/>
    <mergeCell ref="L96:L97"/>
    <mergeCell ref="M96:M97"/>
    <mergeCell ref="N96:N97"/>
    <mergeCell ref="N137:N138"/>
    <mergeCell ref="N114:N115"/>
    <mergeCell ref="N116:N117"/>
    <mergeCell ref="N103:N104"/>
    <mergeCell ref="H96:H97"/>
    <mergeCell ref="I96:I97"/>
    <mergeCell ref="J96:J97"/>
    <mergeCell ref="K96:K97"/>
    <mergeCell ref="L84:L85"/>
    <mergeCell ref="M84:M85"/>
    <mergeCell ref="H83:J83"/>
    <mergeCell ref="K83:M83"/>
    <mergeCell ref="N83:N85"/>
    <mergeCell ref="H84:H85"/>
    <mergeCell ref="I84:I85"/>
    <mergeCell ref="J84:J85"/>
    <mergeCell ref="K84:K85"/>
    <mergeCell ref="E231:E232"/>
    <mergeCell ref="F231:F232"/>
    <mergeCell ref="G231:G232"/>
    <mergeCell ref="E224:E225"/>
    <mergeCell ref="F224:F225"/>
    <mergeCell ref="G224:G225"/>
    <mergeCell ref="E215:E216"/>
    <mergeCell ref="F215:F216"/>
    <mergeCell ref="G215:G216"/>
    <mergeCell ref="B192:B193"/>
    <mergeCell ref="C192:C193"/>
    <mergeCell ref="D192:D193"/>
    <mergeCell ref="B194:B195"/>
    <mergeCell ref="C194:C195"/>
    <mergeCell ref="D194:D195"/>
    <mergeCell ref="E181:E182"/>
    <mergeCell ref="F181:F182"/>
    <mergeCell ref="G181:G182"/>
    <mergeCell ref="E174:E175"/>
    <mergeCell ref="F174:F175"/>
    <mergeCell ref="G174:G175"/>
    <mergeCell ref="B162:B163"/>
    <mergeCell ref="C162:D162"/>
    <mergeCell ref="E162:E163"/>
    <mergeCell ref="F162:G162"/>
    <mergeCell ref="A161:A163"/>
    <mergeCell ref="B161:D161"/>
    <mergeCell ref="E161:G161"/>
    <mergeCell ref="H162:H163"/>
    <mergeCell ref="I162:I163"/>
    <mergeCell ref="J162:J163"/>
    <mergeCell ref="K162:K163"/>
    <mergeCell ref="K231:K232"/>
    <mergeCell ref="L231:L232"/>
    <mergeCell ref="M231:M232"/>
    <mergeCell ref="K224:K225"/>
    <mergeCell ref="L224:L225"/>
    <mergeCell ref="M224:M225"/>
    <mergeCell ref="K174:K175"/>
    <mergeCell ref="L174:L175"/>
    <mergeCell ref="M174:M175"/>
    <mergeCell ref="M215:M216"/>
    <mergeCell ref="L215:L216"/>
    <mergeCell ref="K215:K216"/>
    <mergeCell ref="H224:H225"/>
    <mergeCell ref="I224:I225"/>
    <mergeCell ref="J224:J225"/>
    <mergeCell ref="H161:J161"/>
    <mergeCell ref="K161:M161"/>
    <mergeCell ref="N161:N163"/>
    <mergeCell ref="N231:N232"/>
    <mergeCell ref="N224:N225"/>
    <mergeCell ref="N215:N216"/>
    <mergeCell ref="N192:N193"/>
    <mergeCell ref="N194:N195"/>
    <mergeCell ref="N181:N182"/>
    <mergeCell ref="H231:H232"/>
    <mergeCell ref="I231:I232"/>
    <mergeCell ref="J231:J232"/>
    <mergeCell ref="H181:H182"/>
    <mergeCell ref="I181:I182"/>
    <mergeCell ref="J181:J182"/>
    <mergeCell ref="K181:K182"/>
    <mergeCell ref="L181:L182"/>
    <mergeCell ref="M181:M182"/>
    <mergeCell ref="N174:N175"/>
    <mergeCell ref="H174:H175"/>
    <mergeCell ref="I174:I175"/>
    <mergeCell ref="J174:J175"/>
    <mergeCell ref="L162:L163"/>
    <mergeCell ref="M162:M163"/>
    <mergeCell ref="J153:J154"/>
    <mergeCell ref="I153:I154"/>
    <mergeCell ref="H153:H154"/>
    <mergeCell ref="H103:H104"/>
    <mergeCell ref="I103:I104"/>
    <mergeCell ref="J103:J104"/>
    <mergeCell ref="K103:K104"/>
    <mergeCell ref="L103:L104"/>
    <mergeCell ref="M103:M104"/>
    <mergeCell ref="H146:H147"/>
    <mergeCell ref="I146:I147"/>
    <mergeCell ref="J146:J147"/>
    <mergeCell ref="H137:H138"/>
    <mergeCell ref="I137:I138"/>
    <mergeCell ref="J137:J138"/>
    <mergeCell ref="K137:K138"/>
    <mergeCell ref="L137:L138"/>
    <mergeCell ref="M137:M138"/>
    <mergeCell ref="K153:K154"/>
    <mergeCell ref="L153:L154"/>
    <mergeCell ref="M153:M154"/>
  </mergeCells>
  <phoneticPr fontId="19" type="noConversion"/>
  <hyperlinks>
    <hyperlink ref="B6" r:id="rId1" tooltip="45/2019/QĐ-UBND" display="https://thuvienphapluat.vn/phap-luat/tim-van-ban.aspx?keyword=45/2019/Q%C4%90-UBND&amp;match=True&amp;area=2&amp;lan=1" xr:uid="{00000000-0004-0000-0100-000000000000}"/>
    <hyperlink ref="K6" r:id="rId2" tooltip="45/2019/QĐ-UBND" display="https://thuvienphapluat.vn/phap-luat/tim-van-ban.aspx?keyword=45/2019/Q%C4%90-UBND&amp;match=True&amp;area=2&amp;lan=1" xr:uid="{00000000-0004-0000-0100-000001000000}"/>
    <hyperlink ref="B83" r:id="rId3" tooltip="45/2019/QĐ-UBND" display="https://thuvienphapluat.vn/phap-luat/tim-van-ban.aspx?keyword=45/2019/Q%C4%90-UBND&amp;match=True&amp;area=2&amp;lan=1" xr:uid="{00000000-0004-0000-0100-000002000000}"/>
    <hyperlink ref="B161" r:id="rId4" tooltip="45/2019/QĐ-UBND" display="https://thuvienphapluat.vn/phap-luat/tim-van-ban.aspx?keyword=45/2019/Q%C4%90-UBND&amp;match=True&amp;area=2&amp;lan=1" xr:uid="{00000000-0004-0000-0100-000003000000}"/>
  </hyperlinks>
  <pageMargins left="0.45" right="0.2" top="0.25" bottom="0.25" header="0.3" footer="0.3"/>
  <pageSetup paperSize="9" scale="80" orientation="landscape" verticalDpi="0"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7"/>
  <sheetViews>
    <sheetView workbookViewId="0">
      <selection sqref="A1:T1"/>
    </sheetView>
  </sheetViews>
  <sheetFormatPr defaultColWidth="8.86328125" defaultRowHeight="15.4" x14ac:dyDescent="0.45"/>
  <cols>
    <col min="1" max="1" width="8.86328125" style="109"/>
    <col min="2" max="2" width="25" style="109" customWidth="1"/>
    <col min="3" max="4" width="8.86328125" style="109"/>
    <col min="5" max="5" width="23" style="108" bestFit="1" customWidth="1"/>
    <col min="6" max="6" width="21" style="108" customWidth="1"/>
    <col min="7" max="7" width="24.1328125" style="108" bestFit="1" customWidth="1"/>
    <col min="8" max="8" width="24.1328125" style="108" customWidth="1"/>
    <col min="9" max="11" width="10.59765625" style="110" customWidth="1"/>
    <col min="12" max="14" width="8.86328125" style="111" hidden="1" customWidth="1"/>
    <col min="15" max="15" width="8.86328125" style="108" hidden="1" customWidth="1"/>
    <col min="16" max="17" width="8.86328125" style="104" hidden="1" customWidth="1"/>
    <col min="18" max="20" width="7.1328125" style="112" bestFit="1" customWidth="1"/>
    <col min="21" max="21" width="13.86328125" style="59" customWidth="1"/>
    <col min="22" max="23" width="8.86328125" style="59"/>
    <col min="24" max="32" width="8.86328125" style="104"/>
    <col min="33" max="33" width="8.86328125" style="105"/>
    <col min="34" max="35" width="8.86328125" style="106"/>
    <col min="36" max="41" width="8.86328125" style="107"/>
    <col min="42" max="44" width="8.86328125" style="104"/>
    <col min="45" max="47" width="8.86328125" style="106"/>
    <col min="48" max="56" width="8.86328125" style="104"/>
    <col min="57" max="58" width="8.86328125" style="108"/>
    <col min="59" max="16384" width="8.86328125" style="104"/>
  </cols>
  <sheetData>
    <row r="1" spans="1:58" ht="17.25" x14ac:dyDescent="0.45">
      <c r="A1" s="250" t="s">
        <v>259</v>
      </c>
      <c r="B1" s="250"/>
      <c r="C1" s="250"/>
      <c r="D1" s="250"/>
      <c r="E1" s="250"/>
      <c r="F1" s="250"/>
      <c r="G1" s="250"/>
      <c r="H1" s="250"/>
      <c r="I1" s="250"/>
      <c r="J1" s="250"/>
      <c r="K1" s="250"/>
      <c r="L1" s="250"/>
      <c r="M1" s="250"/>
      <c r="N1" s="250"/>
      <c r="O1" s="250"/>
      <c r="P1" s="250"/>
      <c r="Q1" s="250"/>
      <c r="R1" s="250"/>
      <c r="S1" s="250"/>
      <c r="T1" s="250"/>
    </row>
    <row r="3" spans="1:58" x14ac:dyDescent="0.45">
      <c r="A3" s="251" t="s">
        <v>35</v>
      </c>
      <c r="B3" s="251"/>
      <c r="C3" s="251"/>
      <c r="D3" s="251"/>
      <c r="E3" s="251"/>
      <c r="F3" s="251"/>
      <c r="G3" s="251"/>
      <c r="H3" s="251"/>
      <c r="I3" s="251"/>
      <c r="J3" s="251"/>
      <c r="K3" s="251"/>
      <c r="L3" s="251"/>
      <c r="M3" s="251"/>
      <c r="N3" s="251"/>
      <c r="O3" s="251"/>
      <c r="P3" s="251"/>
      <c r="Q3" s="251"/>
      <c r="R3" s="251"/>
      <c r="S3" s="251"/>
      <c r="T3" s="251"/>
    </row>
    <row r="4" spans="1:58" s="59" customFormat="1" x14ac:dyDescent="0.45">
      <c r="A4" s="246" t="s">
        <v>11</v>
      </c>
      <c r="B4" s="246" t="s">
        <v>36</v>
      </c>
      <c r="C4" s="246" t="s">
        <v>1</v>
      </c>
      <c r="D4" s="246"/>
      <c r="E4" s="246" t="s">
        <v>36</v>
      </c>
      <c r="F4" s="246" t="s">
        <v>1</v>
      </c>
      <c r="G4" s="246"/>
      <c r="H4" s="113" t="s">
        <v>2</v>
      </c>
      <c r="I4" s="238" t="s">
        <v>37</v>
      </c>
      <c r="J4" s="239"/>
      <c r="K4" s="240"/>
      <c r="L4" s="241" t="s">
        <v>38</v>
      </c>
      <c r="M4" s="241"/>
      <c r="N4" s="241"/>
      <c r="O4" s="242" t="s">
        <v>243</v>
      </c>
      <c r="P4" s="242"/>
      <c r="Q4" s="242"/>
      <c r="R4" s="243" t="s">
        <v>244</v>
      </c>
      <c r="S4" s="243"/>
      <c r="T4" s="243"/>
      <c r="U4" s="244" t="s">
        <v>2</v>
      </c>
      <c r="X4" s="104"/>
      <c r="Y4" s="104"/>
      <c r="Z4" s="104"/>
      <c r="AA4" s="104"/>
      <c r="AB4" s="104"/>
      <c r="AC4" s="104"/>
      <c r="AD4" s="104"/>
      <c r="AE4" s="104"/>
      <c r="AF4" s="104"/>
      <c r="AG4" s="105"/>
      <c r="AH4" s="106"/>
      <c r="AI4" s="106"/>
      <c r="AJ4" s="107"/>
      <c r="AK4" s="107"/>
      <c r="AL4" s="107"/>
      <c r="AM4" s="107"/>
      <c r="AN4" s="107"/>
      <c r="AO4" s="107"/>
      <c r="AP4" s="104"/>
      <c r="AQ4" s="104"/>
      <c r="AR4" s="104"/>
      <c r="AS4" s="106"/>
      <c r="AT4" s="106"/>
      <c r="AU4" s="106"/>
      <c r="AV4" s="104"/>
      <c r="AW4" s="104"/>
      <c r="AX4" s="104"/>
      <c r="AY4" s="104"/>
      <c r="AZ4" s="104"/>
      <c r="BA4" s="104"/>
      <c r="BB4" s="104"/>
      <c r="BC4" s="104"/>
      <c r="BD4" s="104"/>
      <c r="BE4" s="108"/>
      <c r="BF4" s="108"/>
    </row>
    <row r="5" spans="1:58" s="59" customFormat="1" x14ac:dyDescent="0.45">
      <c r="A5" s="246"/>
      <c r="B5" s="246"/>
      <c r="C5" s="51" t="s">
        <v>39</v>
      </c>
      <c r="D5" s="51" t="s">
        <v>4</v>
      </c>
      <c r="E5" s="246"/>
      <c r="F5" s="51" t="s">
        <v>39</v>
      </c>
      <c r="G5" s="51" t="s">
        <v>4</v>
      </c>
      <c r="H5" s="51"/>
      <c r="I5" s="114" t="s">
        <v>5</v>
      </c>
      <c r="J5" s="114" t="s">
        <v>6</v>
      </c>
      <c r="K5" s="114" t="s">
        <v>7</v>
      </c>
      <c r="L5" s="51" t="s">
        <v>5</v>
      </c>
      <c r="M5" s="51" t="s">
        <v>6</v>
      </c>
      <c r="N5" s="51" t="s">
        <v>7</v>
      </c>
      <c r="O5" s="51" t="s">
        <v>5</v>
      </c>
      <c r="P5" s="51" t="s">
        <v>6</v>
      </c>
      <c r="Q5" s="51" t="s">
        <v>7</v>
      </c>
      <c r="R5" s="51" t="s">
        <v>5</v>
      </c>
      <c r="S5" s="51" t="s">
        <v>6</v>
      </c>
      <c r="T5" s="51" t="s">
        <v>7</v>
      </c>
      <c r="U5" s="245"/>
      <c r="X5" s="104"/>
      <c r="Y5" s="104"/>
      <c r="Z5" s="104"/>
      <c r="AA5" s="104"/>
      <c r="AB5" s="104"/>
      <c r="AC5" s="104"/>
      <c r="AD5" s="104"/>
      <c r="AE5" s="104"/>
      <c r="AF5" s="104"/>
      <c r="AG5" s="105"/>
      <c r="AH5" s="106"/>
      <c r="AI5" s="106"/>
      <c r="AJ5" s="107"/>
      <c r="AK5" s="107"/>
      <c r="AL5" s="107"/>
      <c r="AM5" s="107"/>
      <c r="AN5" s="107"/>
      <c r="AO5" s="107"/>
      <c r="AP5" s="104"/>
      <c r="AQ5" s="104"/>
      <c r="AR5" s="104"/>
      <c r="AS5" s="106"/>
      <c r="AT5" s="106"/>
      <c r="AU5" s="106"/>
      <c r="AV5" s="104"/>
      <c r="AW5" s="104"/>
      <c r="AX5" s="104"/>
      <c r="AY5" s="104"/>
      <c r="AZ5" s="104"/>
      <c r="BA5" s="104"/>
      <c r="BB5" s="104"/>
      <c r="BC5" s="104"/>
      <c r="BD5" s="104"/>
      <c r="BE5" s="108"/>
      <c r="BF5" s="108"/>
    </row>
    <row r="6" spans="1:58" ht="46.15" x14ac:dyDescent="0.45">
      <c r="A6" s="8" t="s">
        <v>165</v>
      </c>
      <c r="B6" s="115" t="s">
        <v>245</v>
      </c>
      <c r="C6" s="8"/>
      <c r="D6" s="8"/>
      <c r="E6" s="8" t="s">
        <v>40</v>
      </c>
      <c r="F6" s="8" t="s">
        <v>41</v>
      </c>
      <c r="G6" s="8" t="s">
        <v>42</v>
      </c>
      <c r="H6" s="8" t="s">
        <v>245</v>
      </c>
      <c r="I6" s="116">
        <v>2100</v>
      </c>
      <c r="J6" s="117">
        <f>ROUND(I6*80%,-1)</f>
        <v>1680</v>
      </c>
      <c r="K6" s="117">
        <f>ROUND(I6*60%,-1)</f>
        <v>1260</v>
      </c>
      <c r="L6" s="118">
        <v>1.25</v>
      </c>
      <c r="M6" s="119">
        <v>1.2</v>
      </c>
      <c r="N6" s="118">
        <v>1.1499999999999999</v>
      </c>
      <c r="O6" s="120">
        <f t="shared" ref="O6:O12" si="0">L6*(1+2.87%)</f>
        <v>1.2858749999999999</v>
      </c>
      <c r="P6" s="120">
        <f t="shared" ref="P6:Q12" si="1">M6*(1+2.87%)</f>
        <v>1.23444</v>
      </c>
      <c r="Q6" s="120">
        <f t="shared" si="1"/>
        <v>1.1830049999999999</v>
      </c>
      <c r="R6" s="121">
        <f>ROUND(I6*O6,-2)</f>
        <v>2700</v>
      </c>
      <c r="S6" s="121">
        <f>ROUND(J6*P6,-2)</f>
        <v>2100</v>
      </c>
      <c r="T6" s="121">
        <f>ROUND(K6*Q6,-2)</f>
        <v>1500</v>
      </c>
      <c r="U6" s="64" t="s">
        <v>246</v>
      </c>
    </row>
    <row r="7" spans="1:58" ht="46.15" x14ac:dyDescent="0.45">
      <c r="A7" s="8" t="s">
        <v>170</v>
      </c>
      <c r="B7" s="115" t="s">
        <v>247</v>
      </c>
      <c r="C7" s="8"/>
      <c r="D7" s="8"/>
      <c r="E7" s="8" t="s">
        <v>59</v>
      </c>
      <c r="F7" s="122" t="s">
        <v>46</v>
      </c>
      <c r="G7" s="8" t="s">
        <v>41</v>
      </c>
      <c r="H7" s="8" t="s">
        <v>247</v>
      </c>
      <c r="I7" s="45">
        <v>820</v>
      </c>
      <c r="J7" s="117"/>
      <c r="K7" s="117"/>
      <c r="L7" s="118">
        <v>1.25</v>
      </c>
      <c r="M7" s="119">
        <v>1.2</v>
      </c>
      <c r="N7" s="118">
        <v>1.1499999999999999</v>
      </c>
      <c r="O7" s="120">
        <f t="shared" si="0"/>
        <v>1.2858749999999999</v>
      </c>
      <c r="P7" s="120">
        <f t="shared" si="1"/>
        <v>1.23444</v>
      </c>
      <c r="Q7" s="120">
        <f t="shared" si="1"/>
        <v>1.1830049999999999</v>
      </c>
      <c r="R7" s="121">
        <f t="shared" ref="R7:R12" si="2">ROUND(I7*O7,-2)</f>
        <v>1100</v>
      </c>
      <c r="S7" s="121"/>
      <c r="T7" s="121"/>
      <c r="U7" s="64" t="s">
        <v>246</v>
      </c>
    </row>
    <row r="8" spans="1:58" ht="46.15" x14ac:dyDescent="0.45">
      <c r="A8" s="8" t="s">
        <v>171</v>
      </c>
      <c r="B8" s="115" t="s">
        <v>247</v>
      </c>
      <c r="C8" s="8"/>
      <c r="D8" s="8"/>
      <c r="E8" s="8" t="s">
        <v>44</v>
      </c>
      <c r="F8" s="8" t="s">
        <v>45</v>
      </c>
      <c r="G8" s="8" t="s">
        <v>46</v>
      </c>
      <c r="H8" s="8" t="s">
        <v>247</v>
      </c>
      <c r="I8" s="45">
        <v>820</v>
      </c>
      <c r="J8" s="117"/>
      <c r="K8" s="117"/>
      <c r="L8" s="118">
        <v>1.25</v>
      </c>
      <c r="M8" s="119">
        <v>1.2</v>
      </c>
      <c r="N8" s="118">
        <v>1.1499999999999999</v>
      </c>
      <c r="O8" s="120">
        <f t="shared" si="0"/>
        <v>1.2858749999999999</v>
      </c>
      <c r="P8" s="120">
        <f t="shared" si="1"/>
        <v>1.23444</v>
      </c>
      <c r="Q8" s="120">
        <f t="shared" si="1"/>
        <v>1.1830049999999999</v>
      </c>
      <c r="R8" s="121">
        <f t="shared" si="2"/>
        <v>1100</v>
      </c>
      <c r="S8" s="121"/>
      <c r="T8" s="121"/>
      <c r="U8" s="64" t="s">
        <v>246</v>
      </c>
    </row>
    <row r="9" spans="1:58" ht="46.15" x14ac:dyDescent="0.45">
      <c r="A9" s="8" t="s">
        <v>175</v>
      </c>
      <c r="B9" s="115" t="s">
        <v>248</v>
      </c>
      <c r="C9" s="8"/>
      <c r="D9" s="8"/>
      <c r="E9" s="8" t="s">
        <v>47</v>
      </c>
      <c r="F9" s="8" t="s">
        <v>48</v>
      </c>
      <c r="G9" s="8" t="s">
        <v>49</v>
      </c>
      <c r="H9" s="8" t="s">
        <v>248</v>
      </c>
      <c r="I9" s="116">
        <v>1400</v>
      </c>
      <c r="J9" s="117">
        <f>ROUND(I9*80%,-1)</f>
        <v>1120</v>
      </c>
      <c r="K9" s="117">
        <f>ROUND(I9*60%,-1)</f>
        <v>840</v>
      </c>
      <c r="L9" s="118">
        <v>1.25</v>
      </c>
      <c r="M9" s="119">
        <v>1.2</v>
      </c>
      <c r="N9" s="118">
        <v>1.1499999999999999</v>
      </c>
      <c r="O9" s="120">
        <f t="shared" si="0"/>
        <v>1.2858749999999999</v>
      </c>
      <c r="P9" s="120">
        <f t="shared" si="1"/>
        <v>1.23444</v>
      </c>
      <c r="Q9" s="120">
        <f t="shared" si="1"/>
        <v>1.1830049999999999</v>
      </c>
      <c r="R9" s="121">
        <f t="shared" si="2"/>
        <v>1800</v>
      </c>
      <c r="S9" s="121">
        <f>ROUND(J9*P9,-2)</f>
        <v>1400</v>
      </c>
      <c r="T9" s="121">
        <f>ROUND(K9*Q9,-1)</f>
        <v>990</v>
      </c>
      <c r="U9" s="64" t="s">
        <v>246</v>
      </c>
    </row>
    <row r="10" spans="1:58" ht="46.15" x14ac:dyDescent="0.45">
      <c r="A10" s="8" t="s">
        <v>176</v>
      </c>
      <c r="B10" s="115" t="s">
        <v>247</v>
      </c>
      <c r="C10" s="8"/>
      <c r="D10" s="8"/>
      <c r="E10" s="8" t="s">
        <v>50</v>
      </c>
      <c r="F10" s="8" t="s">
        <v>45</v>
      </c>
      <c r="G10" s="8" t="s">
        <v>41</v>
      </c>
      <c r="H10" s="8" t="s">
        <v>247</v>
      </c>
      <c r="I10" s="45">
        <v>820</v>
      </c>
      <c r="J10" s="117"/>
      <c r="K10" s="117"/>
      <c r="L10" s="118">
        <v>1.25</v>
      </c>
      <c r="M10" s="119">
        <v>1.2</v>
      </c>
      <c r="N10" s="118">
        <v>1.1499999999999999</v>
      </c>
      <c r="O10" s="120">
        <f t="shared" si="0"/>
        <v>1.2858749999999999</v>
      </c>
      <c r="P10" s="120">
        <f t="shared" si="1"/>
        <v>1.23444</v>
      </c>
      <c r="Q10" s="120">
        <f t="shared" si="1"/>
        <v>1.1830049999999999</v>
      </c>
      <c r="R10" s="121">
        <f t="shared" si="2"/>
        <v>1100</v>
      </c>
      <c r="S10" s="121"/>
      <c r="T10" s="121"/>
      <c r="U10" s="64" t="s">
        <v>246</v>
      </c>
    </row>
    <row r="11" spans="1:58" ht="46.15" x14ac:dyDescent="0.45">
      <c r="A11" s="8" t="s">
        <v>177</v>
      </c>
      <c r="B11" s="115" t="s">
        <v>249</v>
      </c>
      <c r="C11" s="8"/>
      <c r="D11" s="8"/>
      <c r="E11" s="8" t="s">
        <v>51</v>
      </c>
      <c r="F11" s="8" t="s">
        <v>49</v>
      </c>
      <c r="G11" s="8" t="s">
        <v>52</v>
      </c>
      <c r="H11" s="8" t="s">
        <v>249</v>
      </c>
      <c r="I11" s="116">
        <v>1100</v>
      </c>
      <c r="J11" s="117">
        <f>ROUND(I11*80%,-1)</f>
        <v>880</v>
      </c>
      <c r="K11" s="117">
        <f>ROUND(I11*60%,-1)</f>
        <v>660</v>
      </c>
      <c r="L11" s="118">
        <v>1.25</v>
      </c>
      <c r="M11" s="119">
        <v>1.2</v>
      </c>
      <c r="N11" s="118">
        <v>1.1499999999999999</v>
      </c>
      <c r="O11" s="120">
        <f t="shared" si="0"/>
        <v>1.2858749999999999</v>
      </c>
      <c r="P11" s="120">
        <f t="shared" si="1"/>
        <v>1.23444</v>
      </c>
      <c r="Q11" s="120">
        <f t="shared" si="1"/>
        <v>1.1830049999999999</v>
      </c>
      <c r="R11" s="121">
        <f t="shared" si="2"/>
        <v>1400</v>
      </c>
      <c r="S11" s="121">
        <f>ROUND(J11*P11,-1)</f>
        <v>1090</v>
      </c>
      <c r="T11" s="121">
        <f>ROUND(K11*Q11,-1)</f>
        <v>780</v>
      </c>
      <c r="U11" s="64" t="s">
        <v>246</v>
      </c>
    </row>
    <row r="12" spans="1:58" ht="46.15" x14ac:dyDescent="0.45">
      <c r="A12" s="8" t="s">
        <v>179</v>
      </c>
      <c r="B12" s="115" t="s">
        <v>250</v>
      </c>
      <c r="C12" s="8"/>
      <c r="D12" s="8"/>
      <c r="E12" s="8" t="s">
        <v>53</v>
      </c>
      <c r="F12" s="8" t="s">
        <v>48</v>
      </c>
      <c r="G12" s="8" t="s">
        <v>54</v>
      </c>
      <c r="H12" s="8" t="s">
        <v>250</v>
      </c>
      <c r="I12" s="116">
        <v>1140</v>
      </c>
      <c r="J12" s="117">
        <f>ROUND(I12*80%,-1)</f>
        <v>910</v>
      </c>
      <c r="K12" s="117">
        <f>ROUND(I12*60%,-1)</f>
        <v>680</v>
      </c>
      <c r="L12" s="118">
        <v>1.25</v>
      </c>
      <c r="M12" s="119">
        <v>1.2</v>
      </c>
      <c r="N12" s="118">
        <v>1.1499999999999999</v>
      </c>
      <c r="O12" s="120">
        <f t="shared" si="0"/>
        <v>1.2858749999999999</v>
      </c>
      <c r="P12" s="120">
        <f t="shared" si="1"/>
        <v>1.23444</v>
      </c>
      <c r="Q12" s="120">
        <f t="shared" si="1"/>
        <v>1.1830049999999999</v>
      </c>
      <c r="R12" s="121">
        <f t="shared" si="2"/>
        <v>1500</v>
      </c>
      <c r="S12" s="121">
        <f>ROUND(J12*P12,-2)</f>
        <v>1100</v>
      </c>
      <c r="T12" s="121">
        <f>ROUND(K12*Q12,-1)</f>
        <v>800</v>
      </c>
      <c r="U12" s="64" t="s">
        <v>246</v>
      </c>
    </row>
    <row r="13" spans="1:58" x14ac:dyDescent="0.45">
      <c r="A13" s="247" t="s">
        <v>55</v>
      </c>
      <c r="B13" s="248"/>
      <c r="C13" s="248"/>
      <c r="D13" s="248"/>
      <c r="E13" s="248"/>
      <c r="F13" s="248"/>
      <c r="G13" s="248"/>
      <c r="H13" s="248"/>
      <c r="I13" s="248"/>
      <c r="J13" s="248"/>
      <c r="K13" s="248"/>
      <c r="L13" s="248"/>
      <c r="M13" s="248"/>
      <c r="N13" s="248"/>
      <c r="O13" s="248"/>
      <c r="P13" s="248"/>
      <c r="Q13" s="248"/>
      <c r="R13" s="248"/>
      <c r="S13" s="248"/>
      <c r="T13" s="249"/>
    </row>
    <row r="14" spans="1:58" s="59" customFormat="1" x14ac:dyDescent="0.45">
      <c r="A14" s="246" t="s">
        <v>11</v>
      </c>
      <c r="B14" s="246" t="s">
        <v>36</v>
      </c>
      <c r="C14" s="246" t="s">
        <v>1</v>
      </c>
      <c r="D14" s="246"/>
      <c r="E14" s="246" t="s">
        <v>36</v>
      </c>
      <c r="F14" s="246" t="s">
        <v>1</v>
      </c>
      <c r="G14" s="246"/>
      <c r="H14" s="113" t="s">
        <v>2</v>
      </c>
      <c r="I14" s="238" t="s">
        <v>37</v>
      </c>
      <c r="J14" s="239"/>
      <c r="K14" s="240"/>
      <c r="L14" s="241" t="s">
        <v>38</v>
      </c>
      <c r="M14" s="241"/>
      <c r="N14" s="241"/>
      <c r="O14" s="242" t="s">
        <v>243</v>
      </c>
      <c r="P14" s="242"/>
      <c r="Q14" s="242"/>
      <c r="R14" s="243" t="s">
        <v>244</v>
      </c>
      <c r="S14" s="243"/>
      <c r="T14" s="243"/>
      <c r="U14" s="244" t="s">
        <v>2</v>
      </c>
      <c r="X14" s="104"/>
      <c r="Y14" s="104"/>
      <c r="Z14" s="104"/>
      <c r="AA14" s="104"/>
      <c r="AB14" s="104"/>
      <c r="AC14" s="104"/>
      <c r="AD14" s="104"/>
      <c r="AE14" s="104"/>
      <c r="AF14" s="104"/>
      <c r="AG14" s="105"/>
      <c r="AH14" s="106"/>
      <c r="AI14" s="106"/>
      <c r="AJ14" s="107"/>
      <c r="AK14" s="107"/>
      <c r="AL14" s="107"/>
      <c r="AM14" s="107"/>
      <c r="AN14" s="107"/>
      <c r="AO14" s="107"/>
      <c r="AP14" s="104"/>
      <c r="AQ14" s="104"/>
      <c r="AR14" s="104"/>
      <c r="AS14" s="106"/>
      <c r="AT14" s="106"/>
      <c r="AU14" s="106"/>
      <c r="AV14" s="104"/>
      <c r="AW14" s="104"/>
      <c r="AX14" s="104"/>
      <c r="AY14" s="104"/>
      <c r="AZ14" s="104"/>
      <c r="BA14" s="104"/>
      <c r="BB14" s="104"/>
      <c r="BC14" s="104"/>
      <c r="BD14" s="104"/>
      <c r="BE14" s="108"/>
      <c r="BF14" s="108"/>
    </row>
    <row r="15" spans="1:58" s="59" customFormat="1" x14ac:dyDescent="0.45">
      <c r="A15" s="246"/>
      <c r="B15" s="246"/>
      <c r="C15" s="51" t="s">
        <v>39</v>
      </c>
      <c r="D15" s="51" t="s">
        <v>4</v>
      </c>
      <c r="E15" s="246"/>
      <c r="F15" s="51" t="s">
        <v>39</v>
      </c>
      <c r="G15" s="51" t="s">
        <v>4</v>
      </c>
      <c r="H15" s="51"/>
      <c r="I15" s="114" t="s">
        <v>5</v>
      </c>
      <c r="J15" s="114" t="s">
        <v>6</v>
      </c>
      <c r="K15" s="114" t="s">
        <v>7</v>
      </c>
      <c r="L15" s="51" t="s">
        <v>5</v>
      </c>
      <c r="M15" s="51" t="s">
        <v>6</v>
      </c>
      <c r="N15" s="51" t="s">
        <v>7</v>
      </c>
      <c r="O15" s="51" t="s">
        <v>5</v>
      </c>
      <c r="P15" s="51" t="s">
        <v>6</v>
      </c>
      <c r="Q15" s="51" t="s">
        <v>7</v>
      </c>
      <c r="R15" s="51" t="s">
        <v>5</v>
      </c>
      <c r="S15" s="51" t="s">
        <v>6</v>
      </c>
      <c r="T15" s="51" t="s">
        <v>7</v>
      </c>
      <c r="U15" s="245"/>
      <c r="X15" s="104"/>
      <c r="Y15" s="104"/>
      <c r="Z15" s="104"/>
      <c r="AA15" s="104"/>
      <c r="AB15" s="104"/>
      <c r="AC15" s="104"/>
      <c r="AD15" s="104"/>
      <c r="AE15" s="104"/>
      <c r="AF15" s="104"/>
      <c r="AG15" s="105"/>
      <c r="AH15" s="106"/>
      <c r="AI15" s="106"/>
      <c r="AJ15" s="107"/>
      <c r="AK15" s="107"/>
      <c r="AL15" s="107"/>
      <c r="AM15" s="107"/>
      <c r="AN15" s="107"/>
      <c r="AO15" s="107"/>
      <c r="AP15" s="104"/>
      <c r="AQ15" s="104"/>
      <c r="AR15" s="104"/>
      <c r="AS15" s="106"/>
      <c r="AT15" s="106"/>
      <c r="AU15" s="106"/>
      <c r="AV15" s="104"/>
      <c r="AW15" s="104"/>
      <c r="AX15" s="104"/>
      <c r="AY15" s="104"/>
      <c r="AZ15" s="104"/>
      <c r="BA15" s="104"/>
      <c r="BB15" s="104"/>
      <c r="BC15" s="104"/>
      <c r="BD15" s="104"/>
      <c r="BE15" s="108"/>
      <c r="BF15" s="108"/>
    </row>
    <row r="16" spans="1:58" s="59" customFormat="1" ht="30.75" x14ac:dyDescent="0.45">
      <c r="A16" s="8" t="s">
        <v>201</v>
      </c>
      <c r="B16" s="115" t="s">
        <v>251</v>
      </c>
      <c r="C16" s="8"/>
      <c r="D16" s="8"/>
      <c r="E16" s="8" t="s">
        <v>251</v>
      </c>
      <c r="F16" s="8" t="s">
        <v>252</v>
      </c>
      <c r="G16" s="8" t="s">
        <v>56</v>
      </c>
      <c r="H16" s="8" t="s">
        <v>251</v>
      </c>
      <c r="I16" s="117">
        <v>1280</v>
      </c>
      <c r="J16" s="117">
        <v>850</v>
      </c>
      <c r="K16" s="117"/>
      <c r="L16" s="118">
        <v>1.25</v>
      </c>
      <c r="M16" s="119">
        <v>1.2</v>
      </c>
      <c r="N16" s="118">
        <v>1.1499999999999999</v>
      </c>
      <c r="O16" s="120">
        <f t="shared" ref="O16:Q29" si="3">L16*(1+2.87%)</f>
        <v>1.2858749999999999</v>
      </c>
      <c r="P16" s="120">
        <f t="shared" si="3"/>
        <v>1.23444</v>
      </c>
      <c r="Q16" s="120">
        <f t="shared" si="3"/>
        <v>1.1830049999999999</v>
      </c>
      <c r="R16" s="121">
        <f>ROUND(I16*O16,-2)</f>
        <v>1600</v>
      </c>
      <c r="S16" s="121">
        <f>ROUND(J16*P16,-2)</f>
        <v>1000</v>
      </c>
      <c r="T16" s="121">
        <f>ROUND(K16*Q16,-2)</f>
        <v>0</v>
      </c>
      <c r="U16" s="64" t="s">
        <v>253</v>
      </c>
      <c r="X16" s="104"/>
      <c r="Y16" s="104"/>
      <c r="Z16" s="104"/>
      <c r="AA16" s="104"/>
      <c r="AB16" s="104"/>
      <c r="AC16" s="104"/>
      <c r="AD16" s="104"/>
      <c r="AE16" s="104"/>
      <c r="AF16" s="104"/>
      <c r="AG16" s="105"/>
      <c r="AH16" s="106"/>
      <c r="AI16" s="106"/>
      <c r="AJ16" s="107"/>
      <c r="AK16" s="107"/>
      <c r="AL16" s="107"/>
      <c r="AM16" s="107"/>
      <c r="AN16" s="107"/>
      <c r="AO16" s="107"/>
      <c r="AP16" s="104"/>
      <c r="AQ16" s="104"/>
      <c r="AR16" s="104"/>
      <c r="AS16" s="106"/>
      <c r="AT16" s="106"/>
      <c r="AU16" s="106"/>
      <c r="AV16" s="104"/>
      <c r="AW16" s="104"/>
      <c r="AX16" s="104"/>
      <c r="AY16" s="104"/>
      <c r="AZ16" s="104"/>
      <c r="BA16" s="104"/>
      <c r="BB16" s="104"/>
      <c r="BC16" s="104"/>
      <c r="BD16" s="104"/>
      <c r="BE16" s="108"/>
      <c r="BF16" s="108"/>
    </row>
    <row r="17" spans="1:58" s="59" customFormat="1" ht="46.15" x14ac:dyDescent="0.45">
      <c r="A17" s="8" t="s">
        <v>202</v>
      </c>
      <c r="B17" s="115" t="s">
        <v>254</v>
      </c>
      <c r="C17" s="8"/>
      <c r="D17" s="8"/>
      <c r="E17" s="8" t="s">
        <v>57</v>
      </c>
      <c r="F17" s="8" t="s">
        <v>48</v>
      </c>
      <c r="G17" s="8" t="s">
        <v>56</v>
      </c>
      <c r="H17" s="8" t="s">
        <v>254</v>
      </c>
      <c r="I17" s="117">
        <v>490</v>
      </c>
      <c r="J17" s="117"/>
      <c r="K17" s="117"/>
      <c r="L17" s="118">
        <v>1.25</v>
      </c>
      <c r="M17" s="119">
        <v>1.2</v>
      </c>
      <c r="N17" s="118">
        <v>1.1499999999999999</v>
      </c>
      <c r="O17" s="120">
        <f t="shared" si="3"/>
        <v>1.2858749999999999</v>
      </c>
      <c r="P17" s="120">
        <f t="shared" si="3"/>
        <v>1.23444</v>
      </c>
      <c r="Q17" s="120">
        <f t="shared" si="3"/>
        <v>1.1830049999999999</v>
      </c>
      <c r="R17" s="121">
        <f t="shared" ref="R17:R29" si="4">ROUND(I17*O17,-2)</f>
        <v>600</v>
      </c>
      <c r="S17" s="121">
        <f>ROUND(J17*P17,-1)</f>
        <v>0</v>
      </c>
      <c r="T17" s="121">
        <f t="shared" ref="T17:T29" si="5">ROUND(K17*Q17,-1)</f>
        <v>0</v>
      </c>
      <c r="U17" s="64" t="s">
        <v>246</v>
      </c>
      <c r="X17" s="104"/>
      <c r="Y17" s="104"/>
      <c r="Z17" s="104"/>
      <c r="AA17" s="104"/>
      <c r="AB17" s="104"/>
      <c r="AC17" s="104"/>
      <c r="AD17" s="104"/>
      <c r="AE17" s="104"/>
      <c r="AF17" s="104"/>
      <c r="AG17" s="105"/>
      <c r="AH17" s="106"/>
      <c r="AI17" s="106"/>
      <c r="AJ17" s="107"/>
      <c r="AK17" s="107"/>
      <c r="AL17" s="107"/>
      <c r="AM17" s="107"/>
      <c r="AN17" s="107"/>
      <c r="AO17" s="107"/>
      <c r="AP17" s="104"/>
      <c r="AQ17" s="104"/>
      <c r="AR17" s="104"/>
      <c r="AS17" s="106"/>
      <c r="AT17" s="106"/>
      <c r="AU17" s="106"/>
      <c r="AV17" s="104"/>
      <c r="AW17" s="104"/>
      <c r="AX17" s="104"/>
      <c r="AY17" s="104"/>
      <c r="AZ17" s="104"/>
      <c r="BA17" s="104"/>
      <c r="BB17" s="104"/>
      <c r="BC17" s="104"/>
      <c r="BD17" s="104"/>
      <c r="BE17" s="108"/>
      <c r="BF17" s="108"/>
    </row>
    <row r="18" spans="1:58" s="59" customFormat="1" ht="46.15" x14ac:dyDescent="0.45">
      <c r="A18" s="8" t="s">
        <v>203</v>
      </c>
      <c r="B18" s="115" t="s">
        <v>255</v>
      </c>
      <c r="C18" s="8"/>
      <c r="D18" s="8"/>
      <c r="E18" s="8" t="s">
        <v>58</v>
      </c>
      <c r="F18" s="8" t="s">
        <v>54</v>
      </c>
      <c r="G18" s="8" t="s">
        <v>56</v>
      </c>
      <c r="H18" s="8" t="s">
        <v>255</v>
      </c>
      <c r="I18" s="117">
        <v>620</v>
      </c>
      <c r="J18" s="117"/>
      <c r="K18" s="117"/>
      <c r="L18" s="118">
        <v>1.25</v>
      </c>
      <c r="M18" s="119">
        <v>1.2</v>
      </c>
      <c r="N18" s="118">
        <v>1.1499999999999999</v>
      </c>
      <c r="O18" s="120">
        <f t="shared" si="3"/>
        <v>1.2858749999999999</v>
      </c>
      <c r="P18" s="120">
        <f t="shared" si="3"/>
        <v>1.23444</v>
      </c>
      <c r="Q18" s="120">
        <f t="shared" si="3"/>
        <v>1.1830049999999999</v>
      </c>
      <c r="R18" s="121">
        <f t="shared" si="4"/>
        <v>800</v>
      </c>
      <c r="S18" s="121">
        <f>ROUND(J18*P18,-2)</f>
        <v>0</v>
      </c>
      <c r="T18" s="121">
        <f t="shared" si="5"/>
        <v>0</v>
      </c>
      <c r="U18" s="64" t="s">
        <v>246</v>
      </c>
      <c r="X18" s="104"/>
      <c r="Y18" s="104"/>
      <c r="Z18" s="104"/>
      <c r="AA18" s="104"/>
      <c r="AB18" s="104"/>
      <c r="AC18" s="104"/>
      <c r="AD18" s="104"/>
      <c r="AE18" s="104"/>
      <c r="AF18" s="104"/>
      <c r="AG18" s="105"/>
      <c r="AH18" s="106"/>
      <c r="AI18" s="106"/>
      <c r="AJ18" s="107"/>
      <c r="AK18" s="107"/>
      <c r="AL18" s="107"/>
      <c r="AM18" s="107"/>
      <c r="AN18" s="107"/>
      <c r="AO18" s="107"/>
      <c r="AP18" s="104"/>
      <c r="AQ18" s="104"/>
      <c r="AR18" s="104"/>
      <c r="AS18" s="106"/>
      <c r="AT18" s="106"/>
      <c r="AU18" s="106"/>
      <c r="AV18" s="104"/>
      <c r="AW18" s="104"/>
      <c r="AX18" s="104"/>
      <c r="AY18" s="104"/>
      <c r="AZ18" s="104"/>
      <c r="BA18" s="104"/>
      <c r="BB18" s="104"/>
      <c r="BC18" s="104"/>
      <c r="BD18" s="104"/>
      <c r="BE18" s="108"/>
      <c r="BF18" s="108"/>
    </row>
    <row r="19" spans="1:58" s="59" customFormat="1" ht="46.15" x14ac:dyDescent="0.45">
      <c r="A19" s="8" t="s">
        <v>204</v>
      </c>
      <c r="B19" s="115" t="s">
        <v>256</v>
      </c>
      <c r="C19" s="8"/>
      <c r="D19" s="8"/>
      <c r="E19" s="8" t="s">
        <v>43</v>
      </c>
      <c r="F19" s="8" t="s">
        <v>41</v>
      </c>
      <c r="G19" s="8" t="s">
        <v>41</v>
      </c>
      <c r="H19" s="8" t="s">
        <v>256</v>
      </c>
      <c r="I19" s="117">
        <v>620</v>
      </c>
      <c r="J19" s="117"/>
      <c r="K19" s="117"/>
      <c r="L19" s="118">
        <v>1.25</v>
      </c>
      <c r="M19" s="119">
        <v>1.2</v>
      </c>
      <c r="N19" s="118">
        <v>1.1499999999999999</v>
      </c>
      <c r="O19" s="120">
        <f t="shared" si="3"/>
        <v>1.2858749999999999</v>
      </c>
      <c r="P19" s="120">
        <f t="shared" si="3"/>
        <v>1.23444</v>
      </c>
      <c r="Q19" s="120">
        <f t="shared" si="3"/>
        <v>1.1830049999999999</v>
      </c>
      <c r="R19" s="121">
        <f t="shared" si="4"/>
        <v>800</v>
      </c>
      <c r="S19" s="121">
        <f>ROUND(J19*P19,-1)</f>
        <v>0</v>
      </c>
      <c r="T19" s="121">
        <f t="shared" si="5"/>
        <v>0</v>
      </c>
      <c r="U19" s="64" t="s">
        <v>246</v>
      </c>
      <c r="X19" s="104"/>
      <c r="Y19" s="104"/>
      <c r="Z19" s="104"/>
      <c r="AA19" s="104"/>
      <c r="AB19" s="104"/>
      <c r="AC19" s="104"/>
      <c r="AD19" s="104"/>
      <c r="AE19" s="104"/>
      <c r="AF19" s="104"/>
      <c r="AG19" s="105"/>
      <c r="AH19" s="106"/>
      <c r="AI19" s="106"/>
      <c r="AJ19" s="107"/>
      <c r="AK19" s="107"/>
      <c r="AL19" s="107"/>
      <c r="AM19" s="107"/>
      <c r="AN19" s="107"/>
      <c r="AO19" s="107"/>
      <c r="AP19" s="104"/>
      <c r="AQ19" s="104"/>
      <c r="AR19" s="104"/>
      <c r="AS19" s="106"/>
      <c r="AT19" s="106"/>
      <c r="AU19" s="106"/>
      <c r="AV19" s="104"/>
      <c r="AW19" s="104"/>
      <c r="AX19" s="104"/>
      <c r="AY19" s="104"/>
      <c r="AZ19" s="104"/>
      <c r="BA19" s="104"/>
      <c r="BB19" s="104"/>
      <c r="BC19" s="104"/>
      <c r="BD19" s="104"/>
      <c r="BE19" s="108"/>
      <c r="BF19" s="108"/>
    </row>
    <row r="20" spans="1:58" s="59" customFormat="1" ht="46.15" x14ac:dyDescent="0.45">
      <c r="A20" s="8" t="s">
        <v>205</v>
      </c>
      <c r="B20" s="115" t="s">
        <v>255</v>
      </c>
      <c r="C20" s="8"/>
      <c r="D20" s="8"/>
      <c r="E20" s="8" t="s">
        <v>59</v>
      </c>
      <c r="F20" s="8" t="s">
        <v>41</v>
      </c>
      <c r="G20" s="8" t="s">
        <v>41</v>
      </c>
      <c r="H20" s="8" t="s">
        <v>255</v>
      </c>
      <c r="I20" s="117">
        <v>620</v>
      </c>
      <c r="J20" s="117"/>
      <c r="K20" s="117"/>
      <c r="L20" s="118">
        <v>1.25</v>
      </c>
      <c r="M20" s="119">
        <v>1.2</v>
      </c>
      <c r="N20" s="118">
        <v>1.1499999999999999</v>
      </c>
      <c r="O20" s="120">
        <f t="shared" si="3"/>
        <v>1.2858749999999999</v>
      </c>
      <c r="P20" s="120">
        <f t="shared" si="3"/>
        <v>1.23444</v>
      </c>
      <c r="Q20" s="120">
        <f t="shared" si="3"/>
        <v>1.1830049999999999</v>
      </c>
      <c r="R20" s="121">
        <f t="shared" si="4"/>
        <v>800</v>
      </c>
      <c r="S20" s="121">
        <f>ROUND(J20*P20,-1)</f>
        <v>0</v>
      </c>
      <c r="T20" s="121">
        <f t="shared" si="5"/>
        <v>0</v>
      </c>
      <c r="U20" s="64" t="s">
        <v>246</v>
      </c>
      <c r="X20" s="104"/>
      <c r="Y20" s="104"/>
      <c r="Z20" s="104"/>
      <c r="AA20" s="104"/>
      <c r="AB20" s="104"/>
      <c r="AC20" s="104"/>
      <c r="AD20" s="104"/>
      <c r="AE20" s="104"/>
      <c r="AF20" s="104"/>
      <c r="AG20" s="105"/>
      <c r="AH20" s="106"/>
      <c r="AI20" s="106"/>
      <c r="AJ20" s="107"/>
      <c r="AK20" s="107"/>
      <c r="AL20" s="107"/>
      <c r="AM20" s="107"/>
      <c r="AN20" s="107"/>
      <c r="AO20" s="107"/>
      <c r="AP20" s="104"/>
      <c r="AQ20" s="104"/>
      <c r="AR20" s="104"/>
      <c r="AS20" s="106"/>
      <c r="AT20" s="106"/>
      <c r="AU20" s="106"/>
      <c r="AV20" s="104"/>
      <c r="AW20" s="104"/>
      <c r="AX20" s="104"/>
      <c r="AY20" s="104"/>
      <c r="AZ20" s="104"/>
      <c r="BA20" s="104"/>
      <c r="BB20" s="104"/>
      <c r="BC20" s="104"/>
      <c r="BD20" s="104"/>
      <c r="BE20" s="108"/>
      <c r="BF20" s="108"/>
    </row>
    <row r="21" spans="1:58" s="59" customFormat="1" ht="46.15" x14ac:dyDescent="0.45">
      <c r="A21" s="8" t="s">
        <v>206</v>
      </c>
      <c r="B21" s="115" t="s">
        <v>257</v>
      </c>
      <c r="C21" s="8"/>
      <c r="D21" s="8"/>
      <c r="E21" s="8" t="s">
        <v>44</v>
      </c>
      <c r="F21" s="8" t="s">
        <v>45</v>
      </c>
      <c r="G21" s="8" t="s">
        <v>64</v>
      </c>
      <c r="H21" s="8" t="s">
        <v>257</v>
      </c>
      <c r="I21" s="117">
        <v>490</v>
      </c>
      <c r="J21" s="117"/>
      <c r="K21" s="117"/>
      <c r="L21" s="118">
        <v>1.25</v>
      </c>
      <c r="M21" s="119">
        <v>1.2</v>
      </c>
      <c r="N21" s="118">
        <v>1.1499999999999999</v>
      </c>
      <c r="O21" s="120">
        <f t="shared" si="3"/>
        <v>1.2858749999999999</v>
      </c>
      <c r="P21" s="120">
        <f t="shared" si="3"/>
        <v>1.23444</v>
      </c>
      <c r="Q21" s="120">
        <f t="shared" si="3"/>
        <v>1.1830049999999999</v>
      </c>
      <c r="R21" s="121">
        <f t="shared" si="4"/>
        <v>600</v>
      </c>
      <c r="S21" s="121">
        <f>ROUND(J21*P21,-1)</f>
        <v>0</v>
      </c>
      <c r="T21" s="121">
        <f t="shared" si="5"/>
        <v>0</v>
      </c>
      <c r="U21" s="64" t="s">
        <v>246</v>
      </c>
      <c r="X21" s="104"/>
      <c r="Y21" s="104"/>
      <c r="Z21" s="104"/>
      <c r="AA21" s="104"/>
      <c r="AB21" s="104"/>
      <c r="AC21" s="104"/>
      <c r="AD21" s="104"/>
      <c r="AE21" s="104"/>
      <c r="AF21" s="104"/>
      <c r="AG21" s="105"/>
      <c r="AH21" s="106"/>
      <c r="AI21" s="106"/>
      <c r="AJ21" s="107"/>
      <c r="AK21" s="107"/>
      <c r="AL21" s="107"/>
      <c r="AM21" s="107"/>
      <c r="AN21" s="107"/>
      <c r="AO21" s="107"/>
      <c r="AP21" s="104"/>
      <c r="AQ21" s="104"/>
      <c r="AR21" s="104"/>
      <c r="AS21" s="106"/>
      <c r="AT21" s="106"/>
      <c r="AU21" s="106"/>
      <c r="AV21" s="104"/>
      <c r="AW21" s="104"/>
      <c r="AX21" s="104"/>
      <c r="AY21" s="104"/>
      <c r="AZ21" s="104"/>
      <c r="BA21" s="104"/>
      <c r="BB21" s="104"/>
      <c r="BC21" s="104"/>
      <c r="BD21" s="104"/>
      <c r="BE21" s="108"/>
      <c r="BF21" s="108"/>
    </row>
    <row r="22" spans="1:58" s="59" customFormat="1" ht="46.15" x14ac:dyDescent="0.45">
      <c r="A22" s="8" t="s">
        <v>207</v>
      </c>
      <c r="B22" s="115" t="s">
        <v>255</v>
      </c>
      <c r="C22" s="8"/>
      <c r="D22" s="8"/>
      <c r="E22" s="8" t="s">
        <v>60</v>
      </c>
      <c r="F22" s="8" t="s">
        <v>48</v>
      </c>
      <c r="G22" s="8" t="s">
        <v>45</v>
      </c>
      <c r="H22" s="8" t="s">
        <v>255</v>
      </c>
      <c r="I22" s="117">
        <v>620</v>
      </c>
      <c r="J22" s="117"/>
      <c r="K22" s="117"/>
      <c r="L22" s="118">
        <v>1.25</v>
      </c>
      <c r="M22" s="119">
        <v>1.2</v>
      </c>
      <c r="N22" s="118">
        <v>1.1499999999999999</v>
      </c>
      <c r="O22" s="120">
        <f t="shared" si="3"/>
        <v>1.2858749999999999</v>
      </c>
      <c r="P22" s="120">
        <f t="shared" si="3"/>
        <v>1.23444</v>
      </c>
      <c r="Q22" s="120">
        <f t="shared" si="3"/>
        <v>1.1830049999999999</v>
      </c>
      <c r="R22" s="121">
        <f t="shared" si="4"/>
        <v>800</v>
      </c>
      <c r="S22" s="121">
        <f>ROUND(J22*P22,-2)</f>
        <v>0</v>
      </c>
      <c r="T22" s="121">
        <f t="shared" si="5"/>
        <v>0</v>
      </c>
      <c r="U22" s="64" t="s">
        <v>246</v>
      </c>
      <c r="X22" s="104"/>
      <c r="Y22" s="104"/>
      <c r="Z22" s="104"/>
      <c r="AA22" s="104"/>
      <c r="AB22" s="104"/>
      <c r="AC22" s="104"/>
      <c r="AD22" s="104"/>
      <c r="AE22" s="104"/>
      <c r="AF22" s="104"/>
      <c r="AG22" s="105"/>
      <c r="AH22" s="106"/>
      <c r="AI22" s="106"/>
      <c r="AJ22" s="107"/>
      <c r="AK22" s="107"/>
      <c r="AL22" s="107"/>
      <c r="AM22" s="107"/>
      <c r="AN22" s="107"/>
      <c r="AO22" s="107"/>
      <c r="AP22" s="104"/>
      <c r="AQ22" s="104"/>
      <c r="AR22" s="104"/>
      <c r="AS22" s="106"/>
      <c r="AT22" s="106"/>
      <c r="AU22" s="106"/>
      <c r="AV22" s="104"/>
      <c r="AW22" s="104"/>
      <c r="AX22" s="104"/>
      <c r="AY22" s="104"/>
      <c r="AZ22" s="104"/>
      <c r="BA22" s="104"/>
      <c r="BB22" s="104"/>
      <c r="BC22" s="104"/>
      <c r="BD22" s="104"/>
      <c r="BE22" s="108"/>
      <c r="BF22" s="108"/>
    </row>
    <row r="23" spans="1:58" s="59" customFormat="1" ht="46.15" x14ac:dyDescent="0.45">
      <c r="A23" s="8" t="s">
        <v>208</v>
      </c>
      <c r="B23" s="115" t="s">
        <v>255</v>
      </c>
      <c r="C23" s="8"/>
      <c r="D23" s="8"/>
      <c r="E23" s="8" t="s">
        <v>61</v>
      </c>
      <c r="F23" s="8" t="s">
        <v>48</v>
      </c>
      <c r="G23" s="8" t="s">
        <v>45</v>
      </c>
      <c r="H23" s="8" t="s">
        <v>255</v>
      </c>
      <c r="I23" s="117">
        <v>620</v>
      </c>
      <c r="J23" s="117"/>
      <c r="K23" s="117"/>
      <c r="L23" s="118">
        <v>1.25</v>
      </c>
      <c r="M23" s="119">
        <v>1.2</v>
      </c>
      <c r="N23" s="118">
        <v>1.1499999999999999</v>
      </c>
      <c r="O23" s="120">
        <f t="shared" si="3"/>
        <v>1.2858749999999999</v>
      </c>
      <c r="P23" s="120">
        <f t="shared" si="3"/>
        <v>1.23444</v>
      </c>
      <c r="Q23" s="120">
        <f t="shared" si="3"/>
        <v>1.1830049999999999</v>
      </c>
      <c r="R23" s="121">
        <f t="shared" si="4"/>
        <v>800</v>
      </c>
      <c r="S23" s="121">
        <f t="shared" ref="S23:S29" si="6">ROUND(J23*P23,-1)</f>
        <v>0</v>
      </c>
      <c r="T23" s="121">
        <f t="shared" si="5"/>
        <v>0</v>
      </c>
      <c r="U23" s="64" t="s">
        <v>246</v>
      </c>
      <c r="X23" s="104"/>
      <c r="Y23" s="104"/>
      <c r="Z23" s="104"/>
      <c r="AA23" s="104"/>
      <c r="AB23" s="104"/>
      <c r="AC23" s="104"/>
      <c r="AD23" s="104"/>
      <c r="AE23" s="104"/>
      <c r="AF23" s="104"/>
      <c r="AG23" s="105"/>
      <c r="AH23" s="106"/>
      <c r="AI23" s="106"/>
      <c r="AJ23" s="107"/>
      <c r="AK23" s="107"/>
      <c r="AL23" s="107"/>
      <c r="AM23" s="107"/>
      <c r="AN23" s="107"/>
      <c r="AO23" s="107"/>
      <c r="AP23" s="104"/>
      <c r="AQ23" s="104"/>
      <c r="AR23" s="104"/>
      <c r="AS23" s="106"/>
      <c r="AT23" s="106"/>
      <c r="AU23" s="106"/>
      <c r="AV23" s="104"/>
      <c r="AW23" s="104"/>
      <c r="AX23" s="104"/>
      <c r="AY23" s="104"/>
      <c r="AZ23" s="104"/>
      <c r="BA23" s="104"/>
      <c r="BB23" s="104"/>
      <c r="BC23" s="104"/>
      <c r="BD23" s="104"/>
      <c r="BE23" s="108"/>
      <c r="BF23" s="108"/>
    </row>
    <row r="24" spans="1:58" s="59" customFormat="1" ht="46.15" x14ac:dyDescent="0.45">
      <c r="A24" s="8" t="s">
        <v>209</v>
      </c>
      <c r="B24" s="115" t="s">
        <v>255</v>
      </c>
      <c r="C24" s="8"/>
      <c r="D24" s="8"/>
      <c r="E24" s="8" t="s">
        <v>47</v>
      </c>
      <c r="F24" s="8" t="s">
        <v>48</v>
      </c>
      <c r="G24" s="8" t="s">
        <v>45</v>
      </c>
      <c r="H24" s="8" t="s">
        <v>255</v>
      </c>
      <c r="I24" s="117">
        <v>620</v>
      </c>
      <c r="J24" s="117"/>
      <c r="K24" s="117"/>
      <c r="L24" s="118">
        <v>1.25</v>
      </c>
      <c r="M24" s="119">
        <v>1.2</v>
      </c>
      <c r="N24" s="118">
        <v>1.1499999999999999</v>
      </c>
      <c r="O24" s="120">
        <f t="shared" si="3"/>
        <v>1.2858749999999999</v>
      </c>
      <c r="P24" s="120">
        <f t="shared" si="3"/>
        <v>1.23444</v>
      </c>
      <c r="Q24" s="120">
        <f t="shared" si="3"/>
        <v>1.1830049999999999</v>
      </c>
      <c r="R24" s="121">
        <f t="shared" si="4"/>
        <v>800</v>
      </c>
      <c r="S24" s="121">
        <f t="shared" si="6"/>
        <v>0</v>
      </c>
      <c r="T24" s="121">
        <f t="shared" si="5"/>
        <v>0</v>
      </c>
      <c r="U24" s="64" t="s">
        <v>246</v>
      </c>
      <c r="X24" s="104"/>
      <c r="Y24" s="104"/>
      <c r="Z24" s="104"/>
      <c r="AA24" s="104"/>
      <c r="AB24" s="104"/>
      <c r="AC24" s="104"/>
      <c r="AD24" s="104"/>
      <c r="AE24" s="104"/>
      <c r="AF24" s="104"/>
      <c r="AG24" s="105"/>
      <c r="AH24" s="106"/>
      <c r="AI24" s="106"/>
      <c r="AJ24" s="107"/>
      <c r="AK24" s="107"/>
      <c r="AL24" s="107"/>
      <c r="AM24" s="107"/>
      <c r="AN24" s="107"/>
      <c r="AO24" s="107"/>
      <c r="AP24" s="104"/>
      <c r="AQ24" s="104"/>
      <c r="AR24" s="104"/>
      <c r="AS24" s="106"/>
      <c r="AT24" s="106"/>
      <c r="AU24" s="106"/>
      <c r="AV24" s="104"/>
      <c r="AW24" s="104"/>
      <c r="AX24" s="104"/>
      <c r="AY24" s="104"/>
      <c r="AZ24" s="104"/>
      <c r="BA24" s="104"/>
      <c r="BB24" s="104"/>
      <c r="BC24" s="104"/>
      <c r="BD24" s="104"/>
      <c r="BE24" s="108"/>
      <c r="BF24" s="108"/>
    </row>
    <row r="25" spans="1:58" s="59" customFormat="1" ht="46.15" x14ac:dyDescent="0.45">
      <c r="A25" s="8" t="s">
        <v>210</v>
      </c>
      <c r="B25" s="115" t="s">
        <v>255</v>
      </c>
      <c r="C25" s="8"/>
      <c r="D25" s="8"/>
      <c r="E25" s="8" t="s">
        <v>50</v>
      </c>
      <c r="F25" s="8" t="s">
        <v>45</v>
      </c>
      <c r="G25" s="8" t="s">
        <v>41</v>
      </c>
      <c r="H25" s="8" t="s">
        <v>255</v>
      </c>
      <c r="I25" s="117">
        <v>620</v>
      </c>
      <c r="J25" s="117"/>
      <c r="K25" s="117"/>
      <c r="L25" s="118">
        <v>1.25</v>
      </c>
      <c r="M25" s="119">
        <v>1.2</v>
      </c>
      <c r="N25" s="118">
        <v>1.1499999999999999</v>
      </c>
      <c r="O25" s="120">
        <f t="shared" si="3"/>
        <v>1.2858749999999999</v>
      </c>
      <c r="P25" s="120">
        <f t="shared" si="3"/>
        <v>1.23444</v>
      </c>
      <c r="Q25" s="120">
        <f t="shared" si="3"/>
        <v>1.1830049999999999</v>
      </c>
      <c r="R25" s="121">
        <f t="shared" si="4"/>
        <v>800</v>
      </c>
      <c r="S25" s="121">
        <f t="shared" si="6"/>
        <v>0</v>
      </c>
      <c r="T25" s="121">
        <f t="shared" si="5"/>
        <v>0</v>
      </c>
      <c r="U25" s="64" t="s">
        <v>246</v>
      </c>
      <c r="X25" s="104"/>
      <c r="Y25" s="104"/>
      <c r="Z25" s="104"/>
      <c r="AA25" s="104"/>
      <c r="AB25" s="104"/>
      <c r="AC25" s="104"/>
      <c r="AD25" s="104"/>
      <c r="AE25" s="104"/>
      <c r="AF25" s="104"/>
      <c r="AG25" s="105"/>
      <c r="AH25" s="106"/>
      <c r="AI25" s="106"/>
      <c r="AJ25" s="107"/>
      <c r="AK25" s="107"/>
      <c r="AL25" s="107"/>
      <c r="AM25" s="107"/>
      <c r="AN25" s="107"/>
      <c r="AO25" s="107"/>
      <c r="AP25" s="104"/>
      <c r="AQ25" s="104"/>
      <c r="AR25" s="104"/>
      <c r="AS25" s="106"/>
      <c r="AT25" s="106"/>
      <c r="AU25" s="106"/>
      <c r="AV25" s="104"/>
      <c r="AW25" s="104"/>
      <c r="AX25" s="104"/>
      <c r="AY25" s="104"/>
      <c r="AZ25" s="104"/>
      <c r="BA25" s="104"/>
      <c r="BB25" s="104"/>
      <c r="BC25" s="104"/>
      <c r="BD25" s="104"/>
      <c r="BE25" s="108"/>
      <c r="BF25" s="108"/>
    </row>
    <row r="26" spans="1:58" s="59" customFormat="1" ht="46.15" x14ac:dyDescent="0.45">
      <c r="A26" s="8" t="s">
        <v>211</v>
      </c>
      <c r="B26" s="115" t="s">
        <v>257</v>
      </c>
      <c r="C26" s="8"/>
      <c r="D26" s="8"/>
      <c r="E26" s="8" t="s">
        <v>62</v>
      </c>
      <c r="F26" s="8" t="s">
        <v>45</v>
      </c>
      <c r="G26" s="8" t="s">
        <v>41</v>
      </c>
      <c r="H26" s="8" t="s">
        <v>257</v>
      </c>
      <c r="I26" s="117">
        <v>490</v>
      </c>
      <c r="J26" s="117"/>
      <c r="K26" s="117"/>
      <c r="L26" s="118">
        <v>1.25</v>
      </c>
      <c r="M26" s="119">
        <v>1.2</v>
      </c>
      <c r="N26" s="118">
        <v>1.1499999999999999</v>
      </c>
      <c r="O26" s="120">
        <f t="shared" si="3"/>
        <v>1.2858749999999999</v>
      </c>
      <c r="P26" s="120">
        <f t="shared" si="3"/>
        <v>1.23444</v>
      </c>
      <c r="Q26" s="120">
        <f t="shared" si="3"/>
        <v>1.1830049999999999</v>
      </c>
      <c r="R26" s="121">
        <f t="shared" si="4"/>
        <v>600</v>
      </c>
      <c r="S26" s="121">
        <f t="shared" si="6"/>
        <v>0</v>
      </c>
      <c r="T26" s="121">
        <f t="shared" si="5"/>
        <v>0</v>
      </c>
      <c r="U26" s="64" t="s">
        <v>246</v>
      </c>
      <c r="X26" s="104"/>
      <c r="Y26" s="104"/>
      <c r="Z26" s="104"/>
      <c r="AA26" s="104"/>
      <c r="AB26" s="104"/>
      <c r="AC26" s="104"/>
      <c r="AD26" s="104"/>
      <c r="AE26" s="104"/>
      <c r="AF26" s="104"/>
      <c r="AG26" s="105"/>
      <c r="AH26" s="106"/>
      <c r="AI26" s="106"/>
      <c r="AJ26" s="107"/>
      <c r="AK26" s="107"/>
      <c r="AL26" s="107"/>
      <c r="AM26" s="107"/>
      <c r="AN26" s="107"/>
      <c r="AO26" s="107"/>
      <c r="AP26" s="104"/>
      <c r="AQ26" s="104"/>
      <c r="AR26" s="104"/>
      <c r="AS26" s="106"/>
      <c r="AT26" s="106"/>
      <c r="AU26" s="106"/>
      <c r="AV26" s="104"/>
      <c r="AW26" s="104"/>
      <c r="AX26" s="104"/>
      <c r="AY26" s="104"/>
      <c r="AZ26" s="104"/>
      <c r="BA26" s="104"/>
      <c r="BB26" s="104"/>
      <c r="BC26" s="104"/>
      <c r="BD26" s="104"/>
      <c r="BE26" s="108"/>
      <c r="BF26" s="108"/>
    </row>
    <row r="27" spans="1:58" s="59" customFormat="1" ht="46.15" x14ac:dyDescent="0.45">
      <c r="A27" s="8" t="s">
        <v>212</v>
      </c>
      <c r="B27" s="115" t="s">
        <v>257</v>
      </c>
      <c r="C27" s="8"/>
      <c r="D27" s="8"/>
      <c r="E27" s="8" t="s">
        <v>63</v>
      </c>
      <c r="F27" s="8" t="s">
        <v>46</v>
      </c>
      <c r="G27" s="8" t="s">
        <v>64</v>
      </c>
      <c r="H27" s="8" t="s">
        <v>257</v>
      </c>
      <c r="I27" s="117">
        <v>490</v>
      </c>
      <c r="J27" s="117"/>
      <c r="K27" s="117"/>
      <c r="L27" s="118">
        <v>1.25</v>
      </c>
      <c r="M27" s="119">
        <v>1.2</v>
      </c>
      <c r="N27" s="118">
        <v>1.1499999999999999</v>
      </c>
      <c r="O27" s="120">
        <f t="shared" si="3"/>
        <v>1.2858749999999999</v>
      </c>
      <c r="P27" s="120">
        <f t="shared" si="3"/>
        <v>1.23444</v>
      </c>
      <c r="Q27" s="120">
        <f t="shared" si="3"/>
        <v>1.1830049999999999</v>
      </c>
      <c r="R27" s="121">
        <f t="shared" si="4"/>
        <v>600</v>
      </c>
      <c r="S27" s="121">
        <f t="shared" si="6"/>
        <v>0</v>
      </c>
      <c r="T27" s="121">
        <f t="shared" si="5"/>
        <v>0</v>
      </c>
      <c r="U27" s="64" t="s">
        <v>246</v>
      </c>
      <c r="X27" s="104"/>
      <c r="Y27" s="104"/>
      <c r="Z27" s="104"/>
      <c r="AA27" s="104"/>
      <c r="AB27" s="104"/>
      <c r="AC27" s="104"/>
      <c r="AD27" s="104"/>
      <c r="AE27" s="104"/>
      <c r="AF27" s="104"/>
      <c r="AG27" s="105"/>
      <c r="AH27" s="106"/>
      <c r="AI27" s="106"/>
      <c r="AJ27" s="107"/>
      <c r="AK27" s="107"/>
      <c r="AL27" s="107"/>
      <c r="AM27" s="107"/>
      <c r="AN27" s="107"/>
      <c r="AO27" s="107"/>
      <c r="AP27" s="104"/>
      <c r="AQ27" s="104"/>
      <c r="AR27" s="104"/>
      <c r="AS27" s="106"/>
      <c r="AT27" s="106"/>
      <c r="AU27" s="106"/>
      <c r="AV27" s="104"/>
      <c r="AW27" s="104"/>
      <c r="AX27" s="104"/>
      <c r="AY27" s="104"/>
      <c r="AZ27" s="104"/>
      <c r="BA27" s="104"/>
      <c r="BB27" s="104"/>
      <c r="BC27" s="104"/>
      <c r="BD27" s="104"/>
      <c r="BE27" s="108"/>
      <c r="BF27" s="108"/>
    </row>
    <row r="28" spans="1:58" s="59" customFormat="1" ht="46.15" x14ac:dyDescent="0.45">
      <c r="A28" s="8" t="s">
        <v>239</v>
      </c>
      <c r="B28" s="115" t="s">
        <v>257</v>
      </c>
      <c r="C28" s="8"/>
      <c r="D28" s="8"/>
      <c r="E28" s="8" t="s">
        <v>65</v>
      </c>
      <c r="F28" s="8" t="s">
        <v>46</v>
      </c>
      <c r="G28" s="8" t="s">
        <v>64</v>
      </c>
      <c r="H28" s="8" t="s">
        <v>257</v>
      </c>
      <c r="I28" s="117">
        <v>490</v>
      </c>
      <c r="J28" s="117"/>
      <c r="K28" s="117"/>
      <c r="L28" s="118">
        <v>1.25</v>
      </c>
      <c r="M28" s="119">
        <v>1.2</v>
      </c>
      <c r="N28" s="118">
        <v>1.1499999999999999</v>
      </c>
      <c r="O28" s="120">
        <f t="shared" si="3"/>
        <v>1.2858749999999999</v>
      </c>
      <c r="P28" s="120">
        <f t="shared" si="3"/>
        <v>1.23444</v>
      </c>
      <c r="Q28" s="120">
        <f t="shared" si="3"/>
        <v>1.1830049999999999</v>
      </c>
      <c r="R28" s="121">
        <f t="shared" si="4"/>
        <v>600</v>
      </c>
      <c r="S28" s="121">
        <f t="shared" si="6"/>
        <v>0</v>
      </c>
      <c r="T28" s="121">
        <f t="shared" si="5"/>
        <v>0</v>
      </c>
      <c r="U28" s="64" t="s">
        <v>246</v>
      </c>
      <c r="X28" s="104"/>
      <c r="Y28" s="104"/>
      <c r="Z28" s="104"/>
      <c r="AA28" s="104"/>
      <c r="AB28" s="104"/>
      <c r="AC28" s="104"/>
      <c r="AD28" s="104"/>
      <c r="AE28" s="104"/>
      <c r="AF28" s="104"/>
      <c r="AG28" s="105"/>
      <c r="AH28" s="106"/>
      <c r="AI28" s="106"/>
      <c r="AJ28" s="107"/>
      <c r="AK28" s="107"/>
      <c r="AL28" s="107"/>
      <c r="AM28" s="107"/>
      <c r="AN28" s="107"/>
      <c r="AO28" s="107"/>
      <c r="AP28" s="104"/>
      <c r="AQ28" s="104"/>
      <c r="AR28" s="104"/>
      <c r="AS28" s="106"/>
      <c r="AT28" s="106"/>
      <c r="AU28" s="106"/>
      <c r="AV28" s="104"/>
      <c r="AW28" s="104"/>
      <c r="AX28" s="104"/>
      <c r="AY28" s="104"/>
      <c r="AZ28" s="104"/>
      <c r="BA28" s="104"/>
      <c r="BB28" s="104"/>
      <c r="BC28" s="104"/>
      <c r="BD28" s="104"/>
      <c r="BE28" s="108"/>
      <c r="BF28" s="108"/>
    </row>
    <row r="29" spans="1:58" s="59" customFormat="1" ht="46.15" x14ac:dyDescent="0.45">
      <c r="A29" s="8" t="s">
        <v>240</v>
      </c>
      <c r="B29" s="115" t="s">
        <v>255</v>
      </c>
      <c r="C29" s="8"/>
      <c r="D29" s="8"/>
      <c r="E29" s="8" t="s">
        <v>66</v>
      </c>
      <c r="F29" s="8" t="s">
        <v>48</v>
      </c>
      <c r="G29" s="8" t="s">
        <v>67</v>
      </c>
      <c r="H29" s="8" t="s">
        <v>255</v>
      </c>
      <c r="I29" s="117">
        <v>620</v>
      </c>
      <c r="J29" s="117"/>
      <c r="K29" s="117"/>
      <c r="L29" s="118">
        <v>1.25</v>
      </c>
      <c r="M29" s="119">
        <v>1.2</v>
      </c>
      <c r="N29" s="118">
        <v>1.1499999999999999</v>
      </c>
      <c r="O29" s="120">
        <f t="shared" si="3"/>
        <v>1.2858749999999999</v>
      </c>
      <c r="P29" s="120">
        <f t="shared" si="3"/>
        <v>1.23444</v>
      </c>
      <c r="Q29" s="120">
        <f t="shared" si="3"/>
        <v>1.1830049999999999</v>
      </c>
      <c r="R29" s="121">
        <f t="shared" si="4"/>
        <v>800</v>
      </c>
      <c r="S29" s="121">
        <f t="shared" si="6"/>
        <v>0</v>
      </c>
      <c r="T29" s="121">
        <f t="shared" si="5"/>
        <v>0</v>
      </c>
      <c r="U29" s="64" t="s">
        <v>246</v>
      </c>
      <c r="X29" s="104"/>
      <c r="Y29" s="104"/>
      <c r="Z29" s="104"/>
      <c r="AA29" s="104"/>
      <c r="AB29" s="104"/>
      <c r="AC29" s="104"/>
      <c r="AD29" s="104"/>
      <c r="AE29" s="104"/>
      <c r="AF29" s="104"/>
      <c r="AG29" s="105"/>
      <c r="AH29" s="106"/>
      <c r="AI29" s="106"/>
      <c r="AJ29" s="107"/>
      <c r="AK29" s="107"/>
      <c r="AL29" s="107"/>
      <c r="AM29" s="107"/>
      <c r="AN29" s="107"/>
      <c r="AO29" s="107"/>
      <c r="AP29" s="104"/>
      <c r="AQ29" s="104"/>
      <c r="AR29" s="104"/>
      <c r="AS29" s="106"/>
      <c r="AT29" s="106"/>
      <c r="AU29" s="106"/>
      <c r="AV29" s="104"/>
      <c r="AW29" s="104"/>
      <c r="AX29" s="104"/>
      <c r="AY29" s="104"/>
      <c r="AZ29" s="104"/>
      <c r="BA29" s="104"/>
      <c r="BB29" s="104"/>
      <c r="BC29" s="104"/>
      <c r="BD29" s="104"/>
      <c r="BE29" s="108"/>
      <c r="BF29" s="108"/>
    </row>
    <row r="30" spans="1:58" s="59" customFormat="1" x14ac:dyDescent="0.45">
      <c r="A30" s="252" t="s">
        <v>68</v>
      </c>
      <c r="B30" s="253"/>
      <c r="C30" s="253"/>
      <c r="D30" s="253"/>
      <c r="E30" s="253"/>
      <c r="F30" s="253"/>
      <c r="G30" s="253"/>
      <c r="H30" s="253"/>
      <c r="I30" s="253"/>
      <c r="J30" s="253"/>
      <c r="K30" s="253"/>
      <c r="L30" s="253"/>
      <c r="M30" s="253"/>
      <c r="N30" s="253"/>
      <c r="O30" s="253"/>
      <c r="P30" s="253"/>
      <c r="Q30" s="253"/>
      <c r="R30" s="253"/>
      <c r="S30" s="253"/>
      <c r="T30" s="254"/>
      <c r="X30" s="104"/>
      <c r="Y30" s="104"/>
      <c r="Z30" s="104"/>
      <c r="AA30" s="104"/>
      <c r="AB30" s="104"/>
      <c r="AC30" s="104"/>
      <c r="AD30" s="104"/>
      <c r="AE30" s="104"/>
      <c r="AF30" s="104"/>
      <c r="AG30" s="105"/>
      <c r="AH30" s="106"/>
      <c r="AI30" s="106"/>
      <c r="AJ30" s="107"/>
      <c r="AK30" s="107"/>
      <c r="AL30" s="107"/>
      <c r="AM30" s="107"/>
      <c r="AN30" s="107"/>
      <c r="AO30" s="107"/>
      <c r="AP30" s="104"/>
      <c r="AQ30" s="104"/>
      <c r="AR30" s="104"/>
      <c r="AS30" s="106"/>
      <c r="AT30" s="106"/>
      <c r="AU30" s="106"/>
      <c r="AV30" s="104"/>
      <c r="AW30" s="104"/>
      <c r="AX30" s="104"/>
      <c r="AY30" s="104"/>
      <c r="AZ30" s="104"/>
      <c r="BA30" s="104"/>
      <c r="BB30" s="104"/>
      <c r="BC30" s="104"/>
      <c r="BD30" s="104"/>
      <c r="BE30" s="108"/>
      <c r="BF30" s="108"/>
    </row>
    <row r="31" spans="1:58" s="59" customFormat="1" x14ac:dyDescent="0.45">
      <c r="A31" s="246" t="s">
        <v>11</v>
      </c>
      <c r="B31" s="246" t="s">
        <v>36</v>
      </c>
      <c r="C31" s="246" t="s">
        <v>1</v>
      </c>
      <c r="D31" s="246"/>
      <c r="E31" s="246" t="s">
        <v>36</v>
      </c>
      <c r="F31" s="246" t="s">
        <v>1</v>
      </c>
      <c r="G31" s="246"/>
      <c r="H31" s="113" t="s">
        <v>2</v>
      </c>
      <c r="I31" s="238" t="s">
        <v>37</v>
      </c>
      <c r="J31" s="239"/>
      <c r="K31" s="240"/>
      <c r="L31" s="241" t="s">
        <v>38</v>
      </c>
      <c r="M31" s="241"/>
      <c r="N31" s="241"/>
      <c r="O31" s="242" t="s">
        <v>243</v>
      </c>
      <c r="P31" s="242"/>
      <c r="Q31" s="242"/>
      <c r="R31" s="243" t="s">
        <v>244</v>
      </c>
      <c r="S31" s="243"/>
      <c r="T31" s="243"/>
      <c r="U31" s="244" t="s">
        <v>2</v>
      </c>
      <c r="X31" s="104"/>
      <c r="Y31" s="104"/>
      <c r="Z31" s="104"/>
      <c r="AA31" s="104"/>
      <c r="AB31" s="104"/>
      <c r="AC31" s="104"/>
      <c r="AD31" s="104"/>
      <c r="AE31" s="104"/>
      <c r="AF31" s="104"/>
      <c r="AG31" s="105"/>
      <c r="AH31" s="106"/>
      <c r="AI31" s="106"/>
      <c r="AJ31" s="107"/>
      <c r="AK31" s="107"/>
      <c r="AL31" s="107"/>
      <c r="AM31" s="107"/>
      <c r="AN31" s="107"/>
      <c r="AO31" s="107"/>
      <c r="AP31" s="104"/>
      <c r="AQ31" s="104"/>
      <c r="AR31" s="104"/>
      <c r="AS31" s="106"/>
      <c r="AT31" s="106"/>
      <c r="AU31" s="106"/>
      <c r="AV31" s="104"/>
      <c r="AW31" s="104"/>
      <c r="AX31" s="104"/>
      <c r="AY31" s="104"/>
      <c r="AZ31" s="104"/>
      <c r="BA31" s="104"/>
      <c r="BB31" s="104"/>
      <c r="BC31" s="104"/>
      <c r="BD31" s="104"/>
      <c r="BE31" s="108"/>
      <c r="BF31" s="108"/>
    </row>
    <row r="32" spans="1:58" s="59" customFormat="1" x14ac:dyDescent="0.45">
      <c r="A32" s="246"/>
      <c r="B32" s="246"/>
      <c r="C32" s="51" t="s">
        <v>39</v>
      </c>
      <c r="D32" s="51" t="s">
        <v>4</v>
      </c>
      <c r="E32" s="246"/>
      <c r="F32" s="51" t="s">
        <v>39</v>
      </c>
      <c r="G32" s="51" t="s">
        <v>4</v>
      </c>
      <c r="H32" s="51"/>
      <c r="I32" s="114" t="s">
        <v>5</v>
      </c>
      <c r="J32" s="114" t="s">
        <v>6</v>
      </c>
      <c r="K32" s="114" t="s">
        <v>7</v>
      </c>
      <c r="L32" s="51" t="s">
        <v>5</v>
      </c>
      <c r="M32" s="51" t="s">
        <v>6</v>
      </c>
      <c r="N32" s="51" t="s">
        <v>7</v>
      </c>
      <c r="O32" s="51" t="s">
        <v>5</v>
      </c>
      <c r="P32" s="51" t="s">
        <v>6</v>
      </c>
      <c r="Q32" s="51" t="s">
        <v>7</v>
      </c>
      <c r="R32" s="51" t="s">
        <v>5</v>
      </c>
      <c r="S32" s="51" t="s">
        <v>6</v>
      </c>
      <c r="T32" s="51" t="s">
        <v>7</v>
      </c>
      <c r="U32" s="245"/>
      <c r="X32" s="104"/>
      <c r="Y32" s="104"/>
      <c r="Z32" s="104"/>
      <c r="AA32" s="104"/>
      <c r="AB32" s="104"/>
      <c r="AC32" s="104"/>
      <c r="AD32" s="104"/>
      <c r="AE32" s="104"/>
      <c r="AF32" s="104"/>
      <c r="AG32" s="105"/>
      <c r="AH32" s="106"/>
      <c r="AI32" s="106"/>
      <c r="AJ32" s="107"/>
      <c r="AK32" s="107"/>
      <c r="AL32" s="107"/>
      <c r="AM32" s="107"/>
      <c r="AN32" s="107"/>
      <c r="AO32" s="107"/>
      <c r="AP32" s="104"/>
      <c r="AQ32" s="104"/>
      <c r="AR32" s="104"/>
      <c r="AS32" s="106"/>
      <c r="AT32" s="106"/>
      <c r="AU32" s="106"/>
      <c r="AV32" s="104"/>
      <c r="AW32" s="104"/>
      <c r="AX32" s="104"/>
      <c r="AY32" s="104"/>
      <c r="AZ32" s="104"/>
      <c r="BA32" s="104"/>
      <c r="BB32" s="104"/>
      <c r="BC32" s="104"/>
      <c r="BD32" s="104"/>
      <c r="BE32" s="108"/>
      <c r="BF32" s="108"/>
    </row>
    <row r="33" spans="1:58" s="59" customFormat="1" ht="30.75" x14ac:dyDescent="0.45">
      <c r="A33" s="8" t="s">
        <v>189</v>
      </c>
      <c r="B33" s="115" t="s">
        <v>251</v>
      </c>
      <c r="C33" s="8"/>
      <c r="D33" s="8"/>
      <c r="E33" s="8" t="s">
        <v>40</v>
      </c>
      <c r="F33" s="8" t="s">
        <v>252</v>
      </c>
      <c r="G33" s="8" t="s">
        <v>56</v>
      </c>
      <c r="H33" s="8" t="s">
        <v>251</v>
      </c>
      <c r="I33" s="117">
        <v>1070</v>
      </c>
      <c r="J33" s="117">
        <v>710</v>
      </c>
      <c r="K33" s="117"/>
      <c r="L33" s="118">
        <v>1.25</v>
      </c>
      <c r="M33" s="119">
        <v>1.2</v>
      </c>
      <c r="N33" s="118">
        <v>1.1499999999999999</v>
      </c>
      <c r="O33" s="120">
        <f t="shared" ref="O33:Q46" si="7">L33*(1+2.87%)</f>
        <v>1.2858749999999999</v>
      </c>
      <c r="P33" s="120">
        <f t="shared" si="7"/>
        <v>1.23444</v>
      </c>
      <c r="Q33" s="120">
        <f t="shared" si="7"/>
        <v>1.1830049999999999</v>
      </c>
      <c r="R33" s="121">
        <f>ROUND(I33*O33,-2)</f>
        <v>1400</v>
      </c>
      <c r="S33" s="121">
        <f>ROUND(J33*P33,-2)</f>
        <v>900</v>
      </c>
      <c r="T33" s="121">
        <f>ROUND(K33*Q33,-2)</f>
        <v>0</v>
      </c>
      <c r="U33" s="64" t="s">
        <v>253</v>
      </c>
      <c r="X33" s="104"/>
      <c r="Y33" s="104"/>
      <c r="Z33" s="104"/>
      <c r="AA33" s="104"/>
      <c r="AB33" s="104"/>
      <c r="AC33" s="104"/>
      <c r="AD33" s="104"/>
      <c r="AE33" s="104"/>
      <c r="AF33" s="104"/>
      <c r="AG33" s="105"/>
      <c r="AH33" s="106"/>
      <c r="AI33" s="106"/>
      <c r="AJ33" s="107"/>
      <c r="AK33" s="107"/>
      <c r="AL33" s="107"/>
      <c r="AM33" s="107"/>
      <c r="AN33" s="107"/>
      <c r="AO33" s="107"/>
      <c r="AP33" s="104"/>
      <c r="AQ33" s="104"/>
      <c r="AR33" s="104"/>
      <c r="AS33" s="106"/>
      <c r="AT33" s="106"/>
      <c r="AU33" s="106"/>
      <c r="AV33" s="104"/>
      <c r="AW33" s="104"/>
      <c r="AX33" s="104"/>
      <c r="AY33" s="104"/>
      <c r="AZ33" s="104"/>
      <c r="BA33" s="104"/>
      <c r="BB33" s="104"/>
      <c r="BC33" s="104"/>
      <c r="BD33" s="104"/>
      <c r="BE33" s="108"/>
      <c r="BF33" s="108"/>
    </row>
    <row r="34" spans="1:58" s="59" customFormat="1" ht="46.15" x14ac:dyDescent="0.45">
      <c r="A34" s="8" t="s">
        <v>190</v>
      </c>
      <c r="B34" s="115" t="s">
        <v>254</v>
      </c>
      <c r="C34" s="8"/>
      <c r="D34" s="8"/>
      <c r="E34" s="8" t="s">
        <v>57</v>
      </c>
      <c r="F34" s="8" t="s">
        <v>48</v>
      </c>
      <c r="G34" s="8" t="s">
        <v>56</v>
      </c>
      <c r="H34" s="8" t="s">
        <v>254</v>
      </c>
      <c r="I34" s="117">
        <v>410</v>
      </c>
      <c r="J34" s="117"/>
      <c r="K34" s="117"/>
      <c r="L34" s="118">
        <v>1.25</v>
      </c>
      <c r="M34" s="119">
        <v>1.2</v>
      </c>
      <c r="N34" s="118">
        <v>1.1499999999999999</v>
      </c>
      <c r="O34" s="120">
        <f t="shared" si="7"/>
        <v>1.2858749999999999</v>
      </c>
      <c r="P34" s="120">
        <f t="shared" si="7"/>
        <v>1.23444</v>
      </c>
      <c r="Q34" s="120">
        <f t="shared" si="7"/>
        <v>1.1830049999999999</v>
      </c>
      <c r="R34" s="121">
        <f>ROUND(I34*O34,-1)</f>
        <v>530</v>
      </c>
      <c r="S34" s="121">
        <f t="shared" ref="S34:T46" si="8">ROUND(J34*P34,-1)</f>
        <v>0</v>
      </c>
      <c r="T34" s="121">
        <f t="shared" si="8"/>
        <v>0</v>
      </c>
      <c r="U34" s="64" t="s">
        <v>246</v>
      </c>
      <c r="X34" s="104"/>
      <c r="Y34" s="104"/>
      <c r="Z34" s="104"/>
      <c r="AA34" s="104"/>
      <c r="AB34" s="104"/>
      <c r="AC34" s="104"/>
      <c r="AD34" s="104"/>
      <c r="AE34" s="104"/>
      <c r="AF34" s="104"/>
      <c r="AG34" s="105"/>
      <c r="AH34" s="106"/>
      <c r="AI34" s="106"/>
      <c r="AJ34" s="107"/>
      <c r="AK34" s="107"/>
      <c r="AL34" s="107"/>
      <c r="AM34" s="107"/>
      <c r="AN34" s="107"/>
      <c r="AO34" s="107"/>
      <c r="AP34" s="104"/>
      <c r="AQ34" s="104"/>
      <c r="AR34" s="104"/>
      <c r="AS34" s="106"/>
      <c r="AT34" s="106"/>
      <c r="AU34" s="106"/>
      <c r="AV34" s="104"/>
      <c r="AW34" s="104"/>
      <c r="AX34" s="104"/>
      <c r="AY34" s="104"/>
      <c r="AZ34" s="104"/>
      <c r="BA34" s="104"/>
      <c r="BB34" s="104"/>
      <c r="BC34" s="104"/>
      <c r="BD34" s="104"/>
      <c r="BE34" s="108"/>
      <c r="BF34" s="108"/>
    </row>
    <row r="35" spans="1:58" s="59" customFormat="1" ht="46.15" x14ac:dyDescent="0.45">
      <c r="A35" s="8" t="s">
        <v>191</v>
      </c>
      <c r="B35" s="115" t="s">
        <v>255</v>
      </c>
      <c r="C35" s="8"/>
      <c r="D35" s="8"/>
      <c r="E35" s="8" t="s">
        <v>58</v>
      </c>
      <c r="F35" s="8" t="s">
        <v>54</v>
      </c>
      <c r="G35" s="8" t="s">
        <v>56</v>
      </c>
      <c r="H35" s="8" t="s">
        <v>255</v>
      </c>
      <c r="I35" s="117">
        <v>310</v>
      </c>
      <c r="J35" s="117"/>
      <c r="K35" s="117"/>
      <c r="L35" s="118">
        <v>1.25</v>
      </c>
      <c r="M35" s="119">
        <v>1.2</v>
      </c>
      <c r="N35" s="118">
        <v>1.1499999999999999</v>
      </c>
      <c r="O35" s="120">
        <f t="shared" si="7"/>
        <v>1.2858749999999999</v>
      </c>
      <c r="P35" s="120">
        <f t="shared" si="7"/>
        <v>1.23444</v>
      </c>
      <c r="Q35" s="120">
        <f t="shared" si="7"/>
        <v>1.1830049999999999</v>
      </c>
      <c r="R35" s="121">
        <f>ROUND(I35*O35,-2)</f>
        <v>400</v>
      </c>
      <c r="S35" s="121">
        <f t="shared" si="8"/>
        <v>0</v>
      </c>
      <c r="T35" s="121">
        <f t="shared" si="8"/>
        <v>0</v>
      </c>
      <c r="U35" s="64" t="s">
        <v>246</v>
      </c>
      <c r="X35" s="104"/>
      <c r="Y35" s="104"/>
      <c r="Z35" s="104"/>
      <c r="AA35" s="104"/>
      <c r="AB35" s="104"/>
      <c r="AC35" s="104"/>
      <c r="AD35" s="104"/>
      <c r="AE35" s="104"/>
      <c r="AF35" s="104"/>
      <c r="AG35" s="105"/>
      <c r="AH35" s="106"/>
      <c r="AI35" s="106"/>
      <c r="AJ35" s="107"/>
      <c r="AK35" s="107"/>
      <c r="AL35" s="107"/>
      <c r="AM35" s="107"/>
      <c r="AN35" s="107"/>
      <c r="AO35" s="107"/>
      <c r="AP35" s="104"/>
      <c r="AQ35" s="104"/>
      <c r="AR35" s="104"/>
      <c r="AS35" s="106"/>
      <c r="AT35" s="106"/>
      <c r="AU35" s="106"/>
      <c r="AV35" s="104"/>
      <c r="AW35" s="104"/>
      <c r="AX35" s="104"/>
      <c r="AY35" s="104"/>
      <c r="AZ35" s="104"/>
      <c r="BA35" s="104"/>
      <c r="BB35" s="104"/>
      <c r="BC35" s="104"/>
      <c r="BD35" s="104"/>
      <c r="BE35" s="108"/>
      <c r="BF35" s="108"/>
    </row>
    <row r="36" spans="1:58" s="59" customFormat="1" ht="46.15" x14ac:dyDescent="0.45">
      <c r="A36" s="8" t="s">
        <v>192</v>
      </c>
      <c r="B36" s="115" t="s">
        <v>256</v>
      </c>
      <c r="C36" s="8"/>
      <c r="D36" s="8"/>
      <c r="E36" s="8" t="s">
        <v>43</v>
      </c>
      <c r="F36" s="8" t="s">
        <v>41</v>
      </c>
      <c r="G36" s="8" t="s">
        <v>41</v>
      </c>
      <c r="H36" s="8" t="s">
        <v>256</v>
      </c>
      <c r="I36" s="117">
        <v>520</v>
      </c>
      <c r="J36" s="117"/>
      <c r="K36" s="117"/>
      <c r="L36" s="118">
        <v>1.25</v>
      </c>
      <c r="M36" s="119">
        <v>1.2</v>
      </c>
      <c r="N36" s="118">
        <v>1.1499999999999999</v>
      </c>
      <c r="O36" s="120">
        <f t="shared" si="7"/>
        <v>1.2858749999999999</v>
      </c>
      <c r="P36" s="120">
        <f t="shared" si="7"/>
        <v>1.23444</v>
      </c>
      <c r="Q36" s="120">
        <f t="shared" si="7"/>
        <v>1.1830049999999999</v>
      </c>
      <c r="R36" s="121">
        <f>ROUND(I36*O36,-1)</f>
        <v>670</v>
      </c>
      <c r="S36" s="121">
        <f t="shared" si="8"/>
        <v>0</v>
      </c>
      <c r="T36" s="121">
        <f t="shared" si="8"/>
        <v>0</v>
      </c>
      <c r="U36" s="64" t="s">
        <v>246</v>
      </c>
      <c r="X36" s="104"/>
      <c r="Y36" s="104"/>
      <c r="Z36" s="104"/>
      <c r="AA36" s="104"/>
      <c r="AB36" s="104"/>
      <c r="AC36" s="104"/>
      <c r="AD36" s="104"/>
      <c r="AE36" s="104"/>
      <c r="AF36" s="104"/>
      <c r="AG36" s="105"/>
      <c r="AH36" s="106"/>
      <c r="AI36" s="106"/>
      <c r="AJ36" s="107"/>
      <c r="AK36" s="107"/>
      <c r="AL36" s="107"/>
      <c r="AM36" s="107"/>
      <c r="AN36" s="107"/>
      <c r="AO36" s="107"/>
      <c r="AP36" s="104"/>
      <c r="AQ36" s="104"/>
      <c r="AR36" s="104"/>
      <c r="AS36" s="106"/>
      <c r="AT36" s="106"/>
      <c r="AU36" s="106"/>
      <c r="AV36" s="104"/>
      <c r="AW36" s="104"/>
      <c r="AX36" s="104"/>
      <c r="AY36" s="104"/>
      <c r="AZ36" s="104"/>
      <c r="BA36" s="104"/>
      <c r="BB36" s="104"/>
      <c r="BC36" s="104"/>
      <c r="BD36" s="104"/>
      <c r="BE36" s="108"/>
      <c r="BF36" s="108"/>
    </row>
    <row r="37" spans="1:58" s="59" customFormat="1" ht="46.15" x14ac:dyDescent="0.45">
      <c r="A37" s="8" t="s">
        <v>193</v>
      </c>
      <c r="B37" s="115" t="s">
        <v>255</v>
      </c>
      <c r="C37" s="8"/>
      <c r="D37" s="8"/>
      <c r="E37" s="8" t="s">
        <v>59</v>
      </c>
      <c r="F37" s="8" t="s">
        <v>41</v>
      </c>
      <c r="G37" s="8" t="s">
        <v>41</v>
      </c>
      <c r="H37" s="8" t="s">
        <v>255</v>
      </c>
      <c r="I37" s="117">
        <v>310</v>
      </c>
      <c r="J37" s="117"/>
      <c r="K37" s="117"/>
      <c r="L37" s="118">
        <v>1.25</v>
      </c>
      <c r="M37" s="119">
        <v>1.2</v>
      </c>
      <c r="N37" s="118">
        <v>1.1499999999999999</v>
      </c>
      <c r="O37" s="120">
        <f t="shared" si="7"/>
        <v>1.2858749999999999</v>
      </c>
      <c r="P37" s="120">
        <f t="shared" si="7"/>
        <v>1.23444</v>
      </c>
      <c r="Q37" s="120">
        <f t="shared" si="7"/>
        <v>1.1830049999999999</v>
      </c>
      <c r="R37" s="121">
        <f>ROUND(I37*O37,-1)</f>
        <v>400</v>
      </c>
      <c r="S37" s="121">
        <f t="shared" si="8"/>
        <v>0</v>
      </c>
      <c r="T37" s="121">
        <f t="shared" si="8"/>
        <v>0</v>
      </c>
      <c r="U37" s="64" t="s">
        <v>246</v>
      </c>
      <c r="X37" s="104"/>
      <c r="Y37" s="104"/>
      <c r="Z37" s="104"/>
      <c r="AA37" s="104"/>
      <c r="AB37" s="104"/>
      <c r="AC37" s="104"/>
      <c r="AD37" s="104"/>
      <c r="AE37" s="104"/>
      <c r="AF37" s="104"/>
      <c r="AG37" s="105"/>
      <c r="AH37" s="106"/>
      <c r="AI37" s="106"/>
      <c r="AJ37" s="107"/>
      <c r="AK37" s="107"/>
      <c r="AL37" s="107"/>
      <c r="AM37" s="107"/>
      <c r="AN37" s="107"/>
      <c r="AO37" s="107"/>
      <c r="AP37" s="104"/>
      <c r="AQ37" s="104"/>
      <c r="AR37" s="104"/>
      <c r="AS37" s="106"/>
      <c r="AT37" s="106"/>
      <c r="AU37" s="106"/>
      <c r="AV37" s="104"/>
      <c r="AW37" s="104"/>
      <c r="AX37" s="104"/>
      <c r="AY37" s="104"/>
      <c r="AZ37" s="104"/>
      <c r="BA37" s="104"/>
      <c r="BB37" s="104"/>
      <c r="BC37" s="104"/>
      <c r="BD37" s="104"/>
      <c r="BE37" s="108"/>
      <c r="BF37" s="108"/>
    </row>
    <row r="38" spans="1:58" s="59" customFormat="1" ht="46.15" x14ac:dyDescent="0.45">
      <c r="A38" s="8" t="s">
        <v>194</v>
      </c>
      <c r="B38" s="115" t="s">
        <v>257</v>
      </c>
      <c r="C38" s="8"/>
      <c r="D38" s="8"/>
      <c r="E38" s="8" t="s">
        <v>44</v>
      </c>
      <c r="F38" s="8" t="s">
        <v>45</v>
      </c>
      <c r="G38" s="8" t="s">
        <v>64</v>
      </c>
      <c r="H38" s="8" t="s">
        <v>257</v>
      </c>
      <c r="I38" s="117">
        <v>410</v>
      </c>
      <c r="J38" s="117"/>
      <c r="K38" s="117"/>
      <c r="L38" s="118">
        <v>1.25</v>
      </c>
      <c r="M38" s="119">
        <v>1.2</v>
      </c>
      <c r="N38" s="118">
        <v>1.1499999999999999</v>
      </c>
      <c r="O38" s="120">
        <f t="shared" si="7"/>
        <v>1.2858749999999999</v>
      </c>
      <c r="P38" s="120">
        <f t="shared" si="7"/>
        <v>1.23444</v>
      </c>
      <c r="Q38" s="120">
        <f t="shared" si="7"/>
        <v>1.1830049999999999</v>
      </c>
      <c r="R38" s="121">
        <f>ROUND(I38*O38,-1)</f>
        <v>530</v>
      </c>
      <c r="S38" s="121">
        <f t="shared" si="8"/>
        <v>0</v>
      </c>
      <c r="T38" s="121">
        <f t="shared" si="8"/>
        <v>0</v>
      </c>
      <c r="U38" s="64" t="s">
        <v>246</v>
      </c>
      <c r="X38" s="104"/>
      <c r="Y38" s="104"/>
      <c r="Z38" s="104"/>
      <c r="AA38" s="104"/>
      <c r="AB38" s="104"/>
      <c r="AC38" s="104"/>
      <c r="AD38" s="104"/>
      <c r="AE38" s="104"/>
      <c r="AF38" s="104"/>
      <c r="AG38" s="105"/>
      <c r="AH38" s="106"/>
      <c r="AI38" s="106"/>
      <c r="AJ38" s="107"/>
      <c r="AK38" s="107"/>
      <c r="AL38" s="107"/>
      <c r="AM38" s="107"/>
      <c r="AN38" s="107"/>
      <c r="AO38" s="107"/>
      <c r="AP38" s="104"/>
      <c r="AQ38" s="104"/>
      <c r="AR38" s="104"/>
      <c r="AS38" s="106"/>
      <c r="AT38" s="106"/>
      <c r="AU38" s="106"/>
      <c r="AV38" s="104"/>
      <c r="AW38" s="104"/>
      <c r="AX38" s="104"/>
      <c r="AY38" s="104"/>
      <c r="AZ38" s="104"/>
      <c r="BA38" s="104"/>
      <c r="BB38" s="104"/>
      <c r="BC38" s="104"/>
      <c r="BD38" s="104"/>
      <c r="BE38" s="108"/>
      <c r="BF38" s="108"/>
    </row>
    <row r="39" spans="1:58" s="59" customFormat="1" ht="46.15" x14ac:dyDescent="0.45">
      <c r="A39" s="8" t="s">
        <v>195</v>
      </c>
      <c r="B39" s="115" t="s">
        <v>255</v>
      </c>
      <c r="C39" s="8"/>
      <c r="D39" s="8"/>
      <c r="E39" s="8" t="s">
        <v>60</v>
      </c>
      <c r="F39" s="8" t="s">
        <v>48</v>
      </c>
      <c r="G39" s="8" t="s">
        <v>45</v>
      </c>
      <c r="H39" s="8" t="s">
        <v>255</v>
      </c>
      <c r="I39" s="117">
        <v>310</v>
      </c>
      <c r="J39" s="117"/>
      <c r="K39" s="117"/>
      <c r="L39" s="118">
        <v>1.25</v>
      </c>
      <c r="M39" s="119">
        <v>1.2</v>
      </c>
      <c r="N39" s="118">
        <v>1.1499999999999999</v>
      </c>
      <c r="O39" s="120">
        <f t="shared" si="7"/>
        <v>1.2858749999999999</v>
      </c>
      <c r="P39" s="120">
        <f t="shared" si="7"/>
        <v>1.23444</v>
      </c>
      <c r="Q39" s="120">
        <f t="shared" si="7"/>
        <v>1.1830049999999999</v>
      </c>
      <c r="R39" s="121">
        <f>ROUND(I39*O39,-2)</f>
        <v>400</v>
      </c>
      <c r="S39" s="121">
        <f t="shared" si="8"/>
        <v>0</v>
      </c>
      <c r="T39" s="121">
        <f t="shared" si="8"/>
        <v>0</v>
      </c>
      <c r="U39" s="64" t="s">
        <v>246</v>
      </c>
      <c r="X39" s="104"/>
      <c r="Y39" s="104"/>
      <c r="Z39" s="104"/>
      <c r="AA39" s="104"/>
      <c r="AB39" s="104"/>
      <c r="AC39" s="104"/>
      <c r="AD39" s="104"/>
      <c r="AE39" s="104"/>
      <c r="AF39" s="104"/>
      <c r="AG39" s="105"/>
      <c r="AH39" s="106"/>
      <c r="AI39" s="106"/>
      <c r="AJ39" s="107"/>
      <c r="AK39" s="107"/>
      <c r="AL39" s="107"/>
      <c r="AM39" s="107"/>
      <c r="AN39" s="107"/>
      <c r="AO39" s="107"/>
      <c r="AP39" s="104"/>
      <c r="AQ39" s="104"/>
      <c r="AR39" s="104"/>
      <c r="AS39" s="106"/>
      <c r="AT39" s="106"/>
      <c r="AU39" s="106"/>
      <c r="AV39" s="104"/>
      <c r="AW39" s="104"/>
      <c r="AX39" s="104"/>
      <c r="AY39" s="104"/>
      <c r="AZ39" s="104"/>
      <c r="BA39" s="104"/>
      <c r="BB39" s="104"/>
      <c r="BC39" s="104"/>
      <c r="BD39" s="104"/>
      <c r="BE39" s="108"/>
      <c r="BF39" s="108"/>
    </row>
    <row r="40" spans="1:58" s="59" customFormat="1" ht="46.15" x14ac:dyDescent="0.45">
      <c r="A40" s="8" t="s">
        <v>196</v>
      </c>
      <c r="B40" s="115" t="s">
        <v>255</v>
      </c>
      <c r="C40" s="8"/>
      <c r="D40" s="8"/>
      <c r="E40" s="8" t="s">
        <v>61</v>
      </c>
      <c r="F40" s="8" t="s">
        <v>48</v>
      </c>
      <c r="G40" s="8" t="s">
        <v>45</v>
      </c>
      <c r="H40" s="8" t="s">
        <v>255</v>
      </c>
      <c r="I40" s="117">
        <v>310</v>
      </c>
      <c r="J40" s="117"/>
      <c r="K40" s="117"/>
      <c r="L40" s="118">
        <v>1.25</v>
      </c>
      <c r="M40" s="119">
        <v>1.2</v>
      </c>
      <c r="N40" s="118">
        <v>1.1499999999999999</v>
      </c>
      <c r="O40" s="120">
        <f t="shared" si="7"/>
        <v>1.2858749999999999</v>
      </c>
      <c r="P40" s="120">
        <f t="shared" si="7"/>
        <v>1.23444</v>
      </c>
      <c r="Q40" s="120">
        <f t="shared" si="7"/>
        <v>1.1830049999999999</v>
      </c>
      <c r="R40" s="121">
        <f t="shared" ref="R40:R46" si="9">ROUND(I40*O40,-1)</f>
        <v>400</v>
      </c>
      <c r="S40" s="121">
        <f t="shared" si="8"/>
        <v>0</v>
      </c>
      <c r="T40" s="121">
        <f t="shared" si="8"/>
        <v>0</v>
      </c>
      <c r="U40" s="64" t="s">
        <v>246</v>
      </c>
      <c r="X40" s="104"/>
      <c r="Y40" s="104"/>
      <c r="Z40" s="104"/>
      <c r="AA40" s="104"/>
      <c r="AB40" s="104"/>
      <c r="AC40" s="104"/>
      <c r="AD40" s="104"/>
      <c r="AE40" s="104"/>
      <c r="AF40" s="104"/>
      <c r="AG40" s="105"/>
      <c r="AH40" s="106"/>
      <c r="AI40" s="106"/>
      <c r="AJ40" s="107"/>
      <c r="AK40" s="107"/>
      <c r="AL40" s="107"/>
      <c r="AM40" s="107"/>
      <c r="AN40" s="107"/>
      <c r="AO40" s="107"/>
      <c r="AP40" s="104"/>
      <c r="AQ40" s="104"/>
      <c r="AR40" s="104"/>
      <c r="AS40" s="106"/>
      <c r="AT40" s="106"/>
      <c r="AU40" s="106"/>
      <c r="AV40" s="104"/>
      <c r="AW40" s="104"/>
      <c r="AX40" s="104"/>
      <c r="AY40" s="104"/>
      <c r="AZ40" s="104"/>
      <c r="BA40" s="104"/>
      <c r="BB40" s="104"/>
      <c r="BC40" s="104"/>
      <c r="BD40" s="104"/>
      <c r="BE40" s="108"/>
      <c r="BF40" s="108"/>
    </row>
    <row r="41" spans="1:58" s="59" customFormat="1" ht="46.15" x14ac:dyDescent="0.45">
      <c r="A41" s="8" t="s">
        <v>197</v>
      </c>
      <c r="B41" s="115" t="s">
        <v>255</v>
      </c>
      <c r="C41" s="8"/>
      <c r="D41" s="8"/>
      <c r="E41" s="8" t="s">
        <v>47</v>
      </c>
      <c r="F41" s="8" t="s">
        <v>48</v>
      </c>
      <c r="G41" s="8" t="s">
        <v>45</v>
      </c>
      <c r="H41" s="8" t="s">
        <v>255</v>
      </c>
      <c r="I41" s="117">
        <v>310</v>
      </c>
      <c r="J41" s="117"/>
      <c r="K41" s="117"/>
      <c r="L41" s="118">
        <v>1.25</v>
      </c>
      <c r="M41" s="119">
        <v>1.2</v>
      </c>
      <c r="N41" s="118">
        <v>1.1499999999999999</v>
      </c>
      <c r="O41" s="120">
        <f t="shared" si="7"/>
        <v>1.2858749999999999</v>
      </c>
      <c r="P41" s="120">
        <f t="shared" si="7"/>
        <v>1.23444</v>
      </c>
      <c r="Q41" s="120">
        <f t="shared" si="7"/>
        <v>1.1830049999999999</v>
      </c>
      <c r="R41" s="121">
        <f t="shared" si="9"/>
        <v>400</v>
      </c>
      <c r="S41" s="121">
        <f t="shared" si="8"/>
        <v>0</v>
      </c>
      <c r="T41" s="121">
        <f t="shared" si="8"/>
        <v>0</v>
      </c>
      <c r="U41" s="64" t="s">
        <v>246</v>
      </c>
      <c r="X41" s="104"/>
      <c r="Y41" s="104"/>
      <c r="Z41" s="104"/>
      <c r="AA41" s="104"/>
      <c r="AB41" s="104"/>
      <c r="AC41" s="104"/>
      <c r="AD41" s="104"/>
      <c r="AE41" s="104"/>
      <c r="AF41" s="104"/>
      <c r="AG41" s="105"/>
      <c r="AH41" s="106"/>
      <c r="AI41" s="106"/>
      <c r="AJ41" s="107"/>
      <c r="AK41" s="107"/>
      <c r="AL41" s="107"/>
      <c r="AM41" s="107"/>
      <c r="AN41" s="107"/>
      <c r="AO41" s="107"/>
      <c r="AP41" s="104"/>
      <c r="AQ41" s="104"/>
      <c r="AR41" s="104"/>
      <c r="AS41" s="106"/>
      <c r="AT41" s="106"/>
      <c r="AU41" s="106"/>
      <c r="AV41" s="104"/>
      <c r="AW41" s="104"/>
      <c r="AX41" s="104"/>
      <c r="AY41" s="104"/>
      <c r="AZ41" s="104"/>
      <c r="BA41" s="104"/>
      <c r="BB41" s="104"/>
      <c r="BC41" s="104"/>
      <c r="BD41" s="104"/>
      <c r="BE41" s="108"/>
      <c r="BF41" s="108"/>
    </row>
    <row r="42" spans="1:58" s="59" customFormat="1" ht="46.15" x14ac:dyDescent="0.45">
      <c r="A42" s="8" t="s">
        <v>198</v>
      </c>
      <c r="B42" s="115" t="s">
        <v>255</v>
      </c>
      <c r="C42" s="8"/>
      <c r="D42" s="8"/>
      <c r="E42" s="8" t="s">
        <v>50</v>
      </c>
      <c r="F42" s="8" t="s">
        <v>45</v>
      </c>
      <c r="G42" s="8" t="s">
        <v>41</v>
      </c>
      <c r="H42" s="8" t="s">
        <v>255</v>
      </c>
      <c r="I42" s="117">
        <v>310</v>
      </c>
      <c r="J42" s="117"/>
      <c r="K42" s="117"/>
      <c r="L42" s="118">
        <v>1.25</v>
      </c>
      <c r="M42" s="119">
        <v>1.2</v>
      </c>
      <c r="N42" s="118">
        <v>1.1499999999999999</v>
      </c>
      <c r="O42" s="120">
        <f t="shared" si="7"/>
        <v>1.2858749999999999</v>
      </c>
      <c r="P42" s="120">
        <f t="shared" si="7"/>
        <v>1.23444</v>
      </c>
      <c r="Q42" s="120">
        <f t="shared" si="7"/>
        <v>1.1830049999999999</v>
      </c>
      <c r="R42" s="121">
        <f t="shared" si="9"/>
        <v>400</v>
      </c>
      <c r="S42" s="121">
        <f t="shared" si="8"/>
        <v>0</v>
      </c>
      <c r="T42" s="121">
        <f t="shared" si="8"/>
        <v>0</v>
      </c>
      <c r="U42" s="64" t="s">
        <v>246</v>
      </c>
      <c r="X42" s="104"/>
      <c r="Y42" s="104"/>
      <c r="Z42" s="104"/>
      <c r="AA42" s="104"/>
      <c r="AB42" s="104"/>
      <c r="AC42" s="104"/>
      <c r="AD42" s="104"/>
      <c r="AE42" s="104"/>
      <c r="AF42" s="104"/>
      <c r="AG42" s="105"/>
      <c r="AH42" s="106"/>
      <c r="AI42" s="106"/>
      <c r="AJ42" s="107"/>
      <c r="AK42" s="107"/>
      <c r="AL42" s="107"/>
      <c r="AM42" s="107"/>
      <c r="AN42" s="107"/>
      <c r="AO42" s="107"/>
      <c r="AP42" s="104"/>
      <c r="AQ42" s="104"/>
      <c r="AR42" s="104"/>
      <c r="AS42" s="106"/>
      <c r="AT42" s="106"/>
      <c r="AU42" s="106"/>
      <c r="AV42" s="104"/>
      <c r="AW42" s="104"/>
      <c r="AX42" s="104"/>
      <c r="AY42" s="104"/>
      <c r="AZ42" s="104"/>
      <c r="BA42" s="104"/>
      <c r="BB42" s="104"/>
      <c r="BC42" s="104"/>
      <c r="BD42" s="104"/>
      <c r="BE42" s="108"/>
      <c r="BF42" s="108"/>
    </row>
    <row r="43" spans="1:58" s="59" customFormat="1" ht="46.15" x14ac:dyDescent="0.45">
      <c r="A43" s="8" t="s">
        <v>199</v>
      </c>
      <c r="B43" s="115" t="s">
        <v>257</v>
      </c>
      <c r="C43" s="8"/>
      <c r="D43" s="8"/>
      <c r="E43" s="8" t="s">
        <v>62</v>
      </c>
      <c r="F43" s="8" t="s">
        <v>45</v>
      </c>
      <c r="G43" s="8" t="s">
        <v>41</v>
      </c>
      <c r="H43" s="8" t="s">
        <v>257</v>
      </c>
      <c r="I43" s="117">
        <v>410</v>
      </c>
      <c r="J43" s="117"/>
      <c r="K43" s="117"/>
      <c r="L43" s="118">
        <v>1.25</v>
      </c>
      <c r="M43" s="119">
        <v>1.2</v>
      </c>
      <c r="N43" s="118">
        <v>1.1499999999999999</v>
      </c>
      <c r="O43" s="120">
        <f t="shared" si="7"/>
        <v>1.2858749999999999</v>
      </c>
      <c r="P43" s="120">
        <f t="shared" si="7"/>
        <v>1.23444</v>
      </c>
      <c r="Q43" s="120">
        <f t="shared" si="7"/>
        <v>1.1830049999999999</v>
      </c>
      <c r="R43" s="121">
        <f t="shared" si="9"/>
        <v>530</v>
      </c>
      <c r="S43" s="121">
        <f t="shared" si="8"/>
        <v>0</v>
      </c>
      <c r="T43" s="121">
        <f t="shared" si="8"/>
        <v>0</v>
      </c>
      <c r="U43" s="64" t="s">
        <v>246</v>
      </c>
      <c r="X43" s="104"/>
      <c r="Y43" s="104"/>
      <c r="Z43" s="104"/>
      <c r="AA43" s="104"/>
      <c r="AB43" s="104"/>
      <c r="AC43" s="104"/>
      <c r="AD43" s="104"/>
      <c r="AE43" s="104"/>
      <c r="AF43" s="104"/>
      <c r="AG43" s="105"/>
      <c r="AH43" s="106"/>
      <c r="AI43" s="106"/>
      <c r="AJ43" s="107"/>
      <c r="AK43" s="107"/>
      <c r="AL43" s="107"/>
      <c r="AM43" s="107"/>
      <c r="AN43" s="107"/>
      <c r="AO43" s="107"/>
      <c r="AP43" s="104"/>
      <c r="AQ43" s="104"/>
      <c r="AR43" s="104"/>
      <c r="AS43" s="106"/>
      <c r="AT43" s="106"/>
      <c r="AU43" s="106"/>
      <c r="AV43" s="104"/>
      <c r="AW43" s="104"/>
      <c r="AX43" s="104"/>
      <c r="AY43" s="104"/>
      <c r="AZ43" s="104"/>
      <c r="BA43" s="104"/>
      <c r="BB43" s="104"/>
      <c r="BC43" s="104"/>
      <c r="BD43" s="104"/>
      <c r="BE43" s="108"/>
      <c r="BF43" s="108"/>
    </row>
    <row r="44" spans="1:58" s="59" customFormat="1" ht="46.15" x14ac:dyDescent="0.45">
      <c r="A44" s="8" t="s">
        <v>200</v>
      </c>
      <c r="B44" s="115" t="s">
        <v>257</v>
      </c>
      <c r="C44" s="8"/>
      <c r="D44" s="8"/>
      <c r="E44" s="8" t="s">
        <v>63</v>
      </c>
      <c r="F44" s="8" t="s">
        <v>46</v>
      </c>
      <c r="G44" s="8" t="s">
        <v>64</v>
      </c>
      <c r="H44" s="8" t="s">
        <v>257</v>
      </c>
      <c r="I44" s="117">
        <v>410</v>
      </c>
      <c r="J44" s="117"/>
      <c r="K44" s="117"/>
      <c r="L44" s="118">
        <v>1.25</v>
      </c>
      <c r="M44" s="119">
        <v>1.2</v>
      </c>
      <c r="N44" s="118">
        <v>1.1499999999999999</v>
      </c>
      <c r="O44" s="120">
        <f t="shared" si="7"/>
        <v>1.2858749999999999</v>
      </c>
      <c r="P44" s="120">
        <f t="shared" si="7"/>
        <v>1.23444</v>
      </c>
      <c r="Q44" s="120">
        <f t="shared" si="7"/>
        <v>1.1830049999999999</v>
      </c>
      <c r="R44" s="121">
        <f t="shared" si="9"/>
        <v>530</v>
      </c>
      <c r="S44" s="121">
        <f t="shared" si="8"/>
        <v>0</v>
      </c>
      <c r="T44" s="121">
        <f t="shared" si="8"/>
        <v>0</v>
      </c>
      <c r="U44" s="64" t="s">
        <v>246</v>
      </c>
      <c r="X44" s="104"/>
      <c r="Y44" s="104"/>
      <c r="Z44" s="104"/>
      <c r="AA44" s="104"/>
      <c r="AB44" s="104"/>
      <c r="AC44" s="104"/>
      <c r="AD44" s="104"/>
      <c r="AE44" s="104"/>
      <c r="AF44" s="104"/>
      <c r="AG44" s="105"/>
      <c r="AH44" s="106"/>
      <c r="AI44" s="106"/>
      <c r="AJ44" s="107"/>
      <c r="AK44" s="107"/>
      <c r="AL44" s="107"/>
      <c r="AM44" s="107"/>
      <c r="AN44" s="107"/>
      <c r="AO44" s="107"/>
      <c r="AP44" s="104"/>
      <c r="AQ44" s="104"/>
      <c r="AR44" s="104"/>
      <c r="AS44" s="106"/>
      <c r="AT44" s="106"/>
      <c r="AU44" s="106"/>
      <c r="AV44" s="104"/>
      <c r="AW44" s="104"/>
      <c r="AX44" s="104"/>
      <c r="AY44" s="104"/>
      <c r="AZ44" s="104"/>
      <c r="BA44" s="104"/>
      <c r="BB44" s="104"/>
      <c r="BC44" s="104"/>
      <c r="BD44" s="104"/>
      <c r="BE44" s="108"/>
      <c r="BF44" s="108"/>
    </row>
    <row r="45" spans="1:58" s="59" customFormat="1" ht="46.15" x14ac:dyDescent="0.45">
      <c r="A45" s="8" t="s">
        <v>241</v>
      </c>
      <c r="B45" s="115" t="s">
        <v>257</v>
      </c>
      <c r="C45" s="8"/>
      <c r="D45" s="8"/>
      <c r="E45" s="8" t="s">
        <v>65</v>
      </c>
      <c r="F45" s="8" t="s">
        <v>46</v>
      </c>
      <c r="G45" s="8" t="s">
        <v>64</v>
      </c>
      <c r="H45" s="8" t="s">
        <v>257</v>
      </c>
      <c r="I45" s="117">
        <v>410</v>
      </c>
      <c r="J45" s="117"/>
      <c r="K45" s="117"/>
      <c r="L45" s="118">
        <v>1.25</v>
      </c>
      <c r="M45" s="119">
        <v>1.2</v>
      </c>
      <c r="N45" s="118">
        <v>1.1499999999999999</v>
      </c>
      <c r="O45" s="120">
        <f t="shared" si="7"/>
        <v>1.2858749999999999</v>
      </c>
      <c r="P45" s="120">
        <f t="shared" si="7"/>
        <v>1.23444</v>
      </c>
      <c r="Q45" s="120">
        <f t="shared" si="7"/>
        <v>1.1830049999999999</v>
      </c>
      <c r="R45" s="121">
        <f t="shared" si="9"/>
        <v>530</v>
      </c>
      <c r="S45" s="121">
        <f t="shared" si="8"/>
        <v>0</v>
      </c>
      <c r="T45" s="121">
        <f t="shared" si="8"/>
        <v>0</v>
      </c>
      <c r="U45" s="64" t="s">
        <v>246</v>
      </c>
      <c r="X45" s="104"/>
      <c r="Y45" s="104"/>
      <c r="Z45" s="104"/>
      <c r="AA45" s="104"/>
      <c r="AB45" s="104"/>
      <c r="AC45" s="104"/>
      <c r="AD45" s="104"/>
      <c r="AE45" s="104"/>
      <c r="AF45" s="104"/>
      <c r="AG45" s="105"/>
      <c r="AH45" s="106"/>
      <c r="AI45" s="106"/>
      <c r="AJ45" s="107"/>
      <c r="AK45" s="107"/>
      <c r="AL45" s="107"/>
      <c r="AM45" s="107"/>
      <c r="AN45" s="107"/>
      <c r="AO45" s="107"/>
      <c r="AP45" s="104"/>
      <c r="AQ45" s="104"/>
      <c r="AR45" s="104"/>
      <c r="AS45" s="106"/>
      <c r="AT45" s="106"/>
      <c r="AU45" s="106"/>
      <c r="AV45" s="104"/>
      <c r="AW45" s="104"/>
      <c r="AX45" s="104"/>
      <c r="AY45" s="104"/>
      <c r="AZ45" s="104"/>
      <c r="BA45" s="104"/>
      <c r="BB45" s="104"/>
      <c r="BC45" s="104"/>
      <c r="BD45" s="104"/>
      <c r="BE45" s="108"/>
      <c r="BF45" s="108"/>
    </row>
    <row r="46" spans="1:58" s="59" customFormat="1" ht="46.15" x14ac:dyDescent="0.45">
      <c r="A46" s="8" t="s">
        <v>242</v>
      </c>
      <c r="B46" s="115" t="s">
        <v>255</v>
      </c>
      <c r="C46" s="8"/>
      <c r="D46" s="8"/>
      <c r="E46" s="8" t="s">
        <v>66</v>
      </c>
      <c r="F46" s="8" t="s">
        <v>48</v>
      </c>
      <c r="G46" s="8" t="s">
        <v>67</v>
      </c>
      <c r="H46" s="8" t="s">
        <v>255</v>
      </c>
      <c r="I46" s="117">
        <v>310</v>
      </c>
      <c r="J46" s="117"/>
      <c r="K46" s="117"/>
      <c r="L46" s="118">
        <v>1.25</v>
      </c>
      <c r="M46" s="119">
        <v>1.2</v>
      </c>
      <c r="N46" s="118">
        <v>1.1499999999999999</v>
      </c>
      <c r="O46" s="120">
        <f t="shared" si="7"/>
        <v>1.2858749999999999</v>
      </c>
      <c r="P46" s="120">
        <f t="shared" si="7"/>
        <v>1.23444</v>
      </c>
      <c r="Q46" s="120">
        <f t="shared" si="7"/>
        <v>1.1830049999999999</v>
      </c>
      <c r="R46" s="121">
        <f t="shared" si="9"/>
        <v>400</v>
      </c>
      <c r="S46" s="121">
        <f t="shared" si="8"/>
        <v>0</v>
      </c>
      <c r="T46" s="121">
        <f t="shared" si="8"/>
        <v>0</v>
      </c>
      <c r="U46" s="64" t="s">
        <v>246</v>
      </c>
      <c r="X46" s="104"/>
      <c r="Y46" s="104"/>
      <c r="Z46" s="104"/>
      <c r="AA46" s="104"/>
      <c r="AB46" s="104"/>
      <c r="AC46" s="104"/>
      <c r="AD46" s="104"/>
      <c r="AE46" s="104"/>
      <c r="AF46" s="104"/>
      <c r="AG46" s="105"/>
      <c r="AH46" s="106"/>
      <c r="AI46" s="106"/>
      <c r="AJ46" s="107"/>
      <c r="AK46" s="107"/>
      <c r="AL46" s="107"/>
      <c r="AM46" s="107"/>
      <c r="AN46" s="107"/>
      <c r="AO46" s="107"/>
      <c r="AP46" s="104"/>
      <c r="AQ46" s="104"/>
      <c r="AR46" s="104"/>
      <c r="AS46" s="106"/>
      <c r="AT46" s="106"/>
      <c r="AU46" s="106"/>
      <c r="AV46" s="104"/>
      <c r="AW46" s="104"/>
      <c r="AX46" s="104"/>
      <c r="AY46" s="104"/>
      <c r="AZ46" s="104"/>
      <c r="BA46" s="104"/>
      <c r="BB46" s="104"/>
      <c r="BC46" s="104"/>
      <c r="BD46" s="104"/>
      <c r="BE46" s="108"/>
      <c r="BF46" s="108"/>
    </row>
    <row r="47" spans="1:58" s="59" customFormat="1" ht="15.75" x14ac:dyDescent="0.5">
      <c r="A47" s="26"/>
      <c r="B47" s="26"/>
      <c r="C47" s="26"/>
      <c r="D47" s="26"/>
      <c r="E47" s="123"/>
      <c r="F47" s="123"/>
      <c r="G47" s="123"/>
      <c r="H47" s="123"/>
      <c r="I47" s="124"/>
      <c r="J47" s="124"/>
      <c r="K47" s="124"/>
      <c r="L47" s="111"/>
      <c r="M47" s="111"/>
      <c r="N47" s="111"/>
      <c r="O47" s="108"/>
      <c r="P47" s="104"/>
      <c r="Q47" s="104"/>
      <c r="R47" s="112"/>
      <c r="S47" s="112"/>
      <c r="T47" s="112"/>
      <c r="X47" s="104"/>
      <c r="Y47" s="104"/>
      <c r="Z47" s="104"/>
      <c r="AA47" s="104"/>
      <c r="AB47" s="104"/>
      <c r="AC47" s="104"/>
      <c r="AD47" s="104"/>
      <c r="AE47" s="104"/>
      <c r="AF47" s="104"/>
      <c r="AG47" s="105"/>
      <c r="AH47" s="106"/>
      <c r="AI47" s="106"/>
      <c r="AJ47" s="107"/>
      <c r="AK47" s="107"/>
      <c r="AL47" s="107"/>
      <c r="AM47" s="107"/>
      <c r="AN47" s="107"/>
      <c r="AO47" s="107"/>
      <c r="AP47" s="104"/>
      <c r="AQ47" s="104"/>
      <c r="AR47" s="104"/>
      <c r="AS47" s="106"/>
      <c r="AT47" s="106"/>
      <c r="AU47" s="106"/>
      <c r="AV47" s="104"/>
      <c r="AW47" s="104"/>
      <c r="AX47" s="104"/>
      <c r="AY47" s="104"/>
      <c r="AZ47" s="104"/>
      <c r="BA47" s="104"/>
      <c r="BB47" s="104"/>
      <c r="BC47" s="104"/>
      <c r="BD47" s="104"/>
      <c r="BE47" s="108"/>
      <c r="BF47" s="108"/>
    </row>
  </sheetData>
  <mergeCells count="34">
    <mergeCell ref="A1:T1"/>
    <mergeCell ref="A3:T3"/>
    <mergeCell ref="R4:T4"/>
    <mergeCell ref="O4:Q4"/>
    <mergeCell ref="A30:T30"/>
    <mergeCell ref="A4:A5"/>
    <mergeCell ref="B4:B5"/>
    <mergeCell ref="C4:D4"/>
    <mergeCell ref="U4:U5"/>
    <mergeCell ref="A13:T13"/>
    <mergeCell ref="A14:A15"/>
    <mergeCell ref="B14:B15"/>
    <mergeCell ref="C14:D14"/>
    <mergeCell ref="E14:E15"/>
    <mergeCell ref="F14:G14"/>
    <mergeCell ref="I14:K14"/>
    <mergeCell ref="L14:N14"/>
    <mergeCell ref="O14:Q14"/>
    <mergeCell ref="R14:T14"/>
    <mergeCell ref="U14:U15"/>
    <mergeCell ref="E4:E5"/>
    <mergeCell ref="F4:G4"/>
    <mergeCell ref="I4:K4"/>
    <mergeCell ref="L4:N4"/>
    <mergeCell ref="A31:A32"/>
    <mergeCell ref="B31:B32"/>
    <mergeCell ref="C31:D31"/>
    <mergeCell ref="E31:E32"/>
    <mergeCell ref="F31:G31"/>
    <mergeCell ref="I31:K31"/>
    <mergeCell ref="L31:N31"/>
    <mergeCell ref="O31:Q31"/>
    <mergeCell ref="R31:T31"/>
    <mergeCell ref="U31:U32"/>
  </mergeCells>
  <pageMargins left="0.45" right="0.2" top="0.25" bottom="0.25" header="0.3" footer="0.3"/>
  <pageSetup paperSize="9" scale="95"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70"/>
  <sheetViews>
    <sheetView tabSelected="1" view="pageBreakPreview" zoomScale="110" zoomScaleNormal="100" zoomScaleSheetLayoutView="110" workbookViewId="0">
      <selection activeCell="D12" sqref="D12"/>
    </sheetView>
  </sheetViews>
  <sheetFormatPr defaultRowHeight="14.25" x14ac:dyDescent="0.45"/>
  <cols>
    <col min="2" max="4" width="16.3984375" style="20" customWidth="1"/>
    <col min="5" max="6" width="9" style="177"/>
    <col min="7" max="7" width="9" style="177" customWidth="1"/>
    <col min="8" max="8" width="10.86328125" style="177" customWidth="1"/>
  </cols>
  <sheetData>
    <row r="2" spans="1:11" s="27" customFormat="1" ht="15.4" x14ac:dyDescent="0.45">
      <c r="A2" s="255" t="s">
        <v>10</v>
      </c>
      <c r="B2" s="255"/>
      <c r="C2" s="255"/>
      <c r="D2" s="255"/>
      <c r="E2" s="255"/>
      <c r="F2" s="255"/>
      <c r="G2" s="255"/>
      <c r="H2" s="255"/>
      <c r="I2" s="147"/>
      <c r="J2" s="147"/>
      <c r="K2" s="147"/>
    </row>
    <row r="3" spans="1:11" s="27" customFormat="1" ht="15.4" x14ac:dyDescent="0.45">
      <c r="A3" s="256" t="s">
        <v>635</v>
      </c>
      <c r="B3" s="256"/>
      <c r="C3" s="256"/>
      <c r="D3" s="256"/>
      <c r="E3" s="256"/>
      <c r="F3" s="256"/>
      <c r="G3" s="256"/>
      <c r="H3" s="256"/>
      <c r="I3" s="147"/>
      <c r="J3" s="147"/>
      <c r="K3" s="147"/>
    </row>
    <row r="4" spans="1:11" s="27" customFormat="1" ht="15.4" x14ac:dyDescent="0.45">
      <c r="A4" s="150"/>
      <c r="B4" s="149"/>
      <c r="C4" s="149"/>
      <c r="D4" s="149"/>
      <c r="E4" s="173"/>
      <c r="F4" s="150"/>
      <c r="G4" s="150"/>
      <c r="H4" s="150"/>
      <c r="I4" s="147"/>
      <c r="J4" s="147"/>
      <c r="K4" s="147"/>
    </row>
    <row r="5" spans="1:11" s="27" customFormat="1" ht="15.4" x14ac:dyDescent="0.45">
      <c r="A5" s="162" t="s">
        <v>162</v>
      </c>
      <c r="B5" s="149"/>
      <c r="C5" s="149"/>
      <c r="D5" s="149"/>
      <c r="E5" s="173"/>
      <c r="F5" s="150"/>
      <c r="G5" s="260" t="s">
        <v>642</v>
      </c>
      <c r="H5" s="260"/>
      <c r="I5" s="147"/>
      <c r="J5" s="147"/>
      <c r="K5" s="147"/>
    </row>
    <row r="6" spans="1:11" s="27" customFormat="1" ht="28.5" customHeight="1" x14ac:dyDescent="0.45">
      <c r="A6" s="257" t="s">
        <v>11</v>
      </c>
      <c r="B6" s="257" t="s">
        <v>0</v>
      </c>
      <c r="C6" s="257" t="s">
        <v>1</v>
      </c>
      <c r="D6" s="257"/>
      <c r="E6" s="257" t="s">
        <v>636</v>
      </c>
      <c r="F6" s="257"/>
      <c r="G6" s="257"/>
      <c r="H6" s="257" t="s">
        <v>2</v>
      </c>
      <c r="I6" s="147"/>
      <c r="J6" s="147"/>
      <c r="K6" s="147"/>
    </row>
    <row r="7" spans="1:11" s="27" customFormat="1" ht="15.4" x14ac:dyDescent="0.45">
      <c r="A7" s="257"/>
      <c r="B7" s="257"/>
      <c r="C7" s="159" t="s">
        <v>3</v>
      </c>
      <c r="D7" s="159" t="s">
        <v>4</v>
      </c>
      <c r="E7" s="166" t="s">
        <v>5</v>
      </c>
      <c r="F7" s="159" t="s">
        <v>6</v>
      </c>
      <c r="G7" s="159" t="s">
        <v>7</v>
      </c>
      <c r="H7" s="257"/>
      <c r="I7" s="147"/>
      <c r="J7" s="147"/>
      <c r="K7" s="147"/>
    </row>
    <row r="8" spans="1:11" s="27" customFormat="1" ht="15.4" x14ac:dyDescent="0.45">
      <c r="A8" s="160">
        <v>1</v>
      </c>
      <c r="B8" s="160">
        <v>2</v>
      </c>
      <c r="C8" s="160">
        <v>3</v>
      </c>
      <c r="D8" s="160">
        <v>4</v>
      </c>
      <c r="E8" s="165">
        <v>-5</v>
      </c>
      <c r="F8" s="160">
        <v>6</v>
      </c>
      <c r="G8" s="160">
        <v>7</v>
      </c>
      <c r="H8" s="160">
        <v>8</v>
      </c>
      <c r="I8" s="147"/>
      <c r="J8" s="147"/>
      <c r="K8" s="147"/>
    </row>
    <row r="9" spans="1:11" s="27" customFormat="1" ht="15.4" x14ac:dyDescent="0.45">
      <c r="A9" s="159" t="s">
        <v>165</v>
      </c>
      <c r="B9" s="259" t="s">
        <v>28</v>
      </c>
      <c r="C9" s="259"/>
      <c r="D9" s="151"/>
      <c r="E9" s="164"/>
      <c r="F9" s="157"/>
      <c r="G9" s="157"/>
      <c r="H9" s="157"/>
      <c r="I9" s="147"/>
      <c r="J9" s="147"/>
      <c r="K9" s="147"/>
    </row>
    <row r="10" spans="1:11" s="27" customFormat="1" ht="39.4" x14ac:dyDescent="0.45">
      <c r="A10" s="152" t="s">
        <v>20</v>
      </c>
      <c r="B10" s="151" t="s">
        <v>337</v>
      </c>
      <c r="C10" s="151" t="s">
        <v>338</v>
      </c>
      <c r="D10" s="151" t="s">
        <v>339</v>
      </c>
      <c r="E10" s="156">
        <v>710</v>
      </c>
      <c r="F10" s="156"/>
      <c r="G10" s="156"/>
      <c r="H10" s="156"/>
      <c r="I10" s="192"/>
      <c r="J10" s="147"/>
      <c r="K10" s="147"/>
    </row>
    <row r="11" spans="1:11" s="27" customFormat="1" ht="39.4" x14ac:dyDescent="0.45">
      <c r="A11" s="152" t="s">
        <v>21</v>
      </c>
      <c r="B11" s="151" t="s">
        <v>343</v>
      </c>
      <c r="C11" s="151" t="s">
        <v>338</v>
      </c>
      <c r="D11" s="151" t="s">
        <v>344</v>
      </c>
      <c r="E11" s="156">
        <v>710</v>
      </c>
      <c r="F11" s="156"/>
      <c r="G11" s="156"/>
      <c r="H11" s="156"/>
      <c r="I11" s="147"/>
      <c r="J11" s="147"/>
      <c r="K11" s="147"/>
    </row>
    <row r="12" spans="1:11" s="27" customFormat="1" ht="26.25" x14ac:dyDescent="0.45">
      <c r="A12" s="152" t="s">
        <v>145</v>
      </c>
      <c r="B12" s="151" t="s">
        <v>346</v>
      </c>
      <c r="C12" s="151" t="s">
        <v>347</v>
      </c>
      <c r="D12" s="151" t="s">
        <v>348</v>
      </c>
      <c r="E12" s="156">
        <v>700</v>
      </c>
      <c r="F12" s="156">
        <v>450</v>
      </c>
      <c r="G12" s="156">
        <v>310</v>
      </c>
      <c r="H12" s="156"/>
      <c r="I12" s="147"/>
      <c r="J12" s="147"/>
      <c r="K12" s="147"/>
    </row>
    <row r="13" spans="1:11" s="27" customFormat="1" ht="26.25" x14ac:dyDescent="0.45">
      <c r="A13" s="152" t="s">
        <v>146</v>
      </c>
      <c r="B13" s="151" t="s">
        <v>349</v>
      </c>
      <c r="C13" s="151" t="s">
        <v>347</v>
      </c>
      <c r="D13" s="151" t="s">
        <v>350</v>
      </c>
      <c r="E13" s="156">
        <v>700</v>
      </c>
      <c r="F13" s="156">
        <v>450</v>
      </c>
      <c r="G13" s="156">
        <v>310</v>
      </c>
      <c r="H13" s="156"/>
      <c r="I13" s="147"/>
      <c r="J13" s="147"/>
      <c r="K13" s="147"/>
    </row>
    <row r="14" spans="1:11" s="27" customFormat="1" ht="15.4" x14ac:dyDescent="0.45">
      <c r="A14" s="153" t="s">
        <v>170</v>
      </c>
      <c r="B14" s="154" t="s">
        <v>29</v>
      </c>
      <c r="C14" s="154"/>
      <c r="D14" s="154"/>
      <c r="E14" s="174"/>
      <c r="F14" s="174"/>
      <c r="G14" s="174"/>
      <c r="H14" s="174"/>
      <c r="I14" s="147"/>
      <c r="J14" s="147"/>
      <c r="K14" s="147"/>
    </row>
    <row r="15" spans="1:11" s="27" customFormat="1" ht="78.75" x14ac:dyDescent="0.45">
      <c r="A15" s="152" t="s">
        <v>72</v>
      </c>
      <c r="B15" s="151" t="s">
        <v>351</v>
      </c>
      <c r="C15" s="151" t="s">
        <v>352</v>
      </c>
      <c r="D15" s="151" t="s">
        <v>353</v>
      </c>
      <c r="E15" s="156">
        <v>1500</v>
      </c>
      <c r="F15" s="156"/>
      <c r="G15" s="156"/>
      <c r="H15" s="156"/>
      <c r="I15" s="147"/>
      <c r="J15" s="147"/>
      <c r="K15" s="147"/>
    </row>
    <row r="16" spans="1:11" s="27" customFormat="1" ht="15.4" x14ac:dyDescent="0.45">
      <c r="A16" s="150"/>
      <c r="B16" s="149"/>
      <c r="C16" s="149"/>
      <c r="D16" s="149"/>
      <c r="E16" s="175"/>
      <c r="F16" s="175"/>
      <c r="G16" s="175"/>
      <c r="H16" s="175"/>
      <c r="I16" s="148"/>
      <c r="J16" s="147"/>
      <c r="K16" s="147"/>
    </row>
    <row r="17" spans="1:11" s="27" customFormat="1" ht="15.4" x14ac:dyDescent="0.45">
      <c r="A17" s="170" t="s">
        <v>634</v>
      </c>
      <c r="B17" s="149"/>
      <c r="C17" s="149"/>
      <c r="D17" s="149"/>
      <c r="E17" s="175"/>
      <c r="F17" s="175"/>
      <c r="G17" s="265" t="s">
        <v>642</v>
      </c>
      <c r="H17" s="265"/>
      <c r="I17" s="148"/>
      <c r="J17" s="147"/>
      <c r="K17" s="147"/>
    </row>
    <row r="18" spans="1:11" s="27" customFormat="1" ht="28.9" customHeight="1" x14ac:dyDescent="0.45">
      <c r="A18" s="257" t="s">
        <v>11</v>
      </c>
      <c r="B18" s="257" t="s">
        <v>0</v>
      </c>
      <c r="C18" s="257" t="s">
        <v>1</v>
      </c>
      <c r="D18" s="257"/>
      <c r="E18" s="257" t="s">
        <v>637</v>
      </c>
      <c r="F18" s="257"/>
      <c r="G18" s="257"/>
      <c r="H18" s="257" t="s">
        <v>2</v>
      </c>
      <c r="I18" s="148"/>
      <c r="J18" s="147"/>
      <c r="K18" s="147"/>
    </row>
    <row r="19" spans="1:11" s="27" customFormat="1" ht="15.4" x14ac:dyDescent="0.45">
      <c r="A19" s="257"/>
      <c r="B19" s="257"/>
      <c r="C19" s="159" t="s">
        <v>3</v>
      </c>
      <c r="D19" s="159" t="s">
        <v>4</v>
      </c>
      <c r="E19" s="166" t="s">
        <v>5</v>
      </c>
      <c r="F19" s="159" t="s">
        <v>6</v>
      </c>
      <c r="G19" s="159" t="s">
        <v>7</v>
      </c>
      <c r="H19" s="257"/>
      <c r="I19" s="148"/>
      <c r="J19" s="147"/>
      <c r="K19" s="147"/>
    </row>
    <row r="20" spans="1:11" s="27" customFormat="1" ht="15.4" x14ac:dyDescent="0.45">
      <c r="A20" s="160">
        <v>1</v>
      </c>
      <c r="B20" s="160">
        <v>2</v>
      </c>
      <c r="C20" s="160">
        <v>3</v>
      </c>
      <c r="D20" s="160">
        <v>4</v>
      </c>
      <c r="E20" s="165">
        <v>-5</v>
      </c>
      <c r="F20" s="160">
        <v>6</v>
      </c>
      <c r="G20" s="160">
        <v>7</v>
      </c>
      <c r="H20" s="160">
        <v>8</v>
      </c>
      <c r="I20" s="148"/>
      <c r="J20" s="147"/>
      <c r="K20" s="147"/>
    </row>
    <row r="21" spans="1:11" s="27" customFormat="1" ht="15.4" x14ac:dyDescent="0.45">
      <c r="A21" s="159" t="s">
        <v>201</v>
      </c>
      <c r="B21" s="259" t="s">
        <v>28</v>
      </c>
      <c r="C21" s="259"/>
      <c r="D21" s="151"/>
      <c r="E21" s="157"/>
      <c r="F21" s="157"/>
      <c r="G21" s="157"/>
      <c r="H21" s="157"/>
      <c r="I21" s="148"/>
      <c r="J21" s="147"/>
      <c r="K21" s="147"/>
    </row>
    <row r="22" spans="1:11" s="27" customFormat="1" ht="39.4" x14ac:dyDescent="0.45">
      <c r="A22" s="152" t="s">
        <v>20</v>
      </c>
      <c r="B22" s="151" t="s">
        <v>337</v>
      </c>
      <c r="C22" s="151" t="s">
        <v>338</v>
      </c>
      <c r="D22" s="151" t="s">
        <v>339</v>
      </c>
      <c r="E22" s="178">
        <v>500</v>
      </c>
      <c r="F22" s="178"/>
      <c r="G22" s="178"/>
      <c r="H22" s="156"/>
      <c r="I22" s="148"/>
      <c r="J22" s="147"/>
      <c r="K22" s="147"/>
    </row>
    <row r="23" spans="1:11" s="27" customFormat="1" ht="39.4" x14ac:dyDescent="0.45">
      <c r="A23" s="152">
        <v>1.2</v>
      </c>
      <c r="B23" s="151" t="s">
        <v>343</v>
      </c>
      <c r="C23" s="151" t="s">
        <v>338</v>
      </c>
      <c r="D23" s="151" t="s">
        <v>344</v>
      </c>
      <c r="E23" s="178">
        <v>500</v>
      </c>
      <c r="F23" s="178"/>
      <c r="G23" s="178"/>
      <c r="H23" s="156"/>
      <c r="I23" s="148"/>
      <c r="J23" s="147"/>
      <c r="K23" s="147"/>
    </row>
    <row r="24" spans="1:11" s="27" customFormat="1" ht="26.25" x14ac:dyDescent="0.45">
      <c r="A24" s="152">
        <v>1.3</v>
      </c>
      <c r="B24" s="151" t="s">
        <v>346</v>
      </c>
      <c r="C24" s="151" t="s">
        <v>347</v>
      </c>
      <c r="D24" s="151" t="s">
        <v>348</v>
      </c>
      <c r="E24" s="178">
        <v>490</v>
      </c>
      <c r="F24" s="178">
        <v>310</v>
      </c>
      <c r="G24" s="178">
        <v>210</v>
      </c>
      <c r="H24" s="156"/>
      <c r="I24" s="148"/>
      <c r="J24" s="147"/>
      <c r="K24" s="147"/>
    </row>
    <row r="25" spans="1:11" s="27" customFormat="1" ht="26.25" x14ac:dyDescent="0.45">
      <c r="A25" s="152">
        <v>1.4</v>
      </c>
      <c r="B25" s="151" t="s">
        <v>349</v>
      </c>
      <c r="C25" s="151" t="s">
        <v>347</v>
      </c>
      <c r="D25" s="151" t="s">
        <v>350</v>
      </c>
      <c r="E25" s="178">
        <v>490</v>
      </c>
      <c r="F25" s="178">
        <v>310</v>
      </c>
      <c r="G25" s="178">
        <v>210</v>
      </c>
      <c r="H25" s="156"/>
      <c r="I25" s="148"/>
      <c r="J25" s="147"/>
      <c r="K25" s="147"/>
    </row>
    <row r="26" spans="1:11" s="27" customFormat="1" ht="15.4" x14ac:dyDescent="0.45">
      <c r="A26" s="153" t="s">
        <v>202</v>
      </c>
      <c r="B26" s="154" t="s">
        <v>29</v>
      </c>
      <c r="C26" s="154"/>
      <c r="D26" s="154"/>
      <c r="E26" s="179"/>
      <c r="F26" s="179"/>
      <c r="G26" s="179"/>
      <c r="H26" s="174"/>
      <c r="I26" s="148"/>
      <c r="J26" s="147"/>
      <c r="K26" s="147"/>
    </row>
    <row r="27" spans="1:11" s="27" customFormat="1" ht="78.75" x14ac:dyDescent="0.45">
      <c r="A27" s="152" t="s">
        <v>72</v>
      </c>
      <c r="B27" s="151" t="s">
        <v>351</v>
      </c>
      <c r="C27" s="151" t="s">
        <v>352</v>
      </c>
      <c r="D27" s="151" t="s">
        <v>353</v>
      </c>
      <c r="E27" s="178">
        <v>1050</v>
      </c>
      <c r="F27" s="178"/>
      <c r="G27" s="178"/>
      <c r="H27" s="156"/>
      <c r="I27" s="148"/>
      <c r="J27" s="147"/>
      <c r="K27" s="147"/>
    </row>
    <row r="28" spans="1:11" s="27" customFormat="1" ht="15.4" x14ac:dyDescent="0.45">
      <c r="A28" s="150"/>
      <c r="B28" s="149"/>
      <c r="C28" s="149"/>
      <c r="D28" s="149"/>
      <c r="E28" s="180"/>
      <c r="F28" s="180"/>
      <c r="G28" s="180"/>
      <c r="H28" s="175"/>
      <c r="I28" s="148"/>
      <c r="J28" s="147"/>
      <c r="K28" s="147"/>
    </row>
    <row r="29" spans="1:11" s="27" customFormat="1" ht="15.4" x14ac:dyDescent="0.45">
      <c r="A29" s="162" t="s">
        <v>164</v>
      </c>
      <c r="B29" s="149"/>
      <c r="C29" s="149"/>
      <c r="D29" s="149"/>
      <c r="E29" s="180"/>
      <c r="F29" s="180"/>
      <c r="G29" s="180"/>
      <c r="H29" s="175"/>
      <c r="I29" s="148"/>
      <c r="J29" s="147"/>
      <c r="K29" s="147"/>
    </row>
    <row r="30" spans="1:11" s="27" customFormat="1" ht="15.4" x14ac:dyDescent="0.45">
      <c r="B30" s="171"/>
      <c r="C30" s="149"/>
      <c r="D30" s="149"/>
      <c r="E30" s="180"/>
      <c r="F30" s="180"/>
      <c r="G30" s="265" t="s">
        <v>642</v>
      </c>
      <c r="H30" s="265"/>
      <c r="I30" s="148"/>
      <c r="J30" s="147"/>
      <c r="K30" s="147"/>
    </row>
    <row r="31" spans="1:11" s="27" customFormat="1" ht="58.5" customHeight="1" x14ac:dyDescent="0.45">
      <c r="A31" s="257" t="s">
        <v>11</v>
      </c>
      <c r="B31" s="257" t="s">
        <v>0</v>
      </c>
      <c r="C31" s="257" t="s">
        <v>1</v>
      </c>
      <c r="D31" s="257"/>
      <c r="E31" s="257" t="s">
        <v>638</v>
      </c>
      <c r="F31" s="257"/>
      <c r="G31" s="257"/>
      <c r="H31" s="257" t="s">
        <v>2</v>
      </c>
      <c r="I31" s="148"/>
      <c r="J31" s="147"/>
      <c r="K31" s="147"/>
    </row>
    <row r="32" spans="1:11" s="27" customFormat="1" ht="15.4" x14ac:dyDescent="0.45">
      <c r="A32" s="257"/>
      <c r="B32" s="257"/>
      <c r="C32" s="159" t="s">
        <v>3</v>
      </c>
      <c r="D32" s="159" t="s">
        <v>4</v>
      </c>
      <c r="E32" s="166" t="s">
        <v>5</v>
      </c>
      <c r="F32" s="159" t="s">
        <v>6</v>
      </c>
      <c r="G32" s="159" t="s">
        <v>7</v>
      </c>
      <c r="H32" s="257"/>
      <c r="I32" s="148"/>
      <c r="J32" s="147"/>
      <c r="K32" s="147"/>
    </row>
    <row r="33" spans="1:11" s="27" customFormat="1" ht="15.4" x14ac:dyDescent="0.45">
      <c r="A33" s="160">
        <v>1</v>
      </c>
      <c r="B33" s="160">
        <v>2</v>
      </c>
      <c r="C33" s="160">
        <v>3</v>
      </c>
      <c r="D33" s="160">
        <v>4</v>
      </c>
      <c r="E33" s="165">
        <v>-5</v>
      </c>
      <c r="F33" s="160">
        <v>6</v>
      </c>
      <c r="G33" s="160">
        <v>7</v>
      </c>
      <c r="H33" s="160">
        <v>8</v>
      </c>
      <c r="I33" s="148"/>
      <c r="J33" s="147"/>
      <c r="K33" s="147"/>
    </row>
    <row r="34" spans="1:11" s="27" customFormat="1" ht="15.4" x14ac:dyDescent="0.45">
      <c r="A34" s="159" t="s">
        <v>189</v>
      </c>
      <c r="B34" s="259" t="s">
        <v>28</v>
      </c>
      <c r="C34" s="259"/>
      <c r="D34" s="151"/>
      <c r="E34" s="184"/>
      <c r="F34" s="184"/>
      <c r="G34" s="184"/>
      <c r="H34" s="157"/>
      <c r="I34" s="148"/>
      <c r="J34" s="147"/>
      <c r="K34" s="147"/>
    </row>
    <row r="35" spans="1:11" s="27" customFormat="1" ht="39.4" x14ac:dyDescent="0.45">
      <c r="A35" s="152" t="s">
        <v>20</v>
      </c>
      <c r="B35" s="151" t="s">
        <v>337</v>
      </c>
      <c r="C35" s="151" t="s">
        <v>338</v>
      </c>
      <c r="D35" s="151" t="s">
        <v>339</v>
      </c>
      <c r="E35" s="178">
        <v>360</v>
      </c>
      <c r="F35" s="178"/>
      <c r="G35" s="178"/>
      <c r="H35" s="152"/>
      <c r="I35" s="148"/>
      <c r="J35" s="147"/>
      <c r="K35" s="147"/>
    </row>
    <row r="36" spans="1:11" s="27" customFormat="1" ht="39.4" x14ac:dyDescent="0.45">
      <c r="A36" s="152">
        <v>1.2</v>
      </c>
      <c r="B36" s="151" t="s">
        <v>343</v>
      </c>
      <c r="C36" s="151" t="s">
        <v>338</v>
      </c>
      <c r="D36" s="151" t="s">
        <v>344</v>
      </c>
      <c r="E36" s="178">
        <v>360</v>
      </c>
      <c r="F36" s="178"/>
      <c r="G36" s="178"/>
      <c r="H36" s="152"/>
      <c r="I36" s="148"/>
      <c r="J36" s="147"/>
      <c r="K36" s="147"/>
    </row>
    <row r="37" spans="1:11" s="27" customFormat="1" ht="26.25" x14ac:dyDescent="0.45">
      <c r="A37" s="152">
        <v>1.3</v>
      </c>
      <c r="B37" s="151" t="s">
        <v>346</v>
      </c>
      <c r="C37" s="151" t="s">
        <v>347</v>
      </c>
      <c r="D37" s="151" t="s">
        <v>348</v>
      </c>
      <c r="E37" s="178">
        <v>350</v>
      </c>
      <c r="F37" s="178">
        <v>230</v>
      </c>
      <c r="G37" s="178">
        <v>160</v>
      </c>
      <c r="H37" s="152"/>
      <c r="I37" s="148"/>
      <c r="J37" s="147"/>
      <c r="K37" s="147"/>
    </row>
    <row r="38" spans="1:11" s="27" customFormat="1" ht="26.25" x14ac:dyDescent="0.45">
      <c r="A38" s="152">
        <v>1.4</v>
      </c>
      <c r="B38" s="151" t="s">
        <v>349</v>
      </c>
      <c r="C38" s="151" t="s">
        <v>347</v>
      </c>
      <c r="D38" s="151" t="s">
        <v>350</v>
      </c>
      <c r="E38" s="178">
        <v>350</v>
      </c>
      <c r="F38" s="178">
        <v>230</v>
      </c>
      <c r="G38" s="178">
        <v>160</v>
      </c>
      <c r="H38" s="152"/>
      <c r="I38" s="148"/>
      <c r="J38" s="147"/>
      <c r="K38" s="147"/>
    </row>
    <row r="39" spans="1:11" s="27" customFormat="1" ht="15.4" x14ac:dyDescent="0.45">
      <c r="A39" s="153" t="s">
        <v>190</v>
      </c>
      <c r="B39" s="154" t="s">
        <v>29</v>
      </c>
      <c r="C39" s="154"/>
      <c r="D39" s="154"/>
      <c r="E39" s="179"/>
      <c r="F39" s="179"/>
      <c r="G39" s="179"/>
      <c r="H39" s="153"/>
      <c r="I39" s="148"/>
      <c r="J39" s="147"/>
      <c r="K39" s="147"/>
    </row>
    <row r="40" spans="1:11" s="27" customFormat="1" ht="78.75" x14ac:dyDescent="0.45">
      <c r="A40" s="152" t="s">
        <v>72</v>
      </c>
      <c r="B40" s="151" t="s">
        <v>351</v>
      </c>
      <c r="C40" s="151" t="s">
        <v>352</v>
      </c>
      <c r="D40" s="151" t="s">
        <v>353</v>
      </c>
      <c r="E40" s="178">
        <v>525</v>
      </c>
      <c r="F40" s="178"/>
      <c r="G40" s="178"/>
      <c r="H40" s="152"/>
      <c r="I40" s="148"/>
      <c r="J40" s="147"/>
      <c r="K40" s="147"/>
    </row>
    <row r="41" spans="1:11" s="27" customFormat="1" ht="15.4" x14ac:dyDescent="0.45">
      <c r="A41" s="150"/>
      <c r="B41" s="149"/>
      <c r="C41" s="149"/>
      <c r="D41" s="149"/>
      <c r="E41" s="180"/>
      <c r="F41" s="180"/>
      <c r="G41" s="180"/>
      <c r="H41" s="175"/>
      <c r="I41" s="148"/>
      <c r="J41" s="147"/>
      <c r="K41" s="147"/>
    </row>
    <row r="42" spans="1:11" s="27" customFormat="1" ht="15.4" x14ac:dyDescent="0.45">
      <c r="A42" s="170" t="s">
        <v>260</v>
      </c>
      <c r="B42" s="149"/>
      <c r="C42" s="149"/>
      <c r="D42" s="149"/>
      <c r="E42" s="180"/>
      <c r="F42" s="180"/>
      <c r="G42" s="265" t="s">
        <v>642</v>
      </c>
      <c r="H42" s="265"/>
      <c r="I42" s="148"/>
      <c r="J42" s="147"/>
      <c r="K42" s="147"/>
    </row>
    <row r="43" spans="1:11" s="27" customFormat="1" ht="24.4" customHeight="1" x14ac:dyDescent="0.45">
      <c r="A43" s="257" t="s">
        <v>11</v>
      </c>
      <c r="B43" s="257" t="s">
        <v>0</v>
      </c>
      <c r="C43" s="257" t="s">
        <v>1</v>
      </c>
      <c r="D43" s="257"/>
      <c r="E43" s="257" t="s">
        <v>639</v>
      </c>
      <c r="F43" s="257"/>
      <c r="G43" s="257"/>
      <c r="H43" s="257" t="s">
        <v>2</v>
      </c>
      <c r="I43" s="148"/>
      <c r="J43" s="147"/>
      <c r="K43" s="147"/>
    </row>
    <row r="44" spans="1:11" s="27" customFormat="1" ht="15.4" x14ac:dyDescent="0.45">
      <c r="A44" s="257"/>
      <c r="B44" s="257"/>
      <c r="C44" s="159" t="s">
        <v>3</v>
      </c>
      <c r="D44" s="159" t="s">
        <v>4</v>
      </c>
      <c r="E44" s="166" t="s">
        <v>5</v>
      </c>
      <c r="F44" s="159" t="s">
        <v>6</v>
      </c>
      <c r="G44" s="159" t="s">
        <v>7</v>
      </c>
      <c r="H44" s="257"/>
      <c r="I44" s="148"/>
      <c r="J44" s="147"/>
      <c r="K44" s="147"/>
    </row>
    <row r="45" spans="1:11" s="27" customFormat="1" ht="15.4" x14ac:dyDescent="0.45">
      <c r="A45" s="160">
        <v>1</v>
      </c>
      <c r="B45" s="160">
        <v>2</v>
      </c>
      <c r="C45" s="160">
        <v>3</v>
      </c>
      <c r="D45" s="160">
        <v>4</v>
      </c>
      <c r="E45" s="182">
        <v>-5</v>
      </c>
      <c r="F45" s="183">
        <v>6</v>
      </c>
      <c r="G45" s="183">
        <v>7</v>
      </c>
      <c r="H45" s="160">
        <v>8</v>
      </c>
      <c r="I45" s="148"/>
      <c r="J45" s="147"/>
      <c r="K45" s="147"/>
    </row>
    <row r="46" spans="1:11" s="27" customFormat="1" ht="15.4" x14ac:dyDescent="0.45">
      <c r="A46" s="167" t="s">
        <v>262</v>
      </c>
      <c r="B46" s="168" t="s">
        <v>22</v>
      </c>
      <c r="C46" s="169"/>
      <c r="D46" s="169"/>
      <c r="E46" s="185"/>
      <c r="F46" s="185"/>
      <c r="G46" s="185"/>
      <c r="H46" s="176"/>
      <c r="I46" s="147"/>
      <c r="J46" s="147"/>
      <c r="K46" s="147"/>
    </row>
    <row r="47" spans="1:11" s="27" customFormat="1" ht="26.25" x14ac:dyDescent="0.45">
      <c r="A47" s="152" t="s">
        <v>20</v>
      </c>
      <c r="B47" s="151" t="s">
        <v>452</v>
      </c>
      <c r="C47" s="151" t="s">
        <v>477</v>
      </c>
      <c r="D47" s="151" t="s">
        <v>632</v>
      </c>
      <c r="E47" s="178">
        <v>3700</v>
      </c>
      <c r="F47" s="178"/>
      <c r="G47" s="178"/>
      <c r="H47" s="156"/>
      <c r="I47" s="147"/>
      <c r="J47" s="147"/>
      <c r="K47" s="147"/>
    </row>
    <row r="48" spans="1:11" s="27" customFormat="1" ht="26.25" x14ac:dyDescent="0.45">
      <c r="A48" s="152" t="s">
        <v>21</v>
      </c>
      <c r="B48" s="151" t="s">
        <v>479</v>
      </c>
      <c r="C48" s="151" t="s">
        <v>480</v>
      </c>
      <c r="D48" s="151" t="s">
        <v>481</v>
      </c>
      <c r="E48" s="178">
        <v>310</v>
      </c>
      <c r="F48" s="178"/>
      <c r="G48" s="178"/>
      <c r="H48" s="156"/>
      <c r="I48" s="147"/>
      <c r="J48" s="147"/>
      <c r="K48" s="147"/>
    </row>
    <row r="49" spans="1:11" s="27" customFormat="1" ht="26.25" x14ac:dyDescent="0.45">
      <c r="A49" s="152" t="s">
        <v>145</v>
      </c>
      <c r="B49" s="151" t="s">
        <v>482</v>
      </c>
      <c r="C49" s="151" t="s">
        <v>480</v>
      </c>
      <c r="D49" s="151" t="s">
        <v>483</v>
      </c>
      <c r="E49" s="178">
        <v>310</v>
      </c>
      <c r="F49" s="178"/>
      <c r="G49" s="178"/>
      <c r="H49" s="156"/>
      <c r="I49" s="147"/>
      <c r="J49" s="147"/>
      <c r="K49" s="147"/>
    </row>
    <row r="50" spans="1:11" s="27" customFormat="1" ht="26.25" x14ac:dyDescent="0.45">
      <c r="A50" s="152" t="s">
        <v>146</v>
      </c>
      <c r="B50" s="151" t="s">
        <v>484</v>
      </c>
      <c r="C50" s="151" t="s">
        <v>480</v>
      </c>
      <c r="D50" s="151" t="s">
        <v>485</v>
      </c>
      <c r="E50" s="178">
        <v>310</v>
      </c>
      <c r="F50" s="178"/>
      <c r="G50" s="178"/>
      <c r="H50" s="156"/>
      <c r="I50" s="147"/>
      <c r="J50" s="147"/>
      <c r="K50" s="147"/>
    </row>
    <row r="51" spans="1:11" s="27" customFormat="1" ht="26.25" x14ac:dyDescent="0.45">
      <c r="A51" s="152" t="s">
        <v>151</v>
      </c>
      <c r="B51" s="151" t="s">
        <v>486</v>
      </c>
      <c r="C51" s="151" t="s">
        <v>480</v>
      </c>
      <c r="D51" s="151" t="s">
        <v>487</v>
      </c>
      <c r="E51" s="178">
        <v>310</v>
      </c>
      <c r="F51" s="178"/>
      <c r="G51" s="178"/>
      <c r="H51" s="156"/>
      <c r="I51" s="147"/>
      <c r="J51" s="147"/>
      <c r="K51" s="147"/>
    </row>
    <row r="52" spans="1:11" s="27" customFormat="1" ht="15.4" x14ac:dyDescent="0.45">
      <c r="A52" s="153" t="s">
        <v>263</v>
      </c>
      <c r="B52" s="158" t="s">
        <v>23</v>
      </c>
      <c r="C52" s="151"/>
      <c r="D52" s="151"/>
      <c r="E52" s="178"/>
      <c r="F52" s="186"/>
      <c r="G52" s="186"/>
      <c r="H52" s="152"/>
      <c r="I52" s="147"/>
      <c r="J52" s="147"/>
      <c r="K52" s="147"/>
    </row>
    <row r="53" spans="1:11" s="27" customFormat="1" ht="52.5" x14ac:dyDescent="0.45">
      <c r="A53" s="152" t="s">
        <v>72</v>
      </c>
      <c r="B53" s="151" t="s">
        <v>490</v>
      </c>
      <c r="C53" s="151"/>
      <c r="D53" s="151"/>
      <c r="E53" s="178">
        <v>1000</v>
      </c>
      <c r="F53" s="178"/>
      <c r="G53" s="178"/>
      <c r="H53" s="156"/>
      <c r="I53" s="147"/>
      <c r="J53" s="147"/>
      <c r="K53" s="147"/>
    </row>
    <row r="54" spans="1:11" s="27" customFormat="1" ht="65.650000000000006" x14ac:dyDescent="0.45">
      <c r="A54" s="152" t="s">
        <v>73</v>
      </c>
      <c r="B54" s="151" t="s">
        <v>494</v>
      </c>
      <c r="C54" s="151"/>
      <c r="D54" s="151"/>
      <c r="E54" s="178">
        <v>1000</v>
      </c>
      <c r="F54" s="178"/>
      <c r="G54" s="178"/>
      <c r="H54" s="156"/>
      <c r="I54" s="147"/>
      <c r="J54" s="147"/>
      <c r="K54" s="147"/>
    </row>
    <row r="55" spans="1:11" s="27" customFormat="1" ht="15.4" x14ac:dyDescent="0.45">
      <c r="A55" s="153" t="s">
        <v>264</v>
      </c>
      <c r="B55" s="154" t="s">
        <v>25</v>
      </c>
      <c r="C55" s="151"/>
      <c r="D55" s="151"/>
      <c r="E55" s="178"/>
      <c r="F55" s="186"/>
      <c r="G55" s="186"/>
      <c r="H55" s="152"/>
      <c r="I55" s="147"/>
      <c r="J55" s="147"/>
      <c r="K55" s="147"/>
    </row>
    <row r="56" spans="1:11" s="27" customFormat="1" ht="39.4" x14ac:dyDescent="0.45">
      <c r="A56" s="152" t="s">
        <v>74</v>
      </c>
      <c r="B56" s="151" t="s">
        <v>468</v>
      </c>
      <c r="C56" s="151" t="s">
        <v>504</v>
      </c>
      <c r="D56" s="151" t="s">
        <v>505</v>
      </c>
      <c r="E56" s="178">
        <v>170</v>
      </c>
      <c r="F56" s="186"/>
      <c r="G56" s="186"/>
      <c r="H56" s="152"/>
      <c r="I56" s="147"/>
      <c r="J56" s="147"/>
      <c r="K56" s="147"/>
    </row>
    <row r="57" spans="1:11" s="27" customFormat="1" ht="39.4" x14ac:dyDescent="0.45">
      <c r="A57" s="152" t="s">
        <v>75</v>
      </c>
      <c r="B57" s="151" t="s">
        <v>461</v>
      </c>
      <c r="C57" s="151" t="s">
        <v>506</v>
      </c>
      <c r="D57" s="151" t="s">
        <v>507</v>
      </c>
      <c r="E57" s="178">
        <v>170</v>
      </c>
      <c r="F57" s="186"/>
      <c r="G57" s="186"/>
      <c r="H57" s="152"/>
      <c r="I57" s="147"/>
      <c r="J57" s="147"/>
      <c r="K57" s="147"/>
    </row>
    <row r="58" spans="1:11" s="27" customFormat="1" ht="52.5" x14ac:dyDescent="0.45">
      <c r="A58" s="152" t="s">
        <v>76</v>
      </c>
      <c r="B58" s="151" t="s">
        <v>508</v>
      </c>
      <c r="C58" s="258" t="s">
        <v>509</v>
      </c>
      <c r="D58" s="258"/>
      <c r="E58" s="178">
        <v>1000</v>
      </c>
      <c r="F58" s="186"/>
      <c r="G58" s="186"/>
      <c r="H58" s="152"/>
      <c r="I58" s="147"/>
      <c r="J58" s="147"/>
      <c r="K58" s="147"/>
    </row>
    <row r="59" spans="1:11" s="27" customFormat="1" ht="15.4" x14ac:dyDescent="0.45">
      <c r="A59" s="153" t="s">
        <v>265</v>
      </c>
      <c r="B59" s="154" t="s">
        <v>139</v>
      </c>
      <c r="C59" s="151"/>
      <c r="D59" s="151"/>
      <c r="E59" s="178"/>
      <c r="F59" s="186"/>
      <c r="G59" s="186"/>
      <c r="H59" s="152"/>
      <c r="I59" s="147"/>
      <c r="J59" s="147"/>
      <c r="K59" s="147"/>
    </row>
    <row r="60" spans="1:11" s="27" customFormat="1" ht="15.4" x14ac:dyDescent="0.45">
      <c r="A60" s="152" t="s">
        <v>77</v>
      </c>
      <c r="B60" s="151" t="s">
        <v>521</v>
      </c>
      <c r="C60" s="151" t="s">
        <v>522</v>
      </c>
      <c r="D60" s="151" t="s">
        <v>523</v>
      </c>
      <c r="E60" s="178">
        <v>670</v>
      </c>
      <c r="F60" s="187">
        <v>340</v>
      </c>
      <c r="G60" s="187">
        <v>270</v>
      </c>
      <c r="H60" s="152"/>
      <c r="I60" s="147"/>
      <c r="J60" s="147"/>
      <c r="K60" s="147"/>
    </row>
    <row r="61" spans="1:11" s="27" customFormat="1" ht="39.4" x14ac:dyDescent="0.45">
      <c r="A61" s="152" t="s">
        <v>78</v>
      </c>
      <c r="B61" s="151" t="s">
        <v>521</v>
      </c>
      <c r="C61" s="151" t="s">
        <v>524</v>
      </c>
      <c r="D61" s="151" t="s">
        <v>525</v>
      </c>
      <c r="E61" s="178">
        <v>670</v>
      </c>
      <c r="F61" s="187">
        <v>340</v>
      </c>
      <c r="G61" s="187">
        <v>270</v>
      </c>
      <c r="H61" s="152"/>
      <c r="I61" s="147"/>
      <c r="J61" s="147"/>
      <c r="K61" s="147"/>
    </row>
    <row r="62" spans="1:11" s="27" customFormat="1" ht="78.75" x14ac:dyDescent="0.45">
      <c r="A62" s="152" t="s">
        <v>79</v>
      </c>
      <c r="B62" s="151" t="s">
        <v>521</v>
      </c>
      <c r="C62" s="151" t="s">
        <v>526</v>
      </c>
      <c r="D62" s="151" t="s">
        <v>527</v>
      </c>
      <c r="E62" s="178">
        <v>670</v>
      </c>
      <c r="F62" s="187">
        <v>340</v>
      </c>
      <c r="G62" s="187">
        <v>270</v>
      </c>
      <c r="H62" s="152"/>
      <c r="I62" s="147"/>
      <c r="J62" s="147"/>
      <c r="K62" s="147"/>
    </row>
    <row r="63" spans="1:11" s="27" customFormat="1" ht="131.25" x14ac:dyDescent="0.45">
      <c r="A63" s="152" t="s">
        <v>80</v>
      </c>
      <c r="B63" s="151" t="s">
        <v>521</v>
      </c>
      <c r="C63" s="151" t="s">
        <v>528</v>
      </c>
      <c r="D63" s="151" t="s">
        <v>529</v>
      </c>
      <c r="E63" s="178">
        <v>670</v>
      </c>
      <c r="F63" s="187">
        <v>335</v>
      </c>
      <c r="G63" s="187">
        <v>268</v>
      </c>
      <c r="H63" s="152"/>
      <c r="I63" s="147"/>
      <c r="J63" s="147"/>
      <c r="K63" s="147"/>
    </row>
    <row r="64" spans="1:11" s="27" customFormat="1" ht="15.4" x14ac:dyDescent="0.45">
      <c r="A64" s="153" t="s">
        <v>266</v>
      </c>
      <c r="B64" s="154" t="s">
        <v>31</v>
      </c>
      <c r="C64" s="151"/>
      <c r="D64" s="151"/>
      <c r="E64" s="178"/>
      <c r="F64" s="186"/>
      <c r="G64" s="186"/>
      <c r="H64" s="152"/>
      <c r="I64" s="147"/>
      <c r="J64" s="147"/>
      <c r="K64" s="147"/>
    </row>
    <row r="65" spans="1:11" s="27" customFormat="1" ht="39.4" x14ac:dyDescent="0.45">
      <c r="A65" s="156" t="s">
        <v>81</v>
      </c>
      <c r="B65" s="155" t="s">
        <v>549</v>
      </c>
      <c r="C65" s="155" t="s">
        <v>550</v>
      </c>
      <c r="D65" s="155" t="s">
        <v>551</v>
      </c>
      <c r="E65" s="178">
        <v>3000</v>
      </c>
      <c r="F65" s="178"/>
      <c r="G65" s="178"/>
      <c r="H65" s="156"/>
      <c r="I65" s="147"/>
      <c r="J65" s="147"/>
      <c r="K65" s="147"/>
    </row>
    <row r="66" spans="1:11" s="27" customFormat="1" ht="15.4" x14ac:dyDescent="0.45">
      <c r="A66" s="153" t="s">
        <v>267</v>
      </c>
      <c r="B66" s="154" t="s">
        <v>32</v>
      </c>
      <c r="C66" s="151"/>
      <c r="D66" s="151"/>
      <c r="E66" s="178"/>
      <c r="F66" s="186"/>
      <c r="G66" s="186"/>
      <c r="H66" s="152"/>
      <c r="I66" s="147"/>
      <c r="J66" s="147"/>
      <c r="K66" s="147"/>
    </row>
    <row r="67" spans="1:11" s="27" customFormat="1" ht="26.25" x14ac:dyDescent="0.45">
      <c r="A67" s="152" t="s">
        <v>85</v>
      </c>
      <c r="B67" s="151" t="s">
        <v>588</v>
      </c>
      <c r="C67" s="151" t="s">
        <v>456</v>
      </c>
      <c r="D67" s="151" t="s">
        <v>589</v>
      </c>
      <c r="E67" s="178">
        <v>890</v>
      </c>
      <c r="F67" s="186"/>
      <c r="G67" s="186"/>
      <c r="H67" s="152"/>
      <c r="I67" s="147"/>
      <c r="J67" s="147"/>
      <c r="K67" s="147"/>
    </row>
    <row r="68" spans="1:11" s="27" customFormat="1" ht="26.25" x14ac:dyDescent="0.45">
      <c r="A68" s="152" t="s">
        <v>86</v>
      </c>
      <c r="B68" s="151" t="s">
        <v>488</v>
      </c>
      <c r="C68" s="151" t="s">
        <v>590</v>
      </c>
      <c r="D68" s="151" t="s">
        <v>591</v>
      </c>
      <c r="E68" s="178">
        <v>840</v>
      </c>
      <c r="F68" s="186"/>
      <c r="G68" s="186"/>
      <c r="H68" s="152"/>
      <c r="I68" s="147"/>
      <c r="J68" s="147"/>
      <c r="K68" s="147"/>
    </row>
    <row r="69" spans="1:11" s="27" customFormat="1" ht="26.25" x14ac:dyDescent="0.45">
      <c r="A69" s="152" t="s">
        <v>87</v>
      </c>
      <c r="B69" s="151" t="s">
        <v>592</v>
      </c>
      <c r="C69" s="151" t="s">
        <v>591</v>
      </c>
      <c r="D69" s="151" t="s">
        <v>633</v>
      </c>
      <c r="E69" s="178">
        <v>1200</v>
      </c>
      <c r="F69" s="186"/>
      <c r="G69" s="186"/>
      <c r="H69" s="152"/>
      <c r="I69" s="147"/>
      <c r="J69" s="147"/>
      <c r="K69" s="147"/>
    </row>
    <row r="70" spans="1:11" s="27" customFormat="1" ht="26.25" x14ac:dyDescent="0.45">
      <c r="A70" s="152" t="s">
        <v>178</v>
      </c>
      <c r="B70" s="151" t="s">
        <v>594</v>
      </c>
      <c r="C70" s="151" t="s">
        <v>595</v>
      </c>
      <c r="D70" s="151" t="s">
        <v>596</v>
      </c>
      <c r="E70" s="178">
        <v>1200</v>
      </c>
      <c r="F70" s="186"/>
      <c r="G70" s="186"/>
      <c r="H70" s="152"/>
      <c r="I70" s="147"/>
      <c r="J70" s="147"/>
      <c r="K70" s="147"/>
    </row>
    <row r="71" spans="1:11" s="27" customFormat="1" ht="26.25" x14ac:dyDescent="0.45">
      <c r="A71" s="152" t="s">
        <v>226</v>
      </c>
      <c r="B71" s="151" t="s">
        <v>597</v>
      </c>
      <c r="C71" s="151" t="s">
        <v>598</v>
      </c>
      <c r="D71" s="151" t="s">
        <v>459</v>
      </c>
      <c r="E71" s="178">
        <v>1200</v>
      </c>
      <c r="F71" s="186"/>
      <c r="G71" s="186"/>
      <c r="H71" s="152"/>
      <c r="I71" s="147"/>
      <c r="J71" s="147"/>
      <c r="K71" s="147"/>
    </row>
    <row r="72" spans="1:11" s="27" customFormat="1" ht="26.25" x14ac:dyDescent="0.45">
      <c r="A72" s="152" t="s">
        <v>227</v>
      </c>
      <c r="B72" s="151" t="s">
        <v>599</v>
      </c>
      <c r="C72" s="151" t="s">
        <v>598</v>
      </c>
      <c r="D72" s="151" t="s">
        <v>459</v>
      </c>
      <c r="E72" s="178">
        <v>1200</v>
      </c>
      <c r="F72" s="186"/>
      <c r="G72" s="186"/>
      <c r="H72" s="152"/>
      <c r="I72" s="147"/>
      <c r="J72" s="147"/>
      <c r="K72" s="147"/>
    </row>
    <row r="73" spans="1:11" s="27" customFormat="1" ht="26.25" x14ac:dyDescent="0.45">
      <c r="A73" s="152" t="s">
        <v>228</v>
      </c>
      <c r="B73" s="151" t="s">
        <v>600</v>
      </c>
      <c r="C73" s="151" t="s">
        <v>598</v>
      </c>
      <c r="D73" s="151" t="s">
        <v>596</v>
      </c>
      <c r="E73" s="178">
        <v>1200</v>
      </c>
      <c r="F73" s="186"/>
      <c r="G73" s="186"/>
      <c r="H73" s="152"/>
      <c r="I73" s="147"/>
      <c r="J73" s="147"/>
      <c r="K73" s="147"/>
    </row>
    <row r="74" spans="1:11" s="27" customFormat="1" ht="15.4" x14ac:dyDescent="0.45">
      <c r="A74" s="153" t="s">
        <v>268</v>
      </c>
      <c r="B74" s="154" t="s">
        <v>30</v>
      </c>
      <c r="C74" s="151"/>
      <c r="D74" s="151"/>
      <c r="E74" s="178"/>
      <c r="F74" s="186"/>
      <c r="G74" s="186"/>
      <c r="H74" s="152"/>
      <c r="I74" s="147"/>
      <c r="J74" s="147"/>
      <c r="K74" s="147"/>
    </row>
    <row r="75" spans="1:11" s="27" customFormat="1" ht="39.4" x14ac:dyDescent="0.45">
      <c r="A75" s="152" t="s">
        <v>88</v>
      </c>
      <c r="B75" s="151" t="s">
        <v>515</v>
      </c>
      <c r="C75" s="151"/>
      <c r="D75" s="151"/>
      <c r="E75" s="178">
        <v>220</v>
      </c>
      <c r="F75" s="186"/>
      <c r="G75" s="186"/>
      <c r="H75" s="152"/>
      <c r="I75" s="147"/>
      <c r="J75" s="147"/>
      <c r="K75" s="147"/>
    </row>
    <row r="76" spans="1:11" s="27" customFormat="1" ht="65.650000000000006" x14ac:dyDescent="0.45">
      <c r="A76" s="152" t="s">
        <v>89</v>
      </c>
      <c r="B76" s="151" t="s">
        <v>516</v>
      </c>
      <c r="C76" s="151"/>
      <c r="D76" s="151"/>
      <c r="E76" s="178">
        <v>220</v>
      </c>
      <c r="F76" s="186"/>
      <c r="G76" s="186"/>
      <c r="H76" s="152"/>
      <c r="I76" s="147"/>
      <c r="J76" s="147"/>
      <c r="K76" s="147"/>
    </row>
    <row r="77" spans="1:11" s="27" customFormat="1" ht="15.4" x14ac:dyDescent="0.45">
      <c r="A77" s="153" t="s">
        <v>269</v>
      </c>
      <c r="B77" s="154" t="s">
        <v>26</v>
      </c>
      <c r="C77" s="151"/>
      <c r="D77" s="151"/>
      <c r="E77" s="178"/>
      <c r="F77" s="186"/>
      <c r="G77" s="186"/>
      <c r="H77" s="152"/>
      <c r="I77" s="147"/>
      <c r="J77" s="147"/>
      <c r="K77" s="147"/>
    </row>
    <row r="78" spans="1:11" s="27" customFormat="1" ht="91.9" x14ac:dyDescent="0.45">
      <c r="A78" s="152" t="s">
        <v>91</v>
      </c>
      <c r="B78" s="151" t="s">
        <v>517</v>
      </c>
      <c r="C78" s="151"/>
      <c r="D78" s="151"/>
      <c r="E78" s="178">
        <v>220</v>
      </c>
      <c r="F78" s="186"/>
      <c r="G78" s="186"/>
      <c r="H78" s="152"/>
      <c r="I78" s="147"/>
      <c r="J78" s="147"/>
      <c r="K78" s="147"/>
    </row>
    <row r="79" spans="1:11" s="27" customFormat="1" ht="15.4" x14ac:dyDescent="0.45">
      <c r="A79" s="153" t="s">
        <v>270</v>
      </c>
      <c r="B79" s="163" t="s">
        <v>24</v>
      </c>
      <c r="C79" s="151"/>
      <c r="D79" s="151"/>
      <c r="E79" s="178"/>
      <c r="F79" s="186"/>
      <c r="G79" s="186"/>
      <c r="H79" s="152"/>
      <c r="I79" s="147"/>
      <c r="J79" s="147"/>
      <c r="K79" s="147"/>
    </row>
    <row r="80" spans="1:11" s="27" customFormat="1" ht="26.25" x14ac:dyDescent="0.45">
      <c r="A80" s="152" t="s">
        <v>156</v>
      </c>
      <c r="B80" s="151" t="s">
        <v>518</v>
      </c>
      <c r="C80" s="151"/>
      <c r="D80" s="151"/>
      <c r="E80" s="178">
        <v>380</v>
      </c>
      <c r="F80" s="186">
        <v>230</v>
      </c>
      <c r="G80" s="186"/>
      <c r="H80" s="152"/>
      <c r="I80" s="147"/>
      <c r="J80" s="147"/>
      <c r="K80" s="147"/>
    </row>
    <row r="81" spans="1:11" s="27" customFormat="1" ht="15.4" x14ac:dyDescent="0.45">
      <c r="A81" s="153" t="s">
        <v>271</v>
      </c>
      <c r="B81" s="154" t="s">
        <v>27</v>
      </c>
      <c r="C81" s="151"/>
      <c r="D81" s="151"/>
      <c r="E81" s="178"/>
      <c r="F81" s="186"/>
      <c r="G81" s="186"/>
      <c r="H81" s="152"/>
      <c r="I81" s="147"/>
      <c r="J81" s="147"/>
      <c r="K81" s="147"/>
    </row>
    <row r="82" spans="1:11" s="27" customFormat="1" ht="39.4" x14ac:dyDescent="0.45">
      <c r="A82" s="152" t="s">
        <v>158</v>
      </c>
      <c r="B82" s="151" t="s">
        <v>519</v>
      </c>
      <c r="C82" s="151"/>
      <c r="D82" s="151"/>
      <c r="E82" s="178">
        <v>230</v>
      </c>
      <c r="F82" s="186"/>
      <c r="G82" s="186"/>
      <c r="H82" s="152"/>
      <c r="I82" s="147"/>
      <c r="J82" s="147"/>
      <c r="K82" s="147"/>
    </row>
    <row r="83" spans="1:11" s="27" customFormat="1" ht="39.4" x14ac:dyDescent="0.45">
      <c r="A83" s="152" t="s">
        <v>159</v>
      </c>
      <c r="B83" s="151" t="s">
        <v>520</v>
      </c>
      <c r="C83" s="151"/>
      <c r="D83" s="151"/>
      <c r="E83" s="178">
        <v>230</v>
      </c>
      <c r="F83" s="186"/>
      <c r="G83" s="186"/>
      <c r="H83" s="152"/>
      <c r="I83" s="147"/>
      <c r="J83" s="147"/>
      <c r="K83" s="147"/>
    </row>
    <row r="84" spans="1:11" s="27" customFormat="1" ht="15.4" x14ac:dyDescent="0.45">
      <c r="A84" s="150"/>
      <c r="B84" s="149"/>
      <c r="C84" s="149"/>
      <c r="D84" s="149"/>
      <c r="E84" s="180"/>
      <c r="F84" s="188"/>
      <c r="G84" s="188"/>
      <c r="H84" s="150"/>
      <c r="I84" s="147"/>
      <c r="J84" s="147"/>
      <c r="K84" s="147"/>
    </row>
    <row r="85" spans="1:11" s="27" customFormat="1" ht="15.4" x14ac:dyDescent="0.45">
      <c r="A85" s="162" t="s">
        <v>261</v>
      </c>
      <c r="B85" s="149"/>
      <c r="C85" s="149"/>
      <c r="D85" s="149"/>
      <c r="E85" s="189"/>
      <c r="F85" s="188"/>
      <c r="G85" s="260" t="s">
        <v>642</v>
      </c>
      <c r="H85" s="260"/>
      <c r="I85" s="147"/>
      <c r="J85" s="147"/>
      <c r="K85" s="147"/>
    </row>
    <row r="86" spans="1:11" s="27" customFormat="1" ht="34.5" customHeight="1" x14ac:dyDescent="0.45">
      <c r="A86" s="257" t="s">
        <v>11</v>
      </c>
      <c r="B86" s="257" t="s">
        <v>0</v>
      </c>
      <c r="C86" s="257" t="s">
        <v>1</v>
      </c>
      <c r="D86" s="257"/>
      <c r="E86" s="257" t="s">
        <v>640</v>
      </c>
      <c r="F86" s="257"/>
      <c r="G86" s="257"/>
      <c r="H86" s="257" t="s">
        <v>2</v>
      </c>
      <c r="I86" s="147"/>
      <c r="J86" s="147"/>
      <c r="K86" s="147"/>
    </row>
    <row r="87" spans="1:11" s="27" customFormat="1" ht="15.4" x14ac:dyDescent="0.45">
      <c r="A87" s="257"/>
      <c r="B87" s="257"/>
      <c r="C87" s="159" t="s">
        <v>3</v>
      </c>
      <c r="D87" s="159" t="s">
        <v>4</v>
      </c>
      <c r="E87" s="159" t="s">
        <v>5</v>
      </c>
      <c r="F87" s="159" t="s">
        <v>6</v>
      </c>
      <c r="G87" s="159" t="s">
        <v>7</v>
      </c>
      <c r="H87" s="257"/>
      <c r="I87" s="147"/>
      <c r="J87" s="147"/>
      <c r="K87" s="147"/>
    </row>
    <row r="88" spans="1:11" s="27" customFormat="1" ht="15.4" x14ac:dyDescent="0.45">
      <c r="A88" s="160">
        <v>1</v>
      </c>
      <c r="B88" s="160">
        <v>2</v>
      </c>
      <c r="C88" s="160">
        <v>3</v>
      </c>
      <c r="D88" s="160">
        <v>4</v>
      </c>
      <c r="E88" s="160">
        <v>5</v>
      </c>
      <c r="F88" s="160">
        <v>6</v>
      </c>
      <c r="G88" s="160">
        <v>7</v>
      </c>
      <c r="H88" s="160">
        <v>8</v>
      </c>
      <c r="I88" s="147"/>
      <c r="J88" s="147"/>
      <c r="K88" s="147"/>
    </row>
    <row r="89" spans="1:11" s="27" customFormat="1" ht="15.4" x14ac:dyDescent="0.45">
      <c r="A89" s="167" t="s">
        <v>272</v>
      </c>
      <c r="B89" s="154" t="s">
        <v>22</v>
      </c>
      <c r="C89" s="151"/>
      <c r="D89" s="151"/>
      <c r="E89" s="178"/>
      <c r="F89" s="178"/>
      <c r="G89" s="178"/>
      <c r="H89" s="156"/>
      <c r="I89" s="147"/>
      <c r="J89" s="147"/>
      <c r="K89" s="147"/>
    </row>
    <row r="90" spans="1:11" s="27" customFormat="1" ht="26.25" x14ac:dyDescent="0.45">
      <c r="A90" s="152" t="s">
        <v>20</v>
      </c>
      <c r="B90" s="151" t="s">
        <v>452</v>
      </c>
      <c r="C90" s="151" t="s">
        <v>477</v>
      </c>
      <c r="D90" s="151" t="s">
        <v>632</v>
      </c>
      <c r="E90" s="178">
        <v>2600</v>
      </c>
      <c r="F90" s="190"/>
      <c r="G90" s="190"/>
      <c r="H90" s="156"/>
      <c r="I90" s="147"/>
      <c r="J90" s="147"/>
      <c r="K90" s="147"/>
    </row>
    <row r="91" spans="1:11" s="27" customFormat="1" ht="26.25" x14ac:dyDescent="0.45">
      <c r="A91" s="152" t="s">
        <v>21</v>
      </c>
      <c r="B91" s="151" t="s">
        <v>479</v>
      </c>
      <c r="C91" s="151" t="s">
        <v>480</v>
      </c>
      <c r="D91" s="151" t="s">
        <v>481</v>
      </c>
      <c r="E91" s="178">
        <v>220</v>
      </c>
      <c r="F91" s="190"/>
      <c r="G91" s="190"/>
      <c r="H91" s="156"/>
      <c r="I91" s="147"/>
      <c r="J91" s="147"/>
      <c r="K91" s="147"/>
    </row>
    <row r="92" spans="1:11" s="27" customFormat="1" ht="26.25" x14ac:dyDescent="0.45">
      <c r="A92" s="152" t="s">
        <v>145</v>
      </c>
      <c r="B92" s="151" t="s">
        <v>482</v>
      </c>
      <c r="C92" s="151" t="s">
        <v>480</v>
      </c>
      <c r="D92" s="151" t="s">
        <v>483</v>
      </c>
      <c r="E92" s="178">
        <v>220</v>
      </c>
      <c r="F92" s="190"/>
      <c r="G92" s="190"/>
      <c r="H92" s="156"/>
      <c r="I92" s="147"/>
      <c r="J92" s="147"/>
      <c r="K92" s="147"/>
    </row>
    <row r="93" spans="1:11" s="27" customFormat="1" ht="26.25" x14ac:dyDescent="0.45">
      <c r="A93" s="152" t="s">
        <v>146</v>
      </c>
      <c r="B93" s="151" t="s">
        <v>484</v>
      </c>
      <c r="C93" s="151" t="s">
        <v>480</v>
      </c>
      <c r="D93" s="151" t="s">
        <v>485</v>
      </c>
      <c r="E93" s="178">
        <v>220</v>
      </c>
      <c r="F93" s="190"/>
      <c r="G93" s="190"/>
      <c r="H93" s="156"/>
      <c r="I93" s="147"/>
      <c r="J93" s="147"/>
      <c r="K93" s="147"/>
    </row>
    <row r="94" spans="1:11" s="27" customFormat="1" ht="26.25" x14ac:dyDescent="0.45">
      <c r="A94" s="152" t="s">
        <v>151</v>
      </c>
      <c r="B94" s="151" t="s">
        <v>486</v>
      </c>
      <c r="C94" s="151" t="s">
        <v>480</v>
      </c>
      <c r="D94" s="151" t="s">
        <v>487</v>
      </c>
      <c r="E94" s="178">
        <v>220</v>
      </c>
      <c r="F94" s="190"/>
      <c r="G94" s="190"/>
      <c r="H94" s="156"/>
      <c r="I94" s="147"/>
      <c r="J94" s="147"/>
      <c r="K94" s="147"/>
    </row>
    <row r="95" spans="1:11" s="27" customFormat="1" ht="15.4" x14ac:dyDescent="0.45">
      <c r="A95" s="153" t="s">
        <v>273</v>
      </c>
      <c r="B95" s="158" t="s">
        <v>23</v>
      </c>
      <c r="C95" s="151"/>
      <c r="D95" s="151"/>
      <c r="E95" s="186"/>
      <c r="F95" s="186"/>
      <c r="G95" s="186"/>
      <c r="H95" s="152"/>
      <c r="I95" s="147"/>
      <c r="J95" s="147"/>
      <c r="K95" s="147"/>
    </row>
    <row r="96" spans="1:11" s="27" customFormat="1" ht="52.5" x14ac:dyDescent="0.45">
      <c r="A96" s="152" t="s">
        <v>72</v>
      </c>
      <c r="B96" s="151" t="s">
        <v>490</v>
      </c>
      <c r="C96" s="151"/>
      <c r="D96" s="151"/>
      <c r="E96" s="178">
        <v>700</v>
      </c>
      <c r="F96" s="178"/>
      <c r="G96" s="178"/>
      <c r="H96" s="156"/>
      <c r="I96" s="147"/>
      <c r="J96" s="147"/>
      <c r="K96" s="147"/>
    </row>
    <row r="97" spans="1:11" s="27" customFormat="1" ht="65.650000000000006" x14ac:dyDescent="0.45">
      <c r="A97" s="152" t="s">
        <v>73</v>
      </c>
      <c r="B97" s="151" t="s">
        <v>494</v>
      </c>
      <c r="C97" s="151"/>
      <c r="D97" s="151"/>
      <c r="E97" s="178">
        <v>700</v>
      </c>
      <c r="F97" s="178"/>
      <c r="G97" s="178"/>
      <c r="H97" s="156"/>
      <c r="I97" s="147"/>
      <c r="J97" s="147"/>
      <c r="K97" s="147"/>
    </row>
    <row r="98" spans="1:11" s="27" customFormat="1" ht="15.4" x14ac:dyDescent="0.45">
      <c r="A98" s="153" t="s">
        <v>274</v>
      </c>
      <c r="B98" s="154" t="s">
        <v>25</v>
      </c>
      <c r="C98" s="151"/>
      <c r="D98" s="151"/>
      <c r="E98" s="186"/>
      <c r="F98" s="186"/>
      <c r="G98" s="186"/>
      <c r="H98" s="152"/>
      <c r="I98" s="147"/>
      <c r="J98" s="147"/>
      <c r="K98" s="147"/>
    </row>
    <row r="99" spans="1:11" s="27" customFormat="1" ht="39.4" x14ac:dyDescent="0.45">
      <c r="A99" s="152" t="s">
        <v>74</v>
      </c>
      <c r="B99" s="151" t="s">
        <v>468</v>
      </c>
      <c r="C99" s="151" t="s">
        <v>504</v>
      </c>
      <c r="D99" s="151" t="s">
        <v>505</v>
      </c>
      <c r="E99" s="186">
        <v>120</v>
      </c>
      <c r="F99" s="186"/>
      <c r="G99" s="186"/>
      <c r="H99" s="152"/>
      <c r="I99" s="147"/>
      <c r="J99" s="147"/>
      <c r="K99" s="147"/>
    </row>
    <row r="100" spans="1:11" s="27" customFormat="1" ht="39.4" x14ac:dyDescent="0.45">
      <c r="A100" s="152" t="s">
        <v>75</v>
      </c>
      <c r="B100" s="151" t="s">
        <v>461</v>
      </c>
      <c r="C100" s="151" t="s">
        <v>506</v>
      </c>
      <c r="D100" s="151" t="s">
        <v>507</v>
      </c>
      <c r="E100" s="186">
        <v>120</v>
      </c>
      <c r="F100" s="186"/>
      <c r="G100" s="186"/>
      <c r="H100" s="152"/>
      <c r="I100" s="147"/>
      <c r="J100" s="147"/>
      <c r="K100" s="147"/>
    </row>
    <row r="101" spans="1:11" s="27" customFormat="1" ht="52.5" x14ac:dyDescent="0.45">
      <c r="A101" s="152" t="s">
        <v>76</v>
      </c>
      <c r="B101" s="151" t="s">
        <v>508</v>
      </c>
      <c r="C101" s="258" t="s">
        <v>509</v>
      </c>
      <c r="D101" s="258"/>
      <c r="E101" s="186">
        <v>700</v>
      </c>
      <c r="F101" s="186"/>
      <c r="G101" s="186"/>
      <c r="H101" s="152"/>
      <c r="I101" s="147"/>
      <c r="J101" s="147"/>
      <c r="K101" s="147"/>
    </row>
    <row r="102" spans="1:11" s="27" customFormat="1" ht="15.4" x14ac:dyDescent="0.45">
      <c r="A102" s="153" t="s">
        <v>275</v>
      </c>
      <c r="B102" s="154" t="s">
        <v>139</v>
      </c>
      <c r="C102" s="151"/>
      <c r="D102" s="151"/>
      <c r="E102" s="186"/>
      <c r="F102" s="186"/>
      <c r="G102" s="186"/>
      <c r="H102" s="152"/>
      <c r="I102" s="147"/>
      <c r="J102" s="147"/>
      <c r="K102" s="147"/>
    </row>
    <row r="103" spans="1:11" s="27" customFormat="1" ht="15.4" x14ac:dyDescent="0.45">
      <c r="A103" s="152" t="s">
        <v>77</v>
      </c>
      <c r="B103" s="151" t="s">
        <v>521</v>
      </c>
      <c r="C103" s="151" t="s">
        <v>522</v>
      </c>
      <c r="D103" s="151" t="s">
        <v>523</v>
      </c>
      <c r="E103" s="187">
        <v>470</v>
      </c>
      <c r="F103" s="187">
        <v>240</v>
      </c>
      <c r="G103" s="187">
        <v>190</v>
      </c>
      <c r="H103" s="152"/>
      <c r="I103" s="147"/>
      <c r="J103" s="147"/>
      <c r="K103" s="147"/>
    </row>
    <row r="104" spans="1:11" s="27" customFormat="1" ht="39.4" x14ac:dyDescent="0.45">
      <c r="A104" s="152" t="s">
        <v>78</v>
      </c>
      <c r="B104" s="151" t="s">
        <v>521</v>
      </c>
      <c r="C104" s="151" t="s">
        <v>524</v>
      </c>
      <c r="D104" s="151" t="s">
        <v>525</v>
      </c>
      <c r="E104" s="187">
        <v>470</v>
      </c>
      <c r="F104" s="187">
        <v>240</v>
      </c>
      <c r="G104" s="187">
        <v>190</v>
      </c>
      <c r="H104" s="152"/>
      <c r="I104" s="147"/>
      <c r="J104" s="147"/>
      <c r="K104" s="147"/>
    </row>
    <row r="105" spans="1:11" s="27" customFormat="1" ht="78.75" x14ac:dyDescent="0.45">
      <c r="A105" s="152" t="s">
        <v>79</v>
      </c>
      <c r="B105" s="151" t="s">
        <v>521</v>
      </c>
      <c r="C105" s="151" t="s">
        <v>526</v>
      </c>
      <c r="D105" s="151" t="s">
        <v>527</v>
      </c>
      <c r="E105" s="187">
        <v>470</v>
      </c>
      <c r="F105" s="187">
        <v>240</v>
      </c>
      <c r="G105" s="187">
        <v>190</v>
      </c>
      <c r="H105" s="152"/>
      <c r="I105" s="147"/>
      <c r="J105" s="147"/>
      <c r="K105" s="147"/>
    </row>
    <row r="106" spans="1:11" s="27" customFormat="1" ht="131.25" x14ac:dyDescent="0.45">
      <c r="A106" s="152" t="s">
        <v>80</v>
      </c>
      <c r="B106" s="151" t="s">
        <v>521</v>
      </c>
      <c r="C106" s="151" t="s">
        <v>528</v>
      </c>
      <c r="D106" s="151" t="s">
        <v>529</v>
      </c>
      <c r="E106" s="187">
        <v>470</v>
      </c>
      <c r="F106" s="187">
        <v>230</v>
      </c>
      <c r="G106" s="187">
        <v>190</v>
      </c>
      <c r="H106" s="152"/>
      <c r="I106" s="147"/>
      <c r="J106" s="147"/>
      <c r="K106" s="147"/>
    </row>
    <row r="107" spans="1:11" s="27" customFormat="1" ht="15.4" x14ac:dyDescent="0.45">
      <c r="A107" s="153" t="s">
        <v>276</v>
      </c>
      <c r="B107" s="154" t="s">
        <v>31</v>
      </c>
      <c r="C107" s="151"/>
      <c r="D107" s="151"/>
      <c r="E107" s="186"/>
      <c r="F107" s="186"/>
      <c r="G107" s="186"/>
      <c r="H107" s="152"/>
      <c r="I107" s="147"/>
      <c r="J107" s="147"/>
      <c r="K107" s="147"/>
    </row>
    <row r="108" spans="1:11" s="27" customFormat="1" ht="39.4" x14ac:dyDescent="0.45">
      <c r="A108" s="156" t="s">
        <v>81</v>
      </c>
      <c r="B108" s="155" t="s">
        <v>549</v>
      </c>
      <c r="C108" s="155" t="s">
        <v>550</v>
      </c>
      <c r="D108" s="155" t="s">
        <v>551</v>
      </c>
      <c r="E108" s="178">
        <v>2800</v>
      </c>
      <c r="F108" s="178"/>
      <c r="G108" s="178"/>
      <c r="H108" s="156"/>
      <c r="I108" s="147"/>
      <c r="J108" s="147"/>
      <c r="K108" s="147"/>
    </row>
    <row r="109" spans="1:11" s="27" customFormat="1" ht="15.4" x14ac:dyDescent="0.45">
      <c r="A109" s="153" t="s">
        <v>277</v>
      </c>
      <c r="B109" s="154" t="s">
        <v>32</v>
      </c>
      <c r="C109" s="151"/>
      <c r="D109" s="151"/>
      <c r="E109" s="186"/>
      <c r="F109" s="186"/>
      <c r="G109" s="186"/>
      <c r="H109" s="152"/>
      <c r="I109" s="147"/>
      <c r="J109" s="147"/>
      <c r="K109" s="147"/>
    </row>
    <row r="110" spans="1:11" s="27" customFormat="1" ht="26.25" x14ac:dyDescent="0.45">
      <c r="A110" s="152" t="s">
        <v>85</v>
      </c>
      <c r="B110" s="151" t="s">
        <v>588</v>
      </c>
      <c r="C110" s="151" t="s">
        <v>456</v>
      </c>
      <c r="D110" s="151" t="s">
        <v>589</v>
      </c>
      <c r="E110" s="186">
        <v>620</v>
      </c>
      <c r="F110" s="186"/>
      <c r="G110" s="186"/>
      <c r="H110" s="152"/>
      <c r="I110" s="147"/>
      <c r="J110" s="147"/>
      <c r="K110" s="147"/>
    </row>
    <row r="111" spans="1:11" s="27" customFormat="1" ht="26.25" x14ac:dyDescent="0.45">
      <c r="A111" s="152" t="s">
        <v>86</v>
      </c>
      <c r="B111" s="151" t="s">
        <v>488</v>
      </c>
      <c r="C111" s="151" t="s">
        <v>590</v>
      </c>
      <c r="D111" s="151" t="s">
        <v>591</v>
      </c>
      <c r="E111" s="186">
        <v>588</v>
      </c>
      <c r="F111" s="186"/>
      <c r="G111" s="186"/>
      <c r="H111" s="152"/>
      <c r="I111" s="147"/>
      <c r="J111" s="147"/>
      <c r="K111" s="147"/>
    </row>
    <row r="112" spans="1:11" s="27" customFormat="1" ht="26.25" x14ac:dyDescent="0.45">
      <c r="A112" s="152" t="s">
        <v>87</v>
      </c>
      <c r="B112" s="151" t="s">
        <v>592</v>
      </c>
      <c r="C112" s="151" t="s">
        <v>591</v>
      </c>
      <c r="D112" s="151" t="s">
        <v>633</v>
      </c>
      <c r="E112" s="186">
        <v>840</v>
      </c>
      <c r="F112" s="186"/>
      <c r="G112" s="186"/>
      <c r="H112" s="152"/>
      <c r="I112" s="147"/>
      <c r="J112" s="147"/>
      <c r="K112" s="147"/>
    </row>
    <row r="113" spans="1:11" s="27" customFormat="1" ht="26.25" x14ac:dyDescent="0.45">
      <c r="A113" s="152" t="s">
        <v>178</v>
      </c>
      <c r="B113" s="151" t="s">
        <v>594</v>
      </c>
      <c r="C113" s="151" t="s">
        <v>595</v>
      </c>
      <c r="D113" s="151" t="s">
        <v>596</v>
      </c>
      <c r="E113" s="186">
        <v>840</v>
      </c>
      <c r="F113" s="186"/>
      <c r="G113" s="186"/>
      <c r="H113" s="152"/>
      <c r="I113" s="147"/>
      <c r="J113" s="147"/>
      <c r="K113" s="147"/>
    </row>
    <row r="114" spans="1:11" s="27" customFormat="1" ht="26.25" x14ac:dyDescent="0.45">
      <c r="A114" s="152" t="s">
        <v>226</v>
      </c>
      <c r="B114" s="151" t="s">
        <v>597</v>
      </c>
      <c r="C114" s="151" t="s">
        <v>598</v>
      </c>
      <c r="D114" s="151" t="s">
        <v>459</v>
      </c>
      <c r="E114" s="186">
        <v>840</v>
      </c>
      <c r="F114" s="186"/>
      <c r="G114" s="186"/>
      <c r="H114" s="152"/>
      <c r="I114" s="147"/>
      <c r="J114" s="147"/>
      <c r="K114" s="147"/>
    </row>
    <row r="115" spans="1:11" s="27" customFormat="1" ht="26.25" x14ac:dyDescent="0.45">
      <c r="A115" s="152" t="s">
        <v>227</v>
      </c>
      <c r="B115" s="151" t="s">
        <v>599</v>
      </c>
      <c r="C115" s="151" t="s">
        <v>598</v>
      </c>
      <c r="D115" s="151" t="s">
        <v>459</v>
      </c>
      <c r="E115" s="186">
        <v>840</v>
      </c>
      <c r="F115" s="186"/>
      <c r="G115" s="186"/>
      <c r="H115" s="152"/>
      <c r="I115" s="147"/>
      <c r="J115" s="147"/>
      <c r="K115" s="147"/>
    </row>
    <row r="116" spans="1:11" s="27" customFormat="1" ht="26.25" x14ac:dyDescent="0.45">
      <c r="A116" s="152" t="s">
        <v>228</v>
      </c>
      <c r="B116" s="151" t="s">
        <v>600</v>
      </c>
      <c r="C116" s="151" t="s">
        <v>598</v>
      </c>
      <c r="D116" s="151" t="s">
        <v>596</v>
      </c>
      <c r="E116" s="186">
        <v>840</v>
      </c>
      <c r="F116" s="186"/>
      <c r="G116" s="186"/>
      <c r="H116" s="152"/>
      <c r="I116" s="147"/>
      <c r="J116" s="147"/>
      <c r="K116" s="147"/>
    </row>
    <row r="117" spans="1:11" s="27" customFormat="1" ht="15.4" x14ac:dyDescent="0.45">
      <c r="A117" s="153" t="s">
        <v>278</v>
      </c>
      <c r="B117" s="161" t="s">
        <v>30</v>
      </c>
      <c r="C117" s="151"/>
      <c r="D117" s="151"/>
      <c r="E117" s="178"/>
      <c r="F117" s="178"/>
      <c r="G117" s="186"/>
      <c r="H117" s="152"/>
      <c r="I117" s="147"/>
      <c r="J117" s="147"/>
      <c r="K117" s="147"/>
    </row>
    <row r="118" spans="1:11" s="27" customFormat="1" ht="39.4" x14ac:dyDescent="0.45">
      <c r="A118" s="152" t="s">
        <v>88</v>
      </c>
      <c r="B118" s="155" t="s">
        <v>515</v>
      </c>
      <c r="C118" s="151"/>
      <c r="D118" s="151"/>
      <c r="E118" s="178">
        <v>154</v>
      </c>
      <c r="F118" s="178"/>
      <c r="G118" s="186"/>
      <c r="H118" s="152"/>
      <c r="I118" s="147"/>
      <c r="J118" s="147"/>
      <c r="K118" s="147"/>
    </row>
    <row r="119" spans="1:11" s="27" customFormat="1" ht="65.650000000000006" x14ac:dyDescent="0.45">
      <c r="A119" s="152" t="s">
        <v>89</v>
      </c>
      <c r="B119" s="155" t="s">
        <v>516</v>
      </c>
      <c r="C119" s="151"/>
      <c r="D119" s="151"/>
      <c r="E119" s="178">
        <v>154</v>
      </c>
      <c r="F119" s="178"/>
      <c r="G119" s="186"/>
      <c r="H119" s="152"/>
      <c r="I119" s="147"/>
      <c r="J119" s="147"/>
      <c r="K119" s="147"/>
    </row>
    <row r="120" spans="1:11" s="27" customFormat="1" ht="15.4" x14ac:dyDescent="0.45">
      <c r="A120" s="153" t="s">
        <v>279</v>
      </c>
      <c r="B120" s="161" t="s">
        <v>26</v>
      </c>
      <c r="C120" s="151"/>
      <c r="D120" s="151"/>
      <c r="E120" s="178"/>
      <c r="F120" s="178"/>
      <c r="G120" s="186"/>
      <c r="H120" s="152"/>
      <c r="I120" s="147"/>
      <c r="J120" s="147"/>
      <c r="K120" s="147"/>
    </row>
    <row r="121" spans="1:11" s="27" customFormat="1" ht="91.9" x14ac:dyDescent="0.45">
      <c r="A121" s="152" t="s">
        <v>91</v>
      </c>
      <c r="B121" s="155" t="s">
        <v>517</v>
      </c>
      <c r="C121" s="151"/>
      <c r="D121" s="151"/>
      <c r="E121" s="178">
        <v>154</v>
      </c>
      <c r="F121" s="178"/>
      <c r="G121" s="186"/>
      <c r="H121" s="152"/>
      <c r="I121" s="147"/>
      <c r="J121" s="147"/>
      <c r="K121" s="147"/>
    </row>
    <row r="122" spans="1:11" s="27" customFormat="1" ht="15.4" x14ac:dyDescent="0.45">
      <c r="A122" s="153" t="s">
        <v>280</v>
      </c>
      <c r="B122" s="161" t="s">
        <v>24</v>
      </c>
      <c r="C122" s="151"/>
      <c r="D122" s="151"/>
      <c r="E122" s="178"/>
      <c r="F122" s="178"/>
      <c r="G122" s="186"/>
      <c r="H122" s="152"/>
      <c r="I122" s="147"/>
      <c r="J122" s="147"/>
      <c r="K122" s="147"/>
    </row>
    <row r="123" spans="1:11" s="27" customFormat="1" ht="26.25" x14ac:dyDescent="0.45">
      <c r="A123" s="152" t="s">
        <v>156</v>
      </c>
      <c r="B123" s="155" t="s">
        <v>518</v>
      </c>
      <c r="C123" s="151"/>
      <c r="D123" s="151"/>
      <c r="E123" s="178">
        <v>270</v>
      </c>
      <c r="F123" s="178">
        <v>160</v>
      </c>
      <c r="G123" s="186"/>
      <c r="H123" s="152"/>
      <c r="I123" s="147"/>
      <c r="J123" s="147"/>
      <c r="K123" s="147"/>
    </row>
    <row r="124" spans="1:11" s="27" customFormat="1" ht="15.4" x14ac:dyDescent="0.45">
      <c r="A124" s="153" t="s">
        <v>281</v>
      </c>
      <c r="B124" s="161" t="s">
        <v>27</v>
      </c>
      <c r="C124" s="151"/>
      <c r="D124" s="151"/>
      <c r="E124" s="186"/>
      <c r="F124" s="178"/>
      <c r="G124" s="186"/>
      <c r="H124" s="152"/>
      <c r="I124" s="147"/>
      <c r="J124" s="147"/>
      <c r="K124" s="147"/>
    </row>
    <row r="125" spans="1:11" s="27" customFormat="1" ht="39.4" x14ac:dyDescent="0.45">
      <c r="A125" s="152" t="s">
        <v>158</v>
      </c>
      <c r="B125" s="155" t="s">
        <v>519</v>
      </c>
      <c r="C125" s="151"/>
      <c r="D125" s="151"/>
      <c r="E125" s="186">
        <v>160</v>
      </c>
      <c r="F125" s="178"/>
      <c r="G125" s="186"/>
      <c r="H125" s="152"/>
      <c r="I125" s="147"/>
      <c r="J125" s="147"/>
      <c r="K125" s="147"/>
    </row>
    <row r="126" spans="1:11" s="27" customFormat="1" ht="39.4" x14ac:dyDescent="0.45">
      <c r="A126" s="152" t="s">
        <v>159</v>
      </c>
      <c r="B126" s="155" t="s">
        <v>520</v>
      </c>
      <c r="C126" s="151"/>
      <c r="D126" s="151"/>
      <c r="E126" s="186">
        <v>160</v>
      </c>
      <c r="F126" s="186"/>
      <c r="G126" s="186"/>
      <c r="H126" s="152"/>
      <c r="I126" s="147"/>
      <c r="J126" s="147"/>
      <c r="K126" s="147"/>
    </row>
    <row r="127" spans="1:11" s="27" customFormat="1" ht="15.4" x14ac:dyDescent="0.45">
      <c r="A127" s="150"/>
      <c r="B127" s="149"/>
      <c r="C127" s="149"/>
      <c r="D127" s="149"/>
      <c r="E127" s="188"/>
      <c r="F127" s="188"/>
      <c r="G127" s="188"/>
      <c r="H127" s="150"/>
      <c r="I127" s="147"/>
      <c r="J127" s="147"/>
      <c r="K127" s="147"/>
    </row>
    <row r="128" spans="1:11" s="27" customFormat="1" ht="15.4" x14ac:dyDescent="0.45">
      <c r="A128" s="193" t="s">
        <v>326</v>
      </c>
      <c r="B128" s="149"/>
      <c r="C128" s="149"/>
      <c r="D128" s="149"/>
      <c r="E128" s="188"/>
      <c r="F128" s="188"/>
      <c r="G128" s="188"/>
      <c r="H128" s="150"/>
      <c r="I128" s="147"/>
      <c r="J128" s="147"/>
      <c r="K128" s="147"/>
    </row>
    <row r="129" spans="1:11" s="27" customFormat="1" ht="15.4" x14ac:dyDescent="0.45">
      <c r="B129" s="191"/>
      <c r="C129" s="191"/>
      <c r="D129" s="191"/>
      <c r="E129" s="191"/>
      <c r="F129" s="191"/>
      <c r="G129" s="260" t="s">
        <v>642</v>
      </c>
      <c r="H129" s="260"/>
      <c r="I129" s="147"/>
      <c r="J129" s="147"/>
      <c r="K129" s="147"/>
    </row>
    <row r="130" spans="1:11" s="27" customFormat="1" ht="54.75" customHeight="1" x14ac:dyDescent="0.45">
      <c r="A130" s="261" t="s">
        <v>11</v>
      </c>
      <c r="B130" s="263" t="s">
        <v>0</v>
      </c>
      <c r="C130" s="257" t="s">
        <v>1</v>
      </c>
      <c r="D130" s="257"/>
      <c r="E130" s="257" t="s">
        <v>641</v>
      </c>
      <c r="F130" s="257"/>
      <c r="G130" s="257"/>
      <c r="H130" s="257" t="s">
        <v>2</v>
      </c>
      <c r="I130" s="147"/>
      <c r="J130" s="147"/>
      <c r="K130" s="147"/>
    </row>
    <row r="131" spans="1:11" s="27" customFormat="1" ht="15.4" x14ac:dyDescent="0.45">
      <c r="A131" s="262"/>
      <c r="B131" s="264"/>
      <c r="C131" s="159" t="s">
        <v>3</v>
      </c>
      <c r="D131" s="159" t="s">
        <v>4</v>
      </c>
      <c r="E131" s="181" t="s">
        <v>5</v>
      </c>
      <c r="F131" s="181" t="s">
        <v>6</v>
      </c>
      <c r="G131" s="181" t="s">
        <v>7</v>
      </c>
      <c r="H131" s="257"/>
      <c r="I131" s="147"/>
      <c r="J131" s="147"/>
      <c r="K131" s="147"/>
    </row>
    <row r="132" spans="1:11" s="27" customFormat="1" ht="15.4" x14ac:dyDescent="0.45">
      <c r="A132" s="194">
        <v>1</v>
      </c>
      <c r="B132" s="160">
        <v>2</v>
      </c>
      <c r="C132" s="160">
        <v>3</v>
      </c>
      <c r="D132" s="160">
        <v>4</v>
      </c>
      <c r="E132" s="160">
        <v>5</v>
      </c>
      <c r="F132" s="160">
        <v>6</v>
      </c>
      <c r="G132" s="160">
        <v>7</v>
      </c>
      <c r="H132" s="160">
        <v>8</v>
      </c>
      <c r="I132" s="147"/>
      <c r="J132" s="147"/>
      <c r="K132" s="147"/>
    </row>
    <row r="133" spans="1:11" s="27" customFormat="1" ht="15.4" x14ac:dyDescent="0.45">
      <c r="A133" s="167" t="s">
        <v>282</v>
      </c>
      <c r="B133" s="154" t="s">
        <v>22</v>
      </c>
      <c r="C133" s="151"/>
      <c r="D133" s="151"/>
      <c r="E133" s="178"/>
      <c r="F133" s="178"/>
      <c r="G133" s="178"/>
      <c r="H133" s="152"/>
      <c r="I133" s="147"/>
      <c r="J133" s="147"/>
      <c r="K133" s="147"/>
    </row>
    <row r="134" spans="1:11" s="27" customFormat="1" ht="26.25" x14ac:dyDescent="0.45">
      <c r="A134" s="152" t="s">
        <v>20</v>
      </c>
      <c r="B134" s="151" t="s">
        <v>452</v>
      </c>
      <c r="C134" s="151" t="s">
        <v>477</v>
      </c>
      <c r="D134" s="151" t="s">
        <v>632</v>
      </c>
      <c r="E134" s="178">
        <v>1920</v>
      </c>
      <c r="F134" s="178"/>
      <c r="G134" s="178"/>
      <c r="H134" s="152"/>
      <c r="I134" s="147"/>
      <c r="J134" s="147"/>
      <c r="K134" s="147"/>
    </row>
    <row r="135" spans="1:11" s="27" customFormat="1" ht="26.25" x14ac:dyDescent="0.45">
      <c r="A135" s="152" t="s">
        <v>21</v>
      </c>
      <c r="B135" s="151" t="s">
        <v>479</v>
      </c>
      <c r="C135" s="151" t="s">
        <v>480</v>
      </c>
      <c r="D135" s="151" t="s">
        <v>481</v>
      </c>
      <c r="E135" s="178">
        <v>160</v>
      </c>
      <c r="F135" s="178"/>
      <c r="G135" s="178"/>
      <c r="H135" s="152"/>
      <c r="I135" s="147"/>
      <c r="J135" s="147"/>
      <c r="K135" s="147"/>
    </row>
    <row r="136" spans="1:11" s="27" customFormat="1" ht="26.25" x14ac:dyDescent="0.45">
      <c r="A136" s="152" t="s">
        <v>145</v>
      </c>
      <c r="B136" s="151" t="s">
        <v>482</v>
      </c>
      <c r="C136" s="151" t="s">
        <v>480</v>
      </c>
      <c r="D136" s="151" t="s">
        <v>483</v>
      </c>
      <c r="E136" s="178">
        <v>160</v>
      </c>
      <c r="F136" s="178"/>
      <c r="G136" s="178"/>
      <c r="H136" s="152"/>
      <c r="I136" s="147"/>
      <c r="J136" s="147"/>
      <c r="K136" s="147"/>
    </row>
    <row r="137" spans="1:11" s="27" customFormat="1" ht="26.25" x14ac:dyDescent="0.45">
      <c r="A137" s="152" t="s">
        <v>146</v>
      </c>
      <c r="B137" s="151" t="s">
        <v>484</v>
      </c>
      <c r="C137" s="151" t="s">
        <v>480</v>
      </c>
      <c r="D137" s="151" t="s">
        <v>485</v>
      </c>
      <c r="E137" s="178">
        <v>160</v>
      </c>
      <c r="F137" s="178"/>
      <c r="G137" s="178"/>
      <c r="H137" s="152"/>
      <c r="I137" s="147"/>
      <c r="J137" s="147"/>
      <c r="K137" s="147"/>
    </row>
    <row r="138" spans="1:11" s="27" customFormat="1" ht="26.25" x14ac:dyDescent="0.45">
      <c r="A138" s="152" t="s">
        <v>151</v>
      </c>
      <c r="B138" s="151" t="s">
        <v>486</v>
      </c>
      <c r="C138" s="151" t="s">
        <v>480</v>
      </c>
      <c r="D138" s="151" t="s">
        <v>487</v>
      </c>
      <c r="E138" s="178">
        <v>160</v>
      </c>
      <c r="F138" s="178"/>
      <c r="G138" s="178"/>
      <c r="H138" s="152"/>
      <c r="I138" s="147"/>
      <c r="J138" s="147"/>
      <c r="K138" s="147"/>
    </row>
    <row r="139" spans="1:11" s="27" customFormat="1" ht="15.4" x14ac:dyDescent="0.45">
      <c r="A139" s="153" t="s">
        <v>283</v>
      </c>
      <c r="B139" s="158" t="s">
        <v>23</v>
      </c>
      <c r="C139" s="151"/>
      <c r="D139" s="151"/>
      <c r="E139" s="186"/>
      <c r="F139" s="186"/>
      <c r="G139" s="186"/>
      <c r="H139" s="152"/>
      <c r="I139" s="147"/>
      <c r="J139" s="147"/>
      <c r="K139" s="147"/>
    </row>
    <row r="140" spans="1:11" s="27" customFormat="1" ht="52.5" x14ac:dyDescent="0.45">
      <c r="A140" s="152" t="s">
        <v>72</v>
      </c>
      <c r="B140" s="151" t="s">
        <v>490</v>
      </c>
      <c r="C140" s="151"/>
      <c r="D140" s="151"/>
      <c r="E140" s="178">
        <v>500</v>
      </c>
      <c r="F140" s="186"/>
      <c r="G140" s="186"/>
      <c r="H140" s="152"/>
      <c r="I140" s="147"/>
      <c r="J140" s="147"/>
      <c r="K140" s="147"/>
    </row>
    <row r="141" spans="1:11" s="27" customFormat="1" ht="65.650000000000006" x14ac:dyDescent="0.45">
      <c r="A141" s="152" t="s">
        <v>73</v>
      </c>
      <c r="B141" s="151" t="s">
        <v>494</v>
      </c>
      <c r="C141" s="151"/>
      <c r="D141" s="151"/>
      <c r="E141" s="178">
        <v>500</v>
      </c>
      <c r="F141" s="186"/>
      <c r="G141" s="186"/>
      <c r="H141" s="152"/>
      <c r="I141" s="147"/>
      <c r="J141" s="147"/>
      <c r="K141" s="147"/>
    </row>
    <row r="142" spans="1:11" s="27" customFormat="1" ht="15.4" x14ac:dyDescent="0.45">
      <c r="A142" s="153" t="s">
        <v>284</v>
      </c>
      <c r="B142" s="154" t="s">
        <v>25</v>
      </c>
      <c r="C142" s="151"/>
      <c r="D142" s="151"/>
      <c r="E142" s="186"/>
      <c r="F142" s="186"/>
      <c r="G142" s="186"/>
      <c r="H142" s="152"/>
      <c r="I142" s="147"/>
      <c r="J142" s="147"/>
      <c r="K142" s="147"/>
    </row>
    <row r="143" spans="1:11" s="27" customFormat="1" ht="39.4" x14ac:dyDescent="0.45">
      <c r="A143" s="152" t="s">
        <v>74</v>
      </c>
      <c r="B143" s="151" t="s">
        <v>468</v>
      </c>
      <c r="C143" s="151" t="s">
        <v>504</v>
      </c>
      <c r="D143" s="151" t="s">
        <v>505</v>
      </c>
      <c r="E143" s="186">
        <v>85</v>
      </c>
      <c r="F143" s="186"/>
      <c r="G143" s="186"/>
      <c r="H143" s="152"/>
      <c r="I143" s="147"/>
      <c r="J143" s="147"/>
      <c r="K143" s="147"/>
    </row>
    <row r="144" spans="1:11" s="27" customFormat="1" ht="39.4" x14ac:dyDescent="0.45">
      <c r="A144" s="152" t="s">
        <v>75</v>
      </c>
      <c r="B144" s="151" t="s">
        <v>461</v>
      </c>
      <c r="C144" s="151" t="s">
        <v>506</v>
      </c>
      <c r="D144" s="151" t="s">
        <v>507</v>
      </c>
      <c r="E144" s="186">
        <v>85</v>
      </c>
      <c r="F144" s="186"/>
      <c r="G144" s="186"/>
      <c r="H144" s="152"/>
      <c r="I144" s="147"/>
      <c r="J144" s="147"/>
      <c r="K144" s="147"/>
    </row>
    <row r="145" spans="1:11" s="27" customFormat="1" ht="52.5" x14ac:dyDescent="0.45">
      <c r="A145" s="152" t="s">
        <v>76</v>
      </c>
      <c r="B145" s="151" t="s">
        <v>508</v>
      </c>
      <c r="C145" s="258" t="s">
        <v>509</v>
      </c>
      <c r="D145" s="258"/>
      <c r="E145" s="186">
        <v>500</v>
      </c>
      <c r="F145" s="186"/>
      <c r="G145" s="186"/>
      <c r="H145" s="152"/>
      <c r="I145" s="147"/>
      <c r="J145" s="147"/>
      <c r="K145" s="147"/>
    </row>
    <row r="146" spans="1:11" s="27" customFormat="1" ht="15.4" x14ac:dyDescent="0.45">
      <c r="A146" s="153" t="s">
        <v>285</v>
      </c>
      <c r="B146" s="154" t="s">
        <v>139</v>
      </c>
      <c r="C146" s="151"/>
      <c r="D146" s="151"/>
      <c r="E146" s="186"/>
      <c r="F146" s="186"/>
      <c r="G146" s="186"/>
      <c r="H146" s="152"/>
      <c r="I146" s="147"/>
      <c r="J146" s="147"/>
      <c r="K146" s="147"/>
    </row>
    <row r="147" spans="1:11" s="27" customFormat="1" ht="15.4" x14ac:dyDescent="0.45">
      <c r="A147" s="152" t="s">
        <v>77</v>
      </c>
      <c r="B147" s="151" t="s">
        <v>521</v>
      </c>
      <c r="C147" s="151" t="s">
        <v>522</v>
      </c>
      <c r="D147" s="151" t="s">
        <v>523</v>
      </c>
      <c r="E147" s="187">
        <v>340</v>
      </c>
      <c r="F147" s="187">
        <v>170</v>
      </c>
      <c r="G147" s="187">
        <v>140</v>
      </c>
      <c r="H147" s="152"/>
      <c r="I147" s="147"/>
      <c r="J147" s="147"/>
      <c r="K147" s="147"/>
    </row>
    <row r="148" spans="1:11" s="27" customFormat="1" ht="39.4" x14ac:dyDescent="0.45">
      <c r="A148" s="152" t="s">
        <v>78</v>
      </c>
      <c r="B148" s="151" t="s">
        <v>521</v>
      </c>
      <c r="C148" s="151" t="s">
        <v>524</v>
      </c>
      <c r="D148" s="151" t="s">
        <v>525</v>
      </c>
      <c r="E148" s="187">
        <v>340</v>
      </c>
      <c r="F148" s="187">
        <v>170</v>
      </c>
      <c r="G148" s="187">
        <v>140</v>
      </c>
      <c r="H148" s="152"/>
      <c r="I148" s="147"/>
      <c r="J148" s="147"/>
      <c r="K148" s="147"/>
    </row>
    <row r="149" spans="1:11" s="27" customFormat="1" ht="78.75" x14ac:dyDescent="0.45">
      <c r="A149" s="152" t="s">
        <v>79</v>
      </c>
      <c r="B149" s="151" t="s">
        <v>521</v>
      </c>
      <c r="C149" s="151" t="s">
        <v>526</v>
      </c>
      <c r="D149" s="151" t="s">
        <v>527</v>
      </c>
      <c r="E149" s="187">
        <v>340</v>
      </c>
      <c r="F149" s="187">
        <v>170</v>
      </c>
      <c r="G149" s="187">
        <v>140</v>
      </c>
      <c r="H149" s="152"/>
      <c r="I149" s="147"/>
      <c r="J149" s="147"/>
      <c r="K149" s="147"/>
    </row>
    <row r="150" spans="1:11" s="27" customFormat="1" ht="131.25" x14ac:dyDescent="0.45">
      <c r="A150" s="152" t="s">
        <v>80</v>
      </c>
      <c r="B150" s="151" t="s">
        <v>521</v>
      </c>
      <c r="C150" s="151" t="s">
        <v>528</v>
      </c>
      <c r="D150" s="151" t="s">
        <v>529</v>
      </c>
      <c r="E150" s="187">
        <v>340</v>
      </c>
      <c r="F150" s="187">
        <v>170</v>
      </c>
      <c r="G150" s="187">
        <v>130</v>
      </c>
      <c r="H150" s="152"/>
      <c r="I150" s="147"/>
      <c r="J150" s="147"/>
      <c r="K150" s="147"/>
    </row>
    <row r="151" spans="1:11" s="27" customFormat="1" ht="15.4" x14ac:dyDescent="0.45">
      <c r="A151" s="153" t="s">
        <v>286</v>
      </c>
      <c r="B151" s="154" t="s">
        <v>31</v>
      </c>
      <c r="C151" s="151"/>
      <c r="D151" s="151"/>
      <c r="E151" s="186"/>
      <c r="F151" s="186"/>
      <c r="G151" s="186"/>
      <c r="H151" s="152"/>
      <c r="I151" s="147"/>
      <c r="J151" s="147"/>
      <c r="K151" s="147"/>
    </row>
    <row r="152" spans="1:11" s="27" customFormat="1" ht="39.4" x14ac:dyDescent="0.45">
      <c r="A152" s="156" t="s">
        <v>81</v>
      </c>
      <c r="B152" s="155" t="s">
        <v>549</v>
      </c>
      <c r="C152" s="155" t="s">
        <v>550</v>
      </c>
      <c r="D152" s="155" t="s">
        <v>551</v>
      </c>
      <c r="E152" s="178">
        <v>2000</v>
      </c>
      <c r="F152" s="178"/>
      <c r="G152" s="178"/>
      <c r="H152" s="156"/>
      <c r="I152" s="147"/>
      <c r="J152" s="147"/>
      <c r="K152" s="147"/>
    </row>
    <row r="153" spans="1:11" s="27" customFormat="1" ht="15.4" x14ac:dyDescent="0.45">
      <c r="A153" s="153" t="s">
        <v>287</v>
      </c>
      <c r="B153" s="154" t="s">
        <v>32</v>
      </c>
      <c r="C153" s="151"/>
      <c r="D153" s="151"/>
      <c r="E153" s="186"/>
      <c r="F153" s="186"/>
      <c r="G153" s="186"/>
      <c r="H153" s="152"/>
      <c r="I153" s="147"/>
      <c r="J153" s="147"/>
      <c r="K153" s="147"/>
    </row>
    <row r="154" spans="1:11" s="27" customFormat="1" ht="26.25" x14ac:dyDescent="0.45">
      <c r="A154" s="152" t="s">
        <v>85</v>
      </c>
      <c r="B154" s="151" t="s">
        <v>588</v>
      </c>
      <c r="C154" s="151" t="s">
        <v>456</v>
      </c>
      <c r="D154" s="151" t="s">
        <v>589</v>
      </c>
      <c r="E154" s="186">
        <v>445</v>
      </c>
      <c r="F154" s="186"/>
      <c r="G154" s="186"/>
      <c r="H154" s="152"/>
      <c r="I154" s="147"/>
      <c r="J154" s="147"/>
      <c r="K154" s="147"/>
    </row>
    <row r="155" spans="1:11" s="27" customFormat="1" ht="26.25" x14ac:dyDescent="0.45">
      <c r="A155" s="152" t="s">
        <v>86</v>
      </c>
      <c r="B155" s="151" t="s">
        <v>488</v>
      </c>
      <c r="C155" s="151" t="s">
        <v>590</v>
      </c>
      <c r="D155" s="151" t="s">
        <v>591</v>
      </c>
      <c r="E155" s="186">
        <v>420</v>
      </c>
      <c r="F155" s="186"/>
      <c r="G155" s="186"/>
      <c r="H155" s="152"/>
      <c r="I155" s="147"/>
      <c r="J155" s="147"/>
      <c r="K155" s="147"/>
    </row>
    <row r="156" spans="1:11" s="27" customFormat="1" ht="26.25" x14ac:dyDescent="0.45">
      <c r="A156" s="152" t="s">
        <v>87</v>
      </c>
      <c r="B156" s="151" t="s">
        <v>592</v>
      </c>
      <c r="C156" s="151" t="s">
        <v>591</v>
      </c>
      <c r="D156" s="151" t="s">
        <v>633</v>
      </c>
      <c r="E156" s="186">
        <v>600</v>
      </c>
      <c r="F156" s="186"/>
      <c r="G156" s="186"/>
      <c r="H156" s="152"/>
      <c r="I156" s="147"/>
      <c r="J156" s="147"/>
      <c r="K156" s="147"/>
    </row>
    <row r="157" spans="1:11" s="27" customFormat="1" ht="26.25" x14ac:dyDescent="0.45">
      <c r="A157" s="152" t="s">
        <v>178</v>
      </c>
      <c r="B157" s="151" t="s">
        <v>594</v>
      </c>
      <c r="C157" s="151" t="s">
        <v>595</v>
      </c>
      <c r="D157" s="151" t="s">
        <v>596</v>
      </c>
      <c r="E157" s="186">
        <v>600</v>
      </c>
      <c r="F157" s="186"/>
      <c r="G157" s="186"/>
      <c r="H157" s="152"/>
      <c r="I157" s="147"/>
      <c r="J157" s="147"/>
      <c r="K157" s="147"/>
    </row>
    <row r="158" spans="1:11" s="27" customFormat="1" ht="26.25" x14ac:dyDescent="0.45">
      <c r="A158" s="152" t="s">
        <v>226</v>
      </c>
      <c r="B158" s="151" t="s">
        <v>597</v>
      </c>
      <c r="C158" s="151" t="s">
        <v>598</v>
      </c>
      <c r="D158" s="151" t="s">
        <v>459</v>
      </c>
      <c r="E158" s="186">
        <v>600</v>
      </c>
      <c r="F158" s="186"/>
      <c r="G158" s="186"/>
      <c r="H158" s="152"/>
      <c r="I158" s="147"/>
      <c r="J158" s="147"/>
      <c r="K158" s="147"/>
    </row>
    <row r="159" spans="1:11" s="27" customFormat="1" ht="26.25" x14ac:dyDescent="0.45">
      <c r="A159" s="152" t="s">
        <v>227</v>
      </c>
      <c r="B159" s="151" t="s">
        <v>599</v>
      </c>
      <c r="C159" s="151" t="s">
        <v>598</v>
      </c>
      <c r="D159" s="151" t="s">
        <v>459</v>
      </c>
      <c r="E159" s="186">
        <v>600</v>
      </c>
      <c r="F159" s="186"/>
      <c r="G159" s="186"/>
      <c r="H159" s="152"/>
      <c r="I159" s="147"/>
      <c r="J159" s="147"/>
      <c r="K159" s="147"/>
    </row>
    <row r="160" spans="1:11" s="27" customFormat="1" ht="26.25" x14ac:dyDescent="0.45">
      <c r="A160" s="152" t="s">
        <v>228</v>
      </c>
      <c r="B160" s="151" t="s">
        <v>600</v>
      </c>
      <c r="C160" s="151" t="s">
        <v>598</v>
      </c>
      <c r="D160" s="151" t="s">
        <v>596</v>
      </c>
      <c r="E160" s="186">
        <v>600</v>
      </c>
      <c r="F160" s="186"/>
      <c r="G160" s="186"/>
      <c r="H160" s="152"/>
      <c r="I160" s="147"/>
      <c r="J160" s="147"/>
      <c r="K160" s="147"/>
    </row>
    <row r="161" spans="1:11" s="27" customFormat="1" ht="15.4" x14ac:dyDescent="0.45">
      <c r="A161" s="153" t="s">
        <v>288</v>
      </c>
      <c r="B161" s="172" t="s">
        <v>30</v>
      </c>
      <c r="C161" s="151"/>
      <c r="D161" s="151"/>
      <c r="E161" s="178"/>
      <c r="F161" s="186"/>
      <c r="G161" s="186"/>
      <c r="H161" s="152"/>
      <c r="I161" s="147"/>
      <c r="J161" s="147"/>
      <c r="K161" s="147"/>
    </row>
    <row r="162" spans="1:11" s="27" customFormat="1" ht="39.4" x14ac:dyDescent="0.45">
      <c r="A162" s="152" t="s">
        <v>88</v>
      </c>
      <c r="B162" s="151" t="s">
        <v>515</v>
      </c>
      <c r="C162" s="151"/>
      <c r="D162" s="151"/>
      <c r="E162" s="178">
        <v>110</v>
      </c>
      <c r="F162" s="186"/>
      <c r="G162" s="186"/>
      <c r="H162" s="152"/>
      <c r="I162" s="147"/>
      <c r="J162" s="147"/>
      <c r="K162" s="147"/>
    </row>
    <row r="163" spans="1:11" s="27" customFormat="1" ht="65.650000000000006" x14ac:dyDescent="0.45">
      <c r="A163" s="152" t="s">
        <v>89</v>
      </c>
      <c r="B163" s="151" t="s">
        <v>516</v>
      </c>
      <c r="C163" s="151"/>
      <c r="D163" s="151"/>
      <c r="E163" s="178">
        <v>110</v>
      </c>
      <c r="F163" s="186"/>
      <c r="G163" s="186"/>
      <c r="H163" s="152"/>
      <c r="I163" s="147"/>
      <c r="J163" s="147"/>
      <c r="K163" s="147"/>
    </row>
    <row r="164" spans="1:11" s="27" customFormat="1" ht="15.4" x14ac:dyDescent="0.45">
      <c r="A164" s="153" t="s">
        <v>289</v>
      </c>
      <c r="B164" s="172" t="s">
        <v>26</v>
      </c>
      <c r="C164" s="151"/>
      <c r="D164" s="151"/>
      <c r="E164" s="178"/>
      <c r="F164" s="186"/>
      <c r="G164" s="186"/>
      <c r="H164" s="152"/>
      <c r="I164" s="147"/>
      <c r="J164" s="147"/>
      <c r="K164" s="147"/>
    </row>
    <row r="165" spans="1:11" s="27" customFormat="1" ht="91.9" x14ac:dyDescent="0.45">
      <c r="A165" s="152" t="s">
        <v>91</v>
      </c>
      <c r="B165" s="151" t="s">
        <v>517</v>
      </c>
      <c r="C165" s="151"/>
      <c r="D165" s="151"/>
      <c r="E165" s="178">
        <v>110</v>
      </c>
      <c r="F165" s="186"/>
      <c r="G165" s="186"/>
      <c r="H165" s="152"/>
      <c r="I165" s="147"/>
      <c r="J165" s="147"/>
      <c r="K165" s="147"/>
    </row>
    <row r="166" spans="1:11" s="27" customFormat="1" ht="15.4" x14ac:dyDescent="0.45">
      <c r="A166" s="153" t="s">
        <v>290</v>
      </c>
      <c r="B166" s="154" t="s">
        <v>24</v>
      </c>
      <c r="C166" s="151"/>
      <c r="D166" s="151"/>
      <c r="E166" s="178"/>
      <c r="F166" s="186"/>
      <c r="G166" s="186"/>
      <c r="H166" s="152"/>
      <c r="I166" s="147"/>
      <c r="J166" s="147"/>
      <c r="K166" s="147"/>
    </row>
    <row r="167" spans="1:11" s="27" customFormat="1" ht="26.25" x14ac:dyDescent="0.45">
      <c r="A167" s="152" t="s">
        <v>156</v>
      </c>
      <c r="B167" s="151" t="s">
        <v>518</v>
      </c>
      <c r="C167" s="151"/>
      <c r="D167" s="151"/>
      <c r="E167" s="178">
        <v>140</v>
      </c>
      <c r="F167" s="178">
        <v>80</v>
      </c>
      <c r="G167" s="186"/>
      <c r="H167" s="152"/>
      <c r="I167" s="147"/>
      <c r="J167" s="147"/>
      <c r="K167" s="147"/>
    </row>
    <row r="168" spans="1:11" s="27" customFormat="1" ht="15.4" x14ac:dyDescent="0.45">
      <c r="A168" s="153" t="s">
        <v>291</v>
      </c>
      <c r="B168" s="172" t="s">
        <v>27</v>
      </c>
      <c r="C168" s="151"/>
      <c r="D168" s="151"/>
      <c r="E168" s="186"/>
      <c r="F168" s="186"/>
      <c r="G168" s="186"/>
      <c r="H168" s="152"/>
      <c r="I168" s="147"/>
      <c r="J168" s="147"/>
      <c r="K168" s="147"/>
    </row>
    <row r="169" spans="1:11" s="27" customFormat="1" ht="39.4" x14ac:dyDescent="0.45">
      <c r="A169" s="152" t="s">
        <v>158</v>
      </c>
      <c r="B169" s="151" t="s">
        <v>519</v>
      </c>
      <c r="C169" s="151"/>
      <c r="D169" s="151"/>
      <c r="E169" s="178">
        <v>80</v>
      </c>
      <c r="F169" s="186"/>
      <c r="G169" s="186"/>
      <c r="H169" s="152"/>
      <c r="I169" s="147"/>
      <c r="J169" s="147"/>
      <c r="K169" s="147"/>
    </row>
    <row r="170" spans="1:11" s="27" customFormat="1" ht="39.4" x14ac:dyDescent="0.45">
      <c r="A170" s="152" t="s">
        <v>159</v>
      </c>
      <c r="B170" s="151" t="s">
        <v>520</v>
      </c>
      <c r="C170" s="151"/>
      <c r="D170" s="151"/>
      <c r="E170" s="178">
        <v>80</v>
      </c>
      <c r="F170" s="186"/>
      <c r="G170" s="186"/>
      <c r="H170" s="152"/>
      <c r="I170" s="147"/>
      <c r="J170" s="147"/>
      <c r="K170" s="147"/>
    </row>
  </sheetData>
  <mergeCells count="44">
    <mergeCell ref="G5:H5"/>
    <mergeCell ref="G17:H17"/>
    <mergeCell ref="G30:H30"/>
    <mergeCell ref="G42:H42"/>
    <mergeCell ref="G85:H85"/>
    <mergeCell ref="C145:D145"/>
    <mergeCell ref="A130:A131"/>
    <mergeCell ref="B130:B131"/>
    <mergeCell ref="C130:D130"/>
    <mergeCell ref="E130:G130"/>
    <mergeCell ref="B31:B32"/>
    <mergeCell ref="C31:D31"/>
    <mergeCell ref="C43:D43"/>
    <mergeCell ref="A86:A87"/>
    <mergeCell ref="H31:H32"/>
    <mergeCell ref="H43:H44"/>
    <mergeCell ref="B34:C34"/>
    <mergeCell ref="A43:A44"/>
    <mergeCell ref="B43:B44"/>
    <mergeCell ref="E31:G31"/>
    <mergeCell ref="E43:G43"/>
    <mergeCell ref="H130:H131"/>
    <mergeCell ref="B86:B87"/>
    <mergeCell ref="C86:D86"/>
    <mergeCell ref="E86:G86"/>
    <mergeCell ref="H86:H87"/>
    <mergeCell ref="C101:D101"/>
    <mergeCell ref="G129:H129"/>
    <mergeCell ref="A2:H2"/>
    <mergeCell ref="A3:H3"/>
    <mergeCell ref="E6:G6"/>
    <mergeCell ref="H6:H7"/>
    <mergeCell ref="C58:D58"/>
    <mergeCell ref="B9:C9"/>
    <mergeCell ref="A6:A7"/>
    <mergeCell ref="B6:B7"/>
    <mergeCell ref="C6:D6"/>
    <mergeCell ref="A18:A19"/>
    <mergeCell ref="B18:B19"/>
    <mergeCell ref="C18:D18"/>
    <mergeCell ref="E18:G18"/>
    <mergeCell ref="H18:H19"/>
    <mergeCell ref="B21:C21"/>
    <mergeCell ref="A31:A32"/>
  </mergeCells>
  <phoneticPr fontId="19" type="noConversion"/>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188"/>
  <sheetViews>
    <sheetView workbookViewId="0"/>
  </sheetViews>
  <sheetFormatPr defaultColWidth="9" defaultRowHeight="15.4" x14ac:dyDescent="0.45"/>
  <cols>
    <col min="1" max="1" width="6.86328125" style="128" customWidth="1"/>
    <col min="2" max="2" width="17.265625" style="127" customWidth="1"/>
    <col min="3" max="3" width="13.86328125" style="128" customWidth="1"/>
    <col min="4" max="5" width="16.265625" style="129" customWidth="1"/>
    <col min="6" max="6" width="34.86328125" style="129" customWidth="1"/>
    <col min="7" max="7" width="13.3984375" style="128" bestFit="1" customWidth="1"/>
    <col min="8" max="16384" width="9" style="128"/>
  </cols>
  <sheetData>
    <row r="2" spans="2:5" ht="46.15" x14ac:dyDescent="0.45">
      <c r="B2" s="125"/>
      <c r="C2" s="140" t="s">
        <v>320</v>
      </c>
      <c r="D2" s="21" t="s">
        <v>319</v>
      </c>
      <c r="E2" s="21" t="s">
        <v>318</v>
      </c>
    </row>
    <row r="3" spans="2:5" x14ac:dyDescent="0.45">
      <c r="B3" s="125" t="s">
        <v>321</v>
      </c>
      <c r="C3" s="137">
        <v>238</v>
      </c>
      <c r="D3" s="140">
        <v>48</v>
      </c>
      <c r="E3" s="140">
        <v>6</v>
      </c>
    </row>
    <row r="4" spans="2:5" x14ac:dyDescent="0.45">
      <c r="B4" s="125" t="s">
        <v>322</v>
      </c>
      <c r="C4" s="137">
        <v>91</v>
      </c>
      <c r="D4" s="140">
        <v>78</v>
      </c>
      <c r="E4" s="140">
        <v>1</v>
      </c>
    </row>
    <row r="5" spans="2:5" x14ac:dyDescent="0.45">
      <c r="B5" s="125" t="s">
        <v>323</v>
      </c>
      <c r="C5" s="137">
        <v>38</v>
      </c>
      <c r="D5" s="140">
        <v>14</v>
      </c>
      <c r="E5" s="140">
        <v>0</v>
      </c>
    </row>
    <row r="6" spans="2:5" x14ac:dyDescent="0.45">
      <c r="B6" s="125" t="s">
        <v>324</v>
      </c>
      <c r="C6" s="137">
        <v>171</v>
      </c>
      <c r="D6" s="140">
        <v>21</v>
      </c>
      <c r="E6" s="140">
        <v>0</v>
      </c>
    </row>
    <row r="7" spans="2:5" x14ac:dyDescent="0.45">
      <c r="B7" s="125" t="s">
        <v>325</v>
      </c>
      <c r="C7" s="137">
        <v>365</v>
      </c>
      <c r="D7" s="140">
        <v>127</v>
      </c>
      <c r="E7" s="140">
        <v>26</v>
      </c>
    </row>
    <row r="8" spans="2:5" x14ac:dyDescent="0.45">
      <c r="B8" s="125" t="s">
        <v>34</v>
      </c>
      <c r="C8" s="137">
        <v>282</v>
      </c>
      <c r="D8" s="140">
        <v>91</v>
      </c>
      <c r="E8" s="140">
        <v>10</v>
      </c>
    </row>
    <row r="9" spans="2:5" x14ac:dyDescent="0.45">
      <c r="B9" s="125" t="s">
        <v>33</v>
      </c>
      <c r="C9" s="137">
        <v>1488</v>
      </c>
      <c r="D9" s="140">
        <v>1066</v>
      </c>
      <c r="E9" s="140">
        <v>147</v>
      </c>
    </row>
    <row r="25" spans="1:25" x14ac:dyDescent="0.45">
      <c r="A25" s="126" t="s">
        <v>292</v>
      </c>
    </row>
    <row r="26" spans="1:25" x14ac:dyDescent="0.45">
      <c r="B26" s="126" t="s">
        <v>293</v>
      </c>
      <c r="J26" s="126" t="s">
        <v>293</v>
      </c>
    </row>
    <row r="27" spans="1:25" x14ac:dyDescent="0.45">
      <c r="B27" s="130" t="s">
        <v>294</v>
      </c>
      <c r="J27" s="131" t="s">
        <v>295</v>
      </c>
    </row>
    <row r="28" spans="1:25" x14ac:dyDescent="0.45">
      <c r="B28" s="132" t="s">
        <v>296</v>
      </c>
      <c r="D28" s="142" t="e">
        <f>AVERAGE(#REF!)</f>
        <v>#REF!</v>
      </c>
      <c r="E28" s="133" t="e">
        <f>D28</f>
        <v>#REF!</v>
      </c>
      <c r="F28" s="128"/>
      <c r="J28" s="267" t="e">
        <f>"Tốc độ tăng giá đất ở tại đô thị trung bình ở vị trí 1 so với đơn giá vị trí 1 theo Quyết định số 45/2019/QĐ-UBND là "&amp;TEXT(D28,"0,00")&amp;" lần (tương ứng là "&amp;TEXT(E28,"0%")&amp;");"</f>
        <v>#REF!</v>
      </c>
      <c r="K28" s="267"/>
      <c r="L28" s="267"/>
      <c r="M28" s="267"/>
      <c r="N28" s="267"/>
      <c r="O28" s="267"/>
      <c r="P28" s="267"/>
      <c r="Q28" s="267"/>
    </row>
    <row r="29" spans="1:25" x14ac:dyDescent="0.45">
      <c r="B29" s="131" t="s">
        <v>297</v>
      </c>
      <c r="J29" s="267"/>
      <c r="K29" s="267"/>
      <c r="L29" s="267"/>
      <c r="M29" s="267"/>
      <c r="N29" s="267"/>
      <c r="O29" s="267"/>
      <c r="P29" s="267"/>
      <c r="Q29" s="267"/>
    </row>
    <row r="30" spans="1:25" x14ac:dyDescent="0.45">
      <c r="B30" s="134" t="s">
        <v>11</v>
      </c>
      <c r="C30" s="135" t="s">
        <v>298</v>
      </c>
      <c r="D30" s="136" t="s">
        <v>299</v>
      </c>
      <c r="E30" s="136"/>
      <c r="F30" s="136" t="s">
        <v>300</v>
      </c>
      <c r="K30" s="129"/>
      <c r="L30" s="129"/>
      <c r="M30" s="129"/>
      <c r="N30" s="129"/>
      <c r="O30" s="129"/>
      <c r="P30" s="129"/>
      <c r="Q30" s="129"/>
    </row>
    <row r="31" spans="1:25" x14ac:dyDescent="0.45">
      <c r="B31" s="125">
        <v>1</v>
      </c>
      <c r="C31" s="137" t="s">
        <v>301</v>
      </c>
      <c r="D31" s="143" t="e">
        <f>MIN(#REF!)</f>
        <v>#REF!</v>
      </c>
      <c r="E31" s="143" t="e">
        <f t="array" ref="E31">_xlfn.TEXTJOIN(",",TRUE,TEXT(IF(D31=#REF!,#REF!,""),"0,00"))</f>
        <v>#REF!</v>
      </c>
      <c r="F31" s="138" t="e">
        <f t="array" ref="F31">_xlfn.TEXTJOIN(", ",TRUE,IF(D31=#REF!,#REF!,""))</f>
        <v>#REF!</v>
      </c>
      <c r="G31" s="139"/>
      <c r="J31" s="267" t="e">
        <f>"Tuyến đường có giá đất ở tại đô thị thấp nhất ở vị trí 1 là "&amp;F31&amp;" với giá đề xuất là "&amp;TEXT(D31*1000,"#.##0")&amp;" đồng/m2, tăng so với giá đất ở vị trí 1 theo Quyết định số 45/2019/QĐ-UBND là "&amp;E31&amp;" lần (tương ứng là "&amp;TEXT(E31,"0%")&amp;");"</f>
        <v>#REF!</v>
      </c>
      <c r="K31" s="267"/>
      <c r="L31" s="267"/>
      <c r="M31" s="267"/>
      <c r="N31" s="267"/>
      <c r="O31" s="267"/>
      <c r="P31" s="267"/>
      <c r="Q31" s="267"/>
      <c r="R31" s="267"/>
      <c r="S31" s="267"/>
      <c r="T31" s="267"/>
      <c r="U31" s="267"/>
      <c r="V31" s="267"/>
      <c r="W31" s="267"/>
      <c r="X31" s="267"/>
      <c r="Y31" s="267"/>
    </row>
    <row r="32" spans="1:25" x14ac:dyDescent="0.45">
      <c r="B32" s="125">
        <v>2</v>
      </c>
      <c r="C32" s="137" t="s">
        <v>302</v>
      </c>
      <c r="D32" s="143" t="e">
        <f>MAX(#REF!)</f>
        <v>#REF!</v>
      </c>
      <c r="E32" s="143" t="e">
        <f t="array" ref="E32">_xlfn.TEXTJOIN(",",TRUE,TEXT(IF(D32=#REF!,#REF!,""),"0,00"))</f>
        <v>#REF!</v>
      </c>
      <c r="F32" s="138" t="e">
        <f t="array" ref="F32">_xlfn.TEXTJOIN(", ",TRUE,IF(D32=#REF!,#REF!,""))</f>
        <v>#REF!</v>
      </c>
      <c r="G32" s="139"/>
      <c r="J32" s="267" t="e">
        <f>"Tuyến đường có giá cao nhất ở VT1 là "&amp;F32&amp;" với đơn giá đề xuất là "&amp;TEXT(D32*1000,"#.##0")&amp;" đồng/m2, tăng so với giá đất ở vị trí 1 theo Quyết định số 45/2019/QĐ-UBND là "&amp;E32&amp;" lần (tương ứng là "&amp;TEXT(E32,"0%")&amp;");"</f>
        <v>#REF!</v>
      </c>
      <c r="K32" s="267"/>
      <c r="L32" s="267"/>
      <c r="M32" s="267"/>
      <c r="N32" s="267"/>
      <c r="O32" s="267"/>
      <c r="P32" s="267"/>
      <c r="Q32" s="267"/>
    </row>
    <row r="33" spans="2:17" x14ac:dyDescent="0.45">
      <c r="J33" s="129"/>
      <c r="K33" s="129"/>
      <c r="L33" s="129"/>
      <c r="M33" s="129"/>
      <c r="N33" s="129"/>
      <c r="O33" s="129"/>
      <c r="P33" s="129"/>
      <c r="Q33" s="129"/>
    </row>
    <row r="34" spans="2:17" x14ac:dyDescent="0.45">
      <c r="B34" s="131" t="s">
        <v>303</v>
      </c>
    </row>
    <row r="35" spans="2:17" x14ac:dyDescent="0.45">
      <c r="B35" s="134" t="s">
        <v>11</v>
      </c>
      <c r="C35" s="135" t="s">
        <v>298</v>
      </c>
      <c r="D35" s="136" t="s">
        <v>304</v>
      </c>
      <c r="E35" s="136"/>
      <c r="F35" s="136" t="s">
        <v>300</v>
      </c>
    </row>
    <row r="36" spans="2:17" x14ac:dyDescent="0.45">
      <c r="B36" s="125">
        <v>1</v>
      </c>
      <c r="C36" s="137" t="s">
        <v>305</v>
      </c>
      <c r="D36" s="144" t="e">
        <f>MIN(#REF!)</f>
        <v>#REF!</v>
      </c>
      <c r="E36" s="144"/>
      <c r="F36" s="140" t="e">
        <f t="array" ref="F36">_xlfn.TEXTJOIN(", ",TRUE,IF(D36=#REF!,#REF!,""))</f>
        <v>#REF!</v>
      </c>
      <c r="J36" s="266" t="e">
        <f>"Tỷ lệ tăng giá đất ở đô thị thấp nhất đối với VT1 là "&amp;TEXT(D36,"0,00")&amp;" lần so với đơn giá VT1 theo Quyết định số 45/2019/QĐ-UBND (tương ứng tăng "&amp;TEXT(D36,"0%")&amp;") là "&amp;F36&amp;";"</f>
        <v>#REF!</v>
      </c>
      <c r="K36" s="266"/>
      <c r="L36" s="266"/>
      <c r="M36" s="266"/>
      <c r="N36" s="266"/>
      <c r="O36" s="266"/>
      <c r="P36" s="266"/>
      <c r="Q36" s="266"/>
    </row>
    <row r="37" spans="2:17" x14ac:dyDescent="0.45">
      <c r="B37" s="125">
        <v>2</v>
      </c>
      <c r="C37" s="137" t="s">
        <v>306</v>
      </c>
      <c r="D37" s="144" t="e">
        <f>MAX(#REF!)</f>
        <v>#REF!</v>
      </c>
      <c r="E37" s="144"/>
      <c r="F37" s="140" t="e">
        <f t="array" ref="F37">_xlfn.TEXTJOIN(", ",TRUE,IF(D37=#REF!,#REF!,""))</f>
        <v>#REF!</v>
      </c>
      <c r="J37" s="266" t="e">
        <f>"Tỷ lệ tăng giá đất ở đô thị cao nhất đối với VT1 là "&amp;TEXT(D37,"0,00")&amp;" lần so với đơn giá theo Quyết định số 45/2019/QĐ-UBND ( tương ứng tăng "&amp;TEXT(D37,"0%")&amp;") là "&amp;F37&amp;";"</f>
        <v>#REF!</v>
      </c>
      <c r="K37" s="266"/>
      <c r="L37" s="266"/>
      <c r="M37" s="266"/>
      <c r="N37" s="266"/>
      <c r="O37" s="266"/>
      <c r="P37" s="266"/>
      <c r="Q37" s="266"/>
    </row>
    <row r="39" spans="2:17" x14ac:dyDescent="0.45">
      <c r="B39" s="130" t="s">
        <v>307</v>
      </c>
      <c r="J39" s="128" t="s">
        <v>308</v>
      </c>
    </row>
    <row r="40" spans="2:17" x14ac:dyDescent="0.45">
      <c r="B40" s="132" t="s">
        <v>296</v>
      </c>
      <c r="D40" s="142" t="e">
        <f>AVERAGE(#REF!)</f>
        <v>#REF!</v>
      </c>
      <c r="E40" s="133" t="e">
        <f>D40</f>
        <v>#REF!</v>
      </c>
      <c r="F40" s="128"/>
      <c r="J40" s="267" t="e">
        <f>"Tốc độ tăng giá đất ở đô thị trung bình tại VT2 so với đơn giá VT2 theo Quyết định số 45/2019/QĐ-UBND là "&amp;TEXT(D40,"0,00")&amp;" lần (tương ứng là "&amp;TEXT(E40,"0%")&amp;");"</f>
        <v>#REF!</v>
      </c>
      <c r="K40" s="267"/>
      <c r="L40" s="267"/>
      <c r="M40" s="267"/>
      <c r="N40" s="267"/>
      <c r="O40" s="267"/>
      <c r="P40" s="267"/>
      <c r="Q40" s="267"/>
    </row>
    <row r="41" spans="2:17" x14ac:dyDescent="0.45">
      <c r="B41" s="131" t="s">
        <v>297</v>
      </c>
    </row>
    <row r="42" spans="2:17" x14ac:dyDescent="0.45">
      <c r="B42" s="134" t="s">
        <v>11</v>
      </c>
      <c r="C42" s="135" t="s">
        <v>298</v>
      </c>
      <c r="D42" s="136" t="s">
        <v>299</v>
      </c>
      <c r="E42" s="136"/>
      <c r="F42" s="136" t="s">
        <v>300</v>
      </c>
    </row>
    <row r="43" spans="2:17" x14ac:dyDescent="0.45">
      <c r="B43" s="125">
        <v>1</v>
      </c>
      <c r="C43" s="137" t="s">
        <v>301</v>
      </c>
      <c r="D43" s="143" t="e">
        <f>MIN(#REF!)</f>
        <v>#REF!</v>
      </c>
      <c r="E43" s="143" t="e">
        <f t="array" ref="E43">_xlfn.TEXTJOIN(", ",TRUE,TEXT(IF(D43=#REF!,#REF!,""),"0,00"))</f>
        <v>#REF!</v>
      </c>
      <c r="F43" s="138" t="e">
        <f t="array" ref="F43">_xlfn.TEXTJOIN(", ",TRUE,IF(D43=#REF!,#REF!,""))</f>
        <v>#REF!</v>
      </c>
      <c r="J43" s="267" t="e">
        <f>"Tuyến đường có giá thấp nhất VT2 là "&amp;F43&amp;" với đơn giá đề xuất tại VT2 là "&amp;TEXT(D43*1000,"#.##0")&amp;" đồng/m2 tăng so với Giá đất ở VT2 theo Quyết định số 45/2019/QĐ-UBND là "&amp;E43&amp;" lần (tương ứng là "&amp;TEXT(E43,"0%")&amp;");"</f>
        <v>#REF!</v>
      </c>
      <c r="K43" s="267"/>
      <c r="L43" s="267"/>
      <c r="M43" s="267"/>
      <c r="N43" s="267"/>
      <c r="O43" s="267"/>
      <c r="P43" s="267"/>
      <c r="Q43" s="267"/>
    </row>
    <row r="44" spans="2:17" x14ac:dyDescent="0.45">
      <c r="B44" s="125">
        <v>2</v>
      </c>
      <c r="C44" s="137" t="s">
        <v>302</v>
      </c>
      <c r="D44" s="143" t="e">
        <f>MAX(#REF!)</f>
        <v>#REF!</v>
      </c>
      <c r="E44" s="143" t="e">
        <f t="array" ref="E44">_xlfn.TEXTJOIN(", ",TRUE,TEXT(IF(D44=#REF!,#REF!,""),"0,00"))</f>
        <v>#REF!</v>
      </c>
      <c r="F44" s="138" t="e">
        <f t="array" ref="F44">_xlfn.TEXTJOIN(", ",TRUE,IF(D44=#REF!,#REF!,""))</f>
        <v>#REF!</v>
      </c>
      <c r="J44" s="267" t="e">
        <f>"Tuyến đường có giá cao nhất VT2 là "&amp;F44&amp;" với đơn giá đề xuất tại VT2 là "&amp;TEXT(D44*1000,"#.##0")&amp;" đồng/m2, tăng so với giá đất ở VT2 theo Quyết định số 45/2019/QĐ-UBND là "&amp;E44&amp;" lần (tương ứng là "&amp;TEXT(E44,"0%")&amp;");"</f>
        <v>#REF!</v>
      </c>
      <c r="K44" s="267"/>
      <c r="L44" s="267"/>
      <c r="M44" s="267"/>
      <c r="N44" s="267"/>
      <c r="O44" s="267"/>
      <c r="P44" s="267"/>
      <c r="Q44" s="267"/>
    </row>
    <row r="46" spans="2:17" x14ac:dyDescent="0.45">
      <c r="B46" s="131" t="s">
        <v>303</v>
      </c>
    </row>
    <row r="47" spans="2:17" x14ac:dyDescent="0.45">
      <c r="B47" s="134" t="s">
        <v>11</v>
      </c>
      <c r="C47" s="135" t="s">
        <v>298</v>
      </c>
      <c r="D47" s="136" t="s">
        <v>304</v>
      </c>
      <c r="E47" s="136"/>
      <c r="F47" s="136" t="s">
        <v>300</v>
      </c>
    </row>
    <row r="48" spans="2:17" x14ac:dyDescent="0.45">
      <c r="B48" s="125">
        <v>1</v>
      </c>
      <c r="C48" s="137" t="s">
        <v>305</v>
      </c>
      <c r="D48" s="144" t="e">
        <f>MIN(#REF!)</f>
        <v>#REF!</v>
      </c>
      <c r="E48" s="144"/>
      <c r="F48" s="138" t="e">
        <f t="array" ref="F48">_xlfn.TEXTJOIN(", ",TRUE,IF(D48=#REF!,#REF!,""))</f>
        <v>#REF!</v>
      </c>
      <c r="J48" s="266" t="e">
        <f>"Tỷ lệ tăng giá đất ở đô thị thấp nhất đối với VT2 là "&amp;TEXT(D48,"0,00")&amp;" lần so với đơn giá VT2 theo Quyết định số 45/2019/QĐ-UBND (tương ứng tăng "&amp;TEXT(D48,"0%")&amp;") là "&amp;F48&amp;";"</f>
        <v>#REF!</v>
      </c>
      <c r="K48" s="266"/>
      <c r="L48" s="266"/>
      <c r="M48" s="266"/>
      <c r="N48" s="266"/>
      <c r="O48" s="266"/>
      <c r="P48" s="266"/>
      <c r="Q48" s="266"/>
    </row>
    <row r="49" spans="2:17" x14ac:dyDescent="0.45">
      <c r="B49" s="125">
        <v>2</v>
      </c>
      <c r="C49" s="137" t="s">
        <v>306</v>
      </c>
      <c r="D49" s="144" t="e">
        <f>MAX(#REF!)</f>
        <v>#REF!</v>
      </c>
      <c r="E49" s="144"/>
      <c r="F49" s="138" t="e">
        <f t="array" ref="F49">_xlfn.TEXTJOIN(", ",TRUE,IF(D49=#REF!,#REF!,""))</f>
        <v>#REF!</v>
      </c>
      <c r="J49" s="266" t="e">
        <f>"Tỷ lệ tăng giá đất ở đô thị cao nhất đối với VT2 là "&amp;TEXT(D49,"0,00")&amp;" lần so với đơn giá theo Quyết định số 45/2019/QĐ-UBND ( tương ứng tăng "&amp;TEXT(D49,"0%")&amp;") là "&amp;F49&amp;";"</f>
        <v>#REF!</v>
      </c>
      <c r="K49" s="266"/>
      <c r="L49" s="266"/>
      <c r="M49" s="266"/>
      <c r="N49" s="266"/>
      <c r="O49" s="266"/>
      <c r="P49" s="266"/>
      <c r="Q49" s="266"/>
    </row>
    <row r="53" spans="2:17" x14ac:dyDescent="0.45">
      <c r="B53" s="130" t="s">
        <v>309</v>
      </c>
      <c r="J53" s="128" t="s">
        <v>310</v>
      </c>
    </row>
    <row r="54" spans="2:17" x14ac:dyDescent="0.45">
      <c r="B54" s="132" t="s">
        <v>296</v>
      </c>
      <c r="D54" s="142" t="e">
        <f>AVERAGE(#REF!)</f>
        <v>#REF!</v>
      </c>
      <c r="E54" s="133" t="e">
        <f>D54</f>
        <v>#REF!</v>
      </c>
      <c r="J54" s="267" t="e">
        <f>"Tốc độ tăng giá đất ở tại đô thị trung bình tại VT3 so với đơn giá VT3 theo Quyết định số 45/2019/QĐ-UBND là "&amp;TEXT(D54,"0,00")&amp;" lần (tương ứng là "&amp;TEXT(E54,"0%")&amp;");"</f>
        <v>#REF!</v>
      </c>
      <c r="K54" s="267"/>
      <c r="L54" s="267"/>
      <c r="M54" s="267"/>
      <c r="N54" s="267"/>
      <c r="O54" s="267"/>
      <c r="P54" s="267"/>
      <c r="Q54" s="267"/>
    </row>
    <row r="55" spans="2:17" x14ac:dyDescent="0.45">
      <c r="B55" s="131" t="s">
        <v>297</v>
      </c>
    </row>
    <row r="56" spans="2:17" x14ac:dyDescent="0.45">
      <c r="B56" s="134" t="s">
        <v>11</v>
      </c>
      <c r="C56" s="135" t="s">
        <v>298</v>
      </c>
      <c r="D56" s="136" t="s">
        <v>299</v>
      </c>
      <c r="E56" s="136"/>
      <c r="F56" s="136" t="s">
        <v>300</v>
      </c>
    </row>
    <row r="57" spans="2:17" x14ac:dyDescent="0.45">
      <c r="B57" s="125">
        <v>1</v>
      </c>
      <c r="C57" s="137" t="s">
        <v>301</v>
      </c>
      <c r="D57" s="143" t="e">
        <f>MIN(#REF!)</f>
        <v>#REF!</v>
      </c>
      <c r="E57" s="143" t="e">
        <f t="array" ref="E57">_xlfn.TEXTJOIN(",",TRUE,TEXT(IF(D57=#REF!,#REF!,""),"0,00"))</f>
        <v>#REF!</v>
      </c>
      <c r="F57" s="138" t="e">
        <f t="array" ref="F57">_xlfn.TEXTJOIN(",",TRUE,IF(D57=#REF!,#REF!,""))</f>
        <v>#REF!</v>
      </c>
      <c r="J57" s="267" t="e">
        <f>"Tuyến đường có giá thấp nhất tại VT3 là "&amp;F57&amp;" với đơn giá đề xuất là "&amp;TEXT(D57*1000,"#.##0")&amp;" đồng/m2, tăng so với Giá đất ở VT3 theo Quyết định số 45/2019/QĐ-UBND là "&amp;E57&amp;" lần (tương ứng là "&amp;TEXT(E57,"0%")&amp;");"</f>
        <v>#REF!</v>
      </c>
      <c r="K57" s="267"/>
      <c r="L57" s="267"/>
      <c r="M57" s="267"/>
      <c r="N57" s="267"/>
      <c r="O57" s="267"/>
      <c r="P57" s="267"/>
      <c r="Q57" s="267"/>
    </row>
    <row r="58" spans="2:17" x14ac:dyDescent="0.45">
      <c r="B58" s="125">
        <v>2</v>
      </c>
      <c r="C58" s="137" t="s">
        <v>302</v>
      </c>
      <c r="D58" s="143" t="e">
        <f>MAX(#REF!)</f>
        <v>#REF!</v>
      </c>
      <c r="E58" s="143" t="e">
        <f t="array" ref="E58">_xlfn.TEXTJOIN(",",TRUE,TEXT(IF(D58=#REF!,#REF!,""),"0,00"))</f>
        <v>#REF!</v>
      </c>
      <c r="F58" s="138" t="e">
        <f t="array" ref="F58">_xlfn.TEXTJOIN(",",TRUE,IF(D58=#REF!,#REF!,""))</f>
        <v>#REF!</v>
      </c>
      <c r="J58" s="267" t="e">
        <f>"Tuyến đường có giá cao nhất tại VT3 là "&amp;F58&amp;" với đơn giá đề xuất là "&amp;TEXT(D58*1000,"#.##0")&amp;" đồng/m2, tăng so với giá đất ở VT3 theo Quyết định số 45/2019/QĐ-UBND là "&amp;E58&amp;" lần (tương ứng là "&amp;TEXT(E58,"0%")&amp;");"</f>
        <v>#REF!</v>
      </c>
      <c r="K58" s="267"/>
      <c r="L58" s="267"/>
      <c r="M58" s="267"/>
      <c r="N58" s="267"/>
      <c r="O58" s="267"/>
      <c r="P58" s="267"/>
      <c r="Q58" s="267"/>
    </row>
    <row r="60" spans="2:17" x14ac:dyDescent="0.45">
      <c r="B60" s="131" t="s">
        <v>303</v>
      </c>
    </row>
    <row r="61" spans="2:17" x14ac:dyDescent="0.45">
      <c r="B61" s="134" t="s">
        <v>11</v>
      </c>
      <c r="C61" s="135" t="s">
        <v>298</v>
      </c>
      <c r="D61" s="136" t="s">
        <v>304</v>
      </c>
      <c r="E61" s="136"/>
      <c r="F61" s="136" t="s">
        <v>300</v>
      </c>
    </row>
    <row r="62" spans="2:17" x14ac:dyDescent="0.45">
      <c r="B62" s="125">
        <v>1</v>
      </c>
      <c r="C62" s="137" t="s">
        <v>305</v>
      </c>
      <c r="D62" s="144" t="e">
        <f>MIN(#REF!)</f>
        <v>#REF!</v>
      </c>
      <c r="E62" s="144"/>
      <c r="F62" s="138" t="e">
        <f t="array" ref="F62">_xlfn.TEXTJOIN(",",TRUE,IF(D62=#REF!,#REF!,""))</f>
        <v>#REF!</v>
      </c>
      <c r="J62" s="266" t="e">
        <f>"Tỷ lệ tăng giá đất ở tại đô thị thấp nhất đối với VT3 là "&amp;TEXT(D62,"0,00")&amp;" lần so với đơn giá VT3 theo Quyết định số 45/2019/QĐ-UBND ( tương ứng tăng "&amp;TEXT(D62,"0%")&amp;") là "&amp;F62&amp;";"</f>
        <v>#REF!</v>
      </c>
      <c r="K62" s="266"/>
      <c r="L62" s="266"/>
      <c r="M62" s="266"/>
      <c r="N62" s="266"/>
      <c r="O62" s="266"/>
      <c r="P62" s="266"/>
      <c r="Q62" s="266"/>
    </row>
    <row r="63" spans="2:17" x14ac:dyDescent="0.45">
      <c r="B63" s="125">
        <v>2</v>
      </c>
      <c r="C63" s="137" t="s">
        <v>306</v>
      </c>
      <c r="D63" s="144" t="e">
        <f>MAX(#REF!)</f>
        <v>#REF!</v>
      </c>
      <c r="E63" s="144"/>
      <c r="F63" s="138" t="e">
        <f t="array" ref="F63">_xlfn.TEXTJOIN(",",TRUE,IF(D63=#REF!,#REF!,""))</f>
        <v>#REF!</v>
      </c>
      <c r="J63" s="266" t="e">
        <f>"Tỷ lệ tăng giá đất ở đô thị cao nhất đối với VT3 là "&amp;TEXT(D63,"0,00")&amp;" lần so với đơn giá theo Quyết định số 45/2019/QĐ-UBND (tương ứng tăng "&amp;TEXT(D63,"0%")&amp;") là "&amp;F63&amp;";"</f>
        <v>#REF!</v>
      </c>
      <c r="K63" s="266"/>
      <c r="L63" s="266"/>
      <c r="M63" s="266"/>
      <c r="N63" s="266"/>
      <c r="O63" s="266"/>
      <c r="P63" s="266"/>
      <c r="Q63" s="266"/>
    </row>
    <row r="65" spans="1:17" x14ac:dyDescent="0.45">
      <c r="E65" s="141"/>
    </row>
    <row r="66" spans="1:17" x14ac:dyDescent="0.45">
      <c r="E66" s="141"/>
      <c r="F66" s="141"/>
    </row>
    <row r="67" spans="1:17" x14ac:dyDescent="0.45">
      <c r="A67" s="126" t="s">
        <v>311</v>
      </c>
      <c r="F67" s="141"/>
      <c r="J67" s="126" t="s">
        <v>8</v>
      </c>
    </row>
    <row r="68" spans="1:17" x14ac:dyDescent="0.45">
      <c r="B68" s="130" t="s">
        <v>294</v>
      </c>
      <c r="J68" s="131" t="s">
        <v>295</v>
      </c>
    </row>
    <row r="69" spans="1:17" x14ac:dyDescent="0.45">
      <c r="B69" s="132" t="s">
        <v>296</v>
      </c>
      <c r="D69" s="142" t="e">
        <f>AVERAGE(#REF!)</f>
        <v>#REF!</v>
      </c>
      <c r="E69" s="133" t="e">
        <f>D69</f>
        <v>#REF!</v>
      </c>
      <c r="F69" s="128"/>
      <c r="J69" s="267" t="e">
        <f>"Tốc độ tăng giá đất thương mại dịch vụ trung bình tại VT1 so với đơn giá VT1 theo Quyết định số 45/2019/QĐ-UBND là "&amp;TEXT(D69,"0,00")&amp;" lần (tương ứng là "&amp;TEXT(E69,"0%")&amp;");"</f>
        <v>#REF!</v>
      </c>
      <c r="K69" s="267"/>
      <c r="L69" s="267"/>
      <c r="M69" s="267"/>
      <c r="N69" s="267"/>
      <c r="O69" s="267"/>
      <c r="P69" s="267"/>
      <c r="Q69" s="267"/>
    </row>
    <row r="70" spans="1:17" x14ac:dyDescent="0.45">
      <c r="B70" s="131" t="s">
        <v>297</v>
      </c>
      <c r="J70" s="267"/>
      <c r="K70" s="267"/>
      <c r="L70" s="267"/>
      <c r="M70" s="267"/>
      <c r="N70" s="267"/>
      <c r="O70" s="267"/>
      <c r="P70" s="267"/>
      <c r="Q70" s="267"/>
    </row>
    <row r="71" spans="1:17" x14ac:dyDescent="0.45">
      <c r="B71" s="134" t="s">
        <v>11</v>
      </c>
      <c r="C71" s="135" t="s">
        <v>298</v>
      </c>
      <c r="D71" s="136" t="s">
        <v>299</v>
      </c>
      <c r="E71" s="136"/>
      <c r="F71" s="136" t="s">
        <v>300</v>
      </c>
      <c r="K71" s="129"/>
      <c r="L71" s="129"/>
      <c r="M71" s="129"/>
      <c r="N71" s="129"/>
      <c r="O71" s="129"/>
      <c r="P71" s="129"/>
      <c r="Q71" s="129"/>
    </row>
    <row r="72" spans="1:17" x14ac:dyDescent="0.45">
      <c r="B72" s="125">
        <v>1</v>
      </c>
      <c r="C72" s="137" t="s">
        <v>301</v>
      </c>
      <c r="D72" s="143" t="e">
        <f>MIN(#REF!)</f>
        <v>#REF!</v>
      </c>
      <c r="E72" s="143" t="e">
        <f t="array" ref="E72">_xlfn.TEXTJOIN("; ",TRUE,TEXT(IF(D72=#REF!,#REF!,""),"0,00"))</f>
        <v>#REF!</v>
      </c>
      <c r="F72" s="138" t="e">
        <f t="array" ref="F72">_xlfn.TEXTJOIN(", ",TRUE,IF(D72=#REF!,#REF!,""))</f>
        <v>#REF!</v>
      </c>
      <c r="G72" s="139"/>
      <c r="J72" s="267" t="e">
        <f>"Tuyến đường có giá thấp nhất tại VT1 là "&amp;F72&amp;" với đơn giá đề xuất là "&amp;TEXT(D72*1000,"#.##0")&amp;" đồng/m2, tăng so với giá đất thương mại dịch vụ VT1 theo Quyết định số 45/2019/QĐ-UBND là "&amp;E72&amp;" lần (tương ứng là "&amp;TEXT(E72,"0%")&amp;");"</f>
        <v>#REF!</v>
      </c>
      <c r="K72" s="267"/>
      <c r="L72" s="267"/>
      <c r="M72" s="267"/>
      <c r="N72" s="267"/>
      <c r="O72" s="267"/>
      <c r="P72" s="267"/>
      <c r="Q72" s="267"/>
    </row>
    <row r="73" spans="1:17" x14ac:dyDescent="0.45">
      <c r="B73" s="125">
        <v>2</v>
      </c>
      <c r="C73" s="137" t="s">
        <v>302</v>
      </c>
      <c r="D73" s="143" t="e">
        <f>MAX(#REF!)</f>
        <v>#REF!</v>
      </c>
      <c r="E73" s="143" t="e">
        <f t="array" ref="E73">_xlfn.TEXTJOIN("; ",TRUE,TEXT(IF(D73=#REF!,#REF!,""),"0,00"))</f>
        <v>#REF!</v>
      </c>
      <c r="F73" s="138" t="e">
        <f t="array" ref="F73">_xlfn.TEXTJOIN(", ",TRUE,IF(D73=#REF!,#REF!,""))</f>
        <v>#REF!</v>
      </c>
      <c r="G73" s="139"/>
      <c r="J73" s="267" t="e">
        <f>"Tuyến đường có giá cao nhất tại VT1 là "&amp;F73&amp;" với đơn giá đề xuất là "&amp;TEXT(D73*1000,"#.##0")&amp;" đồng/m2, tăng so với giá đất thương mại dịch vụ tại đô thị VT1 theo Quyết định số 45/2019/QĐ-UBND là "&amp;E73&amp;" lần (tương ứng là "&amp;TEXT(E73,"0%")&amp;");"</f>
        <v>#REF!</v>
      </c>
      <c r="K73" s="267"/>
      <c r="L73" s="267"/>
      <c r="M73" s="267"/>
      <c r="N73" s="267"/>
      <c r="O73" s="267"/>
      <c r="P73" s="267"/>
      <c r="Q73" s="267"/>
    </row>
    <row r="74" spans="1:17" x14ac:dyDescent="0.45">
      <c r="J74" s="129"/>
      <c r="K74" s="129"/>
      <c r="L74" s="129"/>
      <c r="M74" s="129"/>
      <c r="N74" s="129"/>
      <c r="O74" s="129"/>
      <c r="P74" s="129"/>
      <c r="Q74" s="129"/>
    </row>
    <row r="75" spans="1:17" x14ac:dyDescent="0.45">
      <c r="B75" s="131" t="s">
        <v>303</v>
      </c>
    </row>
    <row r="76" spans="1:17" x14ac:dyDescent="0.45">
      <c r="B76" s="134" t="s">
        <v>11</v>
      </c>
      <c r="C76" s="135" t="s">
        <v>298</v>
      </c>
      <c r="D76" s="136" t="s">
        <v>304</v>
      </c>
      <c r="E76" s="136"/>
      <c r="F76" s="136" t="s">
        <v>300</v>
      </c>
    </row>
    <row r="77" spans="1:17" x14ac:dyDescent="0.45">
      <c r="B77" s="125">
        <v>1</v>
      </c>
      <c r="C77" s="137" t="s">
        <v>305</v>
      </c>
      <c r="D77" s="144" t="e">
        <f>MIN(#REF!)</f>
        <v>#REF!</v>
      </c>
      <c r="E77" s="144"/>
      <c r="F77" s="140" t="e">
        <f t="array" ref="F77">_xlfn.TEXTJOIN(", ",TRUE,IF(D77=#REF!,#REF!,""))</f>
        <v>#REF!</v>
      </c>
      <c r="J77" s="266" t="e">
        <f>"Tỷ lệ tăng giá đất thương mại dịch vụ tại đô thị thấp nhất đối với VT1 là "&amp;TEXT(D77,"0,00")&amp;" lần so với đơn giá VT1 theo Quyết định số 45/2019/QĐ-UBND (tương ứng tăng "&amp;TEXT(D77,"0%")&amp;") là "&amp;F77&amp;";"</f>
        <v>#REF!</v>
      </c>
      <c r="K77" s="266"/>
      <c r="L77" s="266"/>
      <c r="M77" s="266"/>
      <c r="N77" s="266"/>
      <c r="O77" s="266"/>
      <c r="P77" s="266"/>
      <c r="Q77" s="266"/>
    </row>
    <row r="78" spans="1:17" x14ac:dyDescent="0.45">
      <c r="B78" s="125">
        <v>2</v>
      </c>
      <c r="C78" s="137" t="s">
        <v>306</v>
      </c>
      <c r="D78" s="144" t="e">
        <f>MAX(#REF!)</f>
        <v>#REF!</v>
      </c>
      <c r="E78" s="144"/>
      <c r="F78" s="140" t="e">
        <f t="array" ref="F78">_xlfn.TEXTJOIN(", ",TRUE,IF(D78=#REF!,#REF!,""))</f>
        <v>#REF!</v>
      </c>
      <c r="J78" s="266" t="e">
        <f>"Tỷ lệ tăng giá đất thương mại dịch vụ tại đô thị cao nhất đối với VT1 là "&amp;TEXT(D78,"0,00")&amp;" lần so với đơn giá theo Quyết định số 45/2019/QĐ-UBND ( tương ứng tăng "&amp;TEXT(D78,"0%")&amp;") là "&amp;F78&amp;";"</f>
        <v>#REF!</v>
      </c>
      <c r="K78" s="266"/>
      <c r="L78" s="266"/>
      <c r="M78" s="266"/>
      <c r="N78" s="266"/>
      <c r="O78" s="266"/>
      <c r="P78" s="266"/>
      <c r="Q78" s="266"/>
    </row>
    <row r="79" spans="1:17" x14ac:dyDescent="0.45">
      <c r="E79" s="141"/>
    </row>
    <row r="80" spans="1:17" x14ac:dyDescent="0.45">
      <c r="B80" s="130" t="s">
        <v>307</v>
      </c>
      <c r="E80" s="141"/>
      <c r="F80" s="141"/>
      <c r="J80" s="128" t="s">
        <v>308</v>
      </c>
    </row>
    <row r="81" spans="2:17" x14ac:dyDescent="0.45">
      <c r="B81" s="132" t="s">
        <v>296</v>
      </c>
      <c r="D81" s="142" t="e">
        <f>AVERAGE(#REF!)</f>
        <v>#REF!</v>
      </c>
      <c r="E81" s="133" t="e">
        <f>D81</f>
        <v>#REF!</v>
      </c>
      <c r="F81" s="128"/>
      <c r="J81" s="267" t="e">
        <f>"Tốc độ tăng giá đất thương mại dịch vụ tại đô thị trung bình tại VT2 so với đơn giá VT2 theo Quyết định số 45/2019/QĐ-UBND là "&amp;TEXT(D81,"0,00")&amp;" lần (tương ứng là "&amp;TEXT(E81,"0%")&amp;");"</f>
        <v>#REF!</v>
      </c>
      <c r="K81" s="267"/>
      <c r="L81" s="267"/>
      <c r="M81" s="267"/>
      <c r="N81" s="267"/>
      <c r="O81" s="267"/>
      <c r="P81" s="267"/>
      <c r="Q81" s="267"/>
    </row>
    <row r="82" spans="2:17" x14ac:dyDescent="0.45">
      <c r="B82" s="131" t="s">
        <v>297</v>
      </c>
    </row>
    <row r="83" spans="2:17" x14ac:dyDescent="0.45">
      <c r="B83" s="134" t="s">
        <v>11</v>
      </c>
      <c r="C83" s="135" t="s">
        <v>298</v>
      </c>
      <c r="D83" s="136" t="s">
        <v>299</v>
      </c>
      <c r="E83" s="136"/>
      <c r="F83" s="136" t="s">
        <v>300</v>
      </c>
    </row>
    <row r="84" spans="2:17" x14ac:dyDescent="0.45">
      <c r="B84" s="125">
        <v>1</v>
      </c>
      <c r="C84" s="137" t="s">
        <v>301</v>
      </c>
      <c r="D84" s="143" t="e">
        <f>MIN(#REF!)</f>
        <v>#REF!</v>
      </c>
      <c r="E84" s="143" t="e">
        <f t="array" ref="E84">_xlfn.TEXTJOIN("; ",TRUE,TEXT(IF(D84=#REF!,#REF!,""),"0,00"))</f>
        <v>#REF!</v>
      </c>
      <c r="F84" s="138" t="e">
        <f t="array" ref="F84">_xlfn.TEXTJOIN("; ",TRUE,IF(D84=#REF!,#REF!,""))</f>
        <v>#REF!</v>
      </c>
      <c r="J84" s="267" t="e">
        <f>"Tuyến đường có giá thấp nhất VT2 là "&amp;F84&amp;" với đơn giá đề xuất tại VT2 là "&amp;TEXT(D84*1000,"#.##0")&amp;" đồng/m2 tăng so với Giá đất thương mại dịch vụ tại đô thị VT2 theo Quyết định số 45/2019/QĐ-UBND là "&amp;E84&amp;" lần (tương ứng là "&amp;TEXT(E84,"0%")&amp;");"</f>
        <v>#REF!</v>
      </c>
      <c r="K84" s="267"/>
      <c r="L84" s="267"/>
      <c r="M84" s="267"/>
      <c r="N84" s="267"/>
      <c r="O84" s="267"/>
      <c r="P84" s="267"/>
      <c r="Q84" s="267"/>
    </row>
    <row r="85" spans="2:17" x14ac:dyDescent="0.45">
      <c r="B85" s="125">
        <v>2</v>
      </c>
      <c r="C85" s="137" t="s">
        <v>302</v>
      </c>
      <c r="D85" s="143" t="e">
        <f>MAX(#REF!)</f>
        <v>#REF!</v>
      </c>
      <c r="E85" s="143" t="e">
        <f t="array" ref="E85">_xlfn.TEXTJOIN("; ",TRUE,TEXT(IF(D85=#REF!,#REF!,""),"0,00"))</f>
        <v>#REF!</v>
      </c>
      <c r="F85" s="138" t="e">
        <f t="array" ref="F85">_xlfn.TEXTJOIN("; ",TRUE,IF(D85=#REF!,#REF!,""))</f>
        <v>#REF!</v>
      </c>
      <c r="J85" s="267" t="e">
        <f>"Tuyến đường có giá cao nhất VT2 là "&amp;F85&amp;" với đơn giá đề xuất tại VT2 là "&amp;TEXT(D85*1000,"#.##0")&amp;" đồng/m2, tăng so với giá đất thương mại dịch vụ tại đô thị VT2 theo Quyết định số 45/2019/QĐ-UBND là "&amp;E85&amp;" lần (tương ứng là "&amp;TEXT(E85,"0%")&amp;");"</f>
        <v>#REF!</v>
      </c>
      <c r="K85" s="267"/>
      <c r="L85" s="267"/>
      <c r="M85" s="267"/>
      <c r="N85" s="267"/>
      <c r="O85" s="267"/>
      <c r="P85" s="267"/>
      <c r="Q85" s="267"/>
    </row>
    <row r="87" spans="2:17" x14ac:dyDescent="0.45">
      <c r="B87" s="131" t="s">
        <v>303</v>
      </c>
    </row>
    <row r="88" spans="2:17" x14ac:dyDescent="0.45">
      <c r="B88" s="134" t="s">
        <v>11</v>
      </c>
      <c r="C88" s="135" t="s">
        <v>298</v>
      </c>
      <c r="D88" s="136" t="s">
        <v>304</v>
      </c>
      <c r="E88" s="136"/>
      <c r="F88" s="136" t="s">
        <v>300</v>
      </c>
    </row>
    <row r="89" spans="2:17" x14ac:dyDescent="0.45">
      <c r="B89" s="125">
        <v>1</v>
      </c>
      <c r="C89" s="137" t="s">
        <v>305</v>
      </c>
      <c r="D89" s="144" t="e">
        <f>MIN(#REF!)</f>
        <v>#REF!</v>
      </c>
      <c r="E89" s="144"/>
      <c r="F89" s="138" t="e">
        <f t="array" ref="F89">_xlfn.TEXTJOIN("; ",TRUE,IF(D89=#REF!,#REF!,""))</f>
        <v>#REF!</v>
      </c>
      <c r="J89" s="266" t="e">
        <f>"Tỷ lệ tăng giá đất thương mại dịch vụ tại đô thị cthấp nhất đối với VT2 là "&amp;TEXT(D89,"0,00")&amp;" lần so với đơn giá VT2 theo Quyết định số 45/2019/QĐ-UBND (tương ứng tăng "&amp;TEXT(D89,"0%")&amp;") là "&amp;F89&amp;";"</f>
        <v>#REF!</v>
      </c>
      <c r="K89" s="266"/>
      <c r="L89" s="266"/>
      <c r="M89" s="266"/>
      <c r="N89" s="266"/>
      <c r="O89" s="266"/>
      <c r="P89" s="266"/>
      <c r="Q89" s="266"/>
    </row>
    <row r="90" spans="2:17" x14ac:dyDescent="0.45">
      <c r="B90" s="125">
        <v>2</v>
      </c>
      <c r="C90" s="137" t="s">
        <v>306</v>
      </c>
      <c r="D90" s="144" t="e">
        <f>MAX(#REF!)</f>
        <v>#REF!</v>
      </c>
      <c r="E90" s="144"/>
      <c r="F90" s="138" t="e">
        <f t="array" ref="F90">_xlfn.TEXTJOIN("; ",TRUE,IF(D90=#REF!,#REF!,""))</f>
        <v>#REF!</v>
      </c>
      <c r="J90" s="266" t="e">
        <f>"Tỷ lệ tăng giá đất thương mại dịch vụ tại đô thị cao nhất đối với VT2 là "&amp;TEXT(D90,"0,00")&amp;" lần so với đơn giá theo Quyết định số 45/2019/QĐ-UBND ( tương ứng tăng "&amp;TEXT(D90,"0%")&amp;") là "&amp;F90&amp;";"</f>
        <v>#REF!</v>
      </c>
      <c r="K90" s="266"/>
      <c r="L90" s="266"/>
      <c r="M90" s="266"/>
      <c r="N90" s="266"/>
      <c r="O90" s="266"/>
      <c r="P90" s="266"/>
      <c r="Q90" s="266"/>
    </row>
    <row r="93" spans="2:17" x14ac:dyDescent="0.45">
      <c r="E93" s="141"/>
    </row>
    <row r="94" spans="2:17" x14ac:dyDescent="0.45">
      <c r="B94" s="130" t="s">
        <v>309</v>
      </c>
      <c r="E94" s="141"/>
      <c r="J94" s="128" t="s">
        <v>310</v>
      </c>
    </row>
    <row r="95" spans="2:17" x14ac:dyDescent="0.45">
      <c r="B95" s="132" t="s">
        <v>296</v>
      </c>
      <c r="D95" s="142" t="e">
        <f>AVERAGE(#REF!)</f>
        <v>#REF!</v>
      </c>
      <c r="E95" s="133" t="e">
        <f>D95</f>
        <v>#REF!</v>
      </c>
      <c r="J95" s="267" t="e">
        <f>"Tốc độ tăng giá đất thương mại dịch vụ tại đô thị trung bình tại VT3 so với đơn giá VT3 theo Quyết định số 45/2019/QĐ-UBND là "&amp;TEXT(D95,"0,00")&amp;" lần (tương ứng là "&amp;TEXT(E95,"0%")&amp;");"</f>
        <v>#REF!</v>
      </c>
      <c r="K95" s="267"/>
      <c r="L95" s="267"/>
      <c r="M95" s="267"/>
      <c r="N95" s="267"/>
      <c r="O95" s="267"/>
      <c r="P95" s="267"/>
      <c r="Q95" s="267"/>
    </row>
    <row r="96" spans="2:17" x14ac:dyDescent="0.45">
      <c r="B96" s="131" t="s">
        <v>297</v>
      </c>
    </row>
    <row r="97" spans="1:17" x14ac:dyDescent="0.45">
      <c r="B97" s="134" t="s">
        <v>11</v>
      </c>
      <c r="C97" s="135" t="s">
        <v>298</v>
      </c>
      <c r="D97" s="136" t="s">
        <v>299</v>
      </c>
      <c r="E97" s="136" t="s">
        <v>303</v>
      </c>
      <c r="F97" s="136" t="s">
        <v>300</v>
      </c>
    </row>
    <row r="98" spans="1:17" x14ac:dyDescent="0.45">
      <c r="B98" s="125">
        <v>1</v>
      </c>
      <c r="C98" s="137" t="s">
        <v>301</v>
      </c>
      <c r="D98" s="143" t="e">
        <f>MIN(#REF!)</f>
        <v>#REF!</v>
      </c>
      <c r="E98" s="143" t="e">
        <f t="array" ref="E98">_xlfn.TEXTJOIN(", ",TRUE,TEXT(IF(D98=#REF!,#REF!,""),"0,00"))</f>
        <v>#REF!</v>
      </c>
      <c r="F98" s="138" t="e">
        <f t="array" ref="F98">_xlfn.TEXTJOIN(",",TRUE,IF(D98=#REF!,#REF!,""))</f>
        <v>#REF!</v>
      </c>
      <c r="J98" s="267" t="e">
        <f>"Tuyến đường có giá thấp nhất tại VT3 là "&amp;F98&amp;" với đơn giá đề xuất là "&amp;TEXT(D98*1000,"#.##0")&amp;" đồng/m2, tăng so với Giá thương mại dịch vụ tại đô thị VT3 theo Quyết định số 45/2019/QĐ-UBND là "&amp;E98&amp;" lần (tương ứng là "&amp;TEXT(E98,"0%")&amp;");"</f>
        <v>#REF!</v>
      </c>
      <c r="K98" s="267"/>
      <c r="L98" s="267"/>
      <c r="M98" s="267"/>
      <c r="N98" s="267"/>
      <c r="O98" s="267"/>
      <c r="P98" s="267"/>
      <c r="Q98" s="267"/>
    </row>
    <row r="99" spans="1:17" x14ac:dyDescent="0.45">
      <c r="B99" s="125">
        <v>2</v>
      </c>
      <c r="C99" s="137" t="s">
        <v>302</v>
      </c>
      <c r="D99" s="143" t="e">
        <f>MAX(#REF!)</f>
        <v>#REF!</v>
      </c>
      <c r="E99" s="143" t="e">
        <f t="array" ref="E99">_xlfn.TEXTJOIN(", ",TRUE,TEXT(IF(D99=#REF!,#REF!,""),"0,00"))</f>
        <v>#REF!</v>
      </c>
      <c r="F99" s="138" t="e">
        <f t="array" ref="F99">_xlfn.TEXTJOIN(",",TRUE,IF(D99=#REF!,#REF!,""))</f>
        <v>#REF!</v>
      </c>
      <c r="J99" s="267" t="e">
        <f>"Tuyến đường có giá cao nhất tại VT3 là "&amp;F99&amp;" với đơn giá đề xuất là "&amp;TEXT(D99*1000,"#.##0")&amp;" đồng/m2, tăng so với giá đất thương mại dịch vụ tại đô thị VT3 theo Quyết định số 45/2019/QĐ-UBND là "&amp;E99&amp;" lần (tương ứng là "&amp;TEXT(E99,"0%")&amp;");"</f>
        <v>#REF!</v>
      </c>
      <c r="K99" s="267"/>
      <c r="L99" s="267"/>
      <c r="M99" s="267"/>
      <c r="N99" s="267"/>
      <c r="O99" s="267"/>
      <c r="P99" s="267"/>
      <c r="Q99" s="267"/>
    </row>
    <row r="101" spans="1:17" x14ac:dyDescent="0.45">
      <c r="B101" s="131" t="s">
        <v>303</v>
      </c>
    </row>
    <row r="102" spans="1:17" x14ac:dyDescent="0.45">
      <c r="B102" s="134" t="s">
        <v>11</v>
      </c>
      <c r="C102" s="135" t="s">
        <v>298</v>
      </c>
      <c r="D102" s="136" t="s">
        <v>304</v>
      </c>
      <c r="E102" s="136"/>
      <c r="F102" s="136" t="s">
        <v>300</v>
      </c>
    </row>
    <row r="103" spans="1:17" x14ac:dyDescent="0.45">
      <c r="B103" s="125">
        <v>1</v>
      </c>
      <c r="C103" s="137" t="s">
        <v>305</v>
      </c>
      <c r="D103" s="144" t="e">
        <f>MIN(#REF!)</f>
        <v>#REF!</v>
      </c>
      <c r="E103" s="144"/>
      <c r="F103" s="138" t="e">
        <f t="array" ref="F103">_xlfn.TEXTJOIN(",",TRUE,IF(D103=#REF!,#REF!,""))</f>
        <v>#REF!</v>
      </c>
      <c r="J103" s="266" t="e">
        <f>"Tỷ lệ tăng giá đất thương mại dịch vụ tại đô thị thấp nhất đối với VT3 là "&amp;TEXT(D103,"0,00")&amp;" lần so với đơn giá VT3 theo Quyết định số 45/2019/QĐ-UBND ( tương ứng tăng "&amp;TEXT(D103,"0%")&amp;") là "&amp;F103&amp;";"</f>
        <v>#REF!</v>
      </c>
      <c r="K103" s="266"/>
      <c r="L103" s="266"/>
      <c r="M103" s="266"/>
      <c r="N103" s="266"/>
      <c r="O103" s="266"/>
      <c r="P103" s="266"/>
      <c r="Q103" s="266"/>
    </row>
    <row r="104" spans="1:17" x14ac:dyDescent="0.45">
      <c r="B104" s="125">
        <v>2</v>
      </c>
      <c r="C104" s="137" t="s">
        <v>306</v>
      </c>
      <c r="D104" s="144" t="e">
        <f>MAX(#REF!)</f>
        <v>#REF!</v>
      </c>
      <c r="E104" s="144"/>
      <c r="F104" s="138" t="e">
        <f t="array" ref="F104">_xlfn.TEXTJOIN(",",TRUE,IF(D104=#REF!,#REF!,""))</f>
        <v>#REF!</v>
      </c>
      <c r="J104" s="266" t="e">
        <f>"Tỷ lệ tăng giá đất thương mại dịch vụ tại đô thị cao nhất đối với VT3 là "&amp;TEXT(D104,"0,00")&amp;" lần so với đơn giá theo Quyết định số 45/2019/QĐ-UBND (tương ứng tăng "&amp;TEXT(D104,"0%")&amp;") là "&amp;F104&amp;";"</f>
        <v>#REF!</v>
      </c>
      <c r="K104" s="266"/>
      <c r="L104" s="266"/>
      <c r="M104" s="266"/>
      <c r="N104" s="266"/>
      <c r="O104" s="266"/>
      <c r="P104" s="266"/>
      <c r="Q104" s="266"/>
    </row>
    <row r="107" spans="1:17" x14ac:dyDescent="0.45">
      <c r="E107" s="141"/>
    </row>
    <row r="109" spans="1:17" x14ac:dyDescent="0.45">
      <c r="A109" s="126" t="s">
        <v>312</v>
      </c>
      <c r="J109" s="126" t="s">
        <v>312</v>
      </c>
    </row>
    <row r="110" spans="1:17" x14ac:dyDescent="0.45">
      <c r="B110" s="130" t="s">
        <v>294</v>
      </c>
      <c r="J110" s="128" t="s">
        <v>295</v>
      </c>
    </row>
    <row r="111" spans="1:17" x14ac:dyDescent="0.45">
      <c r="B111" s="132" t="s">
        <v>296</v>
      </c>
      <c r="D111" s="142" t="e">
        <f>AVERAGE(#REF!)</f>
        <v>#REF!</v>
      </c>
      <c r="E111" s="133" t="e">
        <f>D111</f>
        <v>#REF!</v>
      </c>
      <c r="F111" s="128"/>
      <c r="J111" s="267" t="e">
        <f>"Tốc độ tăng giá Giá đất sản xuất kinh doanh không phải đất thương mại dịch vụ tại đô thị trung bình tại VT1 so với đơn giá VT1 theo Quyết định số 45/2019/QĐ-UBND là "&amp;TEXT(D111,"0,00")&amp;" lần (tương ứng là "&amp;TEXT(E111,"0%")&amp;");"</f>
        <v>#REF!</v>
      </c>
      <c r="K111" s="267"/>
      <c r="L111" s="267"/>
      <c r="M111" s="267"/>
      <c r="N111" s="267"/>
      <c r="O111" s="267"/>
      <c r="P111" s="267"/>
      <c r="Q111" s="267"/>
    </row>
    <row r="112" spans="1:17" x14ac:dyDescent="0.45">
      <c r="B112" s="131" t="s">
        <v>297</v>
      </c>
      <c r="J112" s="267"/>
      <c r="K112" s="267"/>
      <c r="L112" s="267"/>
      <c r="M112" s="267"/>
      <c r="N112" s="267"/>
      <c r="O112" s="267"/>
      <c r="P112" s="267"/>
      <c r="Q112" s="267"/>
    </row>
    <row r="113" spans="2:17" x14ac:dyDescent="0.45">
      <c r="B113" s="134" t="s">
        <v>11</v>
      </c>
      <c r="C113" s="135" t="s">
        <v>298</v>
      </c>
      <c r="D113" s="136" t="s">
        <v>299</v>
      </c>
      <c r="E113" s="136"/>
      <c r="F113" s="136" t="s">
        <v>300</v>
      </c>
      <c r="K113" s="129"/>
      <c r="L113" s="129"/>
      <c r="M113" s="129"/>
      <c r="N113" s="129"/>
      <c r="O113" s="129"/>
      <c r="P113" s="129"/>
      <c r="Q113" s="129"/>
    </row>
    <row r="114" spans="2:17" x14ac:dyDescent="0.45">
      <c r="B114" s="125">
        <v>1</v>
      </c>
      <c r="C114" s="137" t="s">
        <v>301</v>
      </c>
      <c r="D114" s="143" t="e">
        <f>MIN(#REF!)</f>
        <v>#REF!</v>
      </c>
      <c r="E114" s="145" t="e">
        <f t="array" ref="E114">_xlfn.TEXTJOIN("; ",TRUE,TEXT(IF(D114=#REF!,#REF!,""),"0,00"))</f>
        <v>#REF!</v>
      </c>
      <c r="F114" s="138" t="e">
        <f t="array" ref="F114">_xlfn.TEXTJOIN(", ",TRUE,IF(D114=#REF!,#REF!,""))</f>
        <v>#REF!</v>
      </c>
      <c r="G114" s="139"/>
      <c r="J114" s="267" t="e">
        <f>"Tuyến đường có giá thấp nhất tại VT1 là "&amp;F114&amp;" với đơn giá đề xuất là "&amp;TEXT(D114*1000,"#.##0")&amp;" đồng/m2, tăng so với giá Giá đất sản xuất kinh doanh không phải đất thương mại dịch vụ tại đô thị VT1 theo Quyết định số 45/2019/QĐ-UBND là "&amp;E114&amp;" lần (tương ứng là "&amp;TEXT(E114,"0%")&amp;");"</f>
        <v>#REF!</v>
      </c>
      <c r="K114" s="267"/>
      <c r="L114" s="267"/>
      <c r="M114" s="267"/>
      <c r="N114" s="267"/>
      <c r="O114" s="267"/>
      <c r="P114" s="267"/>
      <c r="Q114" s="267"/>
    </row>
    <row r="115" spans="2:17" x14ac:dyDescent="0.45">
      <c r="B115" s="125">
        <v>2</v>
      </c>
      <c r="C115" s="137" t="s">
        <v>302</v>
      </c>
      <c r="D115" s="143" t="e">
        <f>MAX(#REF!)</f>
        <v>#REF!</v>
      </c>
      <c r="E115" s="145" t="e">
        <f t="array" ref="E115">_xlfn.TEXTJOIN("; ",TRUE,TEXT(IF(D115=#REF!,#REF!,""),"0,00"))</f>
        <v>#REF!</v>
      </c>
      <c r="F115" s="138" t="e">
        <f t="array" ref="F115">_xlfn.TEXTJOIN(", ",TRUE,IF(D115=#REF!,#REF!,""))</f>
        <v>#REF!</v>
      </c>
      <c r="G115" s="139"/>
      <c r="J115" s="267" t="e">
        <f>"Tuyến đường có giá cao nhất tại VT1 là "&amp;F115&amp;" với đơn giá đề xuất là "&amp;TEXT(D115*1000,"#.##0")&amp;" đồng/m2, tăng so với giá Giá đất sản xuất kinh doanh không phải đất thương mại dịch vụ tại đô thị VT1 theo Quyết định số 45/2019/QĐ-UBND là "&amp;E115&amp;" lần (tương ứng là "&amp;TEXT(E115,"0%")&amp;");"</f>
        <v>#REF!</v>
      </c>
      <c r="K115" s="267"/>
      <c r="L115" s="267"/>
      <c r="M115" s="267"/>
      <c r="N115" s="267"/>
      <c r="O115" s="267"/>
      <c r="P115" s="267"/>
      <c r="Q115" s="267"/>
    </row>
    <row r="116" spans="2:17" x14ac:dyDescent="0.45">
      <c r="J116" s="129"/>
      <c r="K116" s="129"/>
      <c r="L116" s="129"/>
      <c r="M116" s="129"/>
      <c r="N116" s="129"/>
      <c r="O116" s="129"/>
      <c r="P116" s="129"/>
      <c r="Q116" s="129"/>
    </row>
    <row r="117" spans="2:17" x14ac:dyDescent="0.45">
      <c r="B117" s="131" t="s">
        <v>303</v>
      </c>
    </row>
    <row r="118" spans="2:17" x14ac:dyDescent="0.45">
      <c r="B118" s="134" t="s">
        <v>11</v>
      </c>
      <c r="C118" s="135" t="s">
        <v>298</v>
      </c>
      <c r="D118" s="136" t="s">
        <v>304</v>
      </c>
      <c r="E118" s="136"/>
      <c r="F118" s="136" t="s">
        <v>300</v>
      </c>
    </row>
    <row r="119" spans="2:17" x14ac:dyDescent="0.45">
      <c r="B119" s="125">
        <v>1</v>
      </c>
      <c r="C119" s="137" t="s">
        <v>305</v>
      </c>
      <c r="D119" s="144" t="e">
        <f>MIN(#REF!)</f>
        <v>#REF!</v>
      </c>
      <c r="E119" s="144"/>
      <c r="F119" s="140" t="e">
        <f t="array" ref="F119">_xlfn.TEXTJOIN(", ",TRUE,IF(D119=#REF!,#REF!,""))</f>
        <v>#REF!</v>
      </c>
      <c r="J119" s="266" t="e">
        <f>"Tỷ lệ tăng giá đất sản xuất kinh doanh không phải đất thương mại dịch vụ tại đô thị thấp nhất đối với VT1 là "&amp;TEXT(D119,"0,00")&amp;" lần so với đơn giá VT1 theo Quyết định số 45/2019/QĐ-UBND (tương ứng tăng "&amp;TEXT(D119,"0%")&amp;") là "&amp;F119&amp;";"</f>
        <v>#REF!</v>
      </c>
      <c r="K119" s="266"/>
      <c r="L119" s="266"/>
      <c r="M119" s="266"/>
      <c r="N119" s="266"/>
      <c r="O119" s="266"/>
      <c r="P119" s="266"/>
      <c r="Q119" s="266"/>
    </row>
    <row r="120" spans="2:17" x14ac:dyDescent="0.45">
      <c r="B120" s="125">
        <v>2</v>
      </c>
      <c r="C120" s="137" t="s">
        <v>306</v>
      </c>
      <c r="D120" s="144" t="e">
        <f>MAX(#REF!)</f>
        <v>#REF!</v>
      </c>
      <c r="E120" s="144"/>
      <c r="F120" s="140" t="e">
        <f t="array" ref="F120">_xlfn.TEXTJOIN(", ",TRUE,IF(D120=#REF!,#REF!,""))</f>
        <v>#REF!</v>
      </c>
      <c r="J120" s="266" t="e">
        <f>"Tỷ lệ tăng giá đất sản xuất kinh doanh không phải đất thương mại dịch vụ tại đô thị cao nhất đối với VT1 là "&amp;TEXT(D120,"0,00")&amp;" lần so với đơn giá theo Quyết định số 45/2019/QĐ-UBND ( tương ứng tăng "&amp;TEXT(D120,"0%")&amp;") là "&amp;F120&amp;";"</f>
        <v>#REF!</v>
      </c>
      <c r="K120" s="266"/>
      <c r="L120" s="266"/>
      <c r="M120" s="266"/>
      <c r="N120" s="266"/>
      <c r="O120" s="266"/>
      <c r="P120" s="266"/>
      <c r="Q120" s="266"/>
    </row>
    <row r="121" spans="2:17" x14ac:dyDescent="0.45">
      <c r="E121" s="141"/>
    </row>
    <row r="122" spans="2:17" x14ac:dyDescent="0.45">
      <c r="B122" s="130" t="s">
        <v>307</v>
      </c>
      <c r="E122" s="141"/>
      <c r="J122" s="128" t="s">
        <v>308</v>
      </c>
    </row>
    <row r="123" spans="2:17" x14ac:dyDescent="0.45">
      <c r="B123" s="132" t="s">
        <v>296</v>
      </c>
      <c r="D123" s="142" t="e">
        <f>AVERAGE(#REF!)</f>
        <v>#REF!</v>
      </c>
      <c r="E123" s="133" t="e">
        <f>D123</f>
        <v>#REF!</v>
      </c>
      <c r="F123" s="128"/>
      <c r="J123" s="267" t="e">
        <f>"Tốc độ tăng giá giá đất sản xuất kinh doanh không phải đất thương mại dịch vụ tại đô thị trung bình tại VT2 so với đơn giá VT2 theo Quyết định số 45/2019/QĐ-UBND là "&amp;TEXT(D123,"0,00")&amp;" lần (tương ứng là "&amp;TEXT(E123,"0%")&amp;");"</f>
        <v>#REF!</v>
      </c>
      <c r="K123" s="267"/>
      <c r="L123" s="267"/>
      <c r="M123" s="267"/>
      <c r="N123" s="267"/>
      <c r="O123" s="267"/>
      <c r="P123" s="267"/>
      <c r="Q123" s="267"/>
    </row>
    <row r="124" spans="2:17" x14ac:dyDescent="0.45">
      <c r="B124" s="131" t="s">
        <v>297</v>
      </c>
    </row>
    <row r="125" spans="2:17" x14ac:dyDescent="0.45">
      <c r="B125" s="134" t="s">
        <v>11</v>
      </c>
      <c r="C125" s="135" t="s">
        <v>298</v>
      </c>
      <c r="D125" s="136" t="s">
        <v>299</v>
      </c>
      <c r="E125" s="136"/>
      <c r="F125" s="136" t="s">
        <v>300</v>
      </c>
    </row>
    <row r="126" spans="2:17" x14ac:dyDescent="0.45">
      <c r="B126" s="125">
        <v>1</v>
      </c>
      <c r="C126" s="137" t="s">
        <v>301</v>
      </c>
      <c r="D126" s="143" t="e">
        <f>MIN(#REF!)</f>
        <v>#REF!</v>
      </c>
      <c r="E126" s="143" t="e">
        <f t="array" ref="E126">_xlfn.TEXTJOIN("; ",TRUE,TEXT(IF(D126=#REF!,#REF!,""),"0,00"))</f>
        <v>#REF!</v>
      </c>
      <c r="F126" s="138" t="e">
        <f t="array" ref="F126">_xlfn.TEXTJOIN("; ",TRUE,IF(D126=#REF!,#REF!,""))</f>
        <v>#REF!</v>
      </c>
      <c r="J126" s="267" t="e">
        <f>"Tuyến đường có giá thấp nhất VT2 là "&amp;F126&amp;" với đơn giá đề xuất tại VT2 là "&amp;TEXT(D126*1000,"#.##0")&amp;" đồng/m2 tăng so với giá đất sản xuất kinh doanh không phải đất thương mại dịch vụ tại đô thị VT2 theo Quyết định số 45/2019/QĐ-UBND là "&amp;E126&amp;" lần (tương ứng là "&amp;TEXT(E126,"0%")&amp;");"</f>
        <v>#REF!</v>
      </c>
      <c r="K126" s="267"/>
      <c r="L126" s="267"/>
      <c r="M126" s="267"/>
      <c r="N126" s="267"/>
      <c r="O126" s="267"/>
      <c r="P126" s="267"/>
      <c r="Q126" s="267"/>
    </row>
    <row r="127" spans="2:17" x14ac:dyDescent="0.45">
      <c r="B127" s="125">
        <v>2</v>
      </c>
      <c r="C127" s="137" t="s">
        <v>302</v>
      </c>
      <c r="D127" s="143" t="e">
        <f>MAX(#REF!)</f>
        <v>#REF!</v>
      </c>
      <c r="E127" s="143" t="e">
        <f t="array" ref="E127">_xlfn.TEXTJOIN("; ",TRUE,TEXT(IF(D127=#REF!,#REF!,""),"0,00"))</f>
        <v>#REF!</v>
      </c>
      <c r="F127" s="138" t="e">
        <f t="array" ref="F127">_xlfn.TEXTJOIN("; ",TRUE,IF(D127=#REF!,#REF!,""))</f>
        <v>#REF!</v>
      </c>
      <c r="J127" s="267" t="e">
        <f>"Tuyến đường có giá cao nhất VT2 là "&amp;F127&amp;" với đơn giá đề xuất tại VT2 là "&amp;TEXT(D127*1000,"#.##0")&amp;" đồng/m2, tăng so với giá giá đất sản xuất kinh doanh không phải đất thương mại dịch vụ tại đô thị VT2 theo Quyết định số 45/2019/QĐ-UBND là "&amp;E127&amp;" lần (tương ứng là "&amp;TEXT(E127,"0%")&amp;");"</f>
        <v>#REF!</v>
      </c>
      <c r="K127" s="267"/>
      <c r="L127" s="267"/>
      <c r="M127" s="267"/>
      <c r="N127" s="267"/>
      <c r="O127" s="267"/>
      <c r="P127" s="267"/>
      <c r="Q127" s="267"/>
    </row>
    <row r="129" spans="2:17" x14ac:dyDescent="0.45">
      <c r="B129" s="131" t="s">
        <v>303</v>
      </c>
    </row>
    <row r="130" spans="2:17" x14ac:dyDescent="0.45">
      <c r="B130" s="134" t="s">
        <v>11</v>
      </c>
      <c r="C130" s="135" t="s">
        <v>298</v>
      </c>
      <c r="D130" s="136" t="s">
        <v>304</v>
      </c>
      <c r="E130" s="136"/>
      <c r="F130" s="136" t="s">
        <v>300</v>
      </c>
    </row>
    <row r="131" spans="2:17" x14ac:dyDescent="0.45">
      <c r="B131" s="125">
        <v>1</v>
      </c>
      <c r="C131" s="137" t="s">
        <v>305</v>
      </c>
      <c r="D131" s="144" t="e">
        <f>MIN(#REF!)</f>
        <v>#REF!</v>
      </c>
      <c r="E131" s="144"/>
      <c r="F131" s="138" t="e">
        <f t="array" ref="F131">_xlfn.TEXTJOIN(", ",TRUE,IF(D131=#REF!,#REF!,""))</f>
        <v>#REF!</v>
      </c>
      <c r="J131" s="266" t="e">
        <f>"Tỷ lệ tăng giá đất sản xuất kinh doanh không phải đất thương mại dịch vụ tại đô thị thấp nhất đối với VT2 là "&amp;TEXT(D131,"0,00")&amp;" lần so với đơn giá VT2 theo Quyết định số 45/2019/QĐ-UBND (tương ứng tăng "&amp;TEXT(D131,"0%")&amp;") là "&amp;F131&amp;";"</f>
        <v>#REF!</v>
      </c>
      <c r="K131" s="266"/>
      <c r="L131" s="266"/>
      <c r="M131" s="266"/>
      <c r="N131" s="266"/>
      <c r="O131" s="266"/>
      <c r="P131" s="266"/>
      <c r="Q131" s="266"/>
    </row>
    <row r="132" spans="2:17" x14ac:dyDescent="0.45">
      <c r="B132" s="125">
        <v>2</v>
      </c>
      <c r="C132" s="137" t="s">
        <v>306</v>
      </c>
      <c r="D132" s="144" t="e">
        <f>MAX(#REF!)</f>
        <v>#REF!</v>
      </c>
      <c r="E132" s="144"/>
      <c r="F132" s="138" t="e">
        <f t="array" ref="F132">_xlfn.TEXTJOIN(", ",TRUE,IF(D132=#REF!,#REF!,""))</f>
        <v>#REF!</v>
      </c>
      <c r="J132" s="266" t="e">
        <f>"Tỷ lệ tăng giá giá đất sản xuất kinh doanh không phải đất thương mại dịch vụ tại đô thị cao nhất đối với VT2 là "&amp;TEXT(D132,"0,00")&amp;" lần so với đơn giá theo Quyết định số 45/2019/QĐ-UBND ( tương ứng tăng "&amp;TEXT(D132,"0%")&amp;") là "&amp;F132&amp;";"</f>
        <v>#REF!</v>
      </c>
      <c r="K132" s="266"/>
      <c r="L132" s="266"/>
      <c r="M132" s="266"/>
      <c r="N132" s="266"/>
      <c r="O132" s="266"/>
      <c r="P132" s="266"/>
      <c r="Q132" s="266"/>
    </row>
    <row r="136" spans="2:17" x14ac:dyDescent="0.45">
      <c r="B136" s="130" t="s">
        <v>309</v>
      </c>
      <c r="J136" s="128" t="s">
        <v>310</v>
      </c>
    </row>
    <row r="137" spans="2:17" x14ac:dyDescent="0.45">
      <c r="B137" s="132" t="s">
        <v>296</v>
      </c>
      <c r="D137" s="142" t="e">
        <f>AVERAGE(#REF!)</f>
        <v>#REF!</v>
      </c>
      <c r="E137" s="133" t="e">
        <f>D137</f>
        <v>#REF!</v>
      </c>
      <c r="J137" s="267" t="e">
        <f>"Tốc độ tăng giá giá đất sản xuất kinh doanh không phải đất thương mại dịch vụ tại đô thị trung bình tại VT3 so với đơn giá VT3 theo Quyết định số 45/2019/QĐ-UBND là "&amp;TEXT(D137,"0,00")&amp;" lần (tương ứng là "&amp;TEXT(E137,"0%")&amp;");"</f>
        <v>#REF!</v>
      </c>
      <c r="K137" s="267"/>
      <c r="L137" s="267"/>
      <c r="M137" s="267"/>
      <c r="N137" s="267"/>
      <c r="O137" s="267"/>
      <c r="P137" s="267"/>
      <c r="Q137" s="267"/>
    </row>
    <row r="138" spans="2:17" x14ac:dyDescent="0.45">
      <c r="B138" s="131" t="s">
        <v>297</v>
      </c>
    </row>
    <row r="139" spans="2:17" x14ac:dyDescent="0.45">
      <c r="B139" s="134" t="s">
        <v>11</v>
      </c>
      <c r="C139" s="135" t="s">
        <v>298</v>
      </c>
      <c r="D139" s="136" t="s">
        <v>299</v>
      </c>
      <c r="E139" s="136" t="s">
        <v>303</v>
      </c>
      <c r="F139" s="136" t="s">
        <v>300</v>
      </c>
    </row>
    <row r="140" spans="2:17" x14ac:dyDescent="0.45">
      <c r="B140" s="125">
        <v>1</v>
      </c>
      <c r="C140" s="137" t="s">
        <v>301</v>
      </c>
      <c r="D140" s="146" t="e">
        <f>MIN(#REF!)</f>
        <v>#REF!</v>
      </c>
      <c r="E140" s="143" t="e">
        <f t="array" ref="E140">_xlfn.TEXTJOIN("; ",TRUE,TEXT(IF(D140=#REF!,#REF!,""),"0,00"))</f>
        <v>#REF!</v>
      </c>
      <c r="F140" s="138" t="e">
        <f t="array" ref="F140">_xlfn.TEXTJOIN("; ",TRUE,TEXT(IF(D140=#REF!,#REF!,""),"0,00"))</f>
        <v>#REF!</v>
      </c>
      <c r="J140" s="267" t="e">
        <f>"Tuyến đường có giá thấp nhất tại VT3 là "&amp;F140&amp;" với đơn giá đề xuất là "&amp;TEXT(D140*1000,"#.##0")&amp;" đồng/m2, tăng so với giá đất sản xuất kinh doanh không phải đất thương mại dịch vụ tại đô thị VT3 theo Quyết định số 45/2019/QĐ-UBND là "&amp;E140&amp;" lần (tương ứng là "&amp;TEXT(E140,"0%")&amp;");"</f>
        <v>#REF!</v>
      </c>
      <c r="K140" s="267"/>
      <c r="L140" s="267"/>
      <c r="M140" s="267"/>
      <c r="N140" s="267"/>
      <c r="O140" s="267"/>
      <c r="P140" s="267"/>
      <c r="Q140" s="267"/>
    </row>
    <row r="141" spans="2:17" x14ac:dyDescent="0.45">
      <c r="B141" s="125">
        <v>2</v>
      </c>
      <c r="C141" s="137" t="s">
        <v>302</v>
      </c>
      <c r="D141" s="146" t="e">
        <f>MAX(#REF!)</f>
        <v>#REF!</v>
      </c>
      <c r="E141" s="143" t="e">
        <f t="array" ref="E141">_xlfn.TEXTJOIN("; ",TRUE,TEXT(IF(D141=#REF!,#REF!,""),"0,00"))</f>
        <v>#REF!</v>
      </c>
      <c r="F141" s="138" t="e">
        <f t="array" ref="F141">_xlfn.TEXTJOIN("; ",TRUE,TEXT(IF(D141=#REF!,#REF!,""),"0,00"))</f>
        <v>#REF!</v>
      </c>
      <c r="J141" s="267" t="e">
        <f>"Tuyến đường có giá cao nhất tại VT3 là "&amp;F141&amp;" với đơn giá đề xuất là "&amp;TEXT(D141*1000,"#.##0")&amp;" đồng/m2, tăng so với giá đất sản xuất kinh doanh không phải đất thương mại dịch vụ tại đô thị VT3 theo Quyết định số 45/2019/QĐ-UBND là "&amp;E141&amp;" lần (tương ứng là "&amp;TEXT(E141,"0%")&amp;");"</f>
        <v>#REF!</v>
      </c>
      <c r="K141" s="267"/>
      <c r="L141" s="267"/>
      <c r="M141" s="267"/>
      <c r="N141" s="267"/>
      <c r="O141" s="267"/>
      <c r="P141" s="267"/>
      <c r="Q141" s="267"/>
    </row>
    <row r="143" spans="2:17" x14ac:dyDescent="0.45">
      <c r="B143" s="131" t="s">
        <v>303</v>
      </c>
    </row>
    <row r="144" spans="2:17" x14ac:dyDescent="0.45">
      <c r="B144" s="134" t="s">
        <v>11</v>
      </c>
      <c r="C144" s="135" t="s">
        <v>298</v>
      </c>
      <c r="D144" s="136" t="s">
        <v>304</v>
      </c>
      <c r="E144" s="136"/>
      <c r="F144" s="136" t="s">
        <v>300</v>
      </c>
    </row>
    <row r="145" spans="1:17" x14ac:dyDescent="0.45">
      <c r="B145" s="125">
        <v>1</v>
      </c>
      <c r="C145" s="137" t="s">
        <v>305</v>
      </c>
      <c r="D145" s="144" t="e">
        <f>MIN(#REF!)</f>
        <v>#REF!</v>
      </c>
      <c r="E145" s="144"/>
      <c r="F145" s="138" t="e">
        <f t="array" ref="F145">_xlfn.TEXTJOIN("; ",TRUE,TEXT(IF(D145=#REF!,#REF!,""),"0,00"))</f>
        <v>#REF!</v>
      </c>
      <c r="J145" s="266" t="e">
        <f>"Tỷ lệ tăng giá giá đất sản xuất kinh doanh không phải đất thương mại dịch vụ tại đô thị thấp nhất đối với VT3 là "&amp;TEXT(D145,"0,00")&amp;" lần so với đơn giá VT3 theo Quyết định số 45/2019/QĐ-UBND ( tương ứng tăng "&amp;TEXT(D145,"0%")&amp;") là "&amp;F145&amp;";"</f>
        <v>#REF!</v>
      </c>
      <c r="K145" s="266"/>
      <c r="L145" s="266"/>
      <c r="M145" s="266"/>
      <c r="N145" s="266"/>
      <c r="O145" s="266"/>
      <c r="P145" s="266"/>
      <c r="Q145" s="266"/>
    </row>
    <row r="146" spans="1:17" x14ac:dyDescent="0.45">
      <c r="B146" s="125">
        <v>2</v>
      </c>
      <c r="C146" s="137" t="s">
        <v>306</v>
      </c>
      <c r="D146" s="144" t="e">
        <f>MAX(#REF!)</f>
        <v>#REF!</v>
      </c>
      <c r="E146" s="144"/>
      <c r="F146" s="138" t="e">
        <f t="array" ref="F146">_xlfn.TEXTJOIN("; ",TRUE,TEXT(IF(D146=#REF!,#REF!,""),"0,00"))</f>
        <v>#REF!</v>
      </c>
      <c r="J146" s="266" t="e">
        <f>"Tỷ lệ tăng giá đất sản xuất kinh doanh không phải đất thương mại dịch vụ tại đô thị cao nhất đối với VT2 là "&amp;TEXT(D146,"0,00")&amp;" lần so với đơn giá theo Quyết định số 45/2019/QĐ-UBND (tương ứng tăng "&amp;TEXT(D146,"0%")&amp;") là "&amp;F146&amp;";"</f>
        <v>#REF!</v>
      </c>
      <c r="K146" s="266"/>
      <c r="L146" s="266"/>
      <c r="M146" s="266"/>
      <c r="N146" s="266"/>
      <c r="O146" s="266"/>
      <c r="P146" s="266"/>
      <c r="Q146" s="266"/>
    </row>
    <row r="148" spans="1:17" x14ac:dyDescent="0.45">
      <c r="A148" s="131" t="s">
        <v>313</v>
      </c>
    </row>
    <row r="149" spans="1:17" x14ac:dyDescent="0.45">
      <c r="A149" s="131" t="s">
        <v>314</v>
      </c>
      <c r="J149" s="131" t="s">
        <v>314</v>
      </c>
    </row>
    <row r="150" spans="1:17" x14ac:dyDescent="0.45">
      <c r="B150" s="132" t="s">
        <v>296</v>
      </c>
      <c r="D150" s="142">
        <v>0.1125390352255272</v>
      </c>
      <c r="E150" s="133">
        <f>D150</f>
        <v>0.1125390352255272</v>
      </c>
      <c r="J150" s="267" t="str">
        <f>"Tốc độ tăng giá đất ở tại nông thôn trung bình so với đơn giá theo Quyết định số 45/2019/QĐ-UBND là "&amp;TEXT(D150,"0,00")&amp;" lần (tương ứng là "&amp;TEXT(E150,"0%")&amp;");"</f>
        <v>Tốc độ tăng giá đất ở tại nông thôn trung bình so với đơn giá theo Quyết định số 45/2019/QĐ-UBND là 0,11 lần (tương ứng là 11%);</v>
      </c>
      <c r="K150" s="267"/>
      <c r="L150" s="267"/>
      <c r="M150" s="267"/>
      <c r="N150" s="267"/>
      <c r="O150" s="267"/>
      <c r="P150" s="267"/>
      <c r="Q150" s="267"/>
    </row>
    <row r="151" spans="1:17" x14ac:dyDescent="0.45">
      <c r="B151" s="131" t="s">
        <v>297</v>
      </c>
    </row>
    <row r="152" spans="1:17" x14ac:dyDescent="0.45">
      <c r="B152" s="134" t="s">
        <v>11</v>
      </c>
      <c r="C152" s="135" t="s">
        <v>298</v>
      </c>
      <c r="D152" s="136" t="s">
        <v>299</v>
      </c>
      <c r="E152" s="136" t="s">
        <v>303</v>
      </c>
      <c r="F152" s="136" t="s">
        <v>300</v>
      </c>
    </row>
    <row r="153" spans="1:17" ht="107.65" x14ac:dyDescent="0.45">
      <c r="B153" s="125">
        <v>1</v>
      </c>
      <c r="C153" s="137" t="s">
        <v>301</v>
      </c>
      <c r="D153" s="143">
        <v>48</v>
      </c>
      <c r="E153" s="143" t="s">
        <v>626</v>
      </c>
      <c r="F153" s="138" t="s">
        <v>619</v>
      </c>
      <c r="J153" s="267" t="str">
        <f>"Tuyến đường có giá thấp nhất là "&amp;F153&amp;" với đơn giá đề xuất là "&amp;TEXT(D153*1000,"#.##0")&amp;" đồng/m2, tăng so với giá đất ở tại nông thôn theo Quyết định số 45/2019/QĐ-UBND là "&amp;E153&amp;" lần (tương ứng là "&amp;TEXT(E153,"0%")&amp;");"</f>
        <v>Tuyến đường có giá thấp nhất là Vị trí 2 -  Khu vực 2 XÃ PA Ủ (gồm xã Pa Ủ cũ, xã Tá Bạ cũ); Vị trí 1 -  Khu vực 3 XÃ PA Ủ (gồm xã Pa Ủ cũ, xã Tá Bạ cũ); Vị trí 2 -  Khu vực 2 XÃ PA Ủ (gồm xã Pa Ủ cũ, xã Tá Bạ cũ); Vị trí 1 -  Khu vực 3 XÃ PA Ủ (gồm xã Pa Ủ cũ, xã Tá Bạ cũ) với đơn giá đề xuất là 48.000 đồng/m2, tăng so với giá đất ở tại nông thôn theo Quyết định số 45/2019/QĐ-UBND là 0,09,0,09,0,09,0,09 lần (tương ứng là 0,09,0,09,0,09,0,09);</v>
      </c>
      <c r="K153" s="267"/>
      <c r="L153" s="267"/>
      <c r="M153" s="267"/>
      <c r="N153" s="267"/>
      <c r="O153" s="267"/>
      <c r="P153" s="267"/>
      <c r="Q153" s="267"/>
    </row>
    <row r="154" spans="1:17" ht="46.15" x14ac:dyDescent="0.45">
      <c r="B154" s="125">
        <v>2</v>
      </c>
      <c r="C154" s="137" t="s">
        <v>302</v>
      </c>
      <c r="D154" s="143">
        <v>173</v>
      </c>
      <c r="E154" s="143" t="s">
        <v>624</v>
      </c>
      <c r="F154" s="138" t="s">
        <v>622</v>
      </c>
      <c r="J154" s="267" t="str">
        <f>"Tuyến đường có giá cao nhất là "&amp;F154&amp;" với đơn giá đề xuất là "&amp;TEXT(D154*1000,"#.##0")&amp;" đồng/m2, tăng so với giá đất ở tại nông thôn theo Quyết định số 45/2019/QĐ-UBND là "&amp;E154&amp;" lần (tương ứng là "&amp;TEXT(E154,"0%")&amp;");"</f>
        <v>Tuyến đường có giá cao nhất là Vị trí 1 -  Khu vực 1 Xã Mường Tè cũ; Vị trí 1 -  Khu vực 1 Xã Mường Tè cũ; Vị trí 1 -  Khu vực 1 Xã Mường Tè cũ với đơn giá đề xuất là 173.000 đồng/m2, tăng so với giá đất ở tại nông thôn theo Quyết định số 45/2019/QĐ-UBND là 0,24,0,24,0,24 lần (tương ứng là 0,24,0,24,0,24);</v>
      </c>
      <c r="K154" s="267"/>
      <c r="L154" s="267"/>
      <c r="M154" s="267"/>
      <c r="N154" s="267"/>
      <c r="O154" s="267"/>
      <c r="P154" s="267"/>
      <c r="Q154" s="267"/>
    </row>
    <row r="156" spans="1:17" x14ac:dyDescent="0.45">
      <c r="B156" s="131" t="s">
        <v>303</v>
      </c>
    </row>
    <row r="157" spans="1:17" x14ac:dyDescent="0.45">
      <c r="B157" s="134" t="s">
        <v>11</v>
      </c>
      <c r="C157" s="135" t="s">
        <v>298</v>
      </c>
      <c r="D157" s="136" t="s">
        <v>304</v>
      </c>
      <c r="E157" s="136"/>
      <c r="F157" s="136" t="s">
        <v>300</v>
      </c>
    </row>
    <row r="158" spans="1:17" ht="138.4" x14ac:dyDescent="0.45">
      <c r="B158" s="125">
        <v>1</v>
      </c>
      <c r="C158" s="137" t="s">
        <v>305</v>
      </c>
      <c r="D158" s="144">
        <v>7.4999999999999997E-2</v>
      </c>
      <c r="E158" s="144"/>
      <c r="F158" s="138" t="s">
        <v>627</v>
      </c>
      <c r="J158" s="266" t="str">
        <f>"Tỷ lệ tăng giá đất ở tại nông thôn thấp nhất là "&amp;TEXT(D158,"0,00")&amp;" lần so với đơn giá theo Quyết định số 45/2019/QĐ-UBND ( tương ứng tăng "&amp;TEXT(D158,"0%")&amp;") là "&amp;F158&amp;";"</f>
        <v>Tỷ lệ tăng giá đất ở tại nông thôn thấp nhất là 0,08 lần so với đơn giá theo Quyết định số 45/2019/QĐ-UBND ( tương ứng tăng 8%) là Vị trí 1 -  Khu vực 2 XÃ PA Ủ (gồm xã Pa Ủ cũ, xã Tá Bạ cũ);Vị trí 1 -  Khu vực 2 XÃ THU LŨM (gồm xã Ka Lăng cũ, Thu Lũm cũ);Vị trí 1 -  Khu vực 2 XÃ THU LŨM (gồm xã Ka Lăng cũ, Thu Lũm cũ);Vị trí 1 -  Khu vực 2 XÃ THU LŨM (gồm xã Ka Lăng cũ, Thu Lũm cũ);Vị trí 1 -  Khu vực 2 XÃ PA Ủ (gồm xã Pa Ủ cũ, xã Tá Bạ cũ);</v>
      </c>
      <c r="K158" s="266"/>
      <c r="L158" s="266"/>
      <c r="M158" s="266"/>
      <c r="N158" s="266"/>
      <c r="O158" s="266"/>
      <c r="P158" s="266"/>
      <c r="Q158" s="266"/>
    </row>
    <row r="159" spans="1:17" ht="46.15" x14ac:dyDescent="0.45">
      <c r="B159" s="125">
        <v>2</v>
      </c>
      <c r="C159" s="137" t="s">
        <v>306</v>
      </c>
      <c r="D159" s="144">
        <v>0.23571428571428571</v>
      </c>
      <c r="E159" s="144"/>
      <c r="F159" s="138" t="s">
        <v>620</v>
      </c>
      <c r="J159" s="266" t="str">
        <f>"Tỷ lệ tăng giá đất ở tại nông thôn cao nhất là "&amp;TEXT(D159,"0,00")&amp;" lần so với đơn giá theo Quyết định số 45/2019/QĐ-UBND (tương ứng tăng "&amp;TEXT(D159,"0%")&amp;") là "&amp;F159&amp;";"</f>
        <v>Tỷ lệ tăng giá đất ở tại nông thôn cao nhất là 0,24 lần so với đơn giá theo Quyết định số 45/2019/QĐ-UBND (tương ứng tăng 24%) là Vị trí 1 -  Khu vực 1 Xã Mường Tè cũ, Vị trí 1 -  Khu vực 1 Xã Mường Tè cũ, Vị trí 1 -  Khu vực 1 Xã Mường Tè cũ;</v>
      </c>
      <c r="K159" s="266"/>
      <c r="L159" s="266"/>
      <c r="M159" s="266"/>
      <c r="N159" s="266"/>
      <c r="O159" s="266"/>
      <c r="P159" s="266"/>
      <c r="Q159" s="266"/>
    </row>
    <row r="164" spans="1:17" x14ac:dyDescent="0.45">
      <c r="A164" s="131" t="s">
        <v>315</v>
      </c>
      <c r="J164" s="131" t="s">
        <v>315</v>
      </c>
    </row>
    <row r="165" spans="1:17" x14ac:dyDescent="0.45">
      <c r="B165" s="132" t="s">
        <v>296</v>
      </c>
      <c r="D165" s="142">
        <v>0.11187003968253972</v>
      </c>
      <c r="E165" s="133">
        <f>D165</f>
        <v>0.11187003968253972</v>
      </c>
      <c r="J165" s="267" t="str">
        <f>"Tốc độ tăng giá đất thương mại dịch vụ tại nông thôn trung bình so với đơn giá theo Quyết định số 45/2019/QĐ-UBND là "&amp;TEXT(D165,"0,00")&amp;" lần (tương ứng là "&amp;TEXT(E165,"0%")&amp;")."</f>
        <v>Tốc độ tăng giá đất thương mại dịch vụ tại nông thôn trung bình so với đơn giá theo Quyết định số 45/2019/QĐ-UBND là 0,11 lần (tương ứng là 11%).</v>
      </c>
      <c r="K165" s="267"/>
      <c r="L165" s="267"/>
      <c r="M165" s="267"/>
      <c r="N165" s="267"/>
      <c r="O165" s="267"/>
      <c r="P165" s="267"/>
      <c r="Q165" s="267"/>
    </row>
    <row r="166" spans="1:17" x14ac:dyDescent="0.45">
      <c r="B166" s="131" t="s">
        <v>297</v>
      </c>
    </row>
    <row r="167" spans="1:17" x14ac:dyDescent="0.45">
      <c r="B167" s="134" t="s">
        <v>11</v>
      </c>
      <c r="C167" s="135" t="s">
        <v>298</v>
      </c>
      <c r="D167" s="136" t="s">
        <v>299</v>
      </c>
      <c r="E167" s="136" t="s">
        <v>303</v>
      </c>
      <c r="F167" s="136" t="s">
        <v>300</v>
      </c>
    </row>
    <row r="168" spans="1:17" ht="107.65" x14ac:dyDescent="0.45">
      <c r="B168" s="125">
        <v>1</v>
      </c>
      <c r="C168" s="137" t="s">
        <v>301</v>
      </c>
      <c r="D168" s="143">
        <v>33</v>
      </c>
      <c r="E168" s="143" t="s">
        <v>621</v>
      </c>
      <c r="F168" s="138" t="s">
        <v>623</v>
      </c>
      <c r="J168" s="267" t="str">
        <f>"Tuyến đường có giá thấp nhất là "&amp;F168&amp;" với đơn giá đề xuất là "&amp;TEXT(D168*1000,"#.##0")&amp;" đồng/m2, tăng so với giá đất thương mại dịch vụ tại nông thôn theo Quyết định số 45/2019/QĐ-UBND là "&amp;E168&amp;" lần (tương ứng là "&amp;TEXT(E168,"0%")&amp;");"</f>
        <v>Tuyến đường có giá thấp nhất là 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 với đơn giá đề xuất là 33.000 đồng/m2, tăng so với giá đất thương mại dịch vụ tại nông thôn theo Quyết định số 45/2019/QĐ-UBND là 0,10,0,10,0,10,0,10 lần (tương ứng là 0,10,0,10,0,10,0,10);</v>
      </c>
      <c r="K168" s="267"/>
      <c r="L168" s="267"/>
      <c r="M168" s="267"/>
      <c r="N168" s="267"/>
      <c r="O168" s="267"/>
      <c r="P168" s="267"/>
      <c r="Q168" s="267"/>
    </row>
    <row r="169" spans="1:17" ht="61.5" x14ac:dyDescent="0.45">
      <c r="B169" s="125">
        <v>2</v>
      </c>
      <c r="C169" s="137" t="s">
        <v>302</v>
      </c>
      <c r="D169" s="143">
        <v>124</v>
      </c>
      <c r="E169" s="143" t="s">
        <v>624</v>
      </c>
      <c r="F169" s="138" t="s">
        <v>631</v>
      </c>
      <c r="J169" s="267" t="str">
        <f>"Tuyến đường có giá cao nhất là "&amp;F169&amp;" với đơn giá đề xuất là "&amp;TEXT(D169*1000,"#.##0")&amp;" đồng/m2, tăng so với giá đất thương mại dịch vụ tại nông thôn theo Quyết định số 45/2019/QĐ-UBND là "&amp;E169&amp;" lần (tương ứng là "&amp;TEXT(E169,"0%")&amp;");"</f>
        <v>Tuyến đường có giá cao nhất là Vị trí 1 -  Khu vực 1 Xã Mường Tè cũ;Vị trí 1 -  Khu vực 1 Xã Mường Tè cũ;Vị trí 1 -  Khu vực 1 Xã Mường Tè cũ với đơn giá đề xuất là 124.000 đồng/m2, tăng so với giá đất thương mại dịch vụ tại nông thôn theo Quyết định số 45/2019/QĐ-UBND là 0,24,0,24,0,24 lần (tương ứng là 0,24,0,24,0,24);</v>
      </c>
      <c r="K169" s="267"/>
      <c r="L169" s="267"/>
      <c r="M169" s="267"/>
      <c r="N169" s="267"/>
      <c r="O169" s="267"/>
      <c r="P169" s="267"/>
      <c r="Q169" s="267"/>
    </row>
    <row r="171" spans="1:17" x14ac:dyDescent="0.45">
      <c r="B171" s="131" t="s">
        <v>303</v>
      </c>
    </row>
    <row r="172" spans="1:17" x14ac:dyDescent="0.45">
      <c r="B172" s="134" t="s">
        <v>11</v>
      </c>
      <c r="C172" s="135" t="s">
        <v>298</v>
      </c>
      <c r="D172" s="136" t="s">
        <v>304</v>
      </c>
      <c r="E172" s="136"/>
      <c r="F172" s="136" t="s">
        <v>300</v>
      </c>
    </row>
    <row r="173" spans="1:17" ht="409.5" x14ac:dyDescent="0.45">
      <c r="B173" s="125">
        <v>1</v>
      </c>
      <c r="C173" s="137" t="s">
        <v>305</v>
      </c>
      <c r="D173" s="144">
        <v>7.4999999999999997E-2</v>
      </c>
      <c r="E173" s="144"/>
      <c r="F173" s="138" t="s">
        <v>629</v>
      </c>
      <c r="J173" s="266" t="str">
        <f>"Tỷ lệ tăng giá đất thương mại dịch vụ tại nông thôn thấp nhất là "&amp;TEXT(D173,"0,00")&amp;" lần so với đơn giá theo Quyết định số 45/2019/QĐ-UBND ( tương ứng tăng "&amp;TEXT(D173,"0%")&amp;") là "&amp;F173&amp;";"</f>
        <v>Tỷ lệ tăng giá đất thương mại dịch vụ tại nông thôn thấp nhất là 0,08 lần so với đơn giá theo Quyết định số 45/2019/QĐ-UBND ( tương ứng tăng 8%) là Vị trí 2 -  Khu vực 1 Xã Mường Tè cũ, Vị trí 1 -  Khu vực 3 Xã Mường Tè cũ, Vị trí 3 -  Khu vực 1 XÃ PA Ủ (gồm xã Pa Ủ cũ, xã Tá Bạ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2 -  Khu vực 1 Xã Mường Tè cũ, Vị trí 1 -  Khu vực 3 Xã Mường Tè cũ, Vị trí 3 -  Khu vực 1 XÃ THU LŨM (gồm xã Ka Lăng cũ, Thu Lũm cũ), Vị trí 2 -  Khu vực 2 XÃ THU LŨM (gồm xã Ka Lăng cũ, Thu Lũm cũ), Vị trí 1 -  Khu vực 3 XÃ THU LŨM (gồm xã Ka Lăng cũ, Thu Lũm cũ), Vị trí 3 -  Khu vực 1 XÃ THU LŨM (gồm xã Ka Lăng cũ, Thu Lũm cũ), Vị trí 2 -  Khu vực 2 XÃ THU LŨM (gồm xã Ka Lăng cũ, Thu Lũm cũ), Vị trí 1 -  Khu vực 3 XÃ THU LŨM (gồm xã Ka Lăng cũ, Thu Lũm cũ), Vị trí 3 -  Khu vực 1 XÃ PA Ủ (gồm xã Pa Ủ cũ, xã Tá Bạ cũ);</v>
      </c>
      <c r="K173" s="266"/>
      <c r="L173" s="266"/>
      <c r="M173" s="266"/>
      <c r="N173" s="266"/>
      <c r="O173" s="266"/>
      <c r="P173" s="266"/>
      <c r="Q173" s="266"/>
    </row>
    <row r="174" spans="1:17" ht="46.15" x14ac:dyDescent="0.45">
      <c r="B174" s="125">
        <v>2</v>
      </c>
      <c r="C174" s="137" t="s">
        <v>306</v>
      </c>
      <c r="D174" s="144">
        <v>0.24</v>
      </c>
      <c r="E174" s="144"/>
      <c r="F174" s="138" t="s">
        <v>620</v>
      </c>
      <c r="J174" s="266" t="str">
        <f>"Tỷ lệ tăng giá đất thương mại dịch vụ tại nông thôn cao nhất là "&amp;TEXT(D174,"0,00")&amp;" lần so với đơn giá theo Quyết định số 45/2019/QĐ-UBND (tương ứng tăng "&amp;TEXT(D174,"0%")&amp;") là "&amp;F174&amp;";"</f>
        <v>Tỷ lệ tăng giá đất thương mại dịch vụ tại nông thôn cao nhất là 0,24 lần so với đơn giá theo Quyết định số 45/2019/QĐ-UBND (tương ứng tăng 24%) là Vị trí 1 -  Khu vực 1 Xã Mường Tè cũ, Vị trí 1 -  Khu vực 1 Xã Mường Tè cũ, Vị trí 1 -  Khu vực 1 Xã Mường Tè cũ;</v>
      </c>
      <c r="K174" s="266"/>
      <c r="L174" s="266"/>
      <c r="M174" s="266"/>
      <c r="N174" s="266"/>
      <c r="O174" s="266"/>
      <c r="P174" s="266"/>
      <c r="Q174" s="266"/>
    </row>
    <row r="176" spans="1:17" x14ac:dyDescent="0.45">
      <c r="E176" s="129" t="s">
        <v>316</v>
      </c>
    </row>
    <row r="178" spans="1:17" x14ac:dyDescent="0.45">
      <c r="A178" s="131" t="s">
        <v>317</v>
      </c>
      <c r="J178" s="131" t="s">
        <v>317</v>
      </c>
    </row>
    <row r="179" spans="1:17" x14ac:dyDescent="0.45">
      <c r="B179" s="132" t="s">
        <v>296</v>
      </c>
      <c r="D179" s="142">
        <v>0.11503968253968251</v>
      </c>
      <c r="E179" s="133">
        <f>D179</f>
        <v>0.11503968253968251</v>
      </c>
      <c r="J179" s="267" t="str">
        <f>"Tốc độ tăng giá đất sản xuất kinh doanh phi nông nghiệp không phải đất thương mại dịch vụ tại nông thôn trung bình so với đơn giá theo Quyết định số 45/2019/QĐ-UBND là "&amp;TEXT(D179,"0,00")&amp;" lần (tương ứng là "&amp;TEXT(E179,"0%")&amp;");"</f>
        <v>Tốc độ tăng giá đất sản xuất kinh doanh phi nông nghiệp không phải đất thương mại dịch vụ tại nông thôn trung bình so với đơn giá theo Quyết định số 45/2019/QĐ-UBND là 0,12 lần (tương ứng là 12%);</v>
      </c>
      <c r="K179" s="267"/>
      <c r="L179" s="267"/>
      <c r="M179" s="267"/>
      <c r="N179" s="267"/>
      <c r="O179" s="267"/>
      <c r="P179" s="267"/>
      <c r="Q179" s="267"/>
    </row>
    <row r="180" spans="1:17" x14ac:dyDescent="0.45">
      <c r="B180" s="131" t="s">
        <v>297</v>
      </c>
    </row>
    <row r="181" spans="1:17" x14ac:dyDescent="0.45">
      <c r="B181" s="134" t="s">
        <v>11</v>
      </c>
      <c r="C181" s="135" t="s">
        <v>298</v>
      </c>
      <c r="D181" s="136" t="s">
        <v>299</v>
      </c>
      <c r="E181" s="136" t="s">
        <v>303</v>
      </c>
      <c r="F181" s="136" t="s">
        <v>300</v>
      </c>
    </row>
    <row r="182" spans="1:17" ht="107.65" x14ac:dyDescent="0.45">
      <c r="B182" s="125">
        <v>1</v>
      </c>
      <c r="C182" s="137" t="s">
        <v>301</v>
      </c>
      <c r="D182" s="143">
        <v>22</v>
      </c>
      <c r="E182" s="143" t="s">
        <v>621</v>
      </c>
      <c r="F182" s="138" t="s">
        <v>628</v>
      </c>
      <c r="J182" s="267" t="str">
        <f>"Tuyến đường có giá thấp nhất là "&amp;F182&amp;" với đơn giá đề xuất là "&amp;TEXT(D182*1000,"#.##0")&amp;" đồng/m2, tăng so với giá đất sản xuất kinh doanh phi nông nghiệp không phải đất thương mại dịch vụ tại nông thôn theo Quyết định số 45/2019/QĐ-UBND là "&amp;E182&amp;" lần (tương ứng là "&amp;TEXT(E182,"0%")&amp;");"</f>
        <v>Tuyến đường có giá thấp nhất là Vị trí 2 -  Khu vực 2 XÃ PA Ủ (gồm xã Pa Ủ cũ, xã Tá Bạ cũ),Vị trí 1 -  Khu vực 3 XÃ PA Ủ (gồm xã Pa Ủ cũ, xã Tá Bạ cũ),Vị trí 2 -  Khu vực 2 XÃ PA Ủ (gồm xã Pa Ủ cũ, xã Tá Bạ cũ),Vị trí 1 -  Khu vực 3 XÃ PA Ủ (gồm xã Pa Ủ cũ, xã Tá Bạ cũ) với đơn giá đề xuất là 22.000 đồng/m2, tăng so với giá đất sản xuất kinh doanh phi nông nghiệp không phải đất thương mại dịch vụ tại nông thôn theo Quyết định số 45/2019/QĐ-UBND là 0,10,0,10,0,10,0,10 lần (tương ứng là 0,10,0,10,0,10,0,10);</v>
      </c>
      <c r="K182" s="267"/>
      <c r="L182" s="267"/>
      <c r="M182" s="267"/>
      <c r="N182" s="267"/>
      <c r="O182" s="267"/>
      <c r="P182" s="267"/>
      <c r="Q182" s="267"/>
    </row>
    <row r="183" spans="1:17" ht="61.5" x14ac:dyDescent="0.45">
      <c r="B183" s="125">
        <v>2</v>
      </c>
      <c r="C183" s="137" t="s">
        <v>302</v>
      </c>
      <c r="D183" s="143">
        <v>87</v>
      </c>
      <c r="E183" s="143" t="s">
        <v>624</v>
      </c>
      <c r="F183" s="138" t="s">
        <v>625</v>
      </c>
      <c r="J183" s="267" t="str">
        <f>"Tuyến đường có giá cao nhất là "&amp;F183&amp;" với đơn giá đề xuất là "&amp;TEXT(D183*1000,"#.##0")&amp;" đồng/m2, tăng so với giá đất sản xuất kinh doanh phi nông nghiệp không phải đất thương mại dịch vụ tại nông thôn theo Quyết định số 45/2019/QĐ-UBND là "&amp;E183&amp;" lần (tương ứng là "&amp;TEXT(E183,"0%")&amp;");"</f>
        <v>Tuyến đường có giá cao nhất là Vị trí 1 -  Khu vực 1 Xã Mường Tè cũ,Vị trí 1 -  Khu vực 1 Xã Mường Tè cũ,Vị trí 1 -  Khu vực 1 Xã Mường Tè cũ với đơn giá đề xuất là 87.000 đồng/m2, tăng so với giá đất sản xuất kinh doanh phi nông nghiệp không phải đất thương mại dịch vụ tại nông thôn theo Quyết định số 45/2019/QĐ-UBND là 0,24,0,24,0,24 lần (tương ứng là 0,24,0,24,0,24);</v>
      </c>
      <c r="K183" s="267"/>
      <c r="L183" s="267"/>
      <c r="M183" s="267"/>
      <c r="N183" s="267"/>
      <c r="O183" s="267"/>
      <c r="P183" s="267"/>
      <c r="Q183" s="267"/>
    </row>
    <row r="185" spans="1:17" x14ac:dyDescent="0.45">
      <c r="B185" s="131" t="s">
        <v>303</v>
      </c>
    </row>
    <row r="186" spans="1:17" x14ac:dyDescent="0.45">
      <c r="B186" s="134" t="s">
        <v>11</v>
      </c>
      <c r="C186" s="135" t="s">
        <v>298</v>
      </c>
      <c r="D186" s="136" t="s">
        <v>304</v>
      </c>
      <c r="E186" s="136"/>
      <c r="F186" s="136" t="s">
        <v>300</v>
      </c>
    </row>
    <row r="187" spans="1:17" ht="230.65" x14ac:dyDescent="0.45">
      <c r="B187" s="125">
        <v>1</v>
      </c>
      <c r="C187" s="137" t="s">
        <v>305</v>
      </c>
      <c r="D187" s="144">
        <v>6.6666666666666666E-2</v>
      </c>
      <c r="E187" s="144"/>
      <c r="F187" s="138" t="s">
        <v>630</v>
      </c>
      <c r="J187" s="266" t="str">
        <f>"Tỷ lệ tăng giá đất sản xuất kinh doanh phi nông nghiệp không phải đất thương mại dịch vụ tại nông thôn thấp nhất là "&amp;TEXT(D187,"0,00")&amp;" lần so với đơn giá theo Quyết định số 45/2019/QĐ-UBND ( tương ứng tăng "&amp;TEXT(D187,"0%")&amp;") là "&amp;F187&amp;";"</f>
        <v>Tỷ lệ tăng giá đất sản xuất kinh doanh phi nông nghiệp không phải đất thương mại dịch vụ tại nông thôn thấp nhất là 0,07 lần so với đơn giá theo Quyết định số 45/2019/QĐ-UBND ( tương ứng tăng 7%) là Vị trí 3 -  Khu vực 1 XÃ PA Ủ (gồm xã Pa Ủ cũ, xã Tá Bạ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2 -  Khu vực 2 XÃ THU LŨM (gồm xã Ka Lăng cũ, Thu Lũm cũ);Vị trí 1 -  Khu vực 3 XÃ THU LŨM (gồm xã Ka Lăng cũ, Thu Lũm cũ);Vị trí 3 -  Khu vực 1 XÃ PA Ủ (gồm xã Pa Ủ cũ, xã Tá Bạ cũ);</v>
      </c>
      <c r="K187" s="266"/>
      <c r="L187" s="266"/>
      <c r="M187" s="266"/>
      <c r="N187" s="266"/>
      <c r="O187" s="266"/>
      <c r="P187" s="266"/>
      <c r="Q187" s="266"/>
    </row>
    <row r="188" spans="1:17" ht="46.15" x14ac:dyDescent="0.45">
      <c r="B188" s="125">
        <v>2</v>
      </c>
      <c r="C188" s="137" t="s">
        <v>306</v>
      </c>
      <c r="D188" s="144">
        <v>0.24285714285714285</v>
      </c>
      <c r="E188" s="144"/>
      <c r="F188" s="138" t="s">
        <v>622</v>
      </c>
      <c r="J188" s="266" t="str">
        <f>"Tỷ lệ tăng giá đất sản xuất kinh doanh phi nông nghiệp không phải đất thương mại dịch vụ tại nông thôn cao nhất là "&amp;TEXT(D188,"0,00")&amp;" lần so với đơn giá theo Quyết định số 45/2019/QĐ-UBND (tương ứng tăng "&amp;TEXT(D188,"0%")&amp;") là "&amp;F188&amp;";"</f>
        <v>Tỷ lệ tăng giá đất sản xuất kinh doanh phi nông nghiệp không phải đất thương mại dịch vụ tại nông thôn cao nhất là 0,24 lần so với đơn giá theo Quyết định số 45/2019/QĐ-UBND (tương ứng tăng 24%) là Vị trí 1 -  Khu vực 1 Xã Mường Tè cũ; Vị trí 1 -  Khu vực 1 Xã Mường Tè cũ; Vị trí 1 -  Khu vực 1 Xã Mường Tè cũ;</v>
      </c>
      <c r="K188" s="266"/>
      <c r="L188" s="266"/>
      <c r="M188" s="266"/>
      <c r="N188" s="266"/>
      <c r="O188" s="266"/>
      <c r="P188" s="266"/>
      <c r="Q188" s="266"/>
    </row>
  </sheetData>
  <mergeCells count="61">
    <mergeCell ref="J37:Q37"/>
    <mergeCell ref="J28:Q29"/>
    <mergeCell ref="J31:Q31"/>
    <mergeCell ref="R31:Y31"/>
    <mergeCell ref="J32:Q32"/>
    <mergeCell ref="J36:Q36"/>
    <mergeCell ref="J72:Q72"/>
    <mergeCell ref="J40:Q40"/>
    <mergeCell ref="J43:Q43"/>
    <mergeCell ref="J44:Q44"/>
    <mergeCell ref="J48:Q48"/>
    <mergeCell ref="J49:Q49"/>
    <mergeCell ref="J54:Q54"/>
    <mergeCell ref="J57:Q57"/>
    <mergeCell ref="J58:Q58"/>
    <mergeCell ref="J62:Q62"/>
    <mergeCell ref="J63:Q63"/>
    <mergeCell ref="J69:Q70"/>
    <mergeCell ref="J103:Q103"/>
    <mergeCell ref="J73:Q73"/>
    <mergeCell ref="J77:Q77"/>
    <mergeCell ref="J78:Q78"/>
    <mergeCell ref="J81:Q81"/>
    <mergeCell ref="J84:Q84"/>
    <mergeCell ref="J85:Q85"/>
    <mergeCell ref="J89:Q89"/>
    <mergeCell ref="J90:Q90"/>
    <mergeCell ref="J95:Q95"/>
    <mergeCell ref="J98:Q98"/>
    <mergeCell ref="J99:Q99"/>
    <mergeCell ref="J137:Q137"/>
    <mergeCell ref="J104:Q104"/>
    <mergeCell ref="J111:Q112"/>
    <mergeCell ref="J114:Q114"/>
    <mergeCell ref="J115:Q115"/>
    <mergeCell ref="J119:Q119"/>
    <mergeCell ref="J120:Q120"/>
    <mergeCell ref="J123:Q123"/>
    <mergeCell ref="J126:Q126"/>
    <mergeCell ref="J127:Q127"/>
    <mergeCell ref="J131:Q131"/>
    <mergeCell ref="J132:Q132"/>
    <mergeCell ref="J169:Q169"/>
    <mergeCell ref="J140:Q140"/>
    <mergeCell ref="J141:Q141"/>
    <mergeCell ref="J145:Q145"/>
    <mergeCell ref="J146:Q146"/>
    <mergeCell ref="J150:Q150"/>
    <mergeCell ref="J153:Q153"/>
    <mergeCell ref="J154:Q154"/>
    <mergeCell ref="J158:Q158"/>
    <mergeCell ref="J159:Q159"/>
    <mergeCell ref="J165:Q165"/>
    <mergeCell ref="J168:Q168"/>
    <mergeCell ref="J188:Q188"/>
    <mergeCell ref="J173:Q173"/>
    <mergeCell ref="J174:Q174"/>
    <mergeCell ref="J179:Q179"/>
    <mergeCell ref="J182:Q182"/>
    <mergeCell ref="J183:Q183"/>
    <mergeCell ref="J187:Q1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ODT - Cung tuyến đường thêm mới</vt:lpstr>
      <vt:lpstr>ODT - Tuyến đường điều chỉnh</vt:lpstr>
      <vt:lpstr>Đất Cửa khẩu điều chỉnh</vt:lpstr>
      <vt:lpstr>PL02 BGĐ tuyết đường mới</vt:lpstr>
      <vt:lpstr>Tổng hợp</vt:lpstr>
      <vt:lpstr>'ODT - Tuyến đường điều chỉnh'!chuong_pl_2_name</vt:lpstr>
      <vt:lpstr>'ODT - Cung tuyến đường thêm mới'!muc_1</vt:lpstr>
      <vt:lpstr>'ODT - Cung tuyến đường thêm mới'!muc_1_name</vt:lpstr>
      <vt:lpstr>'ODT - Tuyến đường điều chỉnh'!Print_Titles</vt:lpstr>
      <vt:lpstr>'PL02 BGĐ tuyết đường mới'!Print_Titles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Dung Nguyễn</cp:lastModifiedBy>
  <cp:lastPrinted>2025-06-24T03:45:21Z</cp:lastPrinted>
  <dcterms:created xsi:type="dcterms:W3CDTF">2015-06-05T18:17:20Z</dcterms:created>
  <dcterms:modified xsi:type="dcterms:W3CDTF">2025-06-26T02:45:20Z</dcterms:modified>
</cp:coreProperties>
</file>