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Admin\Desktop\DUTHAOBANGGIA\DUTHAOXINYKIEN\"/>
    </mc:Choice>
  </mc:AlternateContent>
  <bookViews>
    <workbookView xWindow="-105" yWindow="-105" windowWidth="21795" windowHeight="12975" firstSheet="3" activeTab="3"/>
  </bookViews>
  <sheets>
    <sheet name="ODT - Cung tuyến đường thêm mới" sheetId="3" state="hidden" r:id="rId1"/>
    <sheet name="ODT - Tuyến đường điều chỉnh" sheetId="2" state="hidden" r:id="rId2"/>
    <sheet name="Đất Cửa khẩu điều chỉnh" sheetId="7" state="hidden" r:id="rId3"/>
    <sheet name="Pl03-BGD điều chỉnh tên đg" sheetId="25" r:id="rId4"/>
    <sheet name="ODT" sheetId="26" r:id="rId5"/>
    <sheet name="TMD" sheetId="27" r:id="rId6"/>
    <sheet name="SKC" sheetId="28" r:id="rId7"/>
    <sheet name="ONT" sheetId="29" r:id="rId8"/>
    <sheet name="TMD tại nông thôn" sheetId="30" r:id="rId9"/>
    <sheet name="SKC tại nông thôn" sheetId="31" r:id="rId10"/>
    <sheet name="MA LU THANG(ONT)" sheetId="32" r:id="rId11"/>
    <sheet name="MA LY THANG (TMD)" sheetId="33" r:id="rId12"/>
    <sheet name="MA LY THANG (SKC)" sheetId="34" r:id="rId13"/>
    <sheet name="Sheet1" sheetId="35" state="hidden" r:id="rId14"/>
    <sheet name="Tổng hợp" sheetId="23" state="hidden" r:id="rId15"/>
  </sheets>
  <externalReferences>
    <externalReference r:id="rId16"/>
    <externalReference r:id="rId17"/>
    <externalReference r:id="rId18"/>
    <externalReference r:id="rId19"/>
    <externalReference r:id="rId20"/>
    <externalReference r:id="rId21"/>
  </externalReferences>
  <definedNames>
    <definedName name="_xlnm._FilterDatabase" localSheetId="0" hidden="1">'ODT - Cung tuyến đường thêm mới'!$A$8:$P$53</definedName>
    <definedName name="_xlnm._FilterDatabase" localSheetId="1" hidden="1">'ODT - Tuyến đường điều chỉnh'!$A$9:$N$79</definedName>
    <definedName name="_xlnm._FilterDatabase" localSheetId="3" hidden="1">'Pl03-BGD điều chỉnh tên đg'!$A$8:$BK$65</definedName>
    <definedName name="chuong_pl_2_name" localSheetId="1">'ODT - Tuyến đường điều chỉnh'!$A$3</definedName>
    <definedName name="muc_1" localSheetId="0">'ODT - Cung tuyến đường thêm mới'!$A$9</definedName>
    <definedName name="muc_1_name" localSheetId="0">'ODT - Cung tuyến đường thêm mới'!$B$9</definedName>
    <definedName name="muc_14" localSheetId="2">'Đất Cửa khẩu điều chỉnh'!#REF!</definedName>
    <definedName name="_xlnm.Print_Titles" localSheetId="4">ODT!$6:$9</definedName>
    <definedName name="_xlnm.Print_Titles" localSheetId="1">'ODT - Tuyến đường điều chỉnh'!$6:$8</definedName>
    <definedName name="_xlnm.Print_Titles" localSheetId="7">ONT!$6:$10</definedName>
    <definedName name="_xlnm.Print_Titles" localSheetId="6">SKC!$6:$9</definedName>
    <definedName name="_xlnm.Print_Titles" localSheetId="9">'SKC tại nông thôn'!$6:$9</definedName>
    <definedName name="_xlnm.Print_Titles" localSheetId="5">TMD!$6:$9</definedName>
    <definedName name="_xlnm.Print_Titles" localSheetId="8">'TMD tại nông thôn'!$5:$8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9" i="28" l="1"/>
  <c r="O59" i="28"/>
  <c r="N59" i="28"/>
  <c r="P58" i="28"/>
  <c r="O58" i="28"/>
  <c r="N58" i="28"/>
  <c r="P57" i="28"/>
  <c r="O57" i="28"/>
  <c r="N57" i="28"/>
  <c r="N56" i="28"/>
  <c r="P55" i="28"/>
  <c r="O55" i="28"/>
  <c r="N55" i="28"/>
  <c r="P54" i="28"/>
  <c r="O54" i="28"/>
  <c r="N54" i="28"/>
  <c r="P53" i="28"/>
  <c r="O53" i="28"/>
  <c r="N53" i="28"/>
  <c r="N52" i="28"/>
  <c r="N51" i="28"/>
  <c r="N50" i="28"/>
  <c r="N49" i="28"/>
  <c r="N48" i="28"/>
  <c r="N47" i="28"/>
  <c r="N46" i="28"/>
  <c r="N45" i="28"/>
  <c r="N44" i="28"/>
  <c r="P42" i="28"/>
  <c r="O42" i="28"/>
  <c r="N42" i="28"/>
  <c r="P41" i="28"/>
  <c r="O41" i="28"/>
  <c r="N41" i="28"/>
  <c r="P32" i="28"/>
  <c r="O32" i="28"/>
  <c r="N32" i="28"/>
  <c r="P31" i="28"/>
  <c r="O31" i="28"/>
  <c r="N31" i="28"/>
  <c r="P30" i="28"/>
  <c r="O30" i="28"/>
  <c r="N30" i="28"/>
  <c r="P29" i="28"/>
  <c r="O29" i="28"/>
  <c r="N29" i="28"/>
  <c r="P28" i="28"/>
  <c r="O28" i="28"/>
  <c r="N28" i="28"/>
  <c r="N27" i="28"/>
  <c r="N25" i="28"/>
  <c r="N23" i="28"/>
  <c r="N20" i="28"/>
  <c r="N19" i="28"/>
  <c r="N18" i="28"/>
  <c r="N17" i="28"/>
  <c r="N16" i="28"/>
  <c r="N15" i="28"/>
  <c r="N14" i="28"/>
  <c r="N13" i="28"/>
  <c r="P12" i="28"/>
  <c r="O12" i="28"/>
  <c r="N12" i="28"/>
  <c r="N11" i="28"/>
  <c r="P60" i="27"/>
  <c r="O60" i="27"/>
  <c r="N60" i="27"/>
  <c r="P59" i="27"/>
  <c r="O59" i="27"/>
  <c r="N59" i="27"/>
  <c r="P58" i="27"/>
  <c r="O58" i="27"/>
  <c r="N58" i="27"/>
  <c r="N57" i="27"/>
  <c r="P56" i="27"/>
  <c r="O56" i="27"/>
  <c r="N56" i="27"/>
  <c r="P55" i="27"/>
  <c r="O55" i="27"/>
  <c r="N55" i="27"/>
  <c r="P54" i="27"/>
  <c r="O54" i="27"/>
  <c r="N54" i="27"/>
  <c r="N53" i="27"/>
  <c r="N52" i="27"/>
  <c r="N51" i="27"/>
  <c r="N50" i="27"/>
  <c r="N49" i="27"/>
  <c r="N48" i="27"/>
  <c r="N47" i="27"/>
  <c r="N46" i="27"/>
  <c r="N45" i="27"/>
  <c r="P43" i="27"/>
  <c r="O43" i="27"/>
  <c r="N43" i="27"/>
  <c r="P42" i="27"/>
  <c r="O42" i="27"/>
  <c r="N42" i="27"/>
  <c r="P32" i="27"/>
  <c r="O32" i="27"/>
  <c r="N32" i="27"/>
  <c r="P31" i="27"/>
  <c r="O31" i="27"/>
  <c r="N31" i="27"/>
  <c r="P30" i="27"/>
  <c r="O30" i="27"/>
  <c r="N30" i="27"/>
  <c r="P29" i="27"/>
  <c r="O29" i="27"/>
  <c r="N29" i="27"/>
  <c r="P28" i="27"/>
  <c r="O28" i="27"/>
  <c r="N28" i="27"/>
  <c r="N27" i="27"/>
  <c r="N25" i="27"/>
  <c r="N23" i="27"/>
  <c r="N20" i="27"/>
  <c r="N19" i="27"/>
  <c r="N18" i="27"/>
  <c r="N17" i="27"/>
  <c r="N16" i="27"/>
  <c r="N15" i="27"/>
  <c r="N14" i="27"/>
  <c r="N13" i="27"/>
  <c r="P12" i="27"/>
  <c r="O12" i="27"/>
  <c r="N12" i="27"/>
  <c r="N11" i="27"/>
  <c r="V11" i="26"/>
  <c r="V12" i="26"/>
  <c r="V13" i="26"/>
  <c r="V14" i="26"/>
  <c r="V15" i="26"/>
  <c r="V16" i="26"/>
  <c r="V17" i="26"/>
  <c r="V18" i="26"/>
  <c r="V19" i="26"/>
  <c r="V20" i="26"/>
  <c r="V21" i="26"/>
  <c r="V22" i="26"/>
  <c r="V23" i="26"/>
  <c r="V24" i="26"/>
  <c r="V25" i="26"/>
  <c r="V26" i="26"/>
  <c r="V27" i="26"/>
  <c r="V28" i="26"/>
  <c r="V29" i="26"/>
  <c r="V31" i="26"/>
  <c r="V32" i="26"/>
  <c r="V34" i="26"/>
  <c r="V35" i="26"/>
  <c r="V36" i="26"/>
  <c r="V37" i="26"/>
  <c r="V38" i="26"/>
  <c r="V39" i="26"/>
  <c r="V40" i="26"/>
  <c r="V41" i="26"/>
  <c r="V42" i="26"/>
  <c r="V43" i="26"/>
  <c r="V44" i="26"/>
  <c r="V45" i="26"/>
  <c r="V46" i="26"/>
  <c r="V47" i="26"/>
  <c r="V48" i="26"/>
  <c r="V49" i="26"/>
  <c r="V50" i="26"/>
  <c r="N155" i="25"/>
  <c r="N145" i="25"/>
  <c r="V236" i="25"/>
  <c r="V237" i="25"/>
  <c r="N80" i="25"/>
  <c r="N459" i="25" l="1"/>
  <c r="N458" i="25"/>
  <c r="N457" i="25"/>
  <c r="N456" i="25"/>
  <c r="N455" i="25"/>
  <c r="N454" i="25"/>
  <c r="N453" i="25"/>
  <c r="N452" i="25"/>
  <c r="N451" i="25"/>
  <c r="N450" i="25"/>
  <c r="N449" i="25"/>
  <c r="N448" i="25"/>
  <c r="N447" i="25"/>
  <c r="O446" i="25"/>
  <c r="N446" i="25"/>
  <c r="N439" i="25"/>
  <c r="N438" i="25"/>
  <c r="N437" i="25"/>
  <c r="N436" i="25"/>
  <c r="N435" i="25"/>
  <c r="N434" i="25"/>
  <c r="N433" i="25"/>
  <c r="N432" i="25"/>
  <c r="N431" i="25"/>
  <c r="N430" i="25"/>
  <c r="N429" i="25"/>
  <c r="N428" i="25"/>
  <c r="N427" i="25"/>
  <c r="O426" i="25"/>
  <c r="N426" i="25"/>
  <c r="P420" i="25"/>
  <c r="O420" i="25"/>
  <c r="N420" i="25"/>
  <c r="P419" i="25"/>
  <c r="O419" i="25"/>
  <c r="N419" i="25"/>
  <c r="N418" i="25"/>
  <c r="P417" i="25"/>
  <c r="O417" i="25"/>
  <c r="N417" i="25"/>
  <c r="N416" i="25"/>
  <c r="N415" i="25"/>
  <c r="P414" i="25"/>
  <c r="O414" i="25"/>
  <c r="N414" i="25"/>
  <c r="U237" i="25"/>
  <c r="T237" i="25"/>
  <c r="U236" i="25"/>
  <c r="T236" i="25"/>
  <c r="T46" i="29"/>
  <c r="U46" i="29"/>
  <c r="V46" i="29"/>
  <c r="U45" i="29"/>
  <c r="V45" i="29"/>
  <c r="T45" i="29"/>
  <c r="P187" i="25" l="1"/>
  <c r="O187" i="25"/>
  <c r="N187" i="25"/>
  <c r="P186" i="25"/>
  <c r="O186" i="25"/>
  <c r="N186" i="25"/>
  <c r="P185" i="25"/>
  <c r="O185" i="25"/>
  <c r="N185" i="25"/>
  <c r="N184" i="25"/>
  <c r="P183" i="25"/>
  <c r="O183" i="25"/>
  <c r="N183" i="25"/>
  <c r="P182" i="25"/>
  <c r="O182" i="25"/>
  <c r="N182" i="25"/>
  <c r="P181" i="25"/>
  <c r="O181" i="25"/>
  <c r="N181" i="25"/>
  <c r="N180" i="25"/>
  <c r="N179" i="25"/>
  <c r="N178" i="25"/>
  <c r="N177" i="25"/>
  <c r="N176" i="25"/>
  <c r="N175" i="25"/>
  <c r="N174" i="25"/>
  <c r="N173" i="25"/>
  <c r="N172" i="25"/>
  <c r="P170" i="25"/>
  <c r="O170" i="25"/>
  <c r="N170" i="25"/>
  <c r="P169" i="25"/>
  <c r="O169" i="25"/>
  <c r="N169" i="25"/>
  <c r="P160" i="25"/>
  <c r="O160" i="25"/>
  <c r="N160" i="25"/>
  <c r="P159" i="25"/>
  <c r="O159" i="25"/>
  <c r="N159" i="25"/>
  <c r="P158" i="25"/>
  <c r="O158" i="25"/>
  <c r="N158" i="25"/>
  <c r="P157" i="25"/>
  <c r="O157" i="25"/>
  <c r="N157" i="25"/>
  <c r="P156" i="25"/>
  <c r="O156" i="25"/>
  <c r="N156" i="25"/>
  <c r="N153" i="25"/>
  <c r="N151" i="25"/>
  <c r="N148" i="25"/>
  <c r="N147" i="25"/>
  <c r="N146" i="25"/>
  <c r="N144" i="25"/>
  <c r="N143" i="25"/>
  <c r="N142" i="25"/>
  <c r="N141" i="25"/>
  <c r="P140" i="25"/>
  <c r="O140" i="25"/>
  <c r="N140" i="25"/>
  <c r="N139" i="25"/>
  <c r="P123" i="25"/>
  <c r="O123" i="25"/>
  <c r="N123" i="25"/>
  <c r="P122" i="25"/>
  <c r="O122" i="25"/>
  <c r="N122" i="25"/>
  <c r="P121" i="25"/>
  <c r="O121" i="25"/>
  <c r="N121" i="25"/>
  <c r="N120" i="25"/>
  <c r="P119" i="25"/>
  <c r="O119" i="25"/>
  <c r="N119" i="25"/>
  <c r="P118" i="25"/>
  <c r="O118" i="25"/>
  <c r="N118" i="25"/>
  <c r="P117" i="25"/>
  <c r="O117" i="25"/>
  <c r="N117" i="25"/>
  <c r="N116" i="25"/>
  <c r="N115" i="25"/>
  <c r="N114" i="25"/>
  <c r="N113" i="25"/>
  <c r="N112" i="25"/>
  <c r="N111" i="25"/>
  <c r="N110" i="25"/>
  <c r="N109" i="25"/>
  <c r="N108" i="25"/>
  <c r="P106" i="25"/>
  <c r="O106" i="25"/>
  <c r="N106" i="25"/>
  <c r="P105" i="25"/>
  <c r="O105" i="25"/>
  <c r="N105" i="25"/>
  <c r="P95" i="25"/>
  <c r="O95" i="25"/>
  <c r="N95" i="25"/>
  <c r="P94" i="25"/>
  <c r="O94" i="25"/>
  <c r="N94" i="25"/>
  <c r="P93" i="25"/>
  <c r="O93" i="25"/>
  <c r="N93" i="25"/>
  <c r="P92" i="25"/>
  <c r="O92" i="25"/>
  <c r="N92" i="25"/>
  <c r="P91" i="25"/>
  <c r="O91" i="25"/>
  <c r="N91" i="25"/>
  <c r="N90" i="25"/>
  <c r="N88" i="25"/>
  <c r="N86" i="25"/>
  <c r="N83" i="25"/>
  <c r="N82" i="25"/>
  <c r="N81" i="25"/>
  <c r="N79" i="25"/>
  <c r="N78" i="25"/>
  <c r="N77" i="25"/>
  <c r="N76" i="25"/>
  <c r="P75" i="25"/>
  <c r="O75" i="25"/>
  <c r="N75" i="25"/>
  <c r="N74" i="25"/>
  <c r="N10" i="34"/>
  <c r="N11" i="34"/>
  <c r="N12" i="34"/>
  <c r="N13" i="34"/>
  <c r="N14" i="34"/>
  <c r="N15" i="34"/>
  <c r="N16" i="34"/>
  <c r="N17" i="34"/>
  <c r="N18" i="34"/>
  <c r="N19" i="34"/>
  <c r="N20" i="34"/>
  <c r="N21" i="34"/>
  <c r="N22" i="34"/>
  <c r="O9" i="34"/>
  <c r="N9" i="34"/>
  <c r="N22" i="33"/>
  <c r="N10" i="33"/>
  <c r="N11" i="33"/>
  <c r="N12" i="33"/>
  <c r="N13" i="33"/>
  <c r="N14" i="33"/>
  <c r="N15" i="33"/>
  <c r="N16" i="33"/>
  <c r="N17" i="33"/>
  <c r="N18" i="33"/>
  <c r="N19" i="33"/>
  <c r="N20" i="33"/>
  <c r="N21" i="33"/>
  <c r="O9" i="33"/>
  <c r="N9" i="33"/>
  <c r="N10" i="32"/>
  <c r="N11" i="32"/>
  <c r="N12" i="32"/>
  <c r="O12" i="32"/>
  <c r="P12" i="32"/>
  <c r="N13" i="32"/>
  <c r="N14" i="32"/>
  <c r="O14" i="32"/>
  <c r="P14" i="32"/>
  <c r="N15" i="32"/>
  <c r="O15" i="32"/>
  <c r="P15" i="32"/>
  <c r="O9" i="32"/>
  <c r="P9" i="32"/>
  <c r="N9" i="32"/>
  <c r="H809" i="35" l="1"/>
  <c r="H808" i="35"/>
  <c r="O808" i="35"/>
  <c r="U808" i="35" s="1"/>
  <c r="H742" i="35" l="1"/>
  <c r="H740" i="35"/>
  <c r="H739" i="35"/>
  <c r="AP557" i="35"/>
  <c r="AP558" i="35"/>
  <c r="AD557" i="35"/>
  <c r="AD558" i="35"/>
  <c r="AD556" i="35"/>
  <c r="N901" i="35"/>
  <c r="M901" i="35"/>
  <c r="L901" i="35"/>
  <c r="K901" i="35"/>
  <c r="J901" i="35"/>
  <c r="I901" i="35"/>
  <c r="H901" i="35"/>
  <c r="N900" i="35"/>
  <c r="M900" i="35"/>
  <c r="L900" i="35"/>
  <c r="K900" i="35"/>
  <c r="J900" i="35"/>
  <c r="I900" i="35"/>
  <c r="H900" i="35"/>
  <c r="N899" i="35"/>
  <c r="M899" i="35"/>
  <c r="L899" i="35"/>
  <c r="K899" i="35"/>
  <c r="J899" i="35"/>
  <c r="I899" i="35"/>
  <c r="H899" i="35"/>
  <c r="N898" i="35"/>
  <c r="M898" i="35"/>
  <c r="L898" i="35"/>
  <c r="K898" i="35"/>
  <c r="J898" i="35"/>
  <c r="I898" i="35"/>
  <c r="H898" i="35"/>
  <c r="N897" i="35"/>
  <c r="M897" i="35"/>
  <c r="L897" i="35"/>
  <c r="K897" i="35"/>
  <c r="J897" i="35"/>
  <c r="I897" i="35"/>
  <c r="H897" i="35"/>
  <c r="N896" i="35"/>
  <c r="M896" i="35"/>
  <c r="L896" i="35"/>
  <c r="K896" i="35"/>
  <c r="J896" i="35"/>
  <c r="I896" i="35"/>
  <c r="H896" i="35"/>
  <c r="N895" i="35"/>
  <c r="M895" i="35"/>
  <c r="L895" i="35"/>
  <c r="K895" i="35"/>
  <c r="J895" i="35"/>
  <c r="I895" i="35"/>
  <c r="H895" i="35"/>
  <c r="N894" i="35"/>
  <c r="M894" i="35"/>
  <c r="L894" i="35"/>
  <c r="K894" i="35"/>
  <c r="J894" i="35"/>
  <c r="I894" i="35"/>
  <c r="H894" i="35"/>
  <c r="N893" i="35"/>
  <c r="M893" i="35"/>
  <c r="L893" i="35"/>
  <c r="K893" i="35"/>
  <c r="J893" i="35"/>
  <c r="I893" i="35"/>
  <c r="H893" i="35"/>
  <c r="BE892" i="35"/>
  <c r="BD892" i="35"/>
  <c r="AV892" i="35"/>
  <c r="AY892" i="35" s="1"/>
  <c r="AR892" i="35"/>
  <c r="AQ892" i="35"/>
  <c r="AL892" i="35"/>
  <c r="AK892" i="35"/>
  <c r="AD892" i="35"/>
  <c r="O892" i="35"/>
  <c r="H892" i="35"/>
  <c r="H891" i="35"/>
  <c r="BE890" i="35"/>
  <c r="BD890" i="35"/>
  <c r="BA890" i="35"/>
  <c r="AZ890" i="35"/>
  <c r="AX890" i="35"/>
  <c r="AW890" i="35"/>
  <c r="AQ890" i="35"/>
  <c r="AL890" i="35"/>
  <c r="AR890" i="35" s="1"/>
  <c r="AK890" i="35"/>
  <c r="AF890" i="35"/>
  <c r="AE890" i="35"/>
  <c r="AD890" i="35"/>
  <c r="W890" i="35"/>
  <c r="V890" i="35"/>
  <c r="Q890" i="35"/>
  <c r="P890" i="35"/>
  <c r="O890" i="35"/>
  <c r="H890" i="35"/>
  <c r="BE889" i="35"/>
  <c r="BD889" i="35"/>
  <c r="AX889" i="35"/>
  <c r="BA889" i="35" s="1"/>
  <c r="AL889" i="35"/>
  <c r="AR889" i="35" s="1"/>
  <c r="AK889" i="35"/>
  <c r="AQ889" i="35" s="1"/>
  <c r="AJ889" i="35"/>
  <c r="AP889" i="35" s="1"/>
  <c r="AF889" i="35"/>
  <c r="AE889" i="35"/>
  <c r="AD889" i="35"/>
  <c r="W889" i="35"/>
  <c r="Q889" i="35"/>
  <c r="P889" i="35"/>
  <c r="O889" i="35"/>
  <c r="H889" i="35"/>
  <c r="BE888" i="35"/>
  <c r="BD888" i="35"/>
  <c r="BA888" i="35"/>
  <c r="AX888" i="35"/>
  <c r="AL888" i="35"/>
  <c r="AR888" i="35" s="1"/>
  <c r="AK888" i="35"/>
  <c r="AQ888" i="35" s="1"/>
  <c r="AJ888" i="35"/>
  <c r="AP888" i="35" s="1"/>
  <c r="AF888" i="35"/>
  <c r="AE888" i="35"/>
  <c r="AD888" i="35"/>
  <c r="W888" i="35"/>
  <c r="Q888" i="35"/>
  <c r="P888" i="35"/>
  <c r="O888" i="35"/>
  <c r="H888" i="35"/>
  <c r="BM887" i="35"/>
  <c r="BE887" i="35"/>
  <c r="BD887" i="35"/>
  <c r="AF887" i="35"/>
  <c r="AE887" i="35"/>
  <c r="AD887" i="35"/>
  <c r="Q887" i="35"/>
  <c r="P887" i="35"/>
  <c r="H887" i="35"/>
  <c r="BM886" i="35"/>
  <c r="BE886" i="35"/>
  <c r="BD886" i="35"/>
  <c r="AZ886" i="35"/>
  <c r="AW886" i="35"/>
  <c r="AV886" i="35"/>
  <c r="AY886" i="35" s="1"/>
  <c r="AQ886" i="35"/>
  <c r="AL886" i="35"/>
  <c r="AR886" i="35" s="1"/>
  <c r="AK886" i="35"/>
  <c r="AJ886" i="35"/>
  <c r="AP886" i="35" s="1"/>
  <c r="AF886" i="35"/>
  <c r="AE886" i="35"/>
  <c r="AD886" i="35"/>
  <c r="V886" i="35"/>
  <c r="Q886" i="35"/>
  <c r="P886" i="35"/>
  <c r="O886" i="35"/>
  <c r="U886" i="35" s="1"/>
  <c r="H886" i="35"/>
  <c r="BM885" i="35"/>
  <c r="BE885" i="35"/>
  <c r="BD885" i="35"/>
  <c r="AV885" i="35"/>
  <c r="AY885" i="35" s="1"/>
  <c r="AL885" i="35"/>
  <c r="AR885" i="35" s="1"/>
  <c r="AK885" i="35"/>
  <c r="AQ885" i="35" s="1"/>
  <c r="AJ885" i="35"/>
  <c r="AP885" i="35" s="1"/>
  <c r="AF885" i="35"/>
  <c r="AE885" i="35"/>
  <c r="AD885" i="35"/>
  <c r="V885" i="35"/>
  <c r="U885" i="35"/>
  <c r="Q885" i="35"/>
  <c r="P885" i="35"/>
  <c r="AW885" i="35" s="1"/>
  <c r="AZ885" i="35" s="1"/>
  <c r="O885" i="35"/>
  <c r="H885" i="35"/>
  <c r="BM884" i="35"/>
  <c r="BE884" i="35"/>
  <c r="BD884" i="35"/>
  <c r="AW884" i="35"/>
  <c r="AZ884" i="35" s="1"/>
  <c r="AV884" i="35"/>
  <c r="AY884" i="35" s="1"/>
  <c r="AR884" i="35"/>
  <c r="AK884" i="35"/>
  <c r="AQ884" i="35" s="1"/>
  <c r="AJ884" i="35"/>
  <c r="AP884" i="35" s="1"/>
  <c r="AF884" i="35"/>
  <c r="AE884" i="35"/>
  <c r="AD884" i="35"/>
  <c r="V884" i="35"/>
  <c r="U884" i="35"/>
  <c r="Q884" i="35"/>
  <c r="AL884" i="35" s="1"/>
  <c r="P884" i="35"/>
  <c r="O884" i="35"/>
  <c r="H884" i="35"/>
  <c r="BM883" i="35"/>
  <c r="BE883" i="35"/>
  <c r="BD883" i="35"/>
  <c r="AR883" i="35"/>
  <c r="AL883" i="35"/>
  <c r="AK883" i="35"/>
  <c r="AQ883" i="35" s="1"/>
  <c r="AJ883" i="35"/>
  <c r="AP883" i="35" s="1"/>
  <c r="AD883" i="35"/>
  <c r="O883" i="35"/>
  <c r="AV883" i="35" s="1"/>
  <c r="AY883" i="35" s="1"/>
  <c r="H883" i="35"/>
  <c r="BM882" i="35"/>
  <c r="BE882" i="35"/>
  <c r="BD882" i="35"/>
  <c r="AF882" i="35"/>
  <c r="AE882" i="35"/>
  <c r="P882" i="35" s="1"/>
  <c r="AD882" i="35"/>
  <c r="O882" i="35" s="1"/>
  <c r="W882" i="35"/>
  <c r="Q882" i="35"/>
  <c r="H882" i="35"/>
  <c r="BM881" i="35"/>
  <c r="BE881" i="35"/>
  <c r="BD881" i="35"/>
  <c r="AX881" i="35"/>
  <c r="BA881" i="35" s="1"/>
  <c r="AW881" i="35"/>
  <c r="AZ881" i="35" s="1"/>
  <c r="AR881" i="35"/>
  <c r="AK881" i="35"/>
  <c r="AQ881" i="35" s="1"/>
  <c r="AF881" i="35"/>
  <c r="AE881" i="35"/>
  <c r="P881" i="35" s="1"/>
  <c r="AD881" i="35"/>
  <c r="O881" i="35" s="1"/>
  <c r="AJ881" i="35" s="1"/>
  <c r="AP881" i="35" s="1"/>
  <c r="V881" i="35"/>
  <c r="U881" i="35"/>
  <c r="Q881" i="35"/>
  <c r="AL881" i="35" s="1"/>
  <c r="H881" i="35"/>
  <c r="BM880" i="35"/>
  <c r="BE880" i="35"/>
  <c r="BD880" i="35"/>
  <c r="AX880" i="35"/>
  <c r="BA880" i="35" s="1"/>
  <c r="AW880" i="35"/>
  <c r="AZ880" i="35" s="1"/>
  <c r="AV880" i="35"/>
  <c r="AY880" i="35" s="1"/>
  <c r="AL880" i="35"/>
  <c r="AR880" i="35" s="1"/>
  <c r="AF880" i="35"/>
  <c r="Q880" i="35" s="1"/>
  <c r="W880" i="35" s="1"/>
  <c r="AE880" i="35"/>
  <c r="P880" i="35" s="1"/>
  <c r="V880" i="35" s="1"/>
  <c r="AD880" i="35"/>
  <c r="O880" i="35" s="1"/>
  <c r="U880" i="35" s="1"/>
  <c r="H880" i="35"/>
  <c r="BM879" i="35"/>
  <c r="BE879" i="35"/>
  <c r="BD879" i="35" s="1"/>
  <c r="AV879" i="35"/>
  <c r="AY879" i="35" s="1"/>
  <c r="AR879" i="35"/>
  <c r="AQ879" i="35"/>
  <c r="AL879" i="35"/>
  <c r="AK879" i="35"/>
  <c r="AD879" i="35"/>
  <c r="O879" i="35"/>
  <c r="H879" i="35"/>
  <c r="BM878" i="35"/>
  <c r="BE878" i="35"/>
  <c r="BD878" i="35" s="1"/>
  <c r="AV878" i="35"/>
  <c r="AY878" i="35" s="1"/>
  <c r="AQ878" i="35"/>
  <c r="AL878" i="35"/>
  <c r="AR878" i="35" s="1"/>
  <c r="AK878" i="35"/>
  <c r="AD878" i="35"/>
  <c r="O878" i="35"/>
  <c r="AJ878" i="35" s="1"/>
  <c r="AP878" i="35" s="1"/>
  <c r="H878" i="35"/>
  <c r="BM877" i="35"/>
  <c r="BE877" i="35"/>
  <c r="BD877" i="35"/>
  <c r="AR877" i="35"/>
  <c r="AQ877" i="35"/>
  <c r="AL877" i="35"/>
  <c r="AK877" i="35"/>
  <c r="AD877" i="35"/>
  <c r="O877" i="35" s="1"/>
  <c r="H877" i="35"/>
  <c r="BM876" i="35"/>
  <c r="BE876" i="35"/>
  <c r="BD876" i="35"/>
  <c r="AV876" i="35"/>
  <c r="AY876" i="35" s="1"/>
  <c r="AR876" i="35"/>
  <c r="AQ876" i="35"/>
  <c r="AF876" i="35"/>
  <c r="AE876" i="35"/>
  <c r="AD876" i="35"/>
  <c r="O876" i="35" s="1"/>
  <c r="U876" i="35" s="1"/>
  <c r="W876" i="35"/>
  <c r="Q876" i="35"/>
  <c r="AL876" i="35" s="1"/>
  <c r="P876" i="35"/>
  <c r="AK876" i="35" s="1"/>
  <c r="H876" i="35"/>
  <c r="BM875" i="35"/>
  <c r="BE875" i="35"/>
  <c r="BD875" i="35"/>
  <c r="AF875" i="35"/>
  <c r="AE875" i="35"/>
  <c r="P875" i="35" s="1"/>
  <c r="AD875" i="35"/>
  <c r="O875" i="35" s="1"/>
  <c r="AV875" i="35" s="1"/>
  <c r="AY875" i="35" s="1"/>
  <c r="U875" i="35"/>
  <c r="Q875" i="35"/>
  <c r="H875" i="35"/>
  <c r="BM874" i="35"/>
  <c r="BE874" i="35"/>
  <c r="BD874" i="35"/>
  <c r="AX874" i="35"/>
  <c r="BA874" i="35" s="1"/>
  <c r="AW874" i="35"/>
  <c r="AZ874" i="35" s="1"/>
  <c r="AL874" i="35"/>
  <c r="AR874" i="35" s="1"/>
  <c r="AK874" i="35"/>
  <c r="AQ874" i="35" s="1"/>
  <c r="AF874" i="35"/>
  <c r="Q874" i="35" s="1"/>
  <c r="AE874" i="35"/>
  <c r="P874" i="35" s="1"/>
  <c r="AD874" i="35"/>
  <c r="O874" i="35" s="1"/>
  <c r="AJ874" i="35" s="1"/>
  <c r="AP874" i="35" s="1"/>
  <c r="W874" i="35"/>
  <c r="V874" i="35"/>
  <c r="U874" i="35"/>
  <c r="H874" i="35"/>
  <c r="BM873" i="35"/>
  <c r="BE873" i="35"/>
  <c r="BD873" i="35"/>
  <c r="BA873" i="35"/>
  <c r="AW873" i="35"/>
  <c r="AZ873" i="35" s="1"/>
  <c r="AP873" i="35"/>
  <c r="AL873" i="35"/>
  <c r="AR873" i="35" s="1"/>
  <c r="AK873" i="35"/>
  <c r="AQ873" i="35" s="1"/>
  <c r="AJ873" i="35"/>
  <c r="AF873" i="35"/>
  <c r="Q873" i="35" s="1"/>
  <c r="AX873" i="35" s="1"/>
  <c r="AE873" i="35"/>
  <c r="P873" i="35" s="1"/>
  <c r="V873" i="35" s="1"/>
  <c r="AD873" i="35"/>
  <c r="O873" i="35" s="1"/>
  <c r="W873" i="35"/>
  <c r="H873" i="35"/>
  <c r="BM872" i="35"/>
  <c r="BE872" i="35"/>
  <c r="BD872" i="35" s="1"/>
  <c r="AF872" i="35"/>
  <c r="Q872" i="35" s="1"/>
  <c r="AL872" i="35" s="1"/>
  <c r="AR872" i="35" s="1"/>
  <c r="AE872" i="35"/>
  <c r="AD872" i="35"/>
  <c r="W872" i="35"/>
  <c r="P872" i="35"/>
  <c r="O872" i="35"/>
  <c r="H872" i="35"/>
  <c r="BM871" i="35"/>
  <c r="BE871" i="35"/>
  <c r="BD871" i="35" s="1"/>
  <c r="AR871" i="35"/>
  <c r="AL871" i="35"/>
  <c r="AF871" i="35"/>
  <c r="Q871" i="35" s="1"/>
  <c r="AE871" i="35"/>
  <c r="P871" i="35" s="1"/>
  <c r="AD871" i="35"/>
  <c r="O871" i="35"/>
  <c r="AJ871" i="35" s="1"/>
  <c r="AP871" i="35" s="1"/>
  <c r="H871" i="35"/>
  <c r="BM870" i="35"/>
  <c r="BE870" i="35"/>
  <c r="BD870" i="35"/>
  <c r="AF870" i="35"/>
  <c r="Q870" i="35" s="1"/>
  <c r="AE870" i="35"/>
  <c r="AD870" i="35"/>
  <c r="P870" i="35"/>
  <c r="O870" i="35"/>
  <c r="H870" i="35"/>
  <c r="BM869" i="35"/>
  <c r="BE869" i="35"/>
  <c r="BD869" i="35"/>
  <c r="AL869" i="35"/>
  <c r="AR869" i="35" s="1"/>
  <c r="AK869" i="35"/>
  <c r="AQ869" i="35" s="1"/>
  <c r="AF869" i="35"/>
  <c r="AE869" i="35"/>
  <c r="AD869" i="35"/>
  <c r="V869" i="35"/>
  <c r="Q869" i="35"/>
  <c r="P869" i="35"/>
  <c r="AW869" i="35" s="1"/>
  <c r="AZ869" i="35" s="1"/>
  <c r="O869" i="35"/>
  <c r="AJ869" i="35" s="1"/>
  <c r="AP869" i="35" s="1"/>
  <c r="H869" i="35"/>
  <c r="BM868" i="35"/>
  <c r="BE868" i="35"/>
  <c r="BD868" i="35" s="1"/>
  <c r="AL868" i="35"/>
  <c r="AR868" i="35" s="1"/>
  <c r="AK868" i="35"/>
  <c r="AQ868" i="35" s="1"/>
  <c r="AF868" i="35"/>
  <c r="AE868" i="35"/>
  <c r="AD868" i="35"/>
  <c r="Q868" i="35"/>
  <c r="P868" i="35"/>
  <c r="O868" i="35"/>
  <c r="H868" i="35"/>
  <c r="BM867" i="35"/>
  <c r="BE867" i="35"/>
  <c r="BD867" i="35"/>
  <c r="AQ867" i="35"/>
  <c r="AL867" i="35"/>
  <c r="AR867" i="35" s="1"/>
  <c r="AK867" i="35"/>
  <c r="AF867" i="35"/>
  <c r="AE867" i="35"/>
  <c r="AD867" i="35"/>
  <c r="O867" i="35" s="1"/>
  <c r="W867" i="35"/>
  <c r="Q867" i="35"/>
  <c r="AX867" i="35" s="1"/>
  <c r="BA867" i="35" s="1"/>
  <c r="P867" i="35"/>
  <c r="V867" i="35" s="1"/>
  <c r="H867" i="35"/>
  <c r="BM866" i="35"/>
  <c r="BE866" i="35"/>
  <c r="BD866" i="35"/>
  <c r="AX866" i="35"/>
  <c r="BA866" i="35" s="1"/>
  <c r="AP866" i="35"/>
  <c r="AL866" i="35"/>
  <c r="AR866" i="35" s="1"/>
  <c r="AF866" i="35"/>
  <c r="AE866" i="35"/>
  <c r="P866" i="35" s="1"/>
  <c r="AD866" i="35"/>
  <c r="W866" i="35"/>
  <c r="U866" i="35"/>
  <c r="Q866" i="35"/>
  <c r="O866" i="35"/>
  <c r="AJ866" i="35" s="1"/>
  <c r="H866" i="35"/>
  <c r="BM865" i="35"/>
  <c r="BE865" i="35"/>
  <c r="BD865" i="35"/>
  <c r="AF865" i="35"/>
  <c r="Q865" i="35" s="1"/>
  <c r="AE865" i="35"/>
  <c r="AD865" i="35"/>
  <c r="O865" i="35" s="1"/>
  <c r="P865" i="35"/>
  <c r="AK865" i="35" s="1"/>
  <c r="AQ865" i="35" s="1"/>
  <c r="H865" i="35"/>
  <c r="BM864" i="35"/>
  <c r="BE864" i="35"/>
  <c r="BD864" i="35"/>
  <c r="AY864" i="35"/>
  <c r="AV864" i="35"/>
  <c r="AF864" i="35"/>
  <c r="AE864" i="35"/>
  <c r="P864" i="35" s="1"/>
  <c r="AD864" i="35"/>
  <c r="O864" i="35" s="1"/>
  <c r="AJ864" i="35" s="1"/>
  <c r="AP864" i="35" s="1"/>
  <c r="W864" i="35"/>
  <c r="V864" i="35"/>
  <c r="U864" i="35"/>
  <c r="Q864" i="35"/>
  <c r="AL864" i="35" s="1"/>
  <c r="AR864" i="35" s="1"/>
  <c r="H864" i="35"/>
  <c r="BM863" i="35"/>
  <c r="BE863" i="35"/>
  <c r="BD863" i="35"/>
  <c r="AW863" i="35"/>
  <c r="AZ863" i="35" s="1"/>
  <c r="AV863" i="35"/>
  <c r="AY863" i="35" s="1"/>
  <c r="AK863" i="35"/>
  <c r="AQ863" i="35" s="1"/>
  <c r="AJ863" i="35"/>
  <c r="AP863" i="35" s="1"/>
  <c r="AF863" i="35"/>
  <c r="Q863" i="35" s="1"/>
  <c r="AE863" i="35"/>
  <c r="P863" i="35" s="1"/>
  <c r="AD863" i="35"/>
  <c r="O863" i="35" s="1"/>
  <c r="V863" i="35"/>
  <c r="U863" i="35"/>
  <c r="H863" i="35"/>
  <c r="BM862" i="35"/>
  <c r="BE862" i="35"/>
  <c r="BD862" i="35"/>
  <c r="BA862" i="35"/>
  <c r="AZ862" i="35"/>
  <c r="AV862" i="35"/>
  <c r="AY862" i="35" s="1"/>
  <c r="AL862" i="35"/>
  <c r="AR862" i="35" s="1"/>
  <c r="AK862" i="35"/>
  <c r="AQ862" i="35" s="1"/>
  <c r="AJ862" i="35"/>
  <c r="AP862" i="35" s="1"/>
  <c r="AF862" i="35"/>
  <c r="Q862" i="35" s="1"/>
  <c r="AX862" i="35" s="1"/>
  <c r="AE862" i="35"/>
  <c r="P862" i="35" s="1"/>
  <c r="AW862" i="35" s="1"/>
  <c r="AD862" i="35"/>
  <c r="O862" i="35" s="1"/>
  <c r="U862" i="35" s="1"/>
  <c r="W862" i="35"/>
  <c r="V862" i="35"/>
  <c r="H862" i="35"/>
  <c r="BM861" i="35"/>
  <c r="BE861" i="35"/>
  <c r="BD861" i="35"/>
  <c r="BA861" i="35"/>
  <c r="AX861" i="35"/>
  <c r="AL861" i="35"/>
  <c r="AR861" i="35" s="1"/>
  <c r="AF861" i="35"/>
  <c r="Q861" i="35" s="1"/>
  <c r="AE861" i="35"/>
  <c r="P861" i="35" s="1"/>
  <c r="AK861" i="35" s="1"/>
  <c r="AQ861" i="35" s="1"/>
  <c r="AD861" i="35"/>
  <c r="O861" i="35" s="1"/>
  <c r="W861" i="35"/>
  <c r="V861" i="35"/>
  <c r="H861" i="35"/>
  <c r="BM860" i="35"/>
  <c r="BE860" i="35"/>
  <c r="BD860" i="35"/>
  <c r="AX860" i="35"/>
  <c r="BA860" i="35" s="1"/>
  <c r="AL860" i="35"/>
  <c r="AR860" i="35" s="1"/>
  <c r="AK860" i="35"/>
  <c r="AQ860" i="35" s="1"/>
  <c r="AF860" i="35"/>
  <c r="Q860" i="35" s="1"/>
  <c r="W860" i="35" s="1"/>
  <c r="AE860" i="35"/>
  <c r="P860" i="35" s="1"/>
  <c r="AD860" i="35"/>
  <c r="O860" i="35" s="1"/>
  <c r="H860" i="35"/>
  <c r="BM859" i="35"/>
  <c r="BE859" i="35"/>
  <c r="BD859" i="35" s="1"/>
  <c r="AJ859" i="35"/>
  <c r="AP859" i="35" s="1"/>
  <c r="AF859" i="35"/>
  <c r="Q859" i="35" s="1"/>
  <c r="AE859" i="35"/>
  <c r="P859" i="35" s="1"/>
  <c r="AD859" i="35"/>
  <c r="O859" i="35"/>
  <c r="H859" i="35"/>
  <c r="BM858" i="35"/>
  <c r="BE858" i="35"/>
  <c r="BD858" i="35"/>
  <c r="AV858" i="35"/>
  <c r="AY858" i="35" s="1"/>
  <c r="AL858" i="35"/>
  <c r="AR858" i="35" s="1"/>
  <c r="AF858" i="35"/>
  <c r="AE858" i="35"/>
  <c r="AD858" i="35"/>
  <c r="Q858" i="35"/>
  <c r="P858" i="35"/>
  <c r="O858" i="35"/>
  <c r="H858" i="35"/>
  <c r="BM857" i="35"/>
  <c r="BE857" i="35"/>
  <c r="BD857" i="35" s="1"/>
  <c r="AW857" i="35"/>
  <c r="AZ857" i="35" s="1"/>
  <c r="AL857" i="35"/>
  <c r="AR857" i="35" s="1"/>
  <c r="AK857" i="35"/>
  <c r="AQ857" i="35" s="1"/>
  <c r="AJ857" i="35"/>
  <c r="AP857" i="35" s="1"/>
  <c r="AF857" i="35"/>
  <c r="AE857" i="35"/>
  <c r="AD857" i="35"/>
  <c r="V857" i="35"/>
  <c r="U857" i="35"/>
  <c r="Q857" i="35"/>
  <c r="P857" i="35"/>
  <c r="O857" i="35"/>
  <c r="AV857" i="35" s="1"/>
  <c r="AY857" i="35" s="1"/>
  <c r="H857" i="35"/>
  <c r="BM856" i="35"/>
  <c r="BE856" i="35"/>
  <c r="BD856" i="35" s="1"/>
  <c r="AV856" i="35"/>
  <c r="AY856" i="35" s="1"/>
  <c r="AR856" i="35"/>
  <c r="AQ856" i="35"/>
  <c r="AJ856" i="35"/>
  <c r="AP856" i="35" s="1"/>
  <c r="AF856" i="35"/>
  <c r="AE856" i="35"/>
  <c r="AD856" i="35"/>
  <c r="U856" i="35"/>
  <c r="Q856" i="35"/>
  <c r="AL856" i="35" s="1"/>
  <c r="P856" i="35"/>
  <c r="AK856" i="35" s="1"/>
  <c r="O856" i="35"/>
  <c r="H856" i="35"/>
  <c r="BM855" i="35"/>
  <c r="BE855" i="35"/>
  <c r="BD855" i="35"/>
  <c r="AW855" i="35"/>
  <c r="AZ855" i="35" s="1"/>
  <c r="AQ855" i="35"/>
  <c r="AF855" i="35"/>
  <c r="AE855" i="35"/>
  <c r="AD855" i="35"/>
  <c r="O855" i="35" s="1"/>
  <c r="V855" i="35"/>
  <c r="U855" i="35"/>
  <c r="Q855" i="35"/>
  <c r="P855" i="35"/>
  <c r="AK855" i="35" s="1"/>
  <c r="H855" i="35"/>
  <c r="BM854" i="35"/>
  <c r="BE854" i="35"/>
  <c r="BD854" i="35"/>
  <c r="AX854" i="35"/>
  <c r="BA854" i="35" s="1"/>
  <c r="AV854" i="35"/>
  <c r="AY854" i="35" s="1"/>
  <c r="AF854" i="35"/>
  <c r="AE854" i="35"/>
  <c r="AD854" i="35"/>
  <c r="V854" i="35"/>
  <c r="U854" i="35"/>
  <c r="Q854" i="35"/>
  <c r="P854" i="35"/>
  <c r="AK854" i="35" s="1"/>
  <c r="AQ854" i="35" s="1"/>
  <c r="O854" i="35"/>
  <c r="AJ854" i="35" s="1"/>
  <c r="AP854" i="35" s="1"/>
  <c r="H854" i="35"/>
  <c r="BM853" i="35"/>
  <c r="BE853" i="35"/>
  <c r="BD853" i="35"/>
  <c r="AX853" i="35"/>
  <c r="BA853" i="35" s="1"/>
  <c r="AW853" i="35"/>
  <c r="AZ853" i="35" s="1"/>
  <c r="AV853" i="35"/>
  <c r="AY853" i="35" s="1"/>
  <c r="AF853" i="35"/>
  <c r="AE853" i="35"/>
  <c r="AD853" i="35"/>
  <c r="Q853" i="35"/>
  <c r="P853" i="35"/>
  <c r="O853" i="35"/>
  <c r="AJ853" i="35" s="1"/>
  <c r="AP853" i="35" s="1"/>
  <c r="H853" i="35"/>
  <c r="BM852" i="35"/>
  <c r="BE852" i="35"/>
  <c r="BD852" i="35"/>
  <c r="AV852" i="35"/>
  <c r="AY852" i="35" s="1"/>
  <c r="AR852" i="35"/>
  <c r="AF852" i="35"/>
  <c r="AE852" i="35"/>
  <c r="AD852" i="35"/>
  <c r="O852" i="35" s="1"/>
  <c r="W852" i="35"/>
  <c r="Q852" i="35"/>
  <c r="AL852" i="35" s="1"/>
  <c r="P852" i="35"/>
  <c r="H852" i="35"/>
  <c r="BM851" i="35"/>
  <c r="BE851" i="35"/>
  <c r="BD851" i="35" s="1"/>
  <c r="AJ851" i="35"/>
  <c r="AP851" i="35" s="1"/>
  <c r="AF851" i="35"/>
  <c r="AE851" i="35"/>
  <c r="P851" i="35" s="1"/>
  <c r="AD851" i="35"/>
  <c r="O851" i="35" s="1"/>
  <c r="W851" i="35"/>
  <c r="Q851" i="35"/>
  <c r="H851" i="35"/>
  <c r="H846" i="35"/>
  <c r="H845" i="35"/>
  <c r="H844" i="35"/>
  <c r="H843" i="35"/>
  <c r="H842" i="35"/>
  <c r="H841" i="35"/>
  <c r="H840" i="35"/>
  <c r="H839" i="35"/>
  <c r="H838" i="35"/>
  <c r="H837" i="35"/>
  <c r="H836" i="35"/>
  <c r="H835" i="35"/>
  <c r="H834" i="35"/>
  <c r="H833" i="35"/>
  <c r="H832" i="35"/>
  <c r="H831" i="35"/>
  <c r="BG830" i="35"/>
  <c r="BE830" i="35"/>
  <c r="BD830" i="35"/>
  <c r="AY830" i="35"/>
  <c r="AV830" i="35"/>
  <c r="AD830" i="35"/>
  <c r="U830" i="35"/>
  <c r="O830" i="35"/>
  <c r="AJ830" i="35" s="1"/>
  <c r="AP830" i="35" s="1"/>
  <c r="H830" i="35"/>
  <c r="A830" i="35"/>
  <c r="H829" i="35"/>
  <c r="BG828" i="35"/>
  <c r="BD828" i="35"/>
  <c r="AD828" i="35"/>
  <c r="H828" i="35"/>
  <c r="BG827" i="35"/>
  <c r="BD827" i="35"/>
  <c r="AD827" i="35"/>
  <c r="H827" i="35"/>
  <c r="BG826" i="35"/>
  <c r="BD826" i="35"/>
  <c r="AD826" i="35"/>
  <c r="O826" i="35"/>
  <c r="H826" i="35"/>
  <c r="BG825" i="35"/>
  <c r="BD825" i="35"/>
  <c r="AD825" i="35"/>
  <c r="O825" i="35"/>
  <c r="H825" i="35"/>
  <c r="BG824" i="35"/>
  <c r="BE824" i="35"/>
  <c r="BD824" i="35"/>
  <c r="AX824" i="35"/>
  <c r="BA824" i="35" s="1"/>
  <c r="AJ824" i="35"/>
  <c r="AP824" i="35" s="1"/>
  <c r="AF824" i="35"/>
  <c r="Q824" i="35" s="1"/>
  <c r="AE824" i="35"/>
  <c r="P824" i="35" s="1"/>
  <c r="AD824" i="35"/>
  <c r="O824" i="35" s="1"/>
  <c r="H824" i="35"/>
  <c r="BG823" i="35"/>
  <c r="BE823" i="35"/>
  <c r="BD823" i="35" s="1"/>
  <c r="AX823" i="35"/>
  <c r="BA823" i="35" s="1"/>
  <c r="AK823" i="35"/>
  <c r="AQ823" i="35" s="1"/>
  <c r="AJ823" i="35"/>
  <c r="AP823" i="35" s="1"/>
  <c r="AF823" i="35"/>
  <c r="AE823" i="35"/>
  <c r="P823" i="35" s="1"/>
  <c r="V823" i="35" s="1"/>
  <c r="AD823" i="35"/>
  <c r="O823" i="35" s="1"/>
  <c r="AV823" i="35" s="1"/>
  <c r="AY823" i="35" s="1"/>
  <c r="U823" i="35"/>
  <c r="Q823" i="35"/>
  <c r="AL823" i="35" s="1"/>
  <c r="AR823" i="35" s="1"/>
  <c r="H823" i="35"/>
  <c r="BG822" i="35"/>
  <c r="BE822" i="35"/>
  <c r="BD822" i="35" s="1"/>
  <c r="AF822" i="35"/>
  <c r="Q822" i="35" s="1"/>
  <c r="AE822" i="35"/>
  <c r="P822" i="35" s="1"/>
  <c r="AD822" i="35"/>
  <c r="O822" i="35" s="1"/>
  <c r="H822" i="35"/>
  <c r="BG821" i="35"/>
  <c r="BE821" i="35"/>
  <c r="BD821" i="35"/>
  <c r="AV821" i="35"/>
  <c r="AY821" i="35" s="1"/>
  <c r="AR821" i="35"/>
  <c r="AL821" i="35"/>
  <c r="AF821" i="35"/>
  <c r="AE821" i="35"/>
  <c r="AD821" i="35"/>
  <c r="Q821" i="35"/>
  <c r="P821" i="35"/>
  <c r="O821" i="35"/>
  <c r="AJ821" i="35" s="1"/>
  <c r="AP821" i="35" s="1"/>
  <c r="H821" i="35"/>
  <c r="BG820" i="35"/>
  <c r="BE820" i="35"/>
  <c r="BD820" i="35" s="1"/>
  <c r="AV820" i="35"/>
  <c r="AY820" i="35" s="1"/>
  <c r="AR820" i="35"/>
  <c r="AL820" i="35"/>
  <c r="AF820" i="35"/>
  <c r="AE820" i="35"/>
  <c r="AD820" i="35"/>
  <c r="U820" i="35"/>
  <c r="Q820" i="35"/>
  <c r="P820" i="35"/>
  <c r="O820" i="35"/>
  <c r="AJ820" i="35" s="1"/>
  <c r="AP820" i="35" s="1"/>
  <c r="H820" i="35"/>
  <c r="BG819" i="35"/>
  <c r="BE819" i="35"/>
  <c r="BD819" i="35"/>
  <c r="AK819" i="35"/>
  <c r="AQ819" i="35" s="1"/>
  <c r="AF819" i="35"/>
  <c r="AE819" i="35"/>
  <c r="AD819" i="35"/>
  <c r="Q819" i="35"/>
  <c r="P819" i="35"/>
  <c r="V819" i="35" s="1"/>
  <c r="O819" i="35"/>
  <c r="H819" i="35"/>
  <c r="BG818" i="35"/>
  <c r="BE818" i="35"/>
  <c r="BD818" i="35"/>
  <c r="AW818" i="35"/>
  <c r="AZ818" i="35" s="1"/>
  <c r="AQ818" i="35"/>
  <c r="AF818" i="35"/>
  <c r="Q818" i="35" s="1"/>
  <c r="AE818" i="35"/>
  <c r="AD818" i="35"/>
  <c r="V818" i="35"/>
  <c r="U818" i="35"/>
  <c r="P818" i="35"/>
  <c r="AK818" i="35" s="1"/>
  <c r="O818" i="35"/>
  <c r="AV818" i="35" s="1"/>
  <c r="AY818" i="35" s="1"/>
  <c r="H818" i="35"/>
  <c r="BG817" i="35"/>
  <c r="BE817" i="35"/>
  <c r="BD817" i="35" s="1"/>
  <c r="AX817" i="35"/>
  <c r="BA817" i="35" s="1"/>
  <c r="AW817" i="35"/>
  <c r="AZ817" i="35" s="1"/>
  <c r="AV817" i="35"/>
  <c r="AY817" i="35" s="1"/>
  <c r="AL817" i="35"/>
  <c r="AR817" i="35" s="1"/>
  <c r="AK817" i="35"/>
  <c r="AQ817" i="35" s="1"/>
  <c r="AJ817" i="35"/>
  <c r="AP817" i="35" s="1"/>
  <c r="AF817" i="35"/>
  <c r="Q817" i="35" s="1"/>
  <c r="W817" i="35" s="1"/>
  <c r="AE817" i="35"/>
  <c r="P817" i="35" s="1"/>
  <c r="V817" i="35" s="1"/>
  <c r="AD817" i="35"/>
  <c r="O817" i="35" s="1"/>
  <c r="U817" i="35"/>
  <c r="H817" i="35"/>
  <c r="A817" i="35"/>
  <c r="A818" i="35" s="1"/>
  <c r="A819" i="35" s="1"/>
  <c r="A820" i="35" s="1"/>
  <c r="A821" i="35" s="1"/>
  <c r="A822" i="35" s="1"/>
  <c r="A823" i="35" s="1"/>
  <c r="A824" i="35" s="1"/>
  <c r="BG816" i="35"/>
  <c r="BE816" i="35"/>
  <c r="BD816" i="35" s="1"/>
  <c r="BA816" i="35"/>
  <c r="AJ816" i="35"/>
  <c r="AP816" i="35" s="1"/>
  <c r="AF816" i="35"/>
  <c r="Q816" i="35" s="1"/>
  <c r="AX816" i="35" s="1"/>
  <c r="AE816" i="35"/>
  <c r="P816" i="35" s="1"/>
  <c r="AD816" i="35"/>
  <c r="O816" i="35" s="1"/>
  <c r="W816" i="35"/>
  <c r="H816" i="35"/>
  <c r="A816" i="35"/>
  <c r="BG815" i="35"/>
  <c r="BE815" i="35"/>
  <c r="BD815" i="35"/>
  <c r="AV815" i="35"/>
  <c r="AY815" i="35" s="1"/>
  <c r="AK815" i="35"/>
  <c r="AQ815" i="35" s="1"/>
  <c r="AJ815" i="35"/>
  <c r="AP815" i="35" s="1"/>
  <c r="AF815" i="35"/>
  <c r="Q815" i="35" s="1"/>
  <c r="AE815" i="35"/>
  <c r="AD815" i="35"/>
  <c r="U815" i="35"/>
  <c r="P815" i="35"/>
  <c r="O815" i="35"/>
  <c r="H815" i="35"/>
  <c r="BG814" i="35"/>
  <c r="BE814" i="35"/>
  <c r="BD814" i="35"/>
  <c r="AX814" i="35"/>
  <c r="BA814" i="35" s="1"/>
  <c r="AV814" i="35"/>
  <c r="AY814" i="35" s="1"/>
  <c r="AJ814" i="35"/>
  <c r="AP814" i="35" s="1"/>
  <c r="AF814" i="35"/>
  <c r="AE814" i="35"/>
  <c r="AD814" i="35"/>
  <c r="V814" i="35"/>
  <c r="U814" i="35"/>
  <c r="Q814" i="35"/>
  <c r="P814" i="35"/>
  <c r="AK814" i="35" s="1"/>
  <c r="AQ814" i="35" s="1"/>
  <c r="O814" i="35"/>
  <c r="H814" i="35"/>
  <c r="A814" i="35"/>
  <c r="A815" i="35" s="1"/>
  <c r="BG813" i="35"/>
  <c r="BE813" i="35"/>
  <c r="BD813" i="35"/>
  <c r="AZ813" i="35"/>
  <c r="AV813" i="35"/>
  <c r="AY813" i="35" s="1"/>
  <c r="AK813" i="35"/>
  <c r="AQ813" i="35" s="1"/>
  <c r="AF813" i="35"/>
  <c r="AE813" i="35"/>
  <c r="AD813" i="35"/>
  <c r="O813" i="35" s="1"/>
  <c r="Q813" i="35"/>
  <c r="P813" i="35"/>
  <c r="AW813" i="35" s="1"/>
  <c r="H813" i="35"/>
  <c r="A813" i="35"/>
  <c r="BG812" i="35"/>
  <c r="BE812" i="35"/>
  <c r="BD812" i="35"/>
  <c r="AF812" i="35"/>
  <c r="Q812" i="35" s="1"/>
  <c r="AE812" i="35"/>
  <c r="P812" i="35" s="1"/>
  <c r="AD812" i="35"/>
  <c r="O812" i="35" s="1"/>
  <c r="V812" i="35"/>
  <c r="H812" i="35"/>
  <c r="BG811" i="35"/>
  <c r="BD811" i="35"/>
  <c r="O811" i="35"/>
  <c r="H811" i="35"/>
  <c r="BG810" i="35"/>
  <c r="BE810" i="35"/>
  <c r="BD810" i="35"/>
  <c r="AL810" i="35"/>
  <c r="AR810" i="35" s="1"/>
  <c r="AJ810" i="35"/>
  <c r="AP810" i="35" s="1"/>
  <c r="AF810" i="35"/>
  <c r="Q810" i="35" s="1"/>
  <c r="AE810" i="35"/>
  <c r="AD810" i="35"/>
  <c r="U810" i="35"/>
  <c r="P810" i="35"/>
  <c r="O810" i="35"/>
  <c r="AV810" i="35" s="1"/>
  <c r="AY810" i="35" s="1"/>
  <c r="H810" i="35"/>
  <c r="BG809" i="35"/>
  <c r="AF809" i="35"/>
  <c r="AE809" i="35"/>
  <c r="AD809" i="35"/>
  <c r="BG808" i="35"/>
  <c r="BE808" i="35"/>
  <c r="BD808" i="35" s="1"/>
  <c r="AF808" i="35"/>
  <c r="AE808" i="35"/>
  <c r="AD808" i="35"/>
  <c r="BG807" i="35"/>
  <c r="BE807" i="35"/>
  <c r="BD807" i="35"/>
  <c r="AV807" i="35"/>
  <c r="AY807" i="35" s="1"/>
  <c r="AJ807" i="35"/>
  <c r="AP807" i="35" s="1"/>
  <c r="AF807" i="35"/>
  <c r="AE807" i="35"/>
  <c r="AD807" i="35"/>
  <c r="O807" i="35"/>
  <c r="H807" i="35"/>
  <c r="BG806" i="35"/>
  <c r="BE806" i="35"/>
  <c r="BD806" i="35" s="1"/>
  <c r="AV806" i="35"/>
  <c r="AY806" i="35" s="1"/>
  <c r="AP806" i="35"/>
  <c r="AJ806" i="35"/>
  <c r="AF806" i="35"/>
  <c r="AE806" i="35"/>
  <c r="AD806" i="35"/>
  <c r="O806" i="35" s="1"/>
  <c r="U806" i="35"/>
  <c r="H806" i="35"/>
  <c r="BG805" i="35"/>
  <c r="BE805" i="35"/>
  <c r="BD805" i="35" s="1"/>
  <c r="AV805" i="35"/>
  <c r="AY805" i="35" s="1"/>
  <c r="AJ805" i="35"/>
  <c r="AP805" i="35" s="1"/>
  <c r="AF805" i="35"/>
  <c r="AE805" i="35"/>
  <c r="AD805" i="35"/>
  <c r="O805" i="35"/>
  <c r="U805" i="35" s="1"/>
  <c r="H805" i="35"/>
  <c r="BG804" i="35"/>
  <c r="BE804" i="35"/>
  <c r="BD804" i="35"/>
  <c r="AZ804" i="35"/>
  <c r="AW804" i="35"/>
  <c r="AF804" i="35"/>
  <c r="AE804" i="35"/>
  <c r="P804" i="35" s="1"/>
  <c r="AK804" i="35" s="1"/>
  <c r="AQ804" i="35" s="1"/>
  <c r="AD804" i="35"/>
  <c r="O804" i="35" s="1"/>
  <c r="Q804" i="35"/>
  <c r="H804" i="35"/>
  <c r="BG803" i="35"/>
  <c r="BE803" i="35"/>
  <c r="BD803" i="35"/>
  <c r="AY803" i="35"/>
  <c r="AV803" i="35"/>
  <c r="AP803" i="35"/>
  <c r="AK803" i="35"/>
  <c r="AQ803" i="35" s="1"/>
  <c r="AJ803" i="35"/>
  <c r="AF803" i="35"/>
  <c r="AE803" i="35"/>
  <c r="P803" i="35" s="1"/>
  <c r="AD803" i="35"/>
  <c r="Q803" i="35"/>
  <c r="O803" i="35"/>
  <c r="U803" i="35" s="1"/>
  <c r="H803" i="35"/>
  <c r="BG802" i="35"/>
  <c r="BE802" i="35"/>
  <c r="AV802" i="35"/>
  <c r="AY802" i="35" s="1"/>
  <c r="AJ802" i="35"/>
  <c r="AP802" i="35" s="1"/>
  <c r="AF802" i="35"/>
  <c r="Q802" i="35" s="1"/>
  <c r="AE802" i="35"/>
  <c r="P802" i="35" s="1"/>
  <c r="AD802" i="35"/>
  <c r="O802" i="35" s="1"/>
  <c r="V802" i="35"/>
  <c r="U802" i="35"/>
  <c r="H802" i="35"/>
  <c r="BG801" i="35"/>
  <c r="BD801" i="35"/>
  <c r="AV801" i="35"/>
  <c r="O801" i="35"/>
  <c r="AJ801" i="35" s="1"/>
  <c r="H801" i="35"/>
  <c r="BG800" i="35"/>
  <c r="BE800" i="35"/>
  <c r="BD800" i="35" s="1"/>
  <c r="AW800" i="35"/>
  <c r="AZ800" i="35" s="1"/>
  <c r="AK800" i="35"/>
  <c r="AQ800" i="35" s="1"/>
  <c r="AF800" i="35"/>
  <c r="Q800" i="35" s="1"/>
  <c r="AE800" i="35"/>
  <c r="AD800" i="35"/>
  <c r="O800" i="35" s="1"/>
  <c r="AJ800" i="35" s="1"/>
  <c r="AP800" i="35" s="1"/>
  <c r="V800" i="35"/>
  <c r="P800" i="35"/>
  <c r="H800" i="35"/>
  <c r="BG799" i="35"/>
  <c r="BE799" i="35"/>
  <c r="BD799" i="35"/>
  <c r="AW799" i="35"/>
  <c r="AZ799" i="35" s="1"/>
  <c r="AF799" i="35"/>
  <c r="AE799" i="35"/>
  <c r="P799" i="35" s="1"/>
  <c r="AK799" i="35" s="1"/>
  <c r="AQ799" i="35" s="1"/>
  <c r="AD799" i="35"/>
  <c r="V799" i="35"/>
  <c r="Q799" i="35"/>
  <c r="O799" i="35"/>
  <c r="H799" i="35"/>
  <c r="BG798" i="35"/>
  <c r="BE798" i="35"/>
  <c r="BD798" i="35" s="1"/>
  <c r="AX798" i="35"/>
  <c r="BA798" i="35" s="1"/>
  <c r="AL798" i="35"/>
  <c r="AR798" i="35" s="1"/>
  <c r="AF798" i="35"/>
  <c r="Q798" i="35" s="1"/>
  <c r="AE798" i="35"/>
  <c r="AD798" i="35"/>
  <c r="W798" i="35"/>
  <c r="U798" i="35"/>
  <c r="P798" i="35"/>
  <c r="O798" i="35"/>
  <c r="H798" i="35"/>
  <c r="BG797" i="35"/>
  <c r="BE797" i="35"/>
  <c r="BD797" i="35"/>
  <c r="AJ797" i="35"/>
  <c r="AP797" i="35" s="1"/>
  <c r="AF797" i="35"/>
  <c r="AE797" i="35"/>
  <c r="AD797" i="35"/>
  <c r="O797" i="35"/>
  <c r="H797" i="35"/>
  <c r="BG796" i="35"/>
  <c r="BD796" i="35"/>
  <c r="H796" i="35"/>
  <c r="BG795" i="35"/>
  <c r="BE795" i="35"/>
  <c r="BD795" i="35" s="1"/>
  <c r="AF795" i="35"/>
  <c r="Q795" i="35" s="1"/>
  <c r="AE795" i="35"/>
  <c r="P795" i="35" s="1"/>
  <c r="P796" i="35" s="1"/>
  <c r="AD795" i="35"/>
  <c r="O795" i="35" s="1"/>
  <c r="W795" i="35"/>
  <c r="H795" i="35"/>
  <c r="H783" i="35"/>
  <c r="H782" i="35"/>
  <c r="H781" i="35"/>
  <c r="H780" i="35"/>
  <c r="H779" i="35"/>
  <c r="H778" i="35"/>
  <c r="H777" i="35"/>
  <c r="H776" i="35"/>
  <c r="H775" i="35"/>
  <c r="H774" i="35"/>
  <c r="H773" i="35"/>
  <c r="H772" i="35"/>
  <c r="BF771" i="35"/>
  <c r="BA771" i="35"/>
  <c r="AZ771" i="35" s="1"/>
  <c r="AV771" i="35"/>
  <c r="X771" i="35"/>
  <c r="L771" i="35" s="1"/>
  <c r="AS771" i="35" s="1"/>
  <c r="H771" i="35"/>
  <c r="T770" i="35"/>
  <c r="S770" i="35"/>
  <c r="R770" i="35"/>
  <c r="Q770" i="35"/>
  <c r="P770" i="35"/>
  <c r="N770" i="35"/>
  <c r="M770" i="35"/>
  <c r="L770" i="35"/>
  <c r="K770" i="35"/>
  <c r="J770" i="35"/>
  <c r="I770" i="35"/>
  <c r="H770" i="35"/>
  <c r="BL768" i="35"/>
  <c r="BI768" i="35"/>
  <c r="BC768" i="35"/>
  <c r="AV768" i="35"/>
  <c r="AJ768" i="35"/>
  <c r="H768" i="35"/>
  <c r="BL766" i="35"/>
  <c r="BI766" i="35"/>
  <c r="BD766" i="35"/>
  <c r="BC766" i="35" s="1"/>
  <c r="AJ766" i="35"/>
  <c r="AP766" i="35" s="1"/>
  <c r="AD766" i="35"/>
  <c r="O766" i="35" s="1"/>
  <c r="AV766" i="35" s="1"/>
  <c r="AY766" i="35" s="1"/>
  <c r="H766" i="35"/>
  <c r="BI765" i="35"/>
  <c r="BD765" i="35"/>
  <c r="BC765" i="35" s="1"/>
  <c r="AP765" i="35"/>
  <c r="AJ765" i="35"/>
  <c r="AD765" i="35"/>
  <c r="O765" i="35" s="1"/>
  <c r="AV765" i="35" s="1"/>
  <c r="AY765" i="35" s="1"/>
  <c r="U765" i="35"/>
  <c r="H765" i="35"/>
  <c r="BI764" i="35"/>
  <c r="BD764" i="35"/>
  <c r="BC764" i="35" s="1"/>
  <c r="AV764" i="35"/>
  <c r="AY764" i="35" s="1"/>
  <c r="AD764" i="35"/>
  <c r="O764" i="35" s="1"/>
  <c r="AJ764" i="35" s="1"/>
  <c r="AP764" i="35" s="1"/>
  <c r="H764" i="35"/>
  <c r="BI763" i="35"/>
  <c r="BD763" i="35"/>
  <c r="BC763" i="35" s="1"/>
  <c r="AV763" i="35"/>
  <c r="AY763" i="35" s="1"/>
  <c r="AJ763" i="35"/>
  <c r="AP763" i="35" s="1"/>
  <c r="AD763" i="35"/>
  <c r="O763" i="35" s="1"/>
  <c r="U763" i="35" s="1"/>
  <c r="H763" i="35"/>
  <c r="BI762" i="35"/>
  <c r="BD762" i="35"/>
  <c r="BC762" i="35" s="1"/>
  <c r="AV762" i="35"/>
  <c r="AY762" i="35" s="1"/>
  <c r="AP762" i="35"/>
  <c r="AJ762" i="35"/>
  <c r="AD762" i="35"/>
  <c r="O762" i="35" s="1"/>
  <c r="U762" i="35"/>
  <c r="H762" i="35"/>
  <c r="BI760" i="35"/>
  <c r="BD760" i="35"/>
  <c r="BC760" i="35" s="1"/>
  <c r="AD760" i="35"/>
  <c r="O760" i="35" s="1"/>
  <c r="U760" i="35"/>
  <c r="H760" i="35"/>
  <c r="BI759" i="35"/>
  <c r="BD759" i="35"/>
  <c r="BC759" i="35" s="1"/>
  <c r="AY759" i="35"/>
  <c r="AJ759" i="35"/>
  <c r="AP759" i="35" s="1"/>
  <c r="AD759" i="35"/>
  <c r="O759" i="35" s="1"/>
  <c r="AV759" i="35" s="1"/>
  <c r="U759" i="35"/>
  <c r="H759" i="35"/>
  <c r="BI758" i="35"/>
  <c r="BD758" i="35"/>
  <c r="BC758" i="35" s="1"/>
  <c r="AY758" i="35"/>
  <c r="AP758" i="35"/>
  <c r="AJ758" i="35"/>
  <c r="AD758" i="35"/>
  <c r="O758" i="35" s="1"/>
  <c r="AV758" i="35" s="1"/>
  <c r="U758" i="35"/>
  <c r="H758" i="35"/>
  <c r="BI757" i="35"/>
  <c r="BD757" i="35"/>
  <c r="BC757" i="35" s="1"/>
  <c r="AD757" i="35"/>
  <c r="O757" i="35" s="1"/>
  <c r="H757" i="35"/>
  <c r="BI756" i="35"/>
  <c r="BD756" i="35"/>
  <c r="BC756" i="35"/>
  <c r="AY756" i="35"/>
  <c r="AV756" i="35"/>
  <c r="AJ756" i="35"/>
  <c r="AP756" i="35" s="1"/>
  <c r="AD756" i="35"/>
  <c r="O756" i="35" s="1"/>
  <c r="U756" i="35"/>
  <c r="H756" i="35"/>
  <c r="BI755" i="35"/>
  <c r="BD755" i="35"/>
  <c r="BC755" i="35"/>
  <c r="AV755" i="35"/>
  <c r="AY755" i="35" s="1"/>
  <c r="AJ755" i="35"/>
  <c r="AP755" i="35" s="1"/>
  <c r="AD755" i="35"/>
  <c r="O755" i="35" s="1"/>
  <c r="U755" i="35" s="1"/>
  <c r="H755" i="35"/>
  <c r="BI754" i="35"/>
  <c r="BD754" i="35"/>
  <c r="BC754" i="35"/>
  <c r="AD754" i="35"/>
  <c r="O754" i="35" s="1"/>
  <c r="H754" i="35"/>
  <c r="BI753" i="35"/>
  <c r="BD753" i="35"/>
  <c r="BC753" i="35"/>
  <c r="AV753" i="35"/>
  <c r="AY753" i="35" s="1"/>
  <c r="AJ753" i="35"/>
  <c r="AP753" i="35" s="1"/>
  <c r="AD753" i="35"/>
  <c r="O753" i="35" s="1"/>
  <c r="U753" i="35"/>
  <c r="H753" i="35"/>
  <c r="BI752" i="35"/>
  <c r="BD752" i="35"/>
  <c r="BC752" i="35" s="1"/>
  <c r="AD752" i="35"/>
  <c r="O752" i="35" s="1"/>
  <c r="H752" i="35"/>
  <c r="BI751" i="35"/>
  <c r="BD751" i="35"/>
  <c r="BC751" i="35" s="1"/>
  <c r="AP751" i="35"/>
  <c r="AJ751" i="35"/>
  <c r="AD751" i="35"/>
  <c r="O751" i="35" s="1"/>
  <c r="AV751" i="35" s="1"/>
  <c r="AY751" i="35" s="1"/>
  <c r="U751" i="35"/>
  <c r="H751" i="35"/>
  <c r="BI750" i="35"/>
  <c r="BD750" i="35"/>
  <c r="BC750" i="35"/>
  <c r="AP750" i="35"/>
  <c r="AJ750" i="35"/>
  <c r="AD750" i="35"/>
  <c r="O750" i="35" s="1"/>
  <c r="AV750" i="35" s="1"/>
  <c r="AY750" i="35" s="1"/>
  <c r="U750" i="35"/>
  <c r="H750" i="35"/>
  <c r="BI749" i="35"/>
  <c r="BD749" i="35"/>
  <c r="BC749" i="35" s="1"/>
  <c r="AD749" i="35"/>
  <c r="O749" i="35"/>
  <c r="H749" i="35"/>
  <c r="BI748" i="35"/>
  <c r="BD748" i="35"/>
  <c r="BC748" i="35" s="1"/>
  <c r="AD748" i="35"/>
  <c r="O748" i="35"/>
  <c r="H748" i="35"/>
  <c r="BI747" i="35"/>
  <c r="BD747" i="35"/>
  <c r="BC747" i="35" s="1"/>
  <c r="AJ747" i="35"/>
  <c r="AP747" i="35" s="1"/>
  <c r="AD747" i="35"/>
  <c r="O747" i="35" s="1"/>
  <c r="H747" i="35"/>
  <c r="BI746" i="35"/>
  <c r="BD746" i="35"/>
  <c r="BC746" i="35" s="1"/>
  <c r="AD746" i="35"/>
  <c r="O746" i="35" s="1"/>
  <c r="H746" i="35"/>
  <c r="BI745" i="35"/>
  <c r="BD745" i="35"/>
  <c r="BC745" i="35" s="1"/>
  <c r="AD745" i="35"/>
  <c r="O745" i="35"/>
  <c r="H745" i="35"/>
  <c r="BI744" i="35"/>
  <c r="BD744" i="35"/>
  <c r="BC744" i="35" s="1"/>
  <c r="AW744" i="35"/>
  <c r="AZ744" i="35" s="1"/>
  <c r="AV744" i="35"/>
  <c r="AY744" i="35" s="1"/>
  <c r="AQ744" i="35"/>
  <c r="AK744" i="35"/>
  <c r="AF744" i="35"/>
  <c r="AE744" i="35"/>
  <c r="AD744" i="35"/>
  <c r="V744" i="35"/>
  <c r="U744" i="35"/>
  <c r="Q744" i="35"/>
  <c r="AL744" i="35" s="1"/>
  <c r="AR744" i="35" s="1"/>
  <c r="P744" i="35"/>
  <c r="O744" i="35"/>
  <c r="AJ744" i="35" s="1"/>
  <c r="AP744" i="35" s="1"/>
  <c r="H744" i="35"/>
  <c r="BI743" i="35"/>
  <c r="BD743" i="35"/>
  <c r="BC743" i="35" s="1"/>
  <c r="AX743" i="35"/>
  <c r="BA743" i="35" s="1"/>
  <c r="AW743" i="35"/>
  <c r="AZ743" i="35" s="1"/>
  <c r="AV743" i="35"/>
  <c r="AY743" i="35" s="1"/>
  <c r="AF743" i="35"/>
  <c r="AE743" i="35"/>
  <c r="AD743" i="35"/>
  <c r="W743" i="35"/>
  <c r="U743" i="35"/>
  <c r="Q743" i="35"/>
  <c r="AL743" i="35" s="1"/>
  <c r="AR743" i="35" s="1"/>
  <c r="P743" i="35"/>
  <c r="O743" i="35"/>
  <c r="AJ743" i="35" s="1"/>
  <c r="AP743" i="35" s="1"/>
  <c r="H743" i="35"/>
  <c r="BI742" i="35"/>
  <c r="BD742" i="35"/>
  <c r="BC742" i="35"/>
  <c r="AX742" i="35"/>
  <c r="BA742" i="35" s="1"/>
  <c r="AV742" i="35"/>
  <c r="AY742" i="35" s="1"/>
  <c r="AF742" i="35"/>
  <c r="AE742" i="35"/>
  <c r="P742" i="35" s="1"/>
  <c r="AD742" i="35"/>
  <c r="O742" i="35" s="1"/>
  <c r="U742" i="35" s="1"/>
  <c r="Q742" i="35"/>
  <c r="BL741" i="35"/>
  <c r="BI741" i="35"/>
  <c r="BD741" i="35"/>
  <c r="BC741" i="35" s="1"/>
  <c r="AJ741" i="35"/>
  <c r="AP741" i="35" s="1"/>
  <c r="AF741" i="35"/>
  <c r="Q741" i="35" s="1"/>
  <c r="AX741" i="35" s="1"/>
  <c r="BA741" i="35" s="1"/>
  <c r="AE741" i="35"/>
  <c r="P741" i="35" s="1"/>
  <c r="AD741" i="35"/>
  <c r="O741" i="35" s="1"/>
  <c r="W741" i="35"/>
  <c r="H741" i="35"/>
  <c r="BI740" i="35"/>
  <c r="BD740" i="35"/>
  <c r="BC740" i="35" s="1"/>
  <c r="AZ740" i="35"/>
  <c r="AF740" i="35"/>
  <c r="Q740" i="35" s="1"/>
  <c r="AE740" i="35"/>
  <c r="AD740" i="35"/>
  <c r="P740" i="35"/>
  <c r="O740" i="35"/>
  <c r="BL739" i="35"/>
  <c r="BL740" i="35" s="1"/>
  <c r="BL742" i="35" s="1"/>
  <c r="BL744" i="35" s="1"/>
  <c r="BL745" i="35" s="1"/>
  <c r="BL736" i="35" s="1"/>
  <c r="BL737" i="35" s="1"/>
  <c r="BL738" i="35" s="1"/>
  <c r="BL743" i="35" s="1"/>
  <c r="BL747" i="35" s="1"/>
  <c r="BL748" i="35" s="1"/>
  <c r="BL749" i="35" s="1"/>
  <c r="BL750" i="35" s="1"/>
  <c r="BL753" i="35" s="1"/>
  <c r="BL754" i="35" s="1"/>
  <c r="BL751" i="35" s="1"/>
  <c r="BL755" i="35" s="1"/>
  <c r="BL752" i="35" s="1"/>
  <c r="BL756" i="35" s="1"/>
  <c r="BL757" i="35" s="1"/>
  <c r="BL758" i="35" s="1"/>
  <c r="BL759" i="35" s="1"/>
  <c r="BL760" i="35" s="1"/>
  <c r="BL746" i="35" s="1"/>
  <c r="BI739" i="35"/>
  <c r="BD739" i="35"/>
  <c r="BC739" i="35" s="1"/>
  <c r="AF739" i="35"/>
  <c r="AE739" i="35"/>
  <c r="AD739" i="35"/>
  <c r="BI738" i="35"/>
  <c r="BD738" i="35"/>
  <c r="BC738" i="35" s="1"/>
  <c r="AW738" i="35"/>
  <c r="AZ738" i="35" s="1"/>
  <c r="AF738" i="35"/>
  <c r="Q738" i="35" s="1"/>
  <c r="AE738" i="35"/>
  <c r="AD738" i="35"/>
  <c r="O738" i="35" s="1"/>
  <c r="P738" i="35"/>
  <c r="H738" i="35"/>
  <c r="BI737" i="35"/>
  <c r="BD737" i="35"/>
  <c r="BC737" i="35"/>
  <c r="AV737" i="35"/>
  <c r="AY737" i="35" s="1"/>
  <c r="AK737" i="35"/>
  <c r="AQ737" i="35" s="1"/>
  <c r="AJ737" i="35"/>
  <c r="AP737" i="35" s="1"/>
  <c r="AF737" i="35"/>
  <c r="Q737" i="35" s="1"/>
  <c r="AE737" i="35"/>
  <c r="P737" i="35" s="1"/>
  <c r="AD737" i="35"/>
  <c r="U737" i="35"/>
  <c r="O737" i="35"/>
  <c r="H737" i="35"/>
  <c r="BI736" i="35"/>
  <c r="BD736" i="35"/>
  <c r="BC736" i="35" s="1"/>
  <c r="AV736" i="35"/>
  <c r="AY736" i="35" s="1"/>
  <c r="AJ736" i="35"/>
  <c r="AP736" i="35" s="1"/>
  <c r="AD736" i="35"/>
  <c r="O736" i="35"/>
  <c r="U736" i="35" s="1"/>
  <c r="H736" i="35"/>
  <c r="BL735" i="35"/>
  <c r="BI735" i="35"/>
  <c r="BD735" i="35"/>
  <c r="AJ735" i="35"/>
  <c r="AP735" i="35" s="1"/>
  <c r="AE735" i="35"/>
  <c r="P735" i="35" s="1"/>
  <c r="AD735" i="35"/>
  <c r="O735" i="35" s="1"/>
  <c r="H735" i="35"/>
  <c r="BI734" i="35"/>
  <c r="BD734" i="35"/>
  <c r="BC734" i="35" s="1"/>
  <c r="AD734" i="35"/>
  <c r="O734" i="35" s="1"/>
  <c r="H734" i="35"/>
  <c r="H729" i="35"/>
  <c r="H728" i="35"/>
  <c r="H727" i="35"/>
  <c r="H726" i="35"/>
  <c r="H725" i="35"/>
  <c r="H724" i="35"/>
  <c r="H723" i="35"/>
  <c r="H722" i="35"/>
  <c r="H721" i="35"/>
  <c r="H720" i="35"/>
  <c r="H719" i="35"/>
  <c r="H718" i="35"/>
  <c r="AD717" i="35"/>
  <c r="O717" i="35"/>
  <c r="H717" i="35"/>
  <c r="H716" i="35"/>
  <c r="AX715" i="35"/>
  <c r="AW715" i="35"/>
  <c r="AV715" i="35"/>
  <c r="AL715" i="35"/>
  <c r="AK715" i="35"/>
  <c r="AJ715" i="35"/>
  <c r="H715" i="35"/>
  <c r="AX714" i="35"/>
  <c r="AW714" i="35"/>
  <c r="AV714" i="35"/>
  <c r="AL714" i="35"/>
  <c r="AK714" i="35"/>
  <c r="AJ714" i="35"/>
  <c r="H714" i="35"/>
  <c r="AX713" i="35"/>
  <c r="AW713" i="35"/>
  <c r="AV713" i="35"/>
  <c r="AL713" i="35"/>
  <c r="AK713" i="35"/>
  <c r="AJ713" i="35"/>
  <c r="H713" i="35"/>
  <c r="AX712" i="35"/>
  <c r="AW712" i="35"/>
  <c r="AV712" i="35"/>
  <c r="AL712" i="35"/>
  <c r="AK712" i="35"/>
  <c r="AJ712" i="35"/>
  <c r="H712" i="35"/>
  <c r="H711" i="35"/>
  <c r="AX710" i="35"/>
  <c r="BA710" i="35" s="1"/>
  <c r="AV710" i="35"/>
  <c r="AY710" i="35" s="1"/>
  <c r="AP710" i="35"/>
  <c r="AL710" i="35"/>
  <c r="AR710" i="35" s="1"/>
  <c r="AK710" i="35"/>
  <c r="AQ710" i="35" s="1"/>
  <c r="AF710" i="35"/>
  <c r="AE710" i="35"/>
  <c r="AD710" i="35"/>
  <c r="W710" i="35"/>
  <c r="Q710" i="35"/>
  <c r="P710" i="35"/>
  <c r="AW710" i="35" s="1"/>
  <c r="AZ710" i="35" s="1"/>
  <c r="O710" i="35"/>
  <c r="AJ710" i="35" s="1"/>
  <c r="H710" i="35"/>
  <c r="BA709" i="35"/>
  <c r="AX709" i="35"/>
  <c r="AW709" i="35"/>
  <c r="AZ709" i="35" s="1"/>
  <c r="AF709" i="35"/>
  <c r="Q709" i="35" s="1"/>
  <c r="AL709" i="35" s="1"/>
  <c r="AR709" i="35" s="1"/>
  <c r="AE709" i="35"/>
  <c r="AD709" i="35"/>
  <c r="W709" i="35"/>
  <c r="V709" i="35"/>
  <c r="P709" i="35"/>
  <c r="AK709" i="35" s="1"/>
  <c r="AQ709" i="35" s="1"/>
  <c r="O709" i="35"/>
  <c r="AJ709" i="35" s="1"/>
  <c r="AP709" i="35" s="1"/>
  <c r="H709" i="35"/>
  <c r="H708" i="35"/>
  <c r="AW707" i="35"/>
  <c r="AZ707" i="35" s="1"/>
  <c r="AF707" i="35"/>
  <c r="AE707" i="35"/>
  <c r="AD707" i="35"/>
  <c r="Q707" i="35"/>
  <c r="P707" i="35"/>
  <c r="O707" i="35"/>
  <c r="H707" i="35"/>
  <c r="AJ706" i="35"/>
  <c r="AP706" i="35" s="1"/>
  <c r="AF706" i="35"/>
  <c r="Q706" i="35" s="1"/>
  <c r="AE706" i="35"/>
  <c r="P706" i="35" s="1"/>
  <c r="AD706" i="35"/>
  <c r="O706" i="35"/>
  <c r="H706" i="35"/>
  <c r="AX705" i="35"/>
  <c r="BA705" i="35" s="1"/>
  <c r="AV705" i="35"/>
  <c r="AY705" i="35" s="1"/>
  <c r="AL705" i="35"/>
  <c r="AR705" i="35" s="1"/>
  <c r="AF705" i="35"/>
  <c r="Q705" i="35" s="1"/>
  <c r="AE705" i="35"/>
  <c r="P705" i="35" s="1"/>
  <c r="AW705" i="35" s="1"/>
  <c r="AZ705" i="35" s="1"/>
  <c r="AD705" i="35"/>
  <c r="W705" i="35"/>
  <c r="U705" i="35"/>
  <c r="O705" i="35"/>
  <c r="AJ705" i="35" s="1"/>
  <c r="AP705" i="35" s="1"/>
  <c r="H705" i="35"/>
  <c r="AY704" i="35"/>
  <c r="AV704" i="35"/>
  <c r="AJ704" i="35"/>
  <c r="AP704" i="35" s="1"/>
  <c r="AF704" i="35"/>
  <c r="Q704" i="35" s="1"/>
  <c r="AE704" i="35"/>
  <c r="P704" i="35" s="1"/>
  <c r="AW704" i="35" s="1"/>
  <c r="AZ704" i="35" s="1"/>
  <c r="AD704" i="35"/>
  <c r="O704" i="35" s="1"/>
  <c r="V704" i="35"/>
  <c r="U704" i="35"/>
  <c r="H704" i="35"/>
  <c r="AW703" i="35"/>
  <c r="AZ703" i="35" s="1"/>
  <c r="AQ703" i="35"/>
  <c r="AF703" i="35"/>
  <c r="Q703" i="35" s="1"/>
  <c r="AE703" i="35"/>
  <c r="P703" i="35" s="1"/>
  <c r="AK703" i="35" s="1"/>
  <c r="AD703" i="35"/>
  <c r="O703" i="35" s="1"/>
  <c r="H703" i="35"/>
  <c r="AW702" i="35"/>
  <c r="AZ702" i="35" s="1"/>
  <c r="AR702" i="35"/>
  <c r="AL702" i="35"/>
  <c r="AF702" i="35"/>
  <c r="AE702" i="35"/>
  <c r="AD702" i="35"/>
  <c r="Q702" i="35"/>
  <c r="P702" i="35"/>
  <c r="AK702" i="35" s="1"/>
  <c r="AQ702" i="35" s="1"/>
  <c r="O702" i="35"/>
  <c r="H702" i="35"/>
  <c r="AV701" i="35"/>
  <c r="AY701" i="35" s="1"/>
  <c r="AK701" i="35"/>
  <c r="AQ701" i="35" s="1"/>
  <c r="AJ701" i="35"/>
  <c r="AP701" i="35" s="1"/>
  <c r="AF701" i="35"/>
  <c r="Q701" i="35" s="1"/>
  <c r="AE701" i="35"/>
  <c r="P701" i="35" s="1"/>
  <c r="AD701" i="35"/>
  <c r="U701" i="35"/>
  <c r="O701" i="35"/>
  <c r="H701" i="35"/>
  <c r="AX700" i="35"/>
  <c r="BA700" i="35" s="1"/>
  <c r="AF700" i="35"/>
  <c r="AE700" i="35"/>
  <c r="AD700" i="35"/>
  <c r="Q700" i="35"/>
  <c r="P700" i="35"/>
  <c r="O700" i="35"/>
  <c r="H700" i="35"/>
  <c r="AL699" i="35"/>
  <c r="AR699" i="35" s="1"/>
  <c r="AF699" i="35"/>
  <c r="Q699" i="35" s="1"/>
  <c r="AX699" i="35" s="1"/>
  <c r="BA699" i="35" s="1"/>
  <c r="AE699" i="35"/>
  <c r="AD699" i="35"/>
  <c r="O699" i="35" s="1"/>
  <c r="W699" i="35"/>
  <c r="P699" i="35"/>
  <c r="H699" i="35"/>
  <c r="AF698" i="35"/>
  <c r="Q698" i="35" s="1"/>
  <c r="AL698" i="35" s="1"/>
  <c r="AR698" i="35" s="1"/>
  <c r="AE698" i="35"/>
  <c r="AD698" i="35"/>
  <c r="O698" i="35" s="1"/>
  <c r="W698" i="35"/>
  <c r="V698" i="35"/>
  <c r="P698" i="35"/>
  <c r="H698" i="35"/>
  <c r="AY697" i="35"/>
  <c r="AX697" i="35"/>
  <c r="BA697" i="35" s="1"/>
  <c r="AW697" i="35"/>
  <c r="AZ697" i="35" s="1"/>
  <c r="AV697" i="35"/>
  <c r="AP697" i="35"/>
  <c r="AL697" i="35"/>
  <c r="AR697" i="35" s="1"/>
  <c r="AK697" i="35"/>
  <c r="AQ697" i="35" s="1"/>
  <c r="AJ697" i="35"/>
  <c r="AF697" i="35"/>
  <c r="AE697" i="35"/>
  <c r="AD697" i="35"/>
  <c r="W697" i="35"/>
  <c r="V697" i="35"/>
  <c r="U697" i="35"/>
  <c r="H697" i="35"/>
  <c r="AZ696" i="35"/>
  <c r="AX696" i="35"/>
  <c r="BA696" i="35" s="1"/>
  <c r="AW696" i="35"/>
  <c r="AV696" i="35"/>
  <c r="AY696" i="35" s="1"/>
  <c r="AQ696" i="35"/>
  <c r="AP696" i="35"/>
  <c r="AL696" i="35"/>
  <c r="AR696" i="35" s="1"/>
  <c r="AK696" i="35"/>
  <c r="AJ696" i="35"/>
  <c r="AF696" i="35"/>
  <c r="AE696" i="35"/>
  <c r="AD696" i="35"/>
  <c r="W696" i="35"/>
  <c r="V696" i="35"/>
  <c r="U696" i="35"/>
  <c r="H696" i="35"/>
  <c r="BA695" i="35"/>
  <c r="AZ695" i="35"/>
  <c r="AY695" i="35"/>
  <c r="AX695" i="35"/>
  <c r="AW695" i="35"/>
  <c r="AV695" i="35"/>
  <c r="AR695" i="35"/>
  <c r="AL695" i="35"/>
  <c r="AK695" i="35"/>
  <c r="AQ695" i="35" s="1"/>
  <c r="AJ695" i="35"/>
  <c r="AP695" i="35" s="1"/>
  <c r="AF695" i="35"/>
  <c r="AE695" i="35"/>
  <c r="AD695" i="35"/>
  <c r="W695" i="35"/>
  <c r="V695" i="35"/>
  <c r="U695" i="35"/>
  <c r="H695" i="35"/>
  <c r="AP694" i="35"/>
  <c r="AF694" i="35"/>
  <c r="Q694" i="35" s="1"/>
  <c r="AE694" i="35"/>
  <c r="AD694" i="35"/>
  <c r="P694" i="35"/>
  <c r="O694" i="35"/>
  <c r="AJ694" i="35" s="1"/>
  <c r="H694" i="35"/>
  <c r="AL693" i="35"/>
  <c r="AR693" i="35" s="1"/>
  <c r="AF693" i="35"/>
  <c r="AE693" i="35"/>
  <c r="AD693" i="35"/>
  <c r="Q693" i="35"/>
  <c r="AX693" i="35" s="1"/>
  <c r="BA693" i="35" s="1"/>
  <c r="P693" i="35"/>
  <c r="O693" i="35"/>
  <c r="H693" i="35"/>
  <c r="AJ692" i="35"/>
  <c r="AP692" i="35" s="1"/>
  <c r="AF692" i="35"/>
  <c r="Q692" i="35" s="1"/>
  <c r="AE692" i="35"/>
  <c r="AD692" i="35"/>
  <c r="V692" i="35"/>
  <c r="P692" i="35"/>
  <c r="AK692" i="35" s="1"/>
  <c r="AQ692" i="35" s="1"/>
  <c r="O692" i="35"/>
  <c r="AV692" i="35" s="1"/>
  <c r="AY692" i="35" s="1"/>
  <c r="H692" i="35"/>
  <c r="AF691" i="35"/>
  <c r="Q691" i="35" s="1"/>
  <c r="AE691" i="35"/>
  <c r="P691" i="35" s="1"/>
  <c r="AD691" i="35"/>
  <c r="O691" i="35" s="1"/>
  <c r="W691" i="35"/>
  <c r="H691" i="35"/>
  <c r="AF690" i="35"/>
  <c r="Q690" i="35" s="1"/>
  <c r="AE690" i="35"/>
  <c r="P690" i="35" s="1"/>
  <c r="AD690" i="35"/>
  <c r="O690" i="35" s="1"/>
  <c r="V690" i="35"/>
  <c r="H690" i="35"/>
  <c r="AV689" i="35"/>
  <c r="AY689" i="35" s="1"/>
  <c r="AR689" i="35"/>
  <c r="AF689" i="35"/>
  <c r="AE689" i="35"/>
  <c r="AD689" i="35"/>
  <c r="O689" i="35" s="1"/>
  <c r="AJ689" i="35" s="1"/>
  <c r="AP689" i="35" s="1"/>
  <c r="Q689" i="35"/>
  <c r="AL689" i="35" s="1"/>
  <c r="P689" i="35"/>
  <c r="V689" i="35" s="1"/>
  <c r="H689" i="35"/>
  <c r="AV688" i="35"/>
  <c r="AY688" i="35" s="1"/>
  <c r="AF688" i="35"/>
  <c r="AE688" i="35"/>
  <c r="AD688" i="35"/>
  <c r="W688" i="35"/>
  <c r="U688" i="35"/>
  <c r="Q688" i="35"/>
  <c r="AL688" i="35" s="1"/>
  <c r="AR688" i="35" s="1"/>
  <c r="P688" i="35"/>
  <c r="O688" i="35"/>
  <c r="AJ688" i="35" s="1"/>
  <c r="AP688" i="35" s="1"/>
  <c r="H688" i="35"/>
  <c r="AL687" i="35"/>
  <c r="AR687" i="35" s="1"/>
  <c r="AF687" i="35"/>
  <c r="AE687" i="35"/>
  <c r="P687" i="35" s="1"/>
  <c r="AD687" i="35"/>
  <c r="O687" i="35" s="1"/>
  <c r="AV687" i="35" s="1"/>
  <c r="AY687" i="35" s="1"/>
  <c r="U687" i="35"/>
  <c r="Q687" i="35"/>
  <c r="AX687" i="35" s="1"/>
  <c r="BA687" i="35" s="1"/>
  <c r="H687" i="35"/>
  <c r="AX686" i="35"/>
  <c r="BA686" i="35" s="1"/>
  <c r="AL686" i="35"/>
  <c r="AR686" i="35" s="1"/>
  <c r="AJ686" i="35"/>
  <c r="AP686" i="35" s="1"/>
  <c r="AF686" i="35"/>
  <c r="Q686" i="35" s="1"/>
  <c r="W686" i="35" s="1"/>
  <c r="AE686" i="35"/>
  <c r="AD686" i="35"/>
  <c r="P686" i="35"/>
  <c r="O686" i="35"/>
  <c r="AV686" i="35" s="1"/>
  <c r="AY686" i="35" s="1"/>
  <c r="H686" i="35"/>
  <c r="AF685" i="35"/>
  <c r="AE685" i="35"/>
  <c r="P685" i="35" s="1"/>
  <c r="AD685" i="35"/>
  <c r="O685" i="35" s="1"/>
  <c r="U685" i="35" s="1"/>
  <c r="Q685" i="35"/>
  <c r="AL685" i="35" s="1"/>
  <c r="AR685" i="35" s="1"/>
  <c r="H685" i="35"/>
  <c r="AJ684" i="35"/>
  <c r="AP684" i="35" s="1"/>
  <c r="AF684" i="35"/>
  <c r="Q684" i="35" s="1"/>
  <c r="AE684" i="35"/>
  <c r="P684" i="35" s="1"/>
  <c r="AD684" i="35"/>
  <c r="O684" i="35" s="1"/>
  <c r="V684" i="35"/>
  <c r="H684" i="35"/>
  <c r="AV683" i="35"/>
  <c r="AY683" i="35" s="1"/>
  <c r="AQ683" i="35"/>
  <c r="AK683" i="35"/>
  <c r="AF683" i="35"/>
  <c r="AE683" i="35"/>
  <c r="AD683" i="35"/>
  <c r="O683" i="35" s="1"/>
  <c r="AJ683" i="35" s="1"/>
  <c r="AP683" i="35" s="1"/>
  <c r="U683" i="35"/>
  <c r="Q683" i="35"/>
  <c r="AX683" i="35" s="1"/>
  <c r="BA683" i="35" s="1"/>
  <c r="P683" i="35"/>
  <c r="V683" i="35" s="1"/>
  <c r="H683" i="35"/>
  <c r="AW682" i="35"/>
  <c r="AZ682" i="35" s="1"/>
  <c r="AV682" i="35"/>
  <c r="AY682" i="35" s="1"/>
  <c r="AQ682" i="35"/>
  <c r="AJ682" i="35"/>
  <c r="AP682" i="35" s="1"/>
  <c r="AF682" i="35"/>
  <c r="Q682" i="35" s="1"/>
  <c r="AE682" i="35"/>
  <c r="AD682" i="35"/>
  <c r="V682" i="35"/>
  <c r="U682" i="35"/>
  <c r="P682" i="35"/>
  <c r="AK682" i="35" s="1"/>
  <c r="O682" i="35"/>
  <c r="H682" i="35"/>
  <c r="AV681" i="35"/>
  <c r="AY681" i="35" s="1"/>
  <c r="AF681" i="35"/>
  <c r="AE681" i="35"/>
  <c r="AD681" i="35"/>
  <c r="Q681" i="35"/>
  <c r="P681" i="35"/>
  <c r="O681" i="35"/>
  <c r="H681" i="35"/>
  <c r="BA680" i="35"/>
  <c r="AX680" i="35"/>
  <c r="AJ680" i="35"/>
  <c r="AP680" i="35" s="1"/>
  <c r="AF680" i="35"/>
  <c r="Q680" i="35" s="1"/>
  <c r="AL680" i="35" s="1"/>
  <c r="AR680" i="35" s="1"/>
  <c r="AE680" i="35"/>
  <c r="AD680" i="35"/>
  <c r="P680" i="35"/>
  <c r="O680" i="35"/>
  <c r="H680" i="35"/>
  <c r="AX679" i="35"/>
  <c r="BA679" i="35" s="1"/>
  <c r="AV679" i="35"/>
  <c r="AY679" i="35" s="1"/>
  <c r="AR679" i="35"/>
  <c r="AL679" i="35"/>
  <c r="AK679" i="35"/>
  <c r="AQ679" i="35" s="1"/>
  <c r="AJ679" i="35"/>
  <c r="AP679" i="35" s="1"/>
  <c r="AF679" i="35"/>
  <c r="Q679" i="35" s="1"/>
  <c r="W679" i="35" s="1"/>
  <c r="AE679" i="35"/>
  <c r="P679" i="35" s="1"/>
  <c r="AD679" i="35"/>
  <c r="O679" i="35" s="1"/>
  <c r="U679" i="35"/>
  <c r="H679" i="35"/>
  <c r="AY678" i="35"/>
  <c r="AX678" i="35"/>
  <c r="BA678" i="35" s="1"/>
  <c r="AV678" i="35"/>
  <c r="AF678" i="35"/>
  <c r="Q678" i="35" s="1"/>
  <c r="AL678" i="35" s="1"/>
  <c r="AR678" i="35" s="1"/>
  <c r="AE678" i="35"/>
  <c r="AD678" i="35"/>
  <c r="O678" i="35" s="1"/>
  <c r="AJ678" i="35" s="1"/>
  <c r="AP678" i="35" s="1"/>
  <c r="W678" i="35"/>
  <c r="U678" i="35"/>
  <c r="P678" i="35"/>
  <c r="H678" i="35"/>
  <c r="AQ677" i="35"/>
  <c r="AL677" i="35"/>
  <c r="AR677" i="35" s="1"/>
  <c r="AK677" i="35"/>
  <c r="AF677" i="35"/>
  <c r="AE677" i="35"/>
  <c r="P677" i="35" s="1"/>
  <c r="AD677" i="35"/>
  <c r="O677" i="35" s="1"/>
  <c r="W677" i="35"/>
  <c r="Q677" i="35"/>
  <c r="AX677" i="35" s="1"/>
  <c r="BA677" i="35" s="1"/>
  <c r="H677" i="35"/>
  <c r="AW676" i="35"/>
  <c r="AZ676" i="35" s="1"/>
  <c r="AV676" i="35"/>
  <c r="AY676" i="35" s="1"/>
  <c r="AQ676" i="35"/>
  <c r="AF676" i="35"/>
  <c r="AE676" i="35"/>
  <c r="AD676" i="35"/>
  <c r="V676" i="35"/>
  <c r="Q676" i="35"/>
  <c r="AL676" i="35" s="1"/>
  <c r="AR676" i="35" s="1"/>
  <c r="P676" i="35"/>
  <c r="AK676" i="35" s="1"/>
  <c r="O676" i="35"/>
  <c r="AJ676" i="35" s="1"/>
  <c r="AP676" i="35" s="1"/>
  <c r="H676" i="35"/>
  <c r="H664" i="35"/>
  <c r="H663" i="35"/>
  <c r="H662" i="35"/>
  <c r="H661" i="35"/>
  <c r="H660" i="35"/>
  <c r="H659" i="35"/>
  <c r="H658" i="35"/>
  <c r="H657" i="35"/>
  <c r="H656" i="35"/>
  <c r="H655" i="35"/>
  <c r="H654" i="35"/>
  <c r="H653" i="35"/>
  <c r="H652" i="35"/>
  <c r="H651" i="35"/>
  <c r="H650" i="35"/>
  <c r="H649" i="35"/>
  <c r="H648" i="35"/>
  <c r="T645" i="35"/>
  <c r="S645" i="35"/>
  <c r="R645" i="35"/>
  <c r="Q645" i="35"/>
  <c r="P645" i="35"/>
  <c r="O645" i="35"/>
  <c r="N645" i="35"/>
  <c r="M645" i="35"/>
  <c r="L645" i="35"/>
  <c r="K645" i="35"/>
  <c r="J645" i="35"/>
  <c r="I645" i="35"/>
  <c r="H645" i="35"/>
  <c r="T644" i="35"/>
  <c r="S644" i="35"/>
  <c r="R644" i="35"/>
  <c r="Q644" i="35"/>
  <c r="P644" i="35"/>
  <c r="O644" i="35"/>
  <c r="N644" i="35"/>
  <c r="M644" i="35"/>
  <c r="L644" i="35"/>
  <c r="K644" i="35"/>
  <c r="J644" i="35"/>
  <c r="I644" i="35"/>
  <c r="H644" i="35"/>
  <c r="BI643" i="35"/>
  <c r="BE643" i="35"/>
  <c r="BC643" i="35"/>
  <c r="AD643" i="35"/>
  <c r="O643" i="35"/>
  <c r="H643" i="35"/>
  <c r="T642" i="35"/>
  <c r="S642" i="35"/>
  <c r="R642" i="35"/>
  <c r="Q642" i="35"/>
  <c r="P642" i="35"/>
  <c r="O642" i="35"/>
  <c r="N642" i="35"/>
  <c r="M642" i="35"/>
  <c r="L642" i="35"/>
  <c r="K642" i="35"/>
  <c r="J642" i="35"/>
  <c r="I642" i="35"/>
  <c r="H642" i="35"/>
  <c r="G641" i="35"/>
  <c r="H641" i="35" s="1"/>
  <c r="F641" i="35"/>
  <c r="BC639" i="35"/>
  <c r="BD639" i="35" s="1"/>
  <c r="O639" i="35"/>
  <c r="AJ639" i="35" s="1"/>
  <c r="H639" i="35"/>
  <c r="BC637" i="35"/>
  <c r="BD637" i="35" s="1"/>
  <c r="AV637" i="35"/>
  <c r="AJ637" i="35"/>
  <c r="O637" i="35"/>
  <c r="H637" i="35"/>
  <c r="BC636" i="35"/>
  <c r="BD636" i="35" s="1"/>
  <c r="H636" i="35"/>
  <c r="BC635" i="35"/>
  <c r="BE634" i="35"/>
  <c r="BC634" i="35"/>
  <c r="BD634" i="35" s="1"/>
  <c r="AV634" i="35"/>
  <c r="AY634" i="35" s="1"/>
  <c r="AP634" i="35"/>
  <c r="AD634" i="35"/>
  <c r="O634" i="35" s="1"/>
  <c r="AJ634" i="35" s="1"/>
  <c r="U634" i="35"/>
  <c r="H634" i="35"/>
  <c r="BE633" i="35"/>
  <c r="BC633" i="35"/>
  <c r="BD633" i="35" s="1"/>
  <c r="AV633" i="35"/>
  <c r="AY633" i="35" s="1"/>
  <c r="AJ633" i="35"/>
  <c r="AP633" i="35" s="1"/>
  <c r="AD633" i="35"/>
  <c r="U633" i="35"/>
  <c r="O633" i="35"/>
  <c r="H633" i="35"/>
  <c r="BE632" i="35"/>
  <c r="BC632" i="35"/>
  <c r="AD632" i="35"/>
  <c r="O632" i="35"/>
  <c r="H632" i="35"/>
  <c r="BE631" i="35"/>
  <c r="BC631" i="35"/>
  <c r="BD631" i="35" s="1"/>
  <c r="AD631" i="35"/>
  <c r="O631" i="35" s="1"/>
  <c r="U631" i="35" s="1"/>
  <c r="H631" i="35"/>
  <c r="BE630" i="35"/>
  <c r="BC630" i="35"/>
  <c r="AL630" i="35"/>
  <c r="AR630" i="35" s="1"/>
  <c r="AJ630" i="35"/>
  <c r="AP630" i="35" s="1"/>
  <c r="AF630" i="35"/>
  <c r="Q630" i="35" s="1"/>
  <c r="AX630" i="35" s="1"/>
  <c r="BA630" i="35" s="1"/>
  <c r="AE630" i="35"/>
  <c r="P630" i="35" s="1"/>
  <c r="AD630" i="35"/>
  <c r="W630" i="35"/>
  <c r="V630" i="35"/>
  <c r="O630" i="35"/>
  <c r="U630" i="35" s="1"/>
  <c r="H630" i="35"/>
  <c r="BE629" i="35"/>
  <c r="BC629" i="35"/>
  <c r="BD629" i="35" s="1"/>
  <c r="AF629" i="35"/>
  <c r="Q629" i="35" s="1"/>
  <c r="AL629" i="35" s="1"/>
  <c r="AR629" i="35" s="1"/>
  <c r="AE629" i="35"/>
  <c r="P629" i="35" s="1"/>
  <c r="AD629" i="35"/>
  <c r="O629" i="35" s="1"/>
  <c r="AV629" i="35" s="1"/>
  <c r="AY629" i="35" s="1"/>
  <c r="H629" i="35"/>
  <c r="BE628" i="35"/>
  <c r="BC628" i="35"/>
  <c r="AX628" i="35"/>
  <c r="BA628" i="35" s="1"/>
  <c r="AR628" i="35"/>
  <c r="AF628" i="35"/>
  <c r="AE628" i="35"/>
  <c r="P628" i="35" s="1"/>
  <c r="AD628" i="35"/>
  <c r="O628" i="35" s="1"/>
  <c r="V628" i="35"/>
  <c r="Q628" i="35"/>
  <c r="AL628" i="35" s="1"/>
  <c r="H628" i="35"/>
  <c r="BE627" i="35"/>
  <c r="BC627" i="35"/>
  <c r="AV627" i="35"/>
  <c r="AY627" i="35" s="1"/>
  <c r="AK627" i="35"/>
  <c r="AQ627" i="35" s="1"/>
  <c r="AF627" i="35"/>
  <c r="AE627" i="35"/>
  <c r="P627" i="35" s="1"/>
  <c r="AD627" i="35"/>
  <c r="Q627" i="35"/>
  <c r="AX627" i="35" s="1"/>
  <c r="BA627" i="35" s="1"/>
  <c r="O627" i="35"/>
  <c r="AJ627" i="35" s="1"/>
  <c r="AP627" i="35" s="1"/>
  <c r="H627" i="35"/>
  <c r="BE626" i="35"/>
  <c r="BC626" i="35"/>
  <c r="AL626" i="35"/>
  <c r="AR626" i="35" s="1"/>
  <c r="AF626" i="35"/>
  <c r="Q626" i="35" s="1"/>
  <c r="AE626" i="35"/>
  <c r="P626" i="35" s="1"/>
  <c r="AD626" i="35"/>
  <c r="O626" i="35" s="1"/>
  <c r="H626" i="35"/>
  <c r="BE625" i="35"/>
  <c r="BC625" i="35"/>
  <c r="AF625" i="35"/>
  <c r="Q625" i="35" s="1"/>
  <c r="AX625" i="35" s="1"/>
  <c r="BA625" i="35" s="1"/>
  <c r="AE625" i="35"/>
  <c r="P625" i="35" s="1"/>
  <c r="AW625" i="35" s="1"/>
  <c r="AZ625" i="35" s="1"/>
  <c r="AD625" i="35"/>
  <c r="O625" i="35" s="1"/>
  <c r="W625" i="35"/>
  <c r="H625" i="35"/>
  <c r="BE624" i="35"/>
  <c r="BC624" i="35"/>
  <c r="AV624" i="35"/>
  <c r="AY624" i="35" s="1"/>
  <c r="AD624" i="35"/>
  <c r="O624" i="35" s="1"/>
  <c r="U624" i="35" s="1"/>
  <c r="H624" i="35"/>
  <c r="BC623" i="35"/>
  <c r="BI622" i="35"/>
  <c r="BE622" i="35"/>
  <c r="BC622" i="35"/>
  <c r="AF622" i="35"/>
  <c r="Q622" i="35" s="1"/>
  <c r="AE622" i="35"/>
  <c r="P622" i="35" s="1"/>
  <c r="AD622" i="35"/>
  <c r="O622" i="35" s="1"/>
  <c r="H622" i="35"/>
  <c r="BI621" i="35"/>
  <c r="BE621" i="35"/>
  <c r="BC621" i="35"/>
  <c r="BD621" i="35" s="1"/>
  <c r="AW621" i="35"/>
  <c r="AZ621" i="35" s="1"/>
  <c r="AF621" i="35"/>
  <c r="AE621" i="35"/>
  <c r="AD621" i="35"/>
  <c r="V621" i="35"/>
  <c r="Q621" i="35"/>
  <c r="P621" i="35"/>
  <c r="AK621" i="35" s="1"/>
  <c r="AQ621" i="35" s="1"/>
  <c r="O621" i="35"/>
  <c r="H621" i="35"/>
  <c r="BI620" i="35"/>
  <c r="BE620" i="35"/>
  <c r="BC620" i="35"/>
  <c r="BD620" i="35" s="1"/>
  <c r="AD620" i="35"/>
  <c r="O620" i="35"/>
  <c r="H620" i="35"/>
  <c r="BI619" i="35"/>
  <c r="BE619" i="35"/>
  <c r="BC619" i="35"/>
  <c r="BD619" i="35" s="1"/>
  <c r="AD619" i="35"/>
  <c r="O619" i="35"/>
  <c r="H619" i="35"/>
  <c r="BI618" i="35"/>
  <c r="BE618" i="35"/>
  <c r="BD618" i="35"/>
  <c r="AY618" i="35"/>
  <c r="AJ618" i="35"/>
  <c r="AP618" i="35" s="1"/>
  <c r="AD618" i="35"/>
  <c r="U618" i="35"/>
  <c r="O618" i="35"/>
  <c r="AV618" i="35" s="1"/>
  <c r="H618" i="35"/>
  <c r="BI617" i="35"/>
  <c r="BE617" i="35"/>
  <c r="BC617" i="35"/>
  <c r="AD617" i="35"/>
  <c r="O617" i="35"/>
  <c r="AV617" i="35" s="1"/>
  <c r="AY617" i="35" s="1"/>
  <c r="H617" i="35"/>
  <c r="BI616" i="35"/>
  <c r="BE616" i="35"/>
  <c r="BC616" i="35"/>
  <c r="AD616" i="35"/>
  <c r="O616" i="35"/>
  <c r="AV616" i="35" s="1"/>
  <c r="AY616" i="35" s="1"/>
  <c r="H616" i="35"/>
  <c r="BE615" i="35"/>
  <c r="BD615" i="35"/>
  <c r="AD615" i="35"/>
  <c r="U615" i="35"/>
  <c r="O615" i="35"/>
  <c r="AV615" i="35" s="1"/>
  <c r="H615" i="35"/>
  <c r="BI614" i="35"/>
  <c r="BE614" i="35"/>
  <c r="BC614" i="35"/>
  <c r="AV614" i="35"/>
  <c r="AY614" i="35" s="1"/>
  <c r="AD614" i="35"/>
  <c r="O614" i="35"/>
  <c r="AJ614" i="35" s="1"/>
  <c r="AP614" i="35" s="1"/>
  <c r="H614" i="35"/>
  <c r="BE613" i="35"/>
  <c r="BC613" i="35"/>
  <c r="BD613" i="35" s="1"/>
  <c r="AW613" i="35"/>
  <c r="AZ613" i="35" s="1"/>
  <c r="AF613" i="35"/>
  <c r="AE613" i="35"/>
  <c r="AD613" i="35"/>
  <c r="O613" i="35" s="1"/>
  <c r="V613" i="35"/>
  <c r="Q613" i="35"/>
  <c r="P613" i="35"/>
  <c r="AK613" i="35" s="1"/>
  <c r="AQ613" i="35" s="1"/>
  <c r="H613" i="35"/>
  <c r="BI612" i="35"/>
  <c r="BE612" i="35"/>
  <c r="BC612" i="35"/>
  <c r="BD612" i="35" s="1"/>
  <c r="AD612" i="35"/>
  <c r="O612" i="35" s="1"/>
  <c r="H612" i="35"/>
  <c r="BI611" i="35"/>
  <c r="BE611" i="35"/>
  <c r="BC611" i="35"/>
  <c r="BD611" i="35" s="1"/>
  <c r="AD611" i="35"/>
  <c r="O611" i="35"/>
  <c r="AV611" i="35" s="1"/>
  <c r="AY611" i="35" s="1"/>
  <c r="H611" i="35"/>
  <c r="BI610" i="35"/>
  <c r="BE610" i="35"/>
  <c r="BC610" i="35"/>
  <c r="BD610" i="35" s="1"/>
  <c r="AD610" i="35"/>
  <c r="O610" i="35" s="1"/>
  <c r="H610" i="35"/>
  <c r="BI609" i="35"/>
  <c r="BE609" i="35"/>
  <c r="BC609" i="35"/>
  <c r="AD609" i="35"/>
  <c r="U609" i="35"/>
  <c r="O609" i="35"/>
  <c r="AV609" i="35" s="1"/>
  <c r="AY609" i="35" s="1"/>
  <c r="H609" i="35"/>
  <c r="BI608" i="35"/>
  <c r="BE608" i="35"/>
  <c r="BC608" i="35"/>
  <c r="AD608" i="35"/>
  <c r="O608" i="35"/>
  <c r="AV608" i="35" s="1"/>
  <c r="AY608" i="35" s="1"/>
  <c r="H608" i="35"/>
  <c r="BE607" i="35"/>
  <c r="BC607" i="35"/>
  <c r="BD607" i="35" s="1"/>
  <c r="AL607" i="35"/>
  <c r="AR607" i="35" s="1"/>
  <c r="AJ607" i="35"/>
  <c r="AP607" i="35" s="1"/>
  <c r="AF607" i="35"/>
  <c r="AE607" i="35"/>
  <c r="P607" i="35" s="1"/>
  <c r="AD607" i="35"/>
  <c r="Q607" i="35"/>
  <c r="AX607" i="35" s="1"/>
  <c r="BA607" i="35" s="1"/>
  <c r="O607" i="35"/>
  <c r="AV607" i="35" s="1"/>
  <c r="AY607" i="35" s="1"/>
  <c r="H607" i="35"/>
  <c r="BI606" i="35"/>
  <c r="BE606" i="35"/>
  <c r="BC606" i="35"/>
  <c r="AV606" i="35"/>
  <c r="AY606" i="35" s="1"/>
  <c r="AD606" i="35"/>
  <c r="O606" i="35"/>
  <c r="AJ606" i="35" s="1"/>
  <c r="AP606" i="35" s="1"/>
  <c r="H606" i="35"/>
  <c r="BE605" i="35"/>
  <c r="BD605" i="35"/>
  <c r="AX605" i="35"/>
  <c r="BA605" i="35" s="1"/>
  <c r="AV605" i="35"/>
  <c r="AY605" i="35" s="1"/>
  <c r="AL605" i="35"/>
  <c r="AR605" i="35" s="1"/>
  <c r="AJ605" i="35"/>
  <c r="AP605" i="35" s="1"/>
  <c r="AF605" i="35"/>
  <c r="AE605" i="35"/>
  <c r="P605" i="35" s="1"/>
  <c r="AD605" i="35"/>
  <c r="W605" i="35"/>
  <c r="U605" i="35"/>
  <c r="Q605" i="35"/>
  <c r="O605" i="35"/>
  <c r="H605" i="35"/>
  <c r="BI604" i="35"/>
  <c r="BE604" i="35"/>
  <c r="BC604" i="35"/>
  <c r="AD604" i="35"/>
  <c r="O604" i="35" s="1"/>
  <c r="H604" i="35"/>
  <c r="BE603" i="35"/>
  <c r="BC603" i="35"/>
  <c r="BD603" i="35" s="1"/>
  <c r="AD603" i="35"/>
  <c r="O603" i="35"/>
  <c r="AV603" i="35" s="1"/>
  <c r="AY603" i="35" s="1"/>
  <c r="H603" i="35"/>
  <c r="BI602" i="35"/>
  <c r="BE602" i="35"/>
  <c r="BC602" i="35"/>
  <c r="BD602" i="35" s="1"/>
  <c r="AD602" i="35"/>
  <c r="O602" i="35" s="1"/>
  <c r="H602" i="35"/>
  <c r="BI601" i="35"/>
  <c r="BE601" i="35"/>
  <c r="BC601" i="35"/>
  <c r="AD601" i="35"/>
  <c r="U601" i="35"/>
  <c r="O601" i="35"/>
  <c r="AV601" i="35" s="1"/>
  <c r="AY601" i="35" s="1"/>
  <c r="H601" i="35"/>
  <c r="BI600" i="35"/>
  <c r="BE600" i="35"/>
  <c r="BC600" i="35"/>
  <c r="AD600" i="35"/>
  <c r="O600" i="35"/>
  <c r="AV600" i="35" s="1"/>
  <c r="AY600" i="35" s="1"/>
  <c r="H600" i="35"/>
  <c r="BI599" i="35"/>
  <c r="BE599" i="35"/>
  <c r="BC599" i="35"/>
  <c r="AD599" i="35"/>
  <c r="O599" i="35" s="1"/>
  <c r="H599" i="35"/>
  <c r="BE598" i="35"/>
  <c r="BC598" i="35"/>
  <c r="AJ598" i="35"/>
  <c r="AP598" i="35" s="1"/>
  <c r="AF598" i="35"/>
  <c r="AE598" i="35"/>
  <c r="P598" i="35" s="1"/>
  <c r="AD598" i="35"/>
  <c r="Q598" i="35"/>
  <c r="AX598" i="35" s="1"/>
  <c r="BA598" i="35" s="1"/>
  <c r="O598" i="35"/>
  <c r="AV598" i="35" s="1"/>
  <c r="AY598" i="35" s="1"/>
  <c r="H598" i="35"/>
  <c r="BI597" i="35"/>
  <c r="BE597" i="35"/>
  <c r="BC597" i="35"/>
  <c r="AV597" i="35"/>
  <c r="AY597" i="35" s="1"/>
  <c r="AD597" i="35"/>
  <c r="O597" i="35"/>
  <c r="AJ597" i="35" s="1"/>
  <c r="AP597" i="35" s="1"/>
  <c r="H597" i="35"/>
  <c r="BI596" i="35"/>
  <c r="BE596" i="35"/>
  <c r="BC596" i="35"/>
  <c r="AD596" i="35"/>
  <c r="O596" i="35" s="1"/>
  <c r="H596" i="35"/>
  <c r="BI595" i="35"/>
  <c r="BE595" i="35"/>
  <c r="BC595" i="35"/>
  <c r="AD595" i="35"/>
  <c r="O595" i="35" s="1"/>
  <c r="H595" i="35"/>
  <c r="BI594" i="35"/>
  <c r="BE594" i="35"/>
  <c r="BC594" i="35"/>
  <c r="AD594" i="35"/>
  <c r="O594" i="35" s="1"/>
  <c r="H594" i="35"/>
  <c r="BI593" i="35"/>
  <c r="BE593" i="35"/>
  <c r="BC593" i="35"/>
  <c r="AX593" i="35"/>
  <c r="BA593" i="35" s="1"/>
  <c r="AP593" i="35"/>
  <c r="AL593" i="35"/>
  <c r="AR593" i="35" s="1"/>
  <c r="AJ593" i="35"/>
  <c r="AF593" i="35"/>
  <c r="AE593" i="35"/>
  <c r="AD593" i="35"/>
  <c r="W593" i="35"/>
  <c r="Q593" i="35"/>
  <c r="P593" i="35"/>
  <c r="AK593" i="35" s="1"/>
  <c r="AQ593" i="35" s="1"/>
  <c r="O593" i="35"/>
  <c r="U593" i="35" s="1"/>
  <c r="H593" i="35"/>
  <c r="BI592" i="35"/>
  <c r="BE592" i="35"/>
  <c r="BC592" i="35"/>
  <c r="AX592" i="35"/>
  <c r="BA592" i="35" s="1"/>
  <c r="AP592" i="35"/>
  <c r="AL592" i="35"/>
  <c r="AR592" i="35" s="1"/>
  <c r="AJ592" i="35"/>
  <c r="AF592" i="35"/>
  <c r="AE592" i="35"/>
  <c r="AD592" i="35"/>
  <c r="Q592" i="35"/>
  <c r="W592" i="35" s="1"/>
  <c r="P592" i="35"/>
  <c r="AK592" i="35" s="1"/>
  <c r="AQ592" i="35" s="1"/>
  <c r="O592" i="35"/>
  <c r="U592" i="35" s="1"/>
  <c r="H592" i="35"/>
  <c r="BI591" i="35"/>
  <c r="BE591" i="35"/>
  <c r="BC591" i="35"/>
  <c r="AL591" i="35"/>
  <c r="AR591" i="35" s="1"/>
  <c r="AF591" i="35"/>
  <c r="AE591" i="35"/>
  <c r="AD591" i="35"/>
  <c r="Q591" i="35"/>
  <c r="AX591" i="35" s="1"/>
  <c r="BA591" i="35" s="1"/>
  <c r="P591" i="35"/>
  <c r="AK591" i="35" s="1"/>
  <c r="AQ591" i="35" s="1"/>
  <c r="O591" i="35"/>
  <c r="AJ591" i="35" s="1"/>
  <c r="AP591" i="35" s="1"/>
  <c r="H591" i="35"/>
  <c r="BI590" i="35"/>
  <c r="BE590" i="35"/>
  <c r="BC590" i="35"/>
  <c r="BD590" i="35" s="1"/>
  <c r="AF590" i="35"/>
  <c r="AE590" i="35"/>
  <c r="AD590" i="35"/>
  <c r="O590" i="35" s="1"/>
  <c r="Q590" i="35"/>
  <c r="AL590" i="35" s="1"/>
  <c r="AR590" i="35" s="1"/>
  <c r="P590" i="35"/>
  <c r="AK590" i="35" s="1"/>
  <c r="AQ590" i="35" s="1"/>
  <c r="H590" i="35"/>
  <c r="BI589" i="35"/>
  <c r="BE589" i="35"/>
  <c r="BC589" i="35"/>
  <c r="BD589" i="35" s="1"/>
  <c r="AF589" i="35"/>
  <c r="Q589" i="35" s="1"/>
  <c r="AE589" i="35"/>
  <c r="P589" i="35" s="1"/>
  <c r="AD589" i="35"/>
  <c r="O589" i="35" s="1"/>
  <c r="H589" i="35"/>
  <c r="BI588" i="35"/>
  <c r="BE588" i="35"/>
  <c r="BC588" i="35"/>
  <c r="AF588" i="35"/>
  <c r="Q588" i="35" s="1"/>
  <c r="AE588" i="35"/>
  <c r="P588" i="35" s="1"/>
  <c r="AD588" i="35"/>
  <c r="O588" i="35" s="1"/>
  <c r="H588" i="35"/>
  <c r="BI587" i="35"/>
  <c r="BE587" i="35"/>
  <c r="BC587" i="35"/>
  <c r="BD587" i="35" s="1"/>
  <c r="AJ587" i="35"/>
  <c r="AP587" i="35" s="1"/>
  <c r="AF587" i="35"/>
  <c r="Q587" i="35" s="1"/>
  <c r="AE587" i="35"/>
  <c r="P587" i="35" s="1"/>
  <c r="AD587" i="35"/>
  <c r="O587" i="35"/>
  <c r="AV587" i="35" s="1"/>
  <c r="AY587" i="35" s="1"/>
  <c r="H587" i="35"/>
  <c r="BI586" i="35"/>
  <c r="BE586" i="35"/>
  <c r="BC586" i="35"/>
  <c r="BD586" i="35" s="1"/>
  <c r="AL586" i="35"/>
  <c r="AR586" i="35" s="1"/>
  <c r="AK586" i="35"/>
  <c r="AQ586" i="35" s="1"/>
  <c r="AF586" i="35"/>
  <c r="AE586" i="35"/>
  <c r="AD586" i="35"/>
  <c r="Q586" i="35"/>
  <c r="AX586" i="35" s="1"/>
  <c r="BA586" i="35" s="1"/>
  <c r="P586" i="35"/>
  <c r="AW586" i="35" s="1"/>
  <c r="AZ586" i="35" s="1"/>
  <c r="O586" i="35"/>
  <c r="AV586" i="35" s="1"/>
  <c r="AY586" i="35" s="1"/>
  <c r="H586" i="35"/>
  <c r="BI585" i="35"/>
  <c r="BE585" i="35"/>
  <c r="BC585" i="35"/>
  <c r="AF585" i="35"/>
  <c r="AE585" i="35"/>
  <c r="AD585" i="35"/>
  <c r="Q585" i="35"/>
  <c r="AX585" i="35" s="1"/>
  <c r="BA585" i="35" s="1"/>
  <c r="P585" i="35"/>
  <c r="AK585" i="35" s="1"/>
  <c r="AQ585" i="35" s="1"/>
  <c r="O585" i="35"/>
  <c r="H585" i="35"/>
  <c r="BI584" i="35"/>
  <c r="BE584" i="35"/>
  <c r="BC584" i="35"/>
  <c r="AW584" i="35"/>
  <c r="AZ584" i="35" s="1"/>
  <c r="AF584" i="35"/>
  <c r="AE584" i="35"/>
  <c r="AD584" i="35"/>
  <c r="O584" i="35" s="1"/>
  <c r="V584" i="35"/>
  <c r="Q584" i="35"/>
  <c r="P584" i="35"/>
  <c r="AK584" i="35" s="1"/>
  <c r="AQ584" i="35" s="1"/>
  <c r="H584" i="35"/>
  <c r="BI583" i="35"/>
  <c r="BE583" i="35"/>
  <c r="BC583" i="35"/>
  <c r="BD583" i="35" s="1"/>
  <c r="AF583" i="35"/>
  <c r="Q583" i="35" s="1"/>
  <c r="AE583" i="35"/>
  <c r="P583" i="35" s="1"/>
  <c r="AK583" i="35" s="1"/>
  <c r="AQ583" i="35" s="1"/>
  <c r="AD583" i="35"/>
  <c r="O583" i="35" s="1"/>
  <c r="V583" i="35"/>
  <c r="H583" i="35"/>
  <c r="BI582" i="35"/>
  <c r="BE582" i="35"/>
  <c r="BC582" i="35"/>
  <c r="AF582" i="35"/>
  <c r="Q582" i="35" s="1"/>
  <c r="AE582" i="35"/>
  <c r="P582" i="35" s="1"/>
  <c r="AD582" i="35"/>
  <c r="O582" i="35" s="1"/>
  <c r="H582" i="35"/>
  <c r="BI581" i="35"/>
  <c r="BE581" i="35"/>
  <c r="BC581" i="35"/>
  <c r="AJ581" i="35"/>
  <c r="AP581" i="35" s="1"/>
  <c r="AF581" i="35"/>
  <c r="Q581" i="35" s="1"/>
  <c r="AE581" i="35"/>
  <c r="P581" i="35" s="1"/>
  <c r="AD581" i="35"/>
  <c r="O581" i="35"/>
  <c r="AV581" i="35" s="1"/>
  <c r="AY581" i="35" s="1"/>
  <c r="H581" i="35"/>
  <c r="H576" i="35"/>
  <c r="H575" i="35"/>
  <c r="H574" i="35"/>
  <c r="H573" i="35"/>
  <c r="H572" i="35"/>
  <c r="H571" i="35"/>
  <c r="H570" i="35"/>
  <c r="H569" i="35"/>
  <c r="H568" i="35"/>
  <c r="H567" i="35"/>
  <c r="BC566" i="35"/>
  <c r="BD566" i="35" s="1"/>
  <c r="AY566" i="35"/>
  <c r="AV566" i="35"/>
  <c r="AJ566" i="35"/>
  <c r="AP566" i="35" s="1"/>
  <c r="AD566" i="35"/>
  <c r="O566" i="35"/>
  <c r="U566" i="35" s="1"/>
  <c r="H566" i="35"/>
  <c r="A566" i="35"/>
  <c r="H565" i="35"/>
  <c r="H564" i="35"/>
  <c r="H563" i="35"/>
  <c r="H562" i="35"/>
  <c r="BE560" i="35"/>
  <c r="BC560" i="35"/>
  <c r="AV560" i="35"/>
  <c r="AJ560" i="35"/>
  <c r="H560" i="35"/>
  <c r="A560" i="35"/>
  <c r="BE558" i="35"/>
  <c r="BC558" i="35"/>
  <c r="AV558" i="35"/>
  <c r="AJ558" i="35"/>
  <c r="H558" i="35"/>
  <c r="BE557" i="35"/>
  <c r="BC557" i="35"/>
  <c r="AV557" i="35"/>
  <c r="AJ557" i="35"/>
  <c r="H557" i="35"/>
  <c r="BE556" i="35"/>
  <c r="BC556" i="35"/>
  <c r="BD556" i="35" s="1"/>
  <c r="BB556" i="35" s="1"/>
  <c r="AY556" i="35"/>
  <c r="AV556" i="35"/>
  <c r="AJ556" i="35"/>
  <c r="AP556" i="35" s="1"/>
  <c r="BE554" i="35"/>
  <c r="BC554" i="35"/>
  <c r="AV554" i="35"/>
  <c r="AJ554" i="35"/>
  <c r="H554" i="35"/>
  <c r="BC553" i="35"/>
  <c r="AD553" i="35"/>
  <c r="AJ553" i="35" s="1"/>
  <c r="AP553" i="35" s="1"/>
  <c r="O553" i="35"/>
  <c r="AV553" i="35" s="1"/>
  <c r="AY553" i="35" s="1"/>
  <c r="H553" i="35"/>
  <c r="BC552" i="35"/>
  <c r="AD552" i="35"/>
  <c r="H552" i="35"/>
  <c r="BC551" i="35"/>
  <c r="BD551" i="35" s="1"/>
  <c r="AD551" i="35"/>
  <c r="O551" i="35" s="1"/>
  <c r="H551" i="35"/>
  <c r="BE550" i="35"/>
  <c r="BC550" i="35"/>
  <c r="AY550" i="35"/>
  <c r="AV550" i="35"/>
  <c r="AP550" i="35"/>
  <c r="AJ550" i="35"/>
  <c r="AD550" i="35"/>
  <c r="U550" i="35"/>
  <c r="O550" i="35"/>
  <c r="H550" i="35"/>
  <c r="BC549" i="35"/>
  <c r="AD549" i="35"/>
  <c r="AJ549" i="35" s="1"/>
  <c r="AP549" i="35" s="1"/>
  <c r="O549" i="35"/>
  <c r="H549" i="35"/>
  <c r="BC548" i="35"/>
  <c r="AJ548" i="35"/>
  <c r="AP548" i="35" s="1"/>
  <c r="AD548" i="35"/>
  <c r="O548" i="35"/>
  <c r="H548" i="35"/>
  <c r="BC547" i="35"/>
  <c r="BD547" i="35" s="1"/>
  <c r="AD547" i="35"/>
  <c r="H547" i="35"/>
  <c r="BC546" i="35"/>
  <c r="AD546" i="35"/>
  <c r="H546" i="35"/>
  <c r="BC545" i="35"/>
  <c r="BD545" i="35" s="1"/>
  <c r="AX545" i="35"/>
  <c r="BA545" i="35" s="1"/>
  <c r="AQ545" i="35"/>
  <c r="AL545" i="35"/>
  <c r="AR545" i="35" s="1"/>
  <c r="AK545" i="35"/>
  <c r="AD545" i="35"/>
  <c r="V545" i="35"/>
  <c r="Q545" i="35"/>
  <c r="W545" i="35" s="1"/>
  <c r="P545" i="35"/>
  <c r="AW545" i="35" s="1"/>
  <c r="AZ545" i="35" s="1"/>
  <c r="H545" i="35"/>
  <c r="BE544" i="35"/>
  <c r="BC544" i="35"/>
  <c r="BD544" i="35" s="1"/>
  <c r="BB544" i="35" s="1"/>
  <c r="AV544" i="35"/>
  <c r="AY544" i="35" s="1"/>
  <c r="AD544" i="35"/>
  <c r="O544" i="35"/>
  <c r="AJ544" i="35" s="1"/>
  <c r="AP544" i="35" s="1"/>
  <c r="H544" i="35"/>
  <c r="BC543" i="35"/>
  <c r="AD543" i="35"/>
  <c r="O543" i="35" s="1"/>
  <c r="H543" i="35"/>
  <c r="BC542" i="35"/>
  <c r="BD542" i="35" s="1"/>
  <c r="AW542" i="35"/>
  <c r="AZ542" i="35" s="1"/>
  <c r="AJ542" i="35"/>
  <c r="AP542" i="35" s="1"/>
  <c r="AF542" i="35"/>
  <c r="AL542" i="35" s="1"/>
  <c r="AR542" i="35" s="1"/>
  <c r="AE542" i="35"/>
  <c r="AK542" i="35" s="1"/>
  <c r="AQ542" i="35" s="1"/>
  <c r="AD542" i="35"/>
  <c r="V542" i="35"/>
  <c r="Q542" i="35"/>
  <c r="P542" i="35"/>
  <c r="O542" i="35"/>
  <c r="H542" i="35"/>
  <c r="BC541" i="35"/>
  <c r="AX541" i="35"/>
  <c r="BA541" i="35" s="1"/>
  <c r="AP541" i="35"/>
  <c r="AL541" i="35"/>
  <c r="AR541" i="35" s="1"/>
  <c r="AJ541" i="35"/>
  <c r="AF541" i="35"/>
  <c r="AE541" i="35"/>
  <c r="AD541" i="35"/>
  <c r="Q541" i="35"/>
  <c r="W541" i="35" s="1"/>
  <c r="O541" i="35"/>
  <c r="H541" i="35"/>
  <c r="BC540" i="35"/>
  <c r="BA540" i="35"/>
  <c r="AX540" i="35"/>
  <c r="AR540" i="35"/>
  <c r="AK540" i="35"/>
  <c r="AQ540" i="35" s="1"/>
  <c r="AF540" i="35"/>
  <c r="AL540" i="35" s="1"/>
  <c r="AE540" i="35"/>
  <c r="P540" i="35" s="1"/>
  <c r="AD540" i="35"/>
  <c r="W540" i="35"/>
  <c r="Q540" i="35"/>
  <c r="H540" i="35"/>
  <c r="BC539" i="35"/>
  <c r="BD539" i="35" s="1"/>
  <c r="AQ539" i="35"/>
  <c r="AK539" i="35"/>
  <c r="AF539" i="35"/>
  <c r="AE539" i="35"/>
  <c r="AD539" i="35"/>
  <c r="P539" i="35"/>
  <c r="H539" i="35"/>
  <c r="BC538" i="35"/>
  <c r="AQ538" i="35"/>
  <c r="AL538" i="35"/>
  <c r="AR538" i="35" s="1"/>
  <c r="AJ538" i="35"/>
  <c r="AP538" i="35" s="1"/>
  <c r="AF538" i="35"/>
  <c r="AE538" i="35"/>
  <c r="AK538" i="35" s="1"/>
  <c r="AD538" i="35"/>
  <c r="Q538" i="35"/>
  <c r="P538" i="35"/>
  <c r="V538" i="35" s="1"/>
  <c r="O538" i="35"/>
  <c r="H538" i="35"/>
  <c r="BC537" i="35"/>
  <c r="BD537" i="35" s="1"/>
  <c r="AX537" i="35"/>
  <c r="BA537" i="35" s="1"/>
  <c r="AP537" i="35"/>
  <c r="AL537" i="35"/>
  <c r="AR537" i="35" s="1"/>
  <c r="AJ537" i="35"/>
  <c r="AF537" i="35"/>
  <c r="AE537" i="35"/>
  <c r="AD537" i="35"/>
  <c r="W537" i="35"/>
  <c r="U537" i="35"/>
  <c r="Q537" i="35"/>
  <c r="O537" i="35"/>
  <c r="AV537" i="35" s="1"/>
  <c r="AY537" i="35" s="1"/>
  <c r="H537" i="35"/>
  <c r="BC536" i="35"/>
  <c r="AX536" i="35"/>
  <c r="BA536" i="35" s="1"/>
  <c r="AR536" i="35"/>
  <c r="AK536" i="35"/>
  <c r="AQ536" i="35" s="1"/>
  <c r="AF536" i="35"/>
  <c r="AL536" i="35" s="1"/>
  <c r="AE536" i="35"/>
  <c r="P536" i="35" s="1"/>
  <c r="AD536" i="35"/>
  <c r="Q536" i="35"/>
  <c r="W536" i="35" s="1"/>
  <c r="H536" i="35"/>
  <c r="BC535" i="35"/>
  <c r="BD535" i="35" s="1"/>
  <c r="BA535" i="35"/>
  <c r="AL535" i="35"/>
  <c r="AR535" i="35" s="1"/>
  <c r="AK535" i="35"/>
  <c r="AQ535" i="35" s="1"/>
  <c r="AF535" i="35"/>
  <c r="Q535" i="35" s="1"/>
  <c r="AX535" i="35" s="1"/>
  <c r="AE535" i="35"/>
  <c r="AD535" i="35"/>
  <c r="W535" i="35"/>
  <c r="P535" i="35"/>
  <c r="H535" i="35"/>
  <c r="BC534" i="35"/>
  <c r="AQ534" i="35"/>
  <c r="AP534" i="35"/>
  <c r="AL534" i="35"/>
  <c r="AR534" i="35" s="1"/>
  <c r="AJ534" i="35"/>
  <c r="AF534" i="35"/>
  <c r="AE534" i="35"/>
  <c r="AK534" i="35" s="1"/>
  <c r="AD534" i="35"/>
  <c r="Q534" i="35"/>
  <c r="P534" i="35"/>
  <c r="V534" i="35" s="1"/>
  <c r="O534" i="35"/>
  <c r="H534" i="35"/>
  <c r="BC533" i="35"/>
  <c r="BD533" i="35" s="1"/>
  <c r="AX533" i="35"/>
  <c r="BA533" i="35" s="1"/>
  <c r="AP533" i="35"/>
  <c r="AL533" i="35"/>
  <c r="AR533" i="35" s="1"/>
  <c r="AJ533" i="35"/>
  <c r="AF533" i="35"/>
  <c r="AE533" i="35"/>
  <c r="AD533" i="35"/>
  <c r="W533" i="35"/>
  <c r="U533" i="35"/>
  <c r="Q533" i="35"/>
  <c r="O533" i="35"/>
  <c r="AV533" i="35" s="1"/>
  <c r="AY533" i="35" s="1"/>
  <c r="H533" i="35"/>
  <c r="BC532" i="35"/>
  <c r="AX532" i="35"/>
  <c r="BA532" i="35" s="1"/>
  <c r="AR532" i="35"/>
  <c r="AK532" i="35"/>
  <c r="AQ532" i="35" s="1"/>
  <c r="AF532" i="35"/>
  <c r="AL532" i="35" s="1"/>
  <c r="AE532" i="35"/>
  <c r="P532" i="35" s="1"/>
  <c r="AD532" i="35"/>
  <c r="Q532" i="35"/>
  <c r="W532" i="35" s="1"/>
  <c r="H532" i="35"/>
  <c r="BC531" i="35"/>
  <c r="BD531" i="35" s="1"/>
  <c r="AL531" i="35"/>
  <c r="AR531" i="35" s="1"/>
  <c r="AK531" i="35"/>
  <c r="AQ531" i="35" s="1"/>
  <c r="AF531" i="35"/>
  <c r="Q531" i="35" s="1"/>
  <c r="AX531" i="35" s="1"/>
  <c r="BA531" i="35" s="1"/>
  <c r="AE531" i="35"/>
  <c r="AD531" i="35"/>
  <c r="W531" i="35"/>
  <c r="P531" i="35"/>
  <c r="H531" i="35"/>
  <c r="BC530" i="35"/>
  <c r="AW530" i="35"/>
  <c r="AZ530" i="35" s="1"/>
  <c r="AQ530" i="35"/>
  <c r="AP530" i="35"/>
  <c r="AL530" i="35"/>
  <c r="AR530" i="35" s="1"/>
  <c r="AJ530" i="35"/>
  <c r="AF530" i="35"/>
  <c r="AE530" i="35"/>
  <c r="AK530" i="35" s="1"/>
  <c r="AD530" i="35"/>
  <c r="V530" i="35"/>
  <c r="Q530" i="35"/>
  <c r="P530" i="35"/>
  <c r="O530" i="35"/>
  <c r="H530" i="35"/>
  <c r="BC529" i="35"/>
  <c r="BD529" i="35" s="1"/>
  <c r="BB529" i="35" s="1"/>
  <c r="AR529" i="35"/>
  <c r="AP529" i="35"/>
  <c r="AL529" i="35"/>
  <c r="AK529" i="35"/>
  <c r="AQ529" i="35" s="1"/>
  <c r="AJ529" i="35"/>
  <c r="AF529" i="35"/>
  <c r="AE529" i="35"/>
  <c r="P529" i="35" s="1"/>
  <c r="BE529" i="35" s="1"/>
  <c r="AD529" i="35"/>
  <c r="W529" i="35"/>
  <c r="Q529" i="35"/>
  <c r="AX529" i="35" s="1"/>
  <c r="BA529" i="35" s="1"/>
  <c r="O529" i="35"/>
  <c r="U529" i="35" s="1"/>
  <c r="H529" i="35"/>
  <c r="BC528" i="35"/>
  <c r="BA528" i="35"/>
  <c r="AY528" i="35"/>
  <c r="AX528" i="35"/>
  <c r="AV528" i="35"/>
  <c r="AF528" i="35"/>
  <c r="AL528" i="35" s="1"/>
  <c r="AR528" i="35" s="1"/>
  <c r="AE528" i="35"/>
  <c r="AK528" i="35" s="1"/>
  <c r="AQ528" i="35" s="1"/>
  <c r="AD528" i="35"/>
  <c r="O528" i="35" s="1"/>
  <c r="U528" i="35"/>
  <c r="Q528" i="35"/>
  <c r="W528" i="35" s="1"/>
  <c r="P528" i="35"/>
  <c r="H528" i="35"/>
  <c r="BC527" i="35"/>
  <c r="AW527" i="35"/>
  <c r="AZ527" i="35" s="1"/>
  <c r="AV527" i="35"/>
  <c r="AY527" i="35" s="1"/>
  <c r="AQ527" i="35"/>
  <c r="AL527" i="35"/>
  <c r="AR527" i="35" s="1"/>
  <c r="AK527" i="35"/>
  <c r="AF527" i="35"/>
  <c r="AE527" i="35"/>
  <c r="AD527" i="35"/>
  <c r="O527" i="35" s="1"/>
  <c r="U527" i="35"/>
  <c r="Q527" i="35"/>
  <c r="P527" i="35"/>
  <c r="V527" i="35" s="1"/>
  <c r="H527" i="35"/>
  <c r="BD527" i="35" s="1"/>
  <c r="BC526" i="35"/>
  <c r="AV526" i="35"/>
  <c r="AY526" i="35" s="1"/>
  <c r="AF526" i="35"/>
  <c r="AL526" i="35" s="1"/>
  <c r="AR526" i="35" s="1"/>
  <c r="AE526" i="35"/>
  <c r="AD526" i="35"/>
  <c r="AJ526" i="35" s="1"/>
  <c r="AP526" i="35" s="1"/>
  <c r="U526" i="35"/>
  <c r="Q526" i="35"/>
  <c r="O526" i="35"/>
  <c r="H526" i="35"/>
  <c r="BC525" i="35"/>
  <c r="AX525" i="35"/>
  <c r="BA525" i="35" s="1"/>
  <c r="AW525" i="35"/>
  <c r="AZ525" i="35" s="1"/>
  <c r="AR525" i="35"/>
  <c r="AL525" i="35"/>
  <c r="AK525" i="35"/>
  <c r="AQ525" i="35" s="1"/>
  <c r="AF525" i="35"/>
  <c r="AE525" i="35"/>
  <c r="P525" i="35" s="1"/>
  <c r="V525" i="35" s="1"/>
  <c r="AD525" i="35"/>
  <c r="W525" i="35"/>
  <c r="Q525" i="35"/>
  <c r="H525" i="35"/>
  <c r="BC524" i="35"/>
  <c r="AF524" i="35"/>
  <c r="AE524" i="35"/>
  <c r="AK524" i="35" s="1"/>
  <c r="AQ524" i="35" s="1"/>
  <c r="AD524" i="35"/>
  <c r="H524" i="35"/>
  <c r="BE523" i="35"/>
  <c r="BC523" i="35"/>
  <c r="AW523" i="35"/>
  <c r="AZ523" i="35" s="1"/>
  <c r="AL523" i="35"/>
  <c r="AR523" i="35" s="1"/>
  <c r="AK523" i="35"/>
  <c r="AQ523" i="35" s="1"/>
  <c r="AJ523" i="35"/>
  <c r="AP523" i="35" s="1"/>
  <c r="AF523" i="35"/>
  <c r="Q523" i="35" s="1"/>
  <c r="AE523" i="35"/>
  <c r="AD523" i="35"/>
  <c r="P523" i="35"/>
  <c r="V523" i="35" s="1"/>
  <c r="O523" i="35"/>
  <c r="H523" i="35"/>
  <c r="BC522" i="35"/>
  <c r="AW522" i="35"/>
  <c r="AZ522" i="35" s="1"/>
  <c r="AQ522" i="35"/>
  <c r="AF522" i="35"/>
  <c r="AE522" i="35"/>
  <c r="AK522" i="35" s="1"/>
  <c r="AD522" i="35"/>
  <c r="AJ522" i="35" s="1"/>
  <c r="AP522" i="35" s="1"/>
  <c r="Q522" i="35"/>
  <c r="P522" i="35"/>
  <c r="V522" i="35" s="1"/>
  <c r="O522" i="35"/>
  <c r="H522" i="35"/>
  <c r="BC521" i="35"/>
  <c r="AX521" i="35"/>
  <c r="BA521" i="35" s="1"/>
  <c r="AF521" i="35"/>
  <c r="AE521" i="35"/>
  <c r="P521" i="35" s="1"/>
  <c r="AD521" i="35"/>
  <c r="O521" i="35" s="1"/>
  <c r="W521" i="35"/>
  <c r="U521" i="35"/>
  <c r="Q521" i="35"/>
  <c r="AL521" i="35" s="1"/>
  <c r="AR521" i="35" s="1"/>
  <c r="H521" i="35"/>
  <c r="BC520" i="35"/>
  <c r="AJ520" i="35"/>
  <c r="AP520" i="35" s="1"/>
  <c r="AF520" i="35"/>
  <c r="Q520" i="35" s="1"/>
  <c r="AE520" i="35"/>
  <c r="P520" i="35" s="1"/>
  <c r="AD520" i="35"/>
  <c r="O520" i="35" s="1"/>
  <c r="H520" i="35"/>
  <c r="A520" i="35"/>
  <c r="A521" i="35" s="1"/>
  <c r="A522" i="35" s="1"/>
  <c r="A523" i="35" s="1"/>
  <c r="A524" i="35" s="1"/>
  <c r="A525" i="35" s="1"/>
  <c r="A526" i="35" s="1"/>
  <c r="A527" i="35" s="1"/>
  <c r="A528" i="35" s="1"/>
  <c r="A529" i="35" s="1"/>
  <c r="A530" i="35" s="1"/>
  <c r="A531" i="35" s="1"/>
  <c r="A532" i="35" s="1"/>
  <c r="A533" i="35" s="1"/>
  <c r="A534" i="35" s="1"/>
  <c r="A535" i="35" s="1"/>
  <c r="A536" i="35" s="1"/>
  <c r="A537" i="35" s="1"/>
  <c r="A538" i="35" s="1"/>
  <c r="A539" i="35" s="1"/>
  <c r="A540" i="35" s="1"/>
  <c r="A541" i="35" s="1"/>
  <c r="A542" i="35" s="1"/>
  <c r="A543" i="35" s="1"/>
  <c r="A544" i="35" s="1"/>
  <c r="A545" i="35" s="1"/>
  <c r="A546" i="35" s="1"/>
  <c r="A547" i="35" s="1"/>
  <c r="A548" i="35" s="1"/>
  <c r="A549" i="35" s="1"/>
  <c r="A550" i="35" s="1"/>
  <c r="A551" i="35" s="1"/>
  <c r="A552" i="35" s="1"/>
  <c r="A553" i="35" s="1"/>
  <c r="A554" i="35" s="1"/>
  <c r="BC519" i="35"/>
  <c r="AL519" i="35"/>
  <c r="AR519" i="35" s="1"/>
  <c r="AF519" i="35"/>
  <c r="Q519" i="35" s="1"/>
  <c r="AE519" i="35"/>
  <c r="AD519" i="35"/>
  <c r="P519" i="35"/>
  <c r="O519" i="35"/>
  <c r="H519" i="35"/>
  <c r="A519" i="35"/>
  <c r="BC518" i="35"/>
  <c r="AF518" i="35"/>
  <c r="AE518" i="35"/>
  <c r="P518" i="35" s="1"/>
  <c r="AD518" i="35"/>
  <c r="U518" i="35"/>
  <c r="Q518" i="35"/>
  <c r="O518" i="35"/>
  <c r="AJ518" i="35" s="1"/>
  <c r="AP518" i="35" s="1"/>
  <c r="H518" i="35"/>
  <c r="H501" i="35"/>
  <c r="H500" i="35"/>
  <c r="H499" i="35"/>
  <c r="H498" i="35"/>
  <c r="H497" i="35"/>
  <c r="H496" i="35"/>
  <c r="H495" i="35"/>
  <c r="H494" i="35"/>
  <c r="H493" i="35"/>
  <c r="H492" i="35"/>
  <c r="H491" i="35"/>
  <c r="H490" i="35"/>
  <c r="H489" i="35"/>
  <c r="H488" i="35"/>
  <c r="H487" i="35"/>
  <c r="H486" i="35"/>
  <c r="H485" i="35"/>
  <c r="H484" i="35"/>
  <c r="H483" i="35"/>
  <c r="H482" i="35"/>
  <c r="H481" i="35"/>
  <c r="H480" i="35"/>
  <c r="H479" i="35"/>
  <c r="H478" i="35"/>
  <c r="H477" i="35"/>
  <c r="H476" i="35"/>
  <c r="H475" i="35"/>
  <c r="H473" i="35"/>
  <c r="H472" i="35"/>
  <c r="H471" i="35"/>
  <c r="H470" i="35"/>
  <c r="H469" i="35"/>
  <c r="H466" i="35"/>
  <c r="H465" i="35"/>
  <c r="A465" i="35"/>
  <c r="A466" i="35" s="1"/>
  <c r="H464" i="35"/>
  <c r="H463" i="35"/>
  <c r="A463" i="35"/>
  <c r="A464" i="35" s="1"/>
  <c r="H462" i="35"/>
  <c r="A462" i="35"/>
  <c r="BJ461" i="35"/>
  <c r="BF461" i="35"/>
  <c r="BE461" i="35" s="1"/>
  <c r="AZ461" i="35"/>
  <c r="AL461" i="35"/>
  <c r="AR461" i="35" s="1"/>
  <c r="AK461" i="35"/>
  <c r="AQ461" i="35" s="1"/>
  <c r="AF461" i="35"/>
  <c r="Q461" i="35" s="1"/>
  <c r="AX461" i="35" s="1"/>
  <c r="BA461" i="35" s="1"/>
  <c r="AE461" i="35"/>
  <c r="P461" i="35" s="1"/>
  <c r="AW461" i="35" s="1"/>
  <c r="AD461" i="35"/>
  <c r="O461" i="35" s="1"/>
  <c r="W461" i="35"/>
  <c r="V461" i="35"/>
  <c r="H461" i="35"/>
  <c r="BF460" i="35"/>
  <c r="BE460" i="35"/>
  <c r="AJ460" i="35"/>
  <c r="AP460" i="35" s="1"/>
  <c r="AF460" i="35"/>
  <c r="Q460" i="35" s="1"/>
  <c r="AX460" i="35" s="1"/>
  <c r="BA460" i="35" s="1"/>
  <c r="AE460" i="35"/>
  <c r="P460" i="35" s="1"/>
  <c r="AD460" i="35"/>
  <c r="O460" i="35" s="1"/>
  <c r="H460" i="35"/>
  <c r="BF459" i="35"/>
  <c r="BE459" i="35"/>
  <c r="AQ459" i="35"/>
  <c r="AP459" i="35"/>
  <c r="AK459" i="35"/>
  <c r="AJ459" i="35"/>
  <c r="AF459" i="35"/>
  <c r="Q459" i="35" s="1"/>
  <c r="AE459" i="35"/>
  <c r="AD459" i="35"/>
  <c r="P459" i="35"/>
  <c r="O459" i="35"/>
  <c r="H459" i="35"/>
  <c r="BF458" i="35"/>
  <c r="BE458" i="35"/>
  <c r="AF458" i="35"/>
  <c r="AE458" i="35"/>
  <c r="AD458" i="35"/>
  <c r="O458" i="35" s="1"/>
  <c r="Q458" i="35"/>
  <c r="P458" i="35"/>
  <c r="H458" i="35"/>
  <c r="BF457" i="35"/>
  <c r="BE457" i="35"/>
  <c r="AV457" i="35"/>
  <c r="AY457" i="35" s="1"/>
  <c r="AJ457" i="35"/>
  <c r="AP457" i="35" s="1"/>
  <c r="AF457" i="35"/>
  <c r="Q457" i="35" s="1"/>
  <c r="AE457" i="35"/>
  <c r="P457" i="35" s="1"/>
  <c r="AD457" i="35"/>
  <c r="U457" i="35"/>
  <c r="O457" i="35"/>
  <c r="H457" i="35"/>
  <c r="BF456" i="35"/>
  <c r="BE456" i="35" s="1"/>
  <c r="AV456" i="35"/>
  <c r="AY456" i="35" s="1"/>
  <c r="AP456" i="35"/>
  <c r="AL456" i="35"/>
  <c r="AR456" i="35" s="1"/>
  <c r="AK456" i="35"/>
  <c r="AQ456" i="35" s="1"/>
  <c r="AJ456" i="35"/>
  <c r="AF456" i="35"/>
  <c r="Q456" i="35" s="1"/>
  <c r="AE456" i="35"/>
  <c r="AD456" i="35"/>
  <c r="V456" i="35"/>
  <c r="P456" i="35"/>
  <c r="AW456" i="35" s="1"/>
  <c r="AZ456" i="35" s="1"/>
  <c r="O456" i="35"/>
  <c r="H456" i="35"/>
  <c r="BJ455" i="35"/>
  <c r="BF455" i="35"/>
  <c r="BE455" i="35" s="1"/>
  <c r="AX455" i="35"/>
  <c r="BA455" i="35" s="1"/>
  <c r="AW455" i="35"/>
  <c r="AZ455" i="35" s="1"/>
  <c r="AF455" i="35"/>
  <c r="AE455" i="35"/>
  <c r="AD455" i="35"/>
  <c r="W455" i="35"/>
  <c r="Q455" i="35"/>
  <c r="AL455" i="35" s="1"/>
  <c r="AR455" i="35" s="1"/>
  <c r="P455" i="35"/>
  <c r="O455" i="35"/>
  <c r="H455" i="35"/>
  <c r="BF454" i="35"/>
  <c r="BE454" i="35" s="1"/>
  <c r="AX454" i="35"/>
  <c r="BA454" i="35" s="1"/>
  <c r="AV454" i="35"/>
  <c r="AY454" i="35" s="1"/>
  <c r="AR454" i="35"/>
  <c r="AL454" i="35"/>
  <c r="AF454" i="35"/>
  <c r="AE454" i="35"/>
  <c r="AD454" i="35"/>
  <c r="W454" i="35"/>
  <c r="Q454" i="35"/>
  <c r="P454" i="35"/>
  <c r="O454" i="35"/>
  <c r="H454" i="35"/>
  <c r="BF453" i="35"/>
  <c r="BE453" i="35" s="1"/>
  <c r="AF453" i="35"/>
  <c r="AE453" i="35"/>
  <c r="AD453" i="35"/>
  <c r="Q453" i="35"/>
  <c r="P453" i="35"/>
  <c r="AK453" i="35" s="1"/>
  <c r="AQ453" i="35" s="1"/>
  <c r="O453" i="35"/>
  <c r="H453" i="35"/>
  <c r="BF452" i="35"/>
  <c r="BE452" i="35"/>
  <c r="AW452" i="35"/>
  <c r="AZ452" i="35" s="1"/>
  <c r="AV452" i="35"/>
  <c r="AY452" i="35" s="1"/>
  <c r="AF452" i="35"/>
  <c r="Q452" i="35" s="1"/>
  <c r="AE452" i="35"/>
  <c r="P452" i="35" s="1"/>
  <c r="AD452" i="35"/>
  <c r="U452" i="35"/>
  <c r="O452" i="35"/>
  <c r="BJ452" i="35" s="1"/>
  <c r="H452" i="35"/>
  <c r="BF451" i="35"/>
  <c r="BE451" i="35"/>
  <c r="AW451" i="35"/>
  <c r="AZ451" i="35" s="1"/>
  <c r="AF451" i="35"/>
  <c r="AE451" i="35"/>
  <c r="AD451" i="35"/>
  <c r="O451" i="35" s="1"/>
  <c r="V451" i="35"/>
  <c r="U451" i="35"/>
  <c r="Q451" i="35"/>
  <c r="P451" i="35"/>
  <c r="AK451" i="35" s="1"/>
  <c r="AQ451" i="35" s="1"/>
  <c r="H451" i="35"/>
  <c r="BF450" i="35"/>
  <c r="BE450" i="35"/>
  <c r="AX450" i="35"/>
  <c r="BA450" i="35" s="1"/>
  <c r="AW450" i="35"/>
  <c r="AZ450" i="35" s="1"/>
  <c r="AV450" i="35"/>
  <c r="AY450" i="35" s="1"/>
  <c r="AK450" i="35"/>
  <c r="AQ450" i="35" s="1"/>
  <c r="AJ450" i="35"/>
  <c r="AP450" i="35" s="1"/>
  <c r="AF450" i="35"/>
  <c r="AE450" i="35"/>
  <c r="P450" i="35" s="1"/>
  <c r="AD450" i="35"/>
  <c r="O450" i="35" s="1"/>
  <c r="BJ450" i="35" s="1"/>
  <c r="W450" i="35"/>
  <c r="V450" i="35"/>
  <c r="Q450" i="35"/>
  <c r="AL450" i="35" s="1"/>
  <c r="AR450" i="35" s="1"/>
  <c r="H450" i="35"/>
  <c r="BF449" i="35"/>
  <c r="BE449" i="35" s="1"/>
  <c r="BA449" i="35"/>
  <c r="AX449" i="35"/>
  <c r="AL449" i="35"/>
  <c r="AR449" i="35" s="1"/>
  <c r="AF449" i="35"/>
  <c r="Q449" i="35" s="1"/>
  <c r="AE449" i="35"/>
  <c r="P449" i="35" s="1"/>
  <c r="AW449" i="35" s="1"/>
  <c r="AZ449" i="35" s="1"/>
  <c r="AD449" i="35"/>
  <c r="O449" i="35" s="1"/>
  <c r="BJ449" i="35" s="1"/>
  <c r="W449" i="35"/>
  <c r="V449" i="35"/>
  <c r="H449" i="35"/>
  <c r="BJ448" i="35"/>
  <c r="BF448" i="35"/>
  <c r="BE448" i="35"/>
  <c r="AF448" i="35"/>
  <c r="Q448" i="35" s="1"/>
  <c r="AX448" i="35" s="1"/>
  <c r="BA448" i="35" s="1"/>
  <c r="AE448" i="35"/>
  <c r="P448" i="35" s="1"/>
  <c r="AD448" i="35"/>
  <c r="O448" i="35" s="1"/>
  <c r="W448" i="35"/>
  <c r="H448" i="35"/>
  <c r="BF447" i="35"/>
  <c r="BE447" i="35"/>
  <c r="AQ447" i="35"/>
  <c r="AK447" i="35"/>
  <c r="AF447" i="35"/>
  <c r="Q447" i="35" s="1"/>
  <c r="AE447" i="35"/>
  <c r="AD447" i="35"/>
  <c r="O447" i="35" s="1"/>
  <c r="P447" i="35"/>
  <c r="H447" i="35"/>
  <c r="BF446" i="35"/>
  <c r="BE446" i="35"/>
  <c r="AF446" i="35"/>
  <c r="AE446" i="35"/>
  <c r="AD446" i="35"/>
  <c r="O446" i="35" s="1"/>
  <c r="Q446" i="35"/>
  <c r="P446" i="35"/>
  <c r="H446" i="35"/>
  <c r="BF445" i="35"/>
  <c r="BE445" i="35" s="1"/>
  <c r="AK445" i="35"/>
  <c r="AQ445" i="35" s="1"/>
  <c r="AJ445" i="35"/>
  <c r="AP445" i="35" s="1"/>
  <c r="AF445" i="35"/>
  <c r="Q445" i="35" s="1"/>
  <c r="AE445" i="35"/>
  <c r="P445" i="35" s="1"/>
  <c r="AD445" i="35"/>
  <c r="U445" i="35"/>
  <c r="O445" i="35"/>
  <c r="AV445" i="35" s="1"/>
  <c r="AY445" i="35" s="1"/>
  <c r="H445" i="35"/>
  <c r="BF444" i="35"/>
  <c r="BE444" i="35"/>
  <c r="AV444" i="35"/>
  <c r="AY444" i="35" s="1"/>
  <c r="AL444" i="35"/>
  <c r="AR444" i="35" s="1"/>
  <c r="AF444" i="35"/>
  <c r="Q444" i="35" s="1"/>
  <c r="AE444" i="35"/>
  <c r="AD444" i="35"/>
  <c r="P444" i="35"/>
  <c r="AW444" i="35" s="1"/>
  <c r="AZ444" i="35" s="1"/>
  <c r="O444" i="35"/>
  <c r="H444" i="35"/>
  <c r="BJ443" i="35"/>
  <c r="BF443" i="35"/>
  <c r="BE443" i="35" s="1"/>
  <c r="AX443" i="35"/>
  <c r="BA443" i="35" s="1"/>
  <c r="AL443" i="35"/>
  <c r="AR443" i="35" s="1"/>
  <c r="AK443" i="35"/>
  <c r="AQ443" i="35" s="1"/>
  <c r="AJ443" i="35"/>
  <c r="AP443" i="35" s="1"/>
  <c r="AF443" i="35"/>
  <c r="AE443" i="35"/>
  <c r="AD443" i="35"/>
  <c r="V443" i="35"/>
  <c r="Q443" i="35"/>
  <c r="W443" i="35" s="1"/>
  <c r="P443" i="35"/>
  <c r="AW443" i="35" s="1"/>
  <c r="AZ443" i="35" s="1"/>
  <c r="O443" i="35"/>
  <c r="H443" i="35"/>
  <c r="BF442" i="35"/>
  <c r="BE442" i="35" s="1"/>
  <c r="AF442" i="35"/>
  <c r="AE442" i="35"/>
  <c r="AD442" i="35"/>
  <c r="W442" i="35"/>
  <c r="U442" i="35"/>
  <c r="Q442" i="35"/>
  <c r="AL442" i="35" s="1"/>
  <c r="AR442" i="35" s="1"/>
  <c r="P442" i="35"/>
  <c r="O442" i="35"/>
  <c r="AJ442" i="35" s="1"/>
  <c r="AP442" i="35" s="1"/>
  <c r="H442" i="35"/>
  <c r="BF441" i="35"/>
  <c r="BE441" i="35" s="1"/>
  <c r="AQ441" i="35"/>
  <c r="AL441" i="35"/>
  <c r="AR441" i="35" s="1"/>
  <c r="AF441" i="35"/>
  <c r="AE441" i="35"/>
  <c r="AD441" i="35"/>
  <c r="Q441" i="35"/>
  <c r="P441" i="35"/>
  <c r="AK441" i="35" s="1"/>
  <c r="O441" i="35"/>
  <c r="H441" i="35"/>
  <c r="BF440" i="35"/>
  <c r="BE440" i="35"/>
  <c r="AF440" i="35"/>
  <c r="Q440" i="35" s="1"/>
  <c r="AE440" i="35"/>
  <c r="P440" i="35" s="1"/>
  <c r="AD440" i="35"/>
  <c r="V440" i="35"/>
  <c r="U440" i="35"/>
  <c r="O440" i="35"/>
  <c r="H440" i="35"/>
  <c r="BF439" i="35"/>
  <c r="BE439" i="35"/>
  <c r="AX439" i="35"/>
  <c r="BA439" i="35" s="1"/>
  <c r="AV439" i="35"/>
  <c r="AY439" i="35" s="1"/>
  <c r="AJ439" i="35"/>
  <c r="AP439" i="35" s="1"/>
  <c r="AF439" i="35"/>
  <c r="AE439" i="35"/>
  <c r="AD439" i="35"/>
  <c r="O439" i="35" s="1"/>
  <c r="V439" i="35"/>
  <c r="U439" i="35"/>
  <c r="Q439" i="35"/>
  <c r="P439" i="35"/>
  <c r="AK439" i="35" s="1"/>
  <c r="AQ439" i="35" s="1"/>
  <c r="H439" i="35"/>
  <c r="BF438" i="35"/>
  <c r="BE438" i="35" s="1"/>
  <c r="AR438" i="35"/>
  <c r="AJ438" i="35"/>
  <c r="AP438" i="35" s="1"/>
  <c r="AF438" i="35"/>
  <c r="AE438" i="35"/>
  <c r="P438" i="35" s="1"/>
  <c r="AD438" i="35"/>
  <c r="O438" i="35" s="1"/>
  <c r="Q438" i="35"/>
  <c r="AL438" i="35" s="1"/>
  <c r="H438" i="35"/>
  <c r="BF437" i="35"/>
  <c r="BE437" i="35" s="1"/>
  <c r="AX437" i="35"/>
  <c r="BA437" i="35" s="1"/>
  <c r="AW437" i="35"/>
  <c r="AZ437" i="35" s="1"/>
  <c r="AL437" i="35"/>
  <c r="AR437" i="35" s="1"/>
  <c r="AK437" i="35"/>
  <c r="AQ437" i="35" s="1"/>
  <c r="AF437" i="35"/>
  <c r="Q437" i="35" s="1"/>
  <c r="AE437" i="35"/>
  <c r="P437" i="35" s="1"/>
  <c r="AD437" i="35"/>
  <c r="O437" i="35" s="1"/>
  <c r="AJ437" i="35" s="1"/>
  <c r="AP437" i="35" s="1"/>
  <c r="W437" i="35"/>
  <c r="V437" i="35"/>
  <c r="U437" i="35"/>
  <c r="H437" i="35"/>
  <c r="BF436" i="35"/>
  <c r="BE436" i="35"/>
  <c r="AL436" i="35"/>
  <c r="AR436" i="35" s="1"/>
  <c r="AJ436" i="35"/>
  <c r="AP436" i="35" s="1"/>
  <c r="AF436" i="35"/>
  <c r="Q436" i="35" s="1"/>
  <c r="W436" i="35" s="1"/>
  <c r="AE436" i="35"/>
  <c r="P436" i="35" s="1"/>
  <c r="AD436" i="35"/>
  <c r="O436" i="35" s="1"/>
  <c r="H436" i="35"/>
  <c r="BF435" i="35"/>
  <c r="BE435" i="35"/>
  <c r="BA435" i="35"/>
  <c r="AX435" i="35"/>
  <c r="AF435" i="35"/>
  <c r="Q435" i="35" s="1"/>
  <c r="AL435" i="35" s="1"/>
  <c r="AR435" i="35" s="1"/>
  <c r="AE435" i="35"/>
  <c r="AD435" i="35"/>
  <c r="W435" i="35"/>
  <c r="P435" i="35"/>
  <c r="O435" i="35"/>
  <c r="H435" i="35"/>
  <c r="BF434" i="35"/>
  <c r="BE434" i="35" s="1"/>
  <c r="AK434" i="35"/>
  <c r="AQ434" i="35" s="1"/>
  <c r="AJ434" i="35"/>
  <c r="AP434" i="35" s="1"/>
  <c r="AF434" i="35"/>
  <c r="Q434" i="35" s="1"/>
  <c r="AE434" i="35"/>
  <c r="P434" i="35" s="1"/>
  <c r="AD434" i="35"/>
  <c r="O434" i="35" s="1"/>
  <c r="H434" i="35"/>
  <c r="BF433" i="35"/>
  <c r="BE433" i="35" s="1"/>
  <c r="AF433" i="35"/>
  <c r="AE433" i="35"/>
  <c r="P433" i="35" s="1"/>
  <c r="AD433" i="35"/>
  <c r="Q433" i="35"/>
  <c r="O433" i="35"/>
  <c r="H433" i="35"/>
  <c r="BF432" i="35"/>
  <c r="BE432" i="35" s="1"/>
  <c r="AV432" i="35"/>
  <c r="AY432" i="35" s="1"/>
  <c r="AK432" i="35"/>
  <c r="AQ432" i="35" s="1"/>
  <c r="AJ432" i="35"/>
  <c r="AP432" i="35" s="1"/>
  <c r="AF432" i="35"/>
  <c r="AE432" i="35"/>
  <c r="AD432" i="35"/>
  <c r="Q432" i="35"/>
  <c r="P432" i="35"/>
  <c r="O432" i="35"/>
  <c r="H432" i="35"/>
  <c r="BF431" i="35"/>
  <c r="BE431" i="35" s="1"/>
  <c r="AW431" i="35"/>
  <c r="AZ431" i="35" s="1"/>
  <c r="AL431" i="35"/>
  <c r="AR431" i="35" s="1"/>
  <c r="AK431" i="35"/>
  <c r="AQ431" i="35" s="1"/>
  <c r="AF431" i="35"/>
  <c r="AE431" i="35"/>
  <c r="AD431" i="35"/>
  <c r="V431" i="35"/>
  <c r="Q431" i="35"/>
  <c r="AX431" i="35" s="1"/>
  <c r="BA431" i="35" s="1"/>
  <c r="P431" i="35"/>
  <c r="O431" i="35"/>
  <c r="AJ431" i="35" s="1"/>
  <c r="AP431" i="35" s="1"/>
  <c r="H431" i="35"/>
  <c r="BJ430" i="35"/>
  <c r="BF430" i="35"/>
  <c r="BE430" i="35" s="1"/>
  <c r="AX430" i="35"/>
  <c r="BA430" i="35" s="1"/>
  <c r="AK430" i="35"/>
  <c r="AQ430" i="35" s="1"/>
  <c r="AF430" i="35"/>
  <c r="AE430" i="35"/>
  <c r="P430" i="35" s="1"/>
  <c r="AW430" i="35" s="1"/>
  <c r="AZ430" i="35" s="1"/>
  <c r="AD430" i="35"/>
  <c r="O430" i="35" s="1"/>
  <c r="W430" i="35"/>
  <c r="V430" i="35"/>
  <c r="U430" i="35"/>
  <c r="Q430" i="35"/>
  <c r="AL430" i="35" s="1"/>
  <c r="AR430" i="35" s="1"/>
  <c r="H430" i="35"/>
  <c r="BF429" i="35"/>
  <c r="BE429" i="35" s="1"/>
  <c r="AW429" i="35"/>
  <c r="AZ429" i="35" s="1"/>
  <c r="AF429" i="35"/>
  <c r="Q429" i="35" s="1"/>
  <c r="AE429" i="35"/>
  <c r="P429" i="35" s="1"/>
  <c r="AK429" i="35" s="1"/>
  <c r="AQ429" i="35" s="1"/>
  <c r="AD429" i="35"/>
  <c r="O429" i="35" s="1"/>
  <c r="V429" i="35"/>
  <c r="U429" i="35"/>
  <c r="H429" i="35"/>
  <c r="BF428" i="35"/>
  <c r="BE428" i="35" s="1"/>
  <c r="AF428" i="35"/>
  <c r="AE428" i="35"/>
  <c r="P428" i="35" s="1"/>
  <c r="AW428" i="35" s="1"/>
  <c r="AZ428" i="35" s="1"/>
  <c r="AD428" i="35"/>
  <c r="W428" i="35"/>
  <c r="Q428" i="35"/>
  <c r="AL428" i="35" s="1"/>
  <c r="AR428" i="35" s="1"/>
  <c r="O428" i="35"/>
  <c r="H428" i="35"/>
  <c r="BF427" i="35"/>
  <c r="BE427" i="35"/>
  <c r="AX427" i="35"/>
  <c r="BA427" i="35" s="1"/>
  <c r="AV427" i="35"/>
  <c r="AY427" i="35" s="1"/>
  <c r="AQ427" i="35"/>
  <c r="AK427" i="35"/>
  <c r="AJ427" i="35"/>
  <c r="AP427" i="35" s="1"/>
  <c r="AF427" i="35"/>
  <c r="Q427" i="35" s="1"/>
  <c r="AL427" i="35" s="1"/>
  <c r="AR427" i="35" s="1"/>
  <c r="AE427" i="35"/>
  <c r="AD427" i="35"/>
  <c r="O427" i="35" s="1"/>
  <c r="BJ427" i="35" s="1"/>
  <c r="W427" i="35"/>
  <c r="U427" i="35"/>
  <c r="P427" i="35"/>
  <c r="H427" i="35"/>
  <c r="BF426" i="35"/>
  <c r="BE426" i="35" s="1"/>
  <c r="AF426" i="35"/>
  <c r="AE426" i="35"/>
  <c r="P426" i="35" s="1"/>
  <c r="AW426" i="35" s="1"/>
  <c r="AZ426" i="35" s="1"/>
  <c r="AD426" i="35"/>
  <c r="O426" i="35" s="1"/>
  <c r="Q426" i="35"/>
  <c r="H426" i="35"/>
  <c r="BF425" i="35"/>
  <c r="BE425" i="35" s="1"/>
  <c r="AV425" i="35"/>
  <c r="AY425" i="35" s="1"/>
  <c r="AQ425" i="35"/>
  <c r="AP425" i="35"/>
  <c r="AK425" i="35"/>
  <c r="AF425" i="35"/>
  <c r="Q425" i="35" s="1"/>
  <c r="W425" i="35" s="1"/>
  <c r="AE425" i="35"/>
  <c r="AD425" i="35"/>
  <c r="P425" i="35"/>
  <c r="O425" i="35"/>
  <c r="AJ425" i="35" s="1"/>
  <c r="H425" i="35"/>
  <c r="BF424" i="35"/>
  <c r="BE424" i="35"/>
  <c r="AK424" i="35"/>
  <c r="AQ424" i="35" s="1"/>
  <c r="AF424" i="35"/>
  <c r="Q424" i="35" s="1"/>
  <c r="AE424" i="35"/>
  <c r="AD424" i="35"/>
  <c r="O424" i="35" s="1"/>
  <c r="V424" i="35"/>
  <c r="P424" i="35"/>
  <c r="AW424" i="35" s="1"/>
  <c r="AZ424" i="35" s="1"/>
  <c r="H424" i="35"/>
  <c r="BF423" i="35"/>
  <c r="BE423" i="35"/>
  <c r="AV423" i="35"/>
  <c r="AY423" i="35" s="1"/>
  <c r="AF423" i="35"/>
  <c r="AE423" i="35"/>
  <c r="P423" i="35" s="1"/>
  <c r="AD423" i="35"/>
  <c r="U423" i="35"/>
  <c r="Q423" i="35"/>
  <c r="AL423" i="35" s="1"/>
  <c r="AR423" i="35" s="1"/>
  <c r="O423" i="35"/>
  <c r="AJ423" i="35" s="1"/>
  <c r="AP423" i="35" s="1"/>
  <c r="H423" i="35"/>
  <c r="BF422" i="35"/>
  <c r="BE422" i="35" s="1"/>
  <c r="AQ422" i="35"/>
  <c r="AP422" i="35"/>
  <c r="AK422" i="35"/>
  <c r="AF422" i="35"/>
  <c r="Q422" i="35" s="1"/>
  <c r="AE422" i="35"/>
  <c r="AD422" i="35"/>
  <c r="P422" i="35"/>
  <c r="V422" i="35" s="1"/>
  <c r="O422" i="35"/>
  <c r="AJ422" i="35" s="1"/>
  <c r="H422" i="35"/>
  <c r="BJ421" i="35"/>
  <c r="BF421" i="35"/>
  <c r="BE421" i="35"/>
  <c r="AX421" i="35"/>
  <c r="BA421" i="35" s="1"/>
  <c r="AL421" i="35"/>
  <c r="AR421" i="35" s="1"/>
  <c r="AJ421" i="35"/>
  <c r="AP421" i="35" s="1"/>
  <c r="AF421" i="35"/>
  <c r="AE421" i="35"/>
  <c r="AD421" i="35"/>
  <c r="W421" i="35"/>
  <c r="Q421" i="35"/>
  <c r="P421" i="35"/>
  <c r="AK421" i="35" s="1"/>
  <c r="AQ421" i="35" s="1"/>
  <c r="O421" i="35"/>
  <c r="U421" i="35" s="1"/>
  <c r="H421" i="35"/>
  <c r="BF420" i="35"/>
  <c r="BE420" i="35" s="1"/>
  <c r="AF420" i="35"/>
  <c r="AE420" i="35"/>
  <c r="AD420" i="35"/>
  <c r="O420" i="35" s="1"/>
  <c r="W420" i="35"/>
  <c r="V420" i="35"/>
  <c r="Q420" i="35"/>
  <c r="AL420" i="35" s="1"/>
  <c r="AR420" i="35" s="1"/>
  <c r="P420" i="35"/>
  <c r="AK420" i="35" s="1"/>
  <c r="AQ420" i="35" s="1"/>
  <c r="H420" i="35"/>
  <c r="BF419" i="35"/>
  <c r="BE419" i="35"/>
  <c r="AF419" i="35"/>
  <c r="AE419" i="35"/>
  <c r="P419" i="35" s="1"/>
  <c r="AD419" i="35"/>
  <c r="O419" i="35" s="1"/>
  <c r="AJ419" i="35" s="1"/>
  <c r="AP419" i="35" s="1"/>
  <c r="U419" i="35"/>
  <c r="Q419" i="35"/>
  <c r="AL419" i="35" s="1"/>
  <c r="AR419" i="35" s="1"/>
  <c r="H419" i="35"/>
  <c r="BF418" i="35"/>
  <c r="BE418" i="35" s="1"/>
  <c r="AR418" i="35"/>
  <c r="AK418" i="35"/>
  <c r="AQ418" i="35" s="1"/>
  <c r="AF418" i="35"/>
  <c r="AE418" i="35"/>
  <c r="P418" i="35" s="1"/>
  <c r="V418" i="35" s="1"/>
  <c r="AD418" i="35"/>
  <c r="O418" i="35" s="1"/>
  <c r="Q418" i="35"/>
  <c r="AL418" i="35" s="1"/>
  <c r="H418" i="35"/>
  <c r="BF417" i="35"/>
  <c r="BE417" i="35"/>
  <c r="AJ417" i="35"/>
  <c r="AP417" i="35" s="1"/>
  <c r="AF417" i="35"/>
  <c r="Q417" i="35" s="1"/>
  <c r="AX417" i="35" s="1"/>
  <c r="BA417" i="35" s="1"/>
  <c r="AE417" i="35"/>
  <c r="P417" i="35" s="1"/>
  <c r="AD417" i="35"/>
  <c r="U417" i="35"/>
  <c r="O417" i="35"/>
  <c r="AV417" i="35" s="1"/>
  <c r="AY417" i="35" s="1"/>
  <c r="H417" i="35"/>
  <c r="BF416" i="35"/>
  <c r="BE416" i="35"/>
  <c r="AF416" i="35"/>
  <c r="Q416" i="35" s="1"/>
  <c r="AE416" i="35"/>
  <c r="AD416" i="35"/>
  <c r="V416" i="35"/>
  <c r="P416" i="35"/>
  <c r="AK416" i="35" s="1"/>
  <c r="AQ416" i="35" s="1"/>
  <c r="O416" i="35"/>
  <c r="H416" i="35"/>
  <c r="BF415" i="35"/>
  <c r="BE415" i="35"/>
  <c r="AV415" i="35"/>
  <c r="AY415" i="35" s="1"/>
  <c r="AF415" i="35"/>
  <c r="AE415" i="35"/>
  <c r="AD415" i="35"/>
  <c r="O415" i="35" s="1"/>
  <c r="BJ415" i="35" s="1"/>
  <c r="U415" i="35"/>
  <c r="Q415" i="35"/>
  <c r="W415" i="35" s="1"/>
  <c r="P415" i="35"/>
  <c r="H415" i="35"/>
  <c r="BF414" i="35"/>
  <c r="BE414" i="35" s="1"/>
  <c r="AW414" i="35"/>
  <c r="AZ414" i="35" s="1"/>
  <c r="AP414" i="35"/>
  <c r="AJ414" i="35"/>
  <c r="AF414" i="35"/>
  <c r="Q414" i="35" s="1"/>
  <c r="AE414" i="35"/>
  <c r="P414" i="35" s="1"/>
  <c r="V414" i="35" s="1"/>
  <c r="AD414" i="35"/>
  <c r="O414" i="35"/>
  <c r="U414" i="35" s="1"/>
  <c r="H414" i="35"/>
  <c r="BF413" i="35"/>
  <c r="BE413" i="35" s="1"/>
  <c r="AK413" i="35"/>
  <c r="AQ413" i="35" s="1"/>
  <c r="AJ413" i="35"/>
  <c r="AP413" i="35" s="1"/>
  <c r="AF413" i="35"/>
  <c r="Q413" i="35" s="1"/>
  <c r="AX413" i="35" s="1"/>
  <c r="BA413" i="35" s="1"/>
  <c r="AE413" i="35"/>
  <c r="AD413" i="35"/>
  <c r="V413" i="35"/>
  <c r="P413" i="35"/>
  <c r="AW413" i="35" s="1"/>
  <c r="AZ413" i="35" s="1"/>
  <c r="O413" i="35"/>
  <c r="U413" i="35" s="1"/>
  <c r="H413" i="35"/>
  <c r="BF412" i="35"/>
  <c r="BE412" i="35"/>
  <c r="AW412" i="35"/>
  <c r="AZ412" i="35" s="1"/>
  <c r="AK412" i="35"/>
  <c r="AQ412" i="35" s="1"/>
  <c r="AF412" i="35"/>
  <c r="AE412" i="35"/>
  <c r="AD412" i="35"/>
  <c r="O412" i="35" s="1"/>
  <c r="V412" i="35"/>
  <c r="Q412" i="35"/>
  <c r="AL412" i="35" s="1"/>
  <c r="AR412" i="35" s="1"/>
  <c r="P412" i="35"/>
  <c r="H412" i="35"/>
  <c r="BF411" i="35"/>
  <c r="BE411" i="35"/>
  <c r="AX411" i="35"/>
  <c r="BA411" i="35" s="1"/>
  <c r="AF411" i="35"/>
  <c r="AE411" i="35"/>
  <c r="AD411" i="35"/>
  <c r="W411" i="35"/>
  <c r="U411" i="35"/>
  <c r="Q411" i="35"/>
  <c r="AL411" i="35" s="1"/>
  <c r="AR411" i="35" s="1"/>
  <c r="P411" i="35"/>
  <c r="O411" i="35"/>
  <c r="BJ411" i="35" s="1"/>
  <c r="H411" i="35"/>
  <c r="BF410" i="35"/>
  <c r="BE410" i="35" s="1"/>
  <c r="AR410" i="35"/>
  <c r="AL410" i="35"/>
  <c r="AF410" i="35"/>
  <c r="AE410" i="35"/>
  <c r="AD410" i="35"/>
  <c r="Q410" i="35"/>
  <c r="P410" i="35"/>
  <c r="AK410" i="35" s="1"/>
  <c r="AQ410" i="35" s="1"/>
  <c r="O410" i="35"/>
  <c r="AJ410" i="35" s="1"/>
  <c r="AP410" i="35" s="1"/>
  <c r="H410" i="35"/>
  <c r="BF409" i="35"/>
  <c r="BE409" i="35"/>
  <c r="AF409" i="35"/>
  <c r="AE409" i="35"/>
  <c r="AD409" i="35"/>
  <c r="O409" i="35" s="1"/>
  <c r="Q409" i="35"/>
  <c r="AX409" i="35" s="1"/>
  <c r="BA409" i="35" s="1"/>
  <c r="P409" i="35"/>
  <c r="AW409" i="35" s="1"/>
  <c r="AZ409" i="35" s="1"/>
  <c r="H409" i="35"/>
  <c r="BF408" i="35"/>
  <c r="BE408" i="35" s="1"/>
  <c r="AV408" i="35"/>
  <c r="AY408" i="35" s="1"/>
  <c r="AF408" i="35"/>
  <c r="AE408" i="35"/>
  <c r="P408" i="35" s="1"/>
  <c r="AD408" i="35"/>
  <c r="U408" i="35"/>
  <c r="Q408" i="35"/>
  <c r="AX408" i="35" s="1"/>
  <c r="BA408" i="35" s="1"/>
  <c r="O408" i="35"/>
  <c r="AJ408" i="35" s="1"/>
  <c r="AP408" i="35" s="1"/>
  <c r="H408" i="35"/>
  <c r="BF407" i="35"/>
  <c r="BE407" i="35"/>
  <c r="AW407" i="35"/>
  <c r="AZ407" i="35" s="1"/>
  <c r="AV407" i="35"/>
  <c r="AY407" i="35" s="1"/>
  <c r="AF407" i="35"/>
  <c r="Q407" i="35" s="1"/>
  <c r="AE407" i="35"/>
  <c r="AD407" i="35"/>
  <c r="V407" i="35"/>
  <c r="U407" i="35"/>
  <c r="P407" i="35"/>
  <c r="AK407" i="35" s="1"/>
  <c r="AQ407" i="35" s="1"/>
  <c r="O407" i="35"/>
  <c r="BJ407" i="35" s="1"/>
  <c r="H407" i="35"/>
  <c r="BF406" i="35"/>
  <c r="BE406" i="35"/>
  <c r="AX406" i="35"/>
  <c r="BA406" i="35" s="1"/>
  <c r="AW406" i="35"/>
  <c r="AZ406" i="35" s="1"/>
  <c r="AF406" i="35"/>
  <c r="AE406" i="35"/>
  <c r="AD406" i="35"/>
  <c r="O406" i="35" s="1"/>
  <c r="W406" i="35"/>
  <c r="V406" i="35"/>
  <c r="Q406" i="35"/>
  <c r="AL406" i="35" s="1"/>
  <c r="AR406" i="35" s="1"/>
  <c r="P406" i="35"/>
  <c r="AK406" i="35" s="1"/>
  <c r="AQ406" i="35" s="1"/>
  <c r="H406" i="35"/>
  <c r="BF405" i="35"/>
  <c r="BE405" i="35"/>
  <c r="AX405" i="35"/>
  <c r="BA405" i="35" s="1"/>
  <c r="AF405" i="35"/>
  <c r="AE405" i="35"/>
  <c r="P405" i="35" s="1"/>
  <c r="AD405" i="35"/>
  <c r="O405" i="35" s="1"/>
  <c r="W405" i="35"/>
  <c r="Q405" i="35"/>
  <c r="AL405" i="35" s="1"/>
  <c r="AR405" i="35" s="1"/>
  <c r="H405" i="35"/>
  <c r="BF404" i="35"/>
  <c r="BE404" i="35"/>
  <c r="AF404" i="35"/>
  <c r="Q404" i="35" s="1"/>
  <c r="AE404" i="35"/>
  <c r="P404" i="35" s="1"/>
  <c r="AD404" i="35"/>
  <c r="O404" i="35" s="1"/>
  <c r="H404" i="35"/>
  <c r="BF403" i="35"/>
  <c r="BE403" i="35"/>
  <c r="AJ403" i="35"/>
  <c r="AP403" i="35" s="1"/>
  <c r="AF403" i="35"/>
  <c r="Q403" i="35" s="1"/>
  <c r="AE403" i="35"/>
  <c r="P403" i="35" s="1"/>
  <c r="AD403" i="35"/>
  <c r="O403" i="35"/>
  <c r="AV403" i="35" s="1"/>
  <c r="AY403" i="35" s="1"/>
  <c r="H403" i="35"/>
  <c r="BF402" i="35"/>
  <c r="BE402" i="35"/>
  <c r="AK402" i="35"/>
  <c r="AQ402" i="35" s="1"/>
  <c r="AF402" i="35"/>
  <c r="Q402" i="35" s="1"/>
  <c r="AE402" i="35"/>
  <c r="AD402" i="35"/>
  <c r="O402" i="35" s="1"/>
  <c r="P402" i="35"/>
  <c r="AW402" i="35" s="1"/>
  <c r="AZ402" i="35" s="1"/>
  <c r="H402" i="35"/>
  <c r="BK401" i="35"/>
  <c r="BF401" i="35"/>
  <c r="BE401" i="35" s="1"/>
  <c r="AF401" i="35"/>
  <c r="Q401" i="35" s="1"/>
  <c r="AE401" i="35"/>
  <c r="P401" i="35" s="1"/>
  <c r="AD401" i="35"/>
  <c r="O401" i="35"/>
  <c r="AV401" i="35" s="1"/>
  <c r="AY401" i="35" s="1"/>
  <c r="H401" i="35"/>
  <c r="BK400" i="35"/>
  <c r="BF400" i="35"/>
  <c r="BE400" i="35"/>
  <c r="AF400" i="35"/>
  <c r="AE400" i="35"/>
  <c r="AD400" i="35"/>
  <c r="Q400" i="35"/>
  <c r="AX400" i="35" s="1"/>
  <c r="BA400" i="35" s="1"/>
  <c r="P400" i="35"/>
  <c r="AW400" i="35" s="1"/>
  <c r="AZ400" i="35" s="1"/>
  <c r="O400" i="35"/>
  <c r="AV400" i="35" s="1"/>
  <c r="AY400" i="35" s="1"/>
  <c r="H400" i="35"/>
  <c r="BK399" i="35"/>
  <c r="BF399" i="35"/>
  <c r="BE399" i="35" s="1"/>
  <c r="AV399" i="35"/>
  <c r="AY399" i="35" s="1"/>
  <c r="AF399" i="35"/>
  <c r="AE399" i="35"/>
  <c r="P399" i="35" s="1"/>
  <c r="AD399" i="35"/>
  <c r="U399" i="35"/>
  <c r="Q399" i="35"/>
  <c r="AX399" i="35" s="1"/>
  <c r="BA399" i="35" s="1"/>
  <c r="O399" i="35"/>
  <c r="AJ399" i="35" s="1"/>
  <c r="AP399" i="35" s="1"/>
  <c r="H399" i="35"/>
  <c r="BK398" i="35"/>
  <c r="BF398" i="35"/>
  <c r="BE398" i="35"/>
  <c r="AX398" i="35"/>
  <c r="BA398" i="35" s="1"/>
  <c r="AW398" i="35"/>
  <c r="AZ398" i="35" s="1"/>
  <c r="AF398" i="35"/>
  <c r="AE398" i="35"/>
  <c r="AD398" i="35"/>
  <c r="O398" i="35" s="1"/>
  <c r="W398" i="35"/>
  <c r="V398" i="35"/>
  <c r="Q398" i="35"/>
  <c r="AL398" i="35" s="1"/>
  <c r="AR398" i="35" s="1"/>
  <c r="P398" i="35"/>
  <c r="AK398" i="35" s="1"/>
  <c r="AQ398" i="35" s="1"/>
  <c r="H398" i="35"/>
  <c r="BK397" i="35"/>
  <c r="BF397" i="35"/>
  <c r="BE397" i="35"/>
  <c r="AF397" i="35"/>
  <c r="Q397" i="35" s="1"/>
  <c r="AE397" i="35"/>
  <c r="P397" i="35" s="1"/>
  <c r="AD397" i="35"/>
  <c r="O397" i="35" s="1"/>
  <c r="H397" i="35"/>
  <c r="BK396" i="35"/>
  <c r="BF396" i="35"/>
  <c r="BE396" i="35"/>
  <c r="AK396" i="35"/>
  <c r="AQ396" i="35" s="1"/>
  <c r="AF396" i="35"/>
  <c r="Q396" i="35" s="1"/>
  <c r="AE396" i="35"/>
  <c r="AD396" i="35"/>
  <c r="O396" i="35" s="1"/>
  <c r="P396" i="35"/>
  <c r="AW396" i="35" s="1"/>
  <c r="AZ396" i="35" s="1"/>
  <c r="H396" i="35"/>
  <c r="BK395" i="35"/>
  <c r="BF395" i="35"/>
  <c r="BE395" i="35" s="1"/>
  <c r="AF395" i="35"/>
  <c r="Q395" i="35" s="1"/>
  <c r="AE395" i="35"/>
  <c r="P395" i="35" s="1"/>
  <c r="AD395" i="35"/>
  <c r="O395" i="35"/>
  <c r="AV395" i="35" s="1"/>
  <c r="AY395" i="35" s="1"/>
  <c r="H395" i="35"/>
  <c r="BK394" i="35"/>
  <c r="BF394" i="35"/>
  <c r="BE394" i="35"/>
  <c r="AF394" i="35"/>
  <c r="AE394" i="35"/>
  <c r="AD394" i="35"/>
  <c r="Q394" i="35"/>
  <c r="AX394" i="35" s="1"/>
  <c r="BA394" i="35" s="1"/>
  <c r="P394" i="35"/>
  <c r="AW394" i="35" s="1"/>
  <c r="AZ394" i="35" s="1"/>
  <c r="O394" i="35"/>
  <c r="AV394" i="35" s="1"/>
  <c r="AY394" i="35" s="1"/>
  <c r="H394" i="35"/>
  <c r="BK393" i="35"/>
  <c r="BF393" i="35"/>
  <c r="BE393" i="35" s="1"/>
  <c r="AV393" i="35"/>
  <c r="AY393" i="35" s="1"/>
  <c r="AF393" i="35"/>
  <c r="AE393" i="35"/>
  <c r="P393" i="35" s="1"/>
  <c r="AD393" i="35"/>
  <c r="U393" i="35"/>
  <c r="Q393" i="35"/>
  <c r="AX393" i="35" s="1"/>
  <c r="BA393" i="35" s="1"/>
  <c r="O393" i="35"/>
  <c r="AJ393" i="35" s="1"/>
  <c r="AP393" i="35" s="1"/>
  <c r="H393" i="35"/>
  <c r="BK392" i="35"/>
  <c r="BF392" i="35"/>
  <c r="BE392" i="35"/>
  <c r="AX392" i="35"/>
  <c r="BA392" i="35" s="1"/>
  <c r="AW392" i="35"/>
  <c r="AZ392" i="35" s="1"/>
  <c r="AF392" i="35"/>
  <c r="AE392" i="35"/>
  <c r="AD392" i="35"/>
  <c r="O392" i="35" s="1"/>
  <c r="W392" i="35"/>
  <c r="V392" i="35"/>
  <c r="Q392" i="35"/>
  <c r="AL392" i="35" s="1"/>
  <c r="AR392" i="35" s="1"/>
  <c r="P392" i="35"/>
  <c r="AK392" i="35" s="1"/>
  <c r="AQ392" i="35" s="1"/>
  <c r="H392" i="35"/>
  <c r="BK391" i="35"/>
  <c r="BF391" i="35"/>
  <c r="BE391" i="35"/>
  <c r="AF391" i="35"/>
  <c r="Q391" i="35" s="1"/>
  <c r="AE391" i="35"/>
  <c r="P391" i="35" s="1"/>
  <c r="AD391" i="35"/>
  <c r="O391" i="35" s="1"/>
  <c r="H391" i="35"/>
  <c r="BK390" i="35"/>
  <c r="BF390" i="35"/>
  <c r="BE390" i="35"/>
  <c r="AK390" i="35"/>
  <c r="AQ390" i="35" s="1"/>
  <c r="AF390" i="35"/>
  <c r="Q390" i="35" s="1"/>
  <c r="AE390" i="35"/>
  <c r="AD390" i="35"/>
  <c r="O390" i="35" s="1"/>
  <c r="P390" i="35"/>
  <c r="AW390" i="35" s="1"/>
  <c r="AZ390" i="35" s="1"/>
  <c r="H390" i="35"/>
  <c r="BK389" i="35"/>
  <c r="BF389" i="35"/>
  <c r="BE389" i="35" s="1"/>
  <c r="AF389" i="35"/>
  <c r="Q389" i="35" s="1"/>
  <c r="AE389" i="35"/>
  <c r="P389" i="35" s="1"/>
  <c r="AD389" i="35"/>
  <c r="O389" i="35"/>
  <c r="AV389" i="35" s="1"/>
  <c r="AY389" i="35" s="1"/>
  <c r="H389" i="35"/>
  <c r="BK388" i="35"/>
  <c r="BF388" i="35"/>
  <c r="BE388" i="35"/>
  <c r="AF388" i="35"/>
  <c r="AE388" i="35"/>
  <c r="AD388" i="35"/>
  <c r="Q388" i="35"/>
  <c r="AX388" i="35" s="1"/>
  <c r="BA388" i="35" s="1"/>
  <c r="P388" i="35"/>
  <c r="AW388" i="35" s="1"/>
  <c r="AZ388" i="35" s="1"/>
  <c r="O388" i="35"/>
  <c r="AV388" i="35" s="1"/>
  <c r="AY388" i="35" s="1"/>
  <c r="H388" i="35"/>
  <c r="BK387" i="35"/>
  <c r="BF387" i="35"/>
  <c r="BE387" i="35" s="1"/>
  <c r="AV387" i="35"/>
  <c r="AY387" i="35" s="1"/>
  <c r="AF387" i="35"/>
  <c r="AE387" i="35"/>
  <c r="P387" i="35" s="1"/>
  <c r="AD387" i="35"/>
  <c r="U387" i="35"/>
  <c r="Q387" i="35"/>
  <c r="AX387" i="35" s="1"/>
  <c r="BA387" i="35" s="1"/>
  <c r="O387" i="35"/>
  <c r="AJ387" i="35" s="1"/>
  <c r="AP387" i="35" s="1"/>
  <c r="H387" i="35"/>
  <c r="BK386" i="35"/>
  <c r="BF386" i="35"/>
  <c r="BE386" i="35"/>
  <c r="AX386" i="35"/>
  <c r="BA386" i="35" s="1"/>
  <c r="AW386" i="35"/>
  <c r="AZ386" i="35" s="1"/>
  <c r="AF386" i="35"/>
  <c r="AE386" i="35"/>
  <c r="AD386" i="35"/>
  <c r="O386" i="35" s="1"/>
  <c r="W386" i="35"/>
  <c r="V386" i="35"/>
  <c r="Q386" i="35"/>
  <c r="AL386" i="35" s="1"/>
  <c r="AR386" i="35" s="1"/>
  <c r="P386" i="35"/>
  <c r="AK386" i="35" s="1"/>
  <c r="AQ386" i="35" s="1"/>
  <c r="H386" i="35"/>
  <c r="BK385" i="35"/>
  <c r="BF385" i="35"/>
  <c r="BE385" i="35"/>
  <c r="AF385" i="35"/>
  <c r="Q385" i="35" s="1"/>
  <c r="AE385" i="35"/>
  <c r="P385" i="35" s="1"/>
  <c r="AD385" i="35"/>
  <c r="O385" i="35" s="1"/>
  <c r="H385" i="35"/>
  <c r="BK384" i="35"/>
  <c r="BF384" i="35"/>
  <c r="BE384" i="35"/>
  <c r="AK384" i="35"/>
  <c r="AQ384" i="35" s="1"/>
  <c r="AF384" i="35"/>
  <c r="Q384" i="35" s="1"/>
  <c r="AE384" i="35"/>
  <c r="AD384" i="35"/>
  <c r="O384" i="35" s="1"/>
  <c r="P384" i="35"/>
  <c r="AW384" i="35" s="1"/>
  <c r="AZ384" i="35" s="1"/>
  <c r="H384" i="35"/>
  <c r="BK383" i="35"/>
  <c r="BF383" i="35"/>
  <c r="BE383" i="35" s="1"/>
  <c r="AF383" i="35"/>
  <c r="Q383" i="35" s="1"/>
  <c r="AE383" i="35"/>
  <c r="P383" i="35" s="1"/>
  <c r="AD383" i="35"/>
  <c r="O383" i="35"/>
  <c r="AV383" i="35" s="1"/>
  <c r="AY383" i="35" s="1"/>
  <c r="H383" i="35"/>
  <c r="BK382" i="35"/>
  <c r="BF382" i="35"/>
  <c r="BE382" i="35"/>
  <c r="AF382" i="35"/>
  <c r="AE382" i="35"/>
  <c r="AD382" i="35"/>
  <c r="Q382" i="35"/>
  <c r="AX382" i="35" s="1"/>
  <c r="BA382" i="35" s="1"/>
  <c r="P382" i="35"/>
  <c r="AW382" i="35" s="1"/>
  <c r="AZ382" i="35" s="1"/>
  <c r="O382" i="35"/>
  <c r="AV382" i="35" s="1"/>
  <c r="AY382" i="35" s="1"/>
  <c r="H382" i="35"/>
  <c r="BK381" i="35"/>
  <c r="BF381" i="35"/>
  <c r="BE381" i="35"/>
  <c r="AV381" i="35"/>
  <c r="AY381" i="35" s="1"/>
  <c r="AF381" i="35"/>
  <c r="AE381" i="35"/>
  <c r="P381" i="35" s="1"/>
  <c r="AD381" i="35"/>
  <c r="U381" i="35"/>
  <c r="Q381" i="35"/>
  <c r="AX381" i="35" s="1"/>
  <c r="BA381" i="35" s="1"/>
  <c r="O381" i="35"/>
  <c r="AJ381" i="35" s="1"/>
  <c r="AP381" i="35" s="1"/>
  <c r="H381" i="35"/>
  <c r="BK380" i="35"/>
  <c r="BF380" i="35"/>
  <c r="BE380" i="35"/>
  <c r="AX380" i="35"/>
  <c r="BA380" i="35" s="1"/>
  <c r="AW380" i="35"/>
  <c r="AZ380" i="35" s="1"/>
  <c r="AF380" i="35"/>
  <c r="AE380" i="35"/>
  <c r="AD380" i="35"/>
  <c r="O380" i="35" s="1"/>
  <c r="W380" i="35"/>
  <c r="V380" i="35"/>
  <c r="Q380" i="35"/>
  <c r="AL380" i="35" s="1"/>
  <c r="AR380" i="35" s="1"/>
  <c r="P380" i="35"/>
  <c r="AK380" i="35" s="1"/>
  <c r="AQ380" i="35" s="1"/>
  <c r="H380" i="35"/>
  <c r="BK379" i="35"/>
  <c r="BF379" i="35"/>
  <c r="BE379" i="35"/>
  <c r="AF379" i="35"/>
  <c r="Q379" i="35" s="1"/>
  <c r="AE379" i="35"/>
  <c r="P379" i="35" s="1"/>
  <c r="AD379" i="35"/>
  <c r="O379" i="35" s="1"/>
  <c r="H379" i="35"/>
  <c r="BK378" i="35"/>
  <c r="BF378" i="35"/>
  <c r="BE378" i="35"/>
  <c r="AK378" i="35"/>
  <c r="AQ378" i="35" s="1"/>
  <c r="AF378" i="35"/>
  <c r="Q378" i="35" s="1"/>
  <c r="AE378" i="35"/>
  <c r="AD378" i="35"/>
  <c r="O378" i="35" s="1"/>
  <c r="P378" i="35"/>
  <c r="AW378" i="35" s="1"/>
  <c r="AZ378" i="35" s="1"/>
  <c r="H378" i="35"/>
  <c r="BK377" i="35"/>
  <c r="BF377" i="35"/>
  <c r="BE377" i="35" s="1"/>
  <c r="AF377" i="35"/>
  <c r="Q377" i="35" s="1"/>
  <c r="AE377" i="35"/>
  <c r="P377" i="35" s="1"/>
  <c r="AD377" i="35"/>
  <c r="O377" i="35"/>
  <c r="AV377" i="35" s="1"/>
  <c r="AY377" i="35" s="1"/>
  <c r="H377" i="35"/>
  <c r="BK376" i="35"/>
  <c r="BF376" i="35"/>
  <c r="BE376" i="35"/>
  <c r="AF376" i="35"/>
  <c r="AE376" i="35"/>
  <c r="AD376" i="35"/>
  <c r="Q376" i="35"/>
  <c r="AX376" i="35" s="1"/>
  <c r="BA376" i="35" s="1"/>
  <c r="P376" i="35"/>
  <c r="AW376" i="35" s="1"/>
  <c r="AZ376" i="35" s="1"/>
  <c r="O376" i="35"/>
  <c r="AV376" i="35" s="1"/>
  <c r="AY376" i="35" s="1"/>
  <c r="H376" i="35"/>
  <c r="BK375" i="35"/>
  <c r="BF375" i="35"/>
  <c r="BE375" i="35"/>
  <c r="AV375" i="35"/>
  <c r="AY375" i="35" s="1"/>
  <c r="AF375" i="35"/>
  <c r="AE375" i="35"/>
  <c r="P375" i="35" s="1"/>
  <c r="AD375" i="35"/>
  <c r="U375" i="35"/>
  <c r="Q375" i="35"/>
  <c r="AX375" i="35" s="1"/>
  <c r="BA375" i="35" s="1"/>
  <c r="O375" i="35"/>
  <c r="AJ375" i="35" s="1"/>
  <c r="AP375" i="35" s="1"/>
  <c r="H375" i="35"/>
  <c r="BK374" i="35"/>
  <c r="BF374" i="35"/>
  <c r="BE374" i="35"/>
  <c r="AX374" i="35"/>
  <c r="BA374" i="35" s="1"/>
  <c r="AW374" i="35"/>
  <c r="AZ374" i="35" s="1"/>
  <c r="AF374" i="35"/>
  <c r="AE374" i="35"/>
  <c r="AD374" i="35"/>
  <c r="O374" i="35" s="1"/>
  <c r="W374" i="35"/>
  <c r="V374" i="35"/>
  <c r="Q374" i="35"/>
  <c r="AL374" i="35" s="1"/>
  <c r="AR374" i="35" s="1"/>
  <c r="P374" i="35"/>
  <c r="AK374" i="35" s="1"/>
  <c r="AQ374" i="35" s="1"/>
  <c r="H374" i="35"/>
  <c r="BK373" i="35"/>
  <c r="BF373" i="35"/>
  <c r="BE373" i="35"/>
  <c r="AF373" i="35"/>
  <c r="Q373" i="35" s="1"/>
  <c r="AE373" i="35"/>
  <c r="P373" i="35" s="1"/>
  <c r="AD373" i="35"/>
  <c r="O373" i="35" s="1"/>
  <c r="H373" i="35"/>
  <c r="BK372" i="35"/>
  <c r="BF372" i="35"/>
  <c r="BE372" i="35"/>
  <c r="AW372" i="35"/>
  <c r="AZ372" i="35" s="1"/>
  <c r="AK372" i="35"/>
  <c r="AQ372" i="35" s="1"/>
  <c r="AF372" i="35"/>
  <c r="Q372" i="35" s="1"/>
  <c r="AE372" i="35"/>
  <c r="AD372" i="35"/>
  <c r="O372" i="35" s="1"/>
  <c r="V372" i="35"/>
  <c r="P372" i="35"/>
  <c r="H372" i="35"/>
  <c r="BK371" i="35"/>
  <c r="BF371" i="35"/>
  <c r="BE371" i="35" s="1"/>
  <c r="AF371" i="35"/>
  <c r="Q371" i="35" s="1"/>
  <c r="AE371" i="35"/>
  <c r="P371" i="35" s="1"/>
  <c r="AD371" i="35"/>
  <c r="O371" i="35"/>
  <c r="AV371" i="35" s="1"/>
  <c r="AY371" i="35" s="1"/>
  <c r="H371" i="35"/>
  <c r="BK370" i="35"/>
  <c r="BF370" i="35"/>
  <c r="BE370" i="35"/>
  <c r="AF370" i="35"/>
  <c r="AE370" i="35"/>
  <c r="AD370" i="35"/>
  <c r="Q370" i="35"/>
  <c r="AX370" i="35" s="1"/>
  <c r="BA370" i="35" s="1"/>
  <c r="P370" i="35"/>
  <c r="O370" i="35"/>
  <c r="AV370" i="35" s="1"/>
  <c r="AY370" i="35" s="1"/>
  <c r="H370" i="35"/>
  <c r="BK369" i="35"/>
  <c r="BF369" i="35"/>
  <c r="BE369" i="35"/>
  <c r="AV369" i="35"/>
  <c r="AF369" i="35"/>
  <c r="AE369" i="35"/>
  <c r="P369" i="35" s="1"/>
  <c r="AD369" i="35"/>
  <c r="U369" i="35"/>
  <c r="Q369" i="35"/>
  <c r="AX369" i="35" s="1"/>
  <c r="BA369" i="35" s="1"/>
  <c r="O369" i="35"/>
  <c r="O462" i="35" s="1"/>
  <c r="BJ462" i="35" s="1"/>
  <c r="H369" i="35"/>
  <c r="BK368" i="35"/>
  <c r="BF368" i="35"/>
  <c r="BE368" i="35"/>
  <c r="AX368" i="35"/>
  <c r="BA368" i="35" s="1"/>
  <c r="AW368" i="35"/>
  <c r="AZ368" i="35" s="1"/>
  <c r="AF368" i="35"/>
  <c r="AE368" i="35"/>
  <c r="AD368" i="35"/>
  <c r="O368" i="35" s="1"/>
  <c r="W368" i="35"/>
  <c r="V368" i="35"/>
  <c r="Q368" i="35"/>
  <c r="AL368" i="35" s="1"/>
  <c r="AR368" i="35" s="1"/>
  <c r="P368" i="35"/>
  <c r="AK368" i="35" s="1"/>
  <c r="AQ368" i="35" s="1"/>
  <c r="H368" i="35"/>
  <c r="BK367" i="35"/>
  <c r="BJ367" i="35"/>
  <c r="H367" i="35"/>
  <c r="BK366" i="35"/>
  <c r="BJ366" i="35"/>
  <c r="H366" i="35"/>
  <c r="BK365" i="35"/>
  <c r="BF365" i="35"/>
  <c r="BE365" i="35"/>
  <c r="AF365" i="35"/>
  <c r="AE365" i="35"/>
  <c r="AD365" i="35"/>
  <c r="Q365" i="35"/>
  <c r="AX365" i="35" s="1"/>
  <c r="BA365" i="35" s="1"/>
  <c r="P365" i="35"/>
  <c r="O365" i="35"/>
  <c r="AV365" i="35" s="1"/>
  <c r="AY365" i="35" s="1"/>
  <c r="H365" i="35"/>
  <c r="BG360" i="35"/>
  <c r="AF360" i="35"/>
  <c r="Q360" i="35" s="1"/>
  <c r="AE360" i="35"/>
  <c r="AD360" i="35"/>
  <c r="P360" i="35"/>
  <c r="AW360" i="35" s="1"/>
  <c r="AZ360" i="35" s="1"/>
  <c r="O360" i="35"/>
  <c r="H360" i="35"/>
  <c r="BG359" i="35"/>
  <c r="AF359" i="35"/>
  <c r="Q359" i="35" s="1"/>
  <c r="AE359" i="35"/>
  <c r="AD359" i="35"/>
  <c r="P359" i="35"/>
  <c r="AW359" i="35" s="1"/>
  <c r="AZ359" i="35" s="1"/>
  <c r="O359" i="35"/>
  <c r="H359" i="35"/>
  <c r="BG358" i="35"/>
  <c r="AD358" i="35"/>
  <c r="O358" i="35"/>
  <c r="AV358" i="35" s="1"/>
  <c r="AY358" i="35" s="1"/>
  <c r="H358" i="35"/>
  <c r="BG357" i="35"/>
  <c r="AE357" i="35"/>
  <c r="P357" i="35" s="1"/>
  <c r="AD357" i="35"/>
  <c r="V357" i="35"/>
  <c r="O357" i="35"/>
  <c r="AV357" i="35" s="1"/>
  <c r="AY357" i="35" s="1"/>
  <c r="H357" i="35"/>
  <c r="BG356" i="35"/>
  <c r="AV356" i="35"/>
  <c r="AY356" i="35" s="1"/>
  <c r="AF356" i="35"/>
  <c r="AE356" i="35"/>
  <c r="P356" i="35" s="1"/>
  <c r="AD356" i="35"/>
  <c r="U356" i="35"/>
  <c r="Q356" i="35"/>
  <c r="AX356" i="35" s="1"/>
  <c r="BA356" i="35" s="1"/>
  <c r="O356" i="35"/>
  <c r="AJ356" i="35" s="1"/>
  <c r="AP356" i="35" s="1"/>
  <c r="H356" i="35"/>
  <c r="BG355" i="35"/>
  <c r="AD355" i="35"/>
  <c r="U355" i="35"/>
  <c r="O355" i="35"/>
  <c r="AV355" i="35" s="1"/>
  <c r="AY355" i="35" s="1"/>
  <c r="H355" i="35"/>
  <c r="BG354" i="35"/>
  <c r="AJ354" i="35"/>
  <c r="AP354" i="35" s="1"/>
  <c r="AE354" i="35"/>
  <c r="P354" i="35" s="1"/>
  <c r="AD354" i="35"/>
  <c r="U354" i="35"/>
  <c r="O354" i="35"/>
  <c r="AV354" i="35" s="1"/>
  <c r="AY354" i="35" s="1"/>
  <c r="H354" i="35"/>
  <c r="BG353" i="35"/>
  <c r="AX353" i="35"/>
  <c r="BA353" i="35" s="1"/>
  <c r="AF353" i="35"/>
  <c r="AE353" i="35"/>
  <c r="P353" i="35" s="1"/>
  <c r="AD353" i="35"/>
  <c r="W353" i="35"/>
  <c r="Q353" i="35"/>
  <c r="AL353" i="35" s="1"/>
  <c r="H353" i="35"/>
  <c r="AX352" i="35"/>
  <c r="AU352" i="35"/>
  <c r="AT352" i="35"/>
  <c r="AS352" i="35"/>
  <c r="AI352" i="35"/>
  <c r="AH352" i="35"/>
  <c r="AG352" i="35"/>
  <c r="AF352" i="35"/>
  <c r="Z352" i="35"/>
  <c r="Y352" i="35"/>
  <c r="X352" i="35"/>
  <c r="Q352" i="35"/>
  <c r="K352" i="35"/>
  <c r="J352" i="35"/>
  <c r="I352" i="35"/>
  <c r="E352" i="35"/>
  <c r="BG351" i="35"/>
  <c r="AD351" i="35"/>
  <c r="O351" i="35" s="1"/>
  <c r="H351" i="35"/>
  <c r="BG350" i="35"/>
  <c r="AK350" i="35"/>
  <c r="AQ350" i="35" s="1"/>
  <c r="AE350" i="35"/>
  <c r="AD350" i="35"/>
  <c r="O350" i="35" s="1"/>
  <c r="V350" i="35"/>
  <c r="P350" i="35"/>
  <c r="AW350" i="35" s="1"/>
  <c r="AZ350" i="35" s="1"/>
  <c r="H350" i="35"/>
  <c r="BG349" i="35"/>
  <c r="AZ349" i="35"/>
  <c r="AW349" i="35"/>
  <c r="AF349" i="35"/>
  <c r="AE349" i="35"/>
  <c r="AD349" i="35"/>
  <c r="O349" i="35" s="1"/>
  <c r="V349" i="35"/>
  <c r="Q349" i="35"/>
  <c r="AL349" i="35" s="1"/>
  <c r="P349" i="35"/>
  <c r="AK349" i="35" s="1"/>
  <c r="AQ349" i="35" s="1"/>
  <c r="H349" i="35"/>
  <c r="BG348" i="35"/>
  <c r="AJ348" i="35"/>
  <c r="AP348" i="35" s="1"/>
  <c r="AD348" i="35"/>
  <c r="O348" i="35"/>
  <c r="AV348" i="35" s="1"/>
  <c r="AY348" i="35" s="1"/>
  <c r="H348" i="35"/>
  <c r="BG347" i="35"/>
  <c r="AE347" i="35"/>
  <c r="P347" i="35" s="1"/>
  <c r="AD347" i="35"/>
  <c r="O347" i="35" s="1"/>
  <c r="H347" i="35"/>
  <c r="BG346" i="35"/>
  <c r="AV346" i="35"/>
  <c r="AY346" i="35" s="1"/>
  <c r="AJ346" i="35"/>
  <c r="AF346" i="35"/>
  <c r="AE346" i="35"/>
  <c r="P346" i="35" s="1"/>
  <c r="AD346" i="35"/>
  <c r="U346" i="35"/>
  <c r="O346" i="35"/>
  <c r="H346" i="35"/>
  <c r="AD345" i="35"/>
  <c r="O345" i="35" s="1"/>
  <c r="AV345" i="35" s="1"/>
  <c r="E345" i="35"/>
  <c r="AU344" i="35"/>
  <c r="AT344" i="35"/>
  <c r="AS344" i="35"/>
  <c r="AI344" i="35"/>
  <c r="AH344" i="35"/>
  <c r="AG344" i="35"/>
  <c r="AD344" i="35"/>
  <c r="Z344" i="35"/>
  <c r="Y344" i="35"/>
  <c r="X344" i="35"/>
  <c r="K344" i="35"/>
  <c r="J344" i="35"/>
  <c r="I344" i="35"/>
  <c r="BG343" i="35"/>
  <c r="AF343" i="35"/>
  <c r="AE343" i="35"/>
  <c r="AD343" i="35"/>
  <c r="H343" i="35"/>
  <c r="BG342" i="35"/>
  <c r="AW342" i="35"/>
  <c r="AZ342" i="35" s="1"/>
  <c r="AV342" i="35"/>
  <c r="AY342" i="35" s="1"/>
  <c r="AF342" i="35"/>
  <c r="Q342" i="35" s="1"/>
  <c r="AE342" i="35"/>
  <c r="AD342" i="35"/>
  <c r="V342" i="35"/>
  <c r="U342" i="35"/>
  <c r="P342" i="35"/>
  <c r="AK342" i="35" s="1"/>
  <c r="AQ342" i="35" s="1"/>
  <c r="O342" i="35"/>
  <c r="AJ342" i="35" s="1"/>
  <c r="AP342" i="35" s="1"/>
  <c r="H342" i="35"/>
  <c r="BG341" i="35"/>
  <c r="AW341" i="35"/>
  <c r="AZ341" i="35" s="1"/>
  <c r="AV341" i="35"/>
  <c r="AY341" i="35" s="1"/>
  <c r="AF341" i="35"/>
  <c r="Q341" i="35" s="1"/>
  <c r="AE341" i="35"/>
  <c r="AD341" i="35"/>
  <c r="V341" i="35"/>
  <c r="U341" i="35"/>
  <c r="P341" i="35"/>
  <c r="AK341" i="35" s="1"/>
  <c r="AQ341" i="35" s="1"/>
  <c r="O341" i="35"/>
  <c r="AJ341" i="35" s="1"/>
  <c r="AP341" i="35" s="1"/>
  <c r="H341" i="35"/>
  <c r="BG340" i="35"/>
  <c r="AW340" i="35"/>
  <c r="AZ340" i="35" s="1"/>
  <c r="AV340" i="35"/>
  <c r="AY340" i="35" s="1"/>
  <c r="AF340" i="35"/>
  <c r="Q340" i="35" s="1"/>
  <c r="AE340" i="35"/>
  <c r="AD340" i="35"/>
  <c r="V340" i="35"/>
  <c r="U340" i="35"/>
  <c r="P340" i="35"/>
  <c r="AK340" i="35" s="1"/>
  <c r="AQ340" i="35" s="1"/>
  <c r="O340" i="35"/>
  <c r="AJ340" i="35" s="1"/>
  <c r="AP340" i="35" s="1"/>
  <c r="H340" i="35"/>
  <c r="BG339" i="35"/>
  <c r="AW339" i="35"/>
  <c r="AZ339" i="35" s="1"/>
  <c r="AV339" i="35"/>
  <c r="AY339" i="35" s="1"/>
  <c r="AF339" i="35"/>
  <c r="Q339" i="35" s="1"/>
  <c r="AE339" i="35"/>
  <c r="AD339" i="35"/>
  <c r="V339" i="35"/>
  <c r="U339" i="35"/>
  <c r="P339" i="35"/>
  <c r="AK339" i="35" s="1"/>
  <c r="AQ339" i="35" s="1"/>
  <c r="O339" i="35"/>
  <c r="AJ339" i="35" s="1"/>
  <c r="AP339" i="35" s="1"/>
  <c r="H339" i="35"/>
  <c r="BG338" i="35"/>
  <c r="AW338" i="35"/>
  <c r="AZ338" i="35" s="1"/>
  <c r="AV338" i="35"/>
  <c r="AY338" i="35" s="1"/>
  <c r="AF338" i="35"/>
  <c r="Q338" i="35" s="1"/>
  <c r="AE338" i="35"/>
  <c r="AD338" i="35"/>
  <c r="V338" i="35"/>
  <c r="U338" i="35"/>
  <c r="P338" i="35"/>
  <c r="AK338" i="35" s="1"/>
  <c r="AQ338" i="35" s="1"/>
  <c r="O338" i="35"/>
  <c r="AJ338" i="35" s="1"/>
  <c r="AP338" i="35" s="1"/>
  <c r="H338" i="35"/>
  <c r="A338" i="35"/>
  <c r="A339" i="35" s="1"/>
  <c r="A340" i="35" s="1"/>
  <c r="A341" i="35" s="1"/>
  <c r="A342" i="35" s="1"/>
  <c r="A343" i="35" s="1"/>
  <c r="A353" i="35" s="1"/>
  <c r="A354" i="35" s="1"/>
  <c r="A355" i="35" s="1"/>
  <c r="A346" i="35" s="1"/>
  <c r="A347" i="35" s="1"/>
  <c r="A348" i="35" s="1"/>
  <c r="A349" i="35" s="1"/>
  <c r="A350" i="35" s="1"/>
  <c r="A351" i="35" s="1"/>
  <c r="A356" i="35" s="1"/>
  <c r="A357" i="35" s="1"/>
  <c r="A358" i="35" s="1"/>
  <c r="A359" i="35" s="1"/>
  <c r="A360" i="35" s="1"/>
  <c r="BG337" i="35"/>
  <c r="BG336" i="35"/>
  <c r="AJ336" i="35"/>
  <c r="AV336" i="35" s="1"/>
  <c r="H336" i="35"/>
  <c r="BG335" i="35"/>
  <c r="H335" i="35"/>
  <c r="BG334" i="35"/>
  <c r="H334" i="35"/>
  <c r="BG333" i="35"/>
  <c r="H333" i="35"/>
  <c r="BG332" i="35"/>
  <c r="H332" i="35"/>
  <c r="BG331" i="35"/>
  <c r="H331" i="35"/>
  <c r="BG330" i="35"/>
  <c r="H330" i="35"/>
  <c r="BG329" i="35"/>
  <c r="BG328" i="35"/>
  <c r="BG327" i="35"/>
  <c r="BG326" i="35"/>
  <c r="BG325" i="35"/>
  <c r="BB325" i="35"/>
  <c r="AX325" i="35"/>
  <c r="AW325" i="35"/>
  <c r="AL325" i="35"/>
  <c r="AK325" i="35"/>
  <c r="H325" i="35"/>
  <c r="BJ325" i="35" s="1"/>
  <c r="BG324" i="35"/>
  <c r="AX324" i="35"/>
  <c r="AW324" i="35"/>
  <c r="AL324" i="35"/>
  <c r="AK324" i="35"/>
  <c r="H324" i="35"/>
  <c r="BJ324" i="35" s="1"/>
  <c r="BG323" i="35"/>
  <c r="AX323" i="35"/>
  <c r="AW323" i="35"/>
  <c r="AL323" i="35"/>
  <c r="AK323" i="35"/>
  <c r="H323" i="35"/>
  <c r="BJ323" i="35" s="1"/>
  <c r="BH322" i="35"/>
  <c r="BG322" i="35"/>
  <c r="BG321" i="35"/>
  <c r="BG320" i="35"/>
  <c r="H320" i="35"/>
  <c r="BJ320" i="35" s="1"/>
  <c r="BG319" i="35"/>
  <c r="BH318" i="35"/>
  <c r="BG318" i="35"/>
  <c r="BG317" i="35"/>
  <c r="BD317" i="35"/>
  <c r="BF317" i="35" s="1"/>
  <c r="AL317" i="35"/>
  <c r="AR317" i="35" s="1"/>
  <c r="AJ317" i="35"/>
  <c r="AP317" i="35" s="1"/>
  <c r="AF317" i="35"/>
  <c r="Q317" i="35" s="1"/>
  <c r="AE317" i="35"/>
  <c r="P317" i="35" s="1"/>
  <c r="AD317" i="35"/>
  <c r="O317" i="35"/>
  <c r="AV317" i="35" s="1"/>
  <c r="AY317" i="35" s="1"/>
  <c r="H317" i="35"/>
  <c r="BE317" i="35" s="1"/>
  <c r="BG316" i="35"/>
  <c r="BD316" i="35"/>
  <c r="BF316" i="35" s="1"/>
  <c r="AD316" i="35"/>
  <c r="O316" i="35"/>
  <c r="H316" i="35"/>
  <c r="BE316" i="35" s="1"/>
  <c r="BG315" i="35"/>
  <c r="BD315" i="35"/>
  <c r="BF315" i="35" s="1"/>
  <c r="AQ315" i="35"/>
  <c r="AK315" i="35"/>
  <c r="AF315" i="35"/>
  <c r="AE315" i="35"/>
  <c r="AD315" i="35"/>
  <c r="Q315" i="35"/>
  <c r="AX315" i="35" s="1"/>
  <c r="BA315" i="35" s="1"/>
  <c r="P315" i="35"/>
  <c r="O315" i="35"/>
  <c r="AJ315" i="35" s="1"/>
  <c r="AP315" i="35" s="1"/>
  <c r="H315" i="35"/>
  <c r="BG314" i="35"/>
  <c r="BD314" i="35"/>
  <c r="BF314" i="35" s="1"/>
  <c r="AX314" i="35"/>
  <c r="BA314" i="35" s="1"/>
  <c r="AF314" i="35"/>
  <c r="AE314" i="35"/>
  <c r="AD314" i="35"/>
  <c r="W314" i="35"/>
  <c r="V314" i="35"/>
  <c r="Q314" i="35"/>
  <c r="AL314" i="35" s="1"/>
  <c r="AR314" i="35" s="1"/>
  <c r="P314" i="35"/>
  <c r="AK314" i="35" s="1"/>
  <c r="AQ314" i="35" s="1"/>
  <c r="O314" i="35"/>
  <c r="BE314" i="35" s="1"/>
  <c r="H314" i="35"/>
  <c r="BG313" i="35"/>
  <c r="BD313" i="35"/>
  <c r="BF313" i="35" s="1"/>
  <c r="AZ313" i="35"/>
  <c r="AW313" i="35"/>
  <c r="AF313" i="35"/>
  <c r="Q313" i="35" s="1"/>
  <c r="AE313" i="35"/>
  <c r="P313" i="35" s="1"/>
  <c r="AK313" i="35" s="1"/>
  <c r="AQ313" i="35" s="1"/>
  <c r="AD313" i="35"/>
  <c r="O313" i="35" s="1"/>
  <c r="H313" i="35"/>
  <c r="BG312" i="35"/>
  <c r="BD312" i="35"/>
  <c r="BF312" i="35" s="1"/>
  <c r="AK312" i="35"/>
  <c r="AQ312" i="35" s="1"/>
  <c r="AF312" i="35"/>
  <c r="Q312" i="35" s="1"/>
  <c r="AE312" i="35"/>
  <c r="P312" i="35" s="1"/>
  <c r="AD312" i="35"/>
  <c r="O312" i="35" s="1"/>
  <c r="H312" i="35"/>
  <c r="BG311" i="35"/>
  <c r="BD311" i="35"/>
  <c r="BF311" i="35" s="1"/>
  <c r="AK311" i="35"/>
  <c r="AQ311" i="35" s="1"/>
  <c r="AF311" i="35"/>
  <c r="AE311" i="35"/>
  <c r="AD311" i="35"/>
  <c r="Q311" i="35"/>
  <c r="AX311" i="35" s="1"/>
  <c r="BA311" i="35" s="1"/>
  <c r="P311" i="35"/>
  <c r="O311" i="35"/>
  <c r="U311" i="35" s="1"/>
  <c r="H311" i="35"/>
  <c r="BG310" i="35"/>
  <c r="BD310" i="35"/>
  <c r="BF310" i="35" s="1"/>
  <c r="AX310" i="35"/>
  <c r="BA310" i="35" s="1"/>
  <c r="AJ310" i="35"/>
  <c r="AP310" i="35" s="1"/>
  <c r="AF310" i="35"/>
  <c r="AE310" i="35"/>
  <c r="AD310" i="35"/>
  <c r="W310" i="35"/>
  <c r="V310" i="35"/>
  <c r="Q310" i="35"/>
  <c r="AL310" i="35" s="1"/>
  <c r="AR310" i="35" s="1"/>
  <c r="P310" i="35"/>
  <c r="AK310" i="35" s="1"/>
  <c r="AQ310" i="35" s="1"/>
  <c r="O310" i="35"/>
  <c r="BE310" i="35" s="1"/>
  <c r="H310" i="35"/>
  <c r="BG309" i="35"/>
  <c r="BD309" i="35"/>
  <c r="BF309" i="35" s="1"/>
  <c r="AF309" i="35"/>
  <c r="Q309" i="35" s="1"/>
  <c r="AE309" i="35"/>
  <c r="P309" i="35" s="1"/>
  <c r="AK309" i="35" s="1"/>
  <c r="AQ309" i="35" s="1"/>
  <c r="AD309" i="35"/>
  <c r="O309" i="35"/>
  <c r="AV309" i="35" s="1"/>
  <c r="AY309" i="35" s="1"/>
  <c r="H309" i="35"/>
  <c r="BG308" i="35"/>
  <c r="BD308" i="35"/>
  <c r="BF308" i="35" s="1"/>
  <c r="AF308" i="35"/>
  <c r="Q308" i="35" s="1"/>
  <c r="AE308" i="35"/>
  <c r="P308" i="35" s="1"/>
  <c r="AD308" i="35"/>
  <c r="O308" i="35" s="1"/>
  <c r="H308" i="35"/>
  <c r="BG307" i="35"/>
  <c r="BD307" i="35"/>
  <c r="BF307" i="35" s="1"/>
  <c r="AK307" i="35"/>
  <c r="AQ307" i="35" s="1"/>
  <c r="AF307" i="35"/>
  <c r="AE307" i="35"/>
  <c r="AD307" i="35"/>
  <c r="O307" i="35" s="1"/>
  <c r="Q307" i="35"/>
  <c r="AX307" i="35" s="1"/>
  <c r="BA307" i="35" s="1"/>
  <c r="P307" i="35"/>
  <c r="H307" i="35"/>
  <c r="BG306" i="35"/>
  <c r="BD306" i="35"/>
  <c r="BF306" i="35" s="1"/>
  <c r="AX306" i="35"/>
  <c r="BA306" i="35" s="1"/>
  <c r="AF306" i="35"/>
  <c r="AE306" i="35"/>
  <c r="AD306" i="35"/>
  <c r="W306" i="35"/>
  <c r="V306" i="35"/>
  <c r="Q306" i="35"/>
  <c r="AL306" i="35" s="1"/>
  <c r="AR306" i="35" s="1"/>
  <c r="P306" i="35"/>
  <c r="AK306" i="35" s="1"/>
  <c r="AQ306" i="35" s="1"/>
  <c r="O306" i="35"/>
  <c r="BE306" i="35" s="1"/>
  <c r="H306" i="35"/>
  <c r="BG305" i="35"/>
  <c r="BD305" i="35"/>
  <c r="BF305" i="35" s="1"/>
  <c r="AV305" i="35"/>
  <c r="AY305" i="35" s="1"/>
  <c r="AD305" i="35"/>
  <c r="O305" i="35" s="1"/>
  <c r="U305" i="35"/>
  <c r="H305" i="35"/>
  <c r="BG304" i="35"/>
  <c r="BE304" i="35"/>
  <c r="BD304" i="35"/>
  <c r="BF304" i="35" s="1"/>
  <c r="AV304" i="35"/>
  <c r="AY304" i="35" s="1"/>
  <c r="AJ304" i="35"/>
  <c r="AP304" i="35" s="1"/>
  <c r="AD304" i="35"/>
  <c r="O304" i="35" s="1"/>
  <c r="U304" i="35" s="1"/>
  <c r="H304" i="35"/>
  <c r="BH303" i="35"/>
  <c r="BG303" i="35"/>
  <c r="BG302" i="35"/>
  <c r="BE302" i="35"/>
  <c r="BD302" i="35"/>
  <c r="BF302" i="35" s="1"/>
  <c r="AD302" i="35"/>
  <c r="H302" i="35"/>
  <c r="BG301" i="35"/>
  <c r="BD301" i="35"/>
  <c r="BF301" i="35" s="1"/>
  <c r="AY301" i="35"/>
  <c r="AX301" i="35"/>
  <c r="BA301" i="35" s="1"/>
  <c r="AV301" i="35"/>
  <c r="AF301" i="35"/>
  <c r="AE301" i="35"/>
  <c r="P301" i="35" s="1"/>
  <c r="AK301" i="35" s="1"/>
  <c r="AQ301" i="35" s="1"/>
  <c r="AD301" i="35"/>
  <c r="O301" i="35" s="1"/>
  <c r="AJ301" i="35" s="1"/>
  <c r="AP301" i="35" s="1"/>
  <c r="U301" i="35"/>
  <c r="Q301" i="35"/>
  <c r="H301" i="35"/>
  <c r="BG300" i="35"/>
  <c r="BE300" i="35"/>
  <c r="BD300" i="35"/>
  <c r="BF300" i="35" s="1"/>
  <c r="AP300" i="35"/>
  <c r="AJ300" i="35"/>
  <c r="AF300" i="35"/>
  <c r="Q300" i="35" s="1"/>
  <c r="AE300" i="35"/>
  <c r="P300" i="35" s="1"/>
  <c r="AD300" i="35"/>
  <c r="O300" i="35"/>
  <c r="H300" i="35"/>
  <c r="BH299" i="35"/>
  <c r="BG299" i="35"/>
  <c r="BG298" i="35"/>
  <c r="BD298" i="35"/>
  <c r="BF298" i="35" s="1"/>
  <c r="AD298" i="35"/>
  <c r="O298" i="35" s="1"/>
  <c r="H298" i="35"/>
  <c r="BG297" i="35"/>
  <c r="BD297" i="35"/>
  <c r="BF297" i="35" s="1"/>
  <c r="AD297" i="35"/>
  <c r="O297" i="35" s="1"/>
  <c r="H297" i="35"/>
  <c r="BG296" i="35"/>
  <c r="BD296" i="35"/>
  <c r="BF296" i="35" s="1"/>
  <c r="AD296" i="35"/>
  <c r="O296" i="35" s="1"/>
  <c r="H296" i="35"/>
  <c r="BH295" i="35"/>
  <c r="BG295" i="35"/>
  <c r="BG294" i="35"/>
  <c r="BD294" i="35"/>
  <c r="BF294" i="35" s="1"/>
  <c r="AF294" i="35"/>
  <c r="Q294" i="35" s="1"/>
  <c r="AE294" i="35"/>
  <c r="AD294" i="35"/>
  <c r="P294" i="35"/>
  <c r="V294" i="35" s="1"/>
  <c r="O294" i="35"/>
  <c r="H294" i="35"/>
  <c r="BG293" i="35"/>
  <c r="BD293" i="35"/>
  <c r="BF293" i="35" s="1"/>
  <c r="AL293" i="35"/>
  <c r="AR293" i="35" s="1"/>
  <c r="AF293" i="35"/>
  <c r="Q293" i="35" s="1"/>
  <c r="W293" i="35" s="1"/>
  <c r="AE293" i="35"/>
  <c r="AD293" i="35"/>
  <c r="O293" i="35" s="1"/>
  <c r="P293" i="35"/>
  <c r="H293" i="35"/>
  <c r="BG292" i="35"/>
  <c r="BD292" i="35"/>
  <c r="BF292" i="35" s="1"/>
  <c r="AV292" i="35"/>
  <c r="AY292" i="35" s="1"/>
  <c r="AP292" i="35"/>
  <c r="AJ292" i="35"/>
  <c r="AF292" i="35"/>
  <c r="AE292" i="35"/>
  <c r="P292" i="35" s="1"/>
  <c r="AD292" i="35"/>
  <c r="U292" i="35"/>
  <c r="Q292" i="35"/>
  <c r="O292" i="35"/>
  <c r="H292" i="35"/>
  <c r="BE292" i="35" s="1"/>
  <c r="BG291" i="35"/>
  <c r="BD291" i="35"/>
  <c r="BF291" i="35" s="1"/>
  <c r="AD291" i="35"/>
  <c r="O291" i="35" s="1"/>
  <c r="H291" i="35"/>
  <c r="BG290" i="35"/>
  <c r="BD290" i="35"/>
  <c r="BF290" i="35" s="1"/>
  <c r="AJ290" i="35"/>
  <c r="AP290" i="35" s="1"/>
  <c r="AD290" i="35"/>
  <c r="O290" i="35"/>
  <c r="AV290" i="35" s="1"/>
  <c r="AY290" i="35" s="1"/>
  <c r="H290" i="35"/>
  <c r="BE290" i="35" s="1"/>
  <c r="BG289" i="35"/>
  <c r="BD289" i="35"/>
  <c r="BF289" i="35" s="1"/>
  <c r="AD289" i="35"/>
  <c r="U289" i="35"/>
  <c r="O289" i="35"/>
  <c r="BE289" i="35" s="1"/>
  <c r="H289" i="35"/>
  <c r="BG288" i="35"/>
  <c r="BD288" i="35"/>
  <c r="BF288" i="35" s="1"/>
  <c r="AD288" i="35"/>
  <c r="O288" i="35" s="1"/>
  <c r="H288" i="35"/>
  <c r="BG287" i="35"/>
  <c r="BD287" i="35"/>
  <c r="BF287" i="35" s="1"/>
  <c r="AD287" i="35"/>
  <c r="O287" i="35" s="1"/>
  <c r="H287" i="35"/>
  <c r="BE287" i="35" s="1"/>
  <c r="BG286" i="35"/>
  <c r="BD286" i="35"/>
  <c r="BF286" i="35" s="1"/>
  <c r="AX286" i="35"/>
  <c r="BA286" i="35" s="1"/>
  <c r="AJ286" i="35"/>
  <c r="AP286" i="35" s="1"/>
  <c r="AF286" i="35"/>
  <c r="AE286" i="35"/>
  <c r="AD286" i="35"/>
  <c r="O286" i="35" s="1"/>
  <c r="W286" i="35"/>
  <c r="Q286" i="35"/>
  <c r="AL286" i="35" s="1"/>
  <c r="AR286" i="35" s="1"/>
  <c r="P286" i="35"/>
  <c r="AK286" i="35" s="1"/>
  <c r="AQ286" i="35" s="1"/>
  <c r="H286" i="35"/>
  <c r="BG285" i="35"/>
  <c r="BD285" i="35"/>
  <c r="BF285" i="35" s="1"/>
  <c r="AW285" i="35"/>
  <c r="AZ285" i="35" s="1"/>
  <c r="AF285" i="35"/>
  <c r="Q285" i="35" s="1"/>
  <c r="AE285" i="35"/>
  <c r="AD285" i="35"/>
  <c r="V285" i="35"/>
  <c r="P285" i="35"/>
  <c r="AK285" i="35" s="1"/>
  <c r="AQ285" i="35" s="1"/>
  <c r="O285" i="35"/>
  <c r="H285" i="35"/>
  <c r="BG284" i="35"/>
  <c r="BD284" i="35"/>
  <c r="BF284" i="35" s="1"/>
  <c r="AD284" i="35"/>
  <c r="O284" i="35" s="1"/>
  <c r="U284" i="35" s="1"/>
  <c r="H284" i="35"/>
  <c r="BG283" i="35"/>
  <c r="BD283" i="35"/>
  <c r="BF283" i="35" s="1"/>
  <c r="AD283" i="35"/>
  <c r="O283" i="35" s="1"/>
  <c r="H283" i="35"/>
  <c r="BE283" i="35" s="1"/>
  <c r="BG282" i="35"/>
  <c r="BD282" i="35"/>
  <c r="BF282" i="35" s="1"/>
  <c r="AJ282" i="35"/>
  <c r="AP282" i="35" s="1"/>
  <c r="AD282" i="35"/>
  <c r="O282" i="35"/>
  <c r="AV282" i="35" s="1"/>
  <c r="AY282" i="35" s="1"/>
  <c r="H282" i="35"/>
  <c r="BE282" i="35" s="1"/>
  <c r="BG281" i="35"/>
  <c r="BD281" i="35"/>
  <c r="BF281" i="35" s="1"/>
  <c r="AD281" i="35"/>
  <c r="U281" i="35"/>
  <c r="O281" i="35"/>
  <c r="BE281" i="35" s="1"/>
  <c r="H281" i="35"/>
  <c r="BG280" i="35"/>
  <c r="BD280" i="35"/>
  <c r="BF280" i="35" s="1"/>
  <c r="AV280" i="35"/>
  <c r="AY280" i="35" s="1"/>
  <c r="AD280" i="35"/>
  <c r="O280" i="35" s="1"/>
  <c r="H280" i="35"/>
  <c r="BE280" i="35" s="1"/>
  <c r="BG279" i="35"/>
  <c r="BD279" i="35"/>
  <c r="BF279" i="35" s="1"/>
  <c r="AD279" i="35"/>
  <c r="O279" i="35" s="1"/>
  <c r="H279" i="35"/>
  <c r="BE279" i="35" s="1"/>
  <c r="BG278" i="35"/>
  <c r="BD278" i="35"/>
  <c r="BF278" i="35" s="1"/>
  <c r="AP278" i="35"/>
  <c r="AJ278" i="35"/>
  <c r="AD278" i="35"/>
  <c r="O278" i="35"/>
  <c r="AV278" i="35" s="1"/>
  <c r="AY278" i="35" s="1"/>
  <c r="H278" i="35"/>
  <c r="BE278" i="35" s="1"/>
  <c r="BG277" i="35"/>
  <c r="BD277" i="35"/>
  <c r="BF277" i="35" s="1"/>
  <c r="AD277" i="35"/>
  <c r="O277" i="35" s="1"/>
  <c r="H277" i="35"/>
  <c r="BG276" i="35"/>
  <c r="BD276" i="35"/>
  <c r="BF276" i="35" s="1"/>
  <c r="AD276" i="35"/>
  <c r="O276" i="35" s="1"/>
  <c r="H276" i="35"/>
  <c r="BG275" i="35"/>
  <c r="BD275" i="35"/>
  <c r="BF275" i="35" s="1"/>
  <c r="AD275" i="35"/>
  <c r="O275" i="35" s="1"/>
  <c r="H275" i="35"/>
  <c r="BE275" i="35" s="1"/>
  <c r="BG274" i="35"/>
  <c r="BD274" i="35"/>
  <c r="BF274" i="35" s="1"/>
  <c r="AV274" i="35"/>
  <c r="AY274" i="35" s="1"/>
  <c r="AP274" i="35"/>
  <c r="AJ274" i="35"/>
  <c r="AD274" i="35"/>
  <c r="O274" i="35"/>
  <c r="U274" i="35" s="1"/>
  <c r="H274" i="35"/>
  <c r="BE274" i="35" s="1"/>
  <c r="BG273" i="35"/>
  <c r="BD273" i="35"/>
  <c r="BF273" i="35" s="1"/>
  <c r="AD273" i="35"/>
  <c r="O273" i="35"/>
  <c r="H273" i="35"/>
  <c r="BG272" i="35"/>
  <c r="BD272" i="35"/>
  <c r="BF272" i="35" s="1"/>
  <c r="AD272" i="35"/>
  <c r="O272" i="35" s="1"/>
  <c r="U272" i="35" s="1"/>
  <c r="H272" i="35"/>
  <c r="BG271" i="35"/>
  <c r="BD271" i="35"/>
  <c r="BF271" i="35" s="1"/>
  <c r="AD271" i="35"/>
  <c r="O271" i="35" s="1"/>
  <c r="H271" i="35"/>
  <c r="BG270" i="35"/>
  <c r="BD270" i="35"/>
  <c r="BF270" i="35" s="1"/>
  <c r="AJ270" i="35"/>
  <c r="AP270" i="35" s="1"/>
  <c r="AD270" i="35"/>
  <c r="O270" i="35"/>
  <c r="AV270" i="35" s="1"/>
  <c r="AY270" i="35" s="1"/>
  <c r="H270" i="35"/>
  <c r="BE270" i="35" s="1"/>
  <c r="BG269" i="35"/>
  <c r="BD269" i="35"/>
  <c r="BF269" i="35" s="1"/>
  <c r="AD269" i="35"/>
  <c r="U269" i="35"/>
  <c r="O269" i="35"/>
  <c r="BE269" i="35" s="1"/>
  <c r="H269" i="35"/>
  <c r="BG268" i="35"/>
  <c r="BF268" i="35"/>
  <c r="BD268" i="35"/>
  <c r="AD268" i="35"/>
  <c r="O268" i="35" s="1"/>
  <c r="H268" i="35"/>
  <c r="BG267" i="35"/>
  <c r="BD267" i="35"/>
  <c r="BF267" i="35" s="1"/>
  <c r="AD267" i="35"/>
  <c r="O267" i="35" s="1"/>
  <c r="H267" i="35"/>
  <c r="BG266" i="35"/>
  <c r="BD266" i="35"/>
  <c r="BF266" i="35" s="1"/>
  <c r="AP266" i="35"/>
  <c r="AJ266" i="35"/>
  <c r="AD266" i="35"/>
  <c r="O266" i="35"/>
  <c r="AV266" i="35" s="1"/>
  <c r="AY266" i="35" s="1"/>
  <c r="H266" i="35"/>
  <c r="BE266" i="35" s="1"/>
  <c r="BG265" i="35"/>
  <c r="BD265" i="35"/>
  <c r="BF265" i="35" s="1"/>
  <c r="AF265" i="35"/>
  <c r="AE265" i="35"/>
  <c r="P265" i="35" s="1"/>
  <c r="AD265" i="35"/>
  <c r="O265" i="35" s="1"/>
  <c r="Q265" i="35"/>
  <c r="AL265" i="35" s="1"/>
  <c r="AR265" i="35" s="1"/>
  <c r="H265" i="35"/>
  <c r="BH264" i="35"/>
  <c r="BG264" i="35"/>
  <c r="BG263" i="35"/>
  <c r="BD263" i="35"/>
  <c r="BF263" i="35" s="1"/>
  <c r="AD263" i="35"/>
  <c r="O263" i="35" s="1"/>
  <c r="U263" i="35"/>
  <c r="H263" i="35"/>
  <c r="BG262" i="35"/>
  <c r="BD262" i="35"/>
  <c r="BF262" i="35" s="1"/>
  <c r="AD262" i="35"/>
  <c r="O262" i="35" s="1"/>
  <c r="H262" i="35"/>
  <c r="BE262" i="35" s="1"/>
  <c r="BG261" i="35"/>
  <c r="BD261" i="35"/>
  <c r="BF261" i="35" s="1"/>
  <c r="AJ261" i="35"/>
  <c r="AP261" i="35" s="1"/>
  <c r="AD261" i="35"/>
  <c r="O261" i="35"/>
  <c r="AV261" i="35" s="1"/>
  <c r="AY261" i="35" s="1"/>
  <c r="H261" i="35"/>
  <c r="BE261" i="35" s="1"/>
  <c r="BG260" i="35"/>
  <c r="BD260" i="35"/>
  <c r="BF260" i="35" s="1"/>
  <c r="AF260" i="35"/>
  <c r="AE260" i="35"/>
  <c r="P260" i="35" s="1"/>
  <c r="AD260" i="35"/>
  <c r="O260" i="35" s="1"/>
  <c r="Q260" i="35"/>
  <c r="AX260" i="35" s="1"/>
  <c r="BA260" i="35" s="1"/>
  <c r="H260" i="35"/>
  <c r="BE260" i="35" s="1"/>
  <c r="BG259" i="35"/>
  <c r="BE259" i="35"/>
  <c r="BD259" i="35"/>
  <c r="BF259" i="35" s="1"/>
  <c r="AP259" i="35"/>
  <c r="AJ259" i="35"/>
  <c r="AD259" i="35"/>
  <c r="U259" i="35"/>
  <c r="Q259" i="35"/>
  <c r="P259" i="35"/>
  <c r="O259" i="35"/>
  <c r="AV259" i="35" s="1"/>
  <c r="AY259" i="35" s="1"/>
  <c r="H259" i="35"/>
  <c r="BG258" i="35"/>
  <c r="BD258" i="35"/>
  <c r="BF258" i="35" s="1"/>
  <c r="AD258" i="35"/>
  <c r="O258" i="35" s="1"/>
  <c r="H258" i="35"/>
  <c r="BE258" i="35" s="1"/>
  <c r="BH257" i="35"/>
  <c r="BG257" i="35"/>
  <c r="BG256" i="35"/>
  <c r="BD256" i="35"/>
  <c r="BF256" i="35" s="1"/>
  <c r="AV256" i="35"/>
  <c r="AY256" i="35" s="1"/>
  <c r="AF256" i="35"/>
  <c r="Q256" i="35" s="1"/>
  <c r="AE256" i="35"/>
  <c r="P256" i="35" s="1"/>
  <c r="AD256" i="35"/>
  <c r="U256" i="35"/>
  <c r="O256" i="35"/>
  <c r="AJ256" i="35" s="1"/>
  <c r="AP256" i="35" s="1"/>
  <c r="H256" i="35"/>
  <c r="BE256" i="35" s="1"/>
  <c r="BG255" i="35"/>
  <c r="BD255" i="35"/>
  <c r="BF255" i="35" s="1"/>
  <c r="AF255" i="35"/>
  <c r="AE255" i="35"/>
  <c r="P255" i="35" s="1"/>
  <c r="AD255" i="35"/>
  <c r="O255" i="35" s="1"/>
  <c r="Q255" i="35"/>
  <c r="AX255" i="35" s="1"/>
  <c r="BA255" i="35" s="1"/>
  <c r="H255" i="35"/>
  <c r="BG254" i="35"/>
  <c r="BD254" i="35"/>
  <c r="BF254" i="35" s="1"/>
  <c r="AX254" i="35"/>
  <c r="BA254" i="35" s="1"/>
  <c r="AF254" i="35"/>
  <c r="AE254" i="35"/>
  <c r="AD254" i="35"/>
  <c r="O254" i="35" s="1"/>
  <c r="W254" i="35"/>
  <c r="Q254" i="35"/>
  <c r="AL254" i="35" s="1"/>
  <c r="AR254" i="35" s="1"/>
  <c r="P254" i="35"/>
  <c r="AK254" i="35" s="1"/>
  <c r="AQ254" i="35" s="1"/>
  <c r="H254" i="35"/>
  <c r="BG253" i="35"/>
  <c r="BD253" i="35"/>
  <c r="BF253" i="35" s="1"/>
  <c r="AW253" i="35"/>
  <c r="AZ253" i="35" s="1"/>
  <c r="AF253" i="35"/>
  <c r="Q253" i="35" s="1"/>
  <c r="AE253" i="35"/>
  <c r="AD253" i="35"/>
  <c r="V253" i="35"/>
  <c r="P253" i="35"/>
  <c r="AK253" i="35" s="1"/>
  <c r="AQ253" i="35" s="1"/>
  <c r="O253" i="35"/>
  <c r="AJ253" i="35" s="1"/>
  <c r="AP253" i="35" s="1"/>
  <c r="H253" i="35"/>
  <c r="BG252" i="35"/>
  <c r="BD252" i="35"/>
  <c r="BF252" i="35" s="1"/>
  <c r="AD252" i="35"/>
  <c r="O252" i="35" s="1"/>
  <c r="U252" i="35" s="1"/>
  <c r="H252" i="35"/>
  <c r="BG251" i="35"/>
  <c r="BD251" i="35"/>
  <c r="BF251" i="35" s="1"/>
  <c r="AD251" i="35"/>
  <c r="O251" i="35" s="1"/>
  <c r="H251" i="35"/>
  <c r="BG250" i="35"/>
  <c r="BD250" i="35"/>
  <c r="BF250" i="35" s="1"/>
  <c r="AD250" i="35"/>
  <c r="O250" i="35"/>
  <c r="H250" i="35"/>
  <c r="BG249" i="35"/>
  <c r="BD249" i="35"/>
  <c r="BF249" i="35" s="1"/>
  <c r="AD249" i="35"/>
  <c r="U249" i="35"/>
  <c r="O249" i="35"/>
  <c r="BE249" i="35" s="1"/>
  <c r="H249" i="35"/>
  <c r="BG248" i="35"/>
  <c r="BD248" i="35"/>
  <c r="BF248" i="35" s="1"/>
  <c r="AV248" i="35"/>
  <c r="AY248" i="35" s="1"/>
  <c r="AD248" i="35"/>
  <c r="O248" i="35" s="1"/>
  <c r="H248" i="35"/>
  <c r="BG247" i="35"/>
  <c r="BD247" i="35"/>
  <c r="BF247" i="35" s="1"/>
  <c r="AJ247" i="35"/>
  <c r="AP247" i="35" s="1"/>
  <c r="AD247" i="35"/>
  <c r="O247" i="35"/>
  <c r="AV247" i="35" s="1"/>
  <c r="AY247" i="35" s="1"/>
  <c r="H247" i="35"/>
  <c r="BE247" i="35" s="1"/>
  <c r="BG246" i="35"/>
  <c r="BD246" i="35"/>
  <c r="BF246" i="35" s="1"/>
  <c r="AP246" i="35"/>
  <c r="AJ246" i="35"/>
  <c r="AD246" i="35"/>
  <c r="U246" i="35"/>
  <c r="O246" i="35"/>
  <c r="AV246" i="35" s="1"/>
  <c r="AY246" i="35" s="1"/>
  <c r="H246" i="35"/>
  <c r="BE246" i="35" s="1"/>
  <c r="BH245" i="35"/>
  <c r="BG245" i="35"/>
  <c r="BG244" i="35"/>
  <c r="BD244" i="35"/>
  <c r="BF244" i="35" s="1"/>
  <c r="AD244" i="35"/>
  <c r="O244" i="35" s="1"/>
  <c r="H244" i="35"/>
  <c r="BG243" i="35"/>
  <c r="BD243" i="35"/>
  <c r="BF243" i="35" s="1"/>
  <c r="AV243" i="35"/>
  <c r="AY243" i="35" s="1"/>
  <c r="AP243" i="35"/>
  <c r="AJ243" i="35"/>
  <c r="AD243" i="35"/>
  <c r="O243" i="35"/>
  <c r="U243" i="35" s="1"/>
  <c r="H243" i="35"/>
  <c r="BE243" i="35" s="1"/>
  <c r="BG242" i="35"/>
  <c r="BF242" i="35"/>
  <c r="BD242" i="35"/>
  <c r="AD242" i="35"/>
  <c r="O242" i="35"/>
  <c r="H242" i="35"/>
  <c r="BG241" i="35"/>
  <c r="BD241" i="35"/>
  <c r="BF241" i="35" s="1"/>
  <c r="AD241" i="35"/>
  <c r="O241" i="35"/>
  <c r="H241" i="35"/>
  <c r="BG240" i="35"/>
  <c r="BD240" i="35"/>
  <c r="BF240" i="35" s="1"/>
  <c r="AD240" i="35"/>
  <c r="O240" i="35" s="1"/>
  <c r="U240" i="35" s="1"/>
  <c r="H240" i="35"/>
  <c r="BH239" i="35"/>
  <c r="BG239" i="35"/>
  <c r="BG238" i="35"/>
  <c r="BD238" i="35"/>
  <c r="BF238" i="35" s="1"/>
  <c r="AV238" i="35"/>
  <c r="AY238" i="35" s="1"/>
  <c r="AF238" i="35"/>
  <c r="AE238" i="35"/>
  <c r="P238" i="35" s="1"/>
  <c r="AD238" i="35"/>
  <c r="O238" i="35" s="1"/>
  <c r="AJ238" i="35" s="1"/>
  <c r="AP238" i="35" s="1"/>
  <c r="Q238" i="35"/>
  <c r="AX238" i="35" s="1"/>
  <c r="BA238" i="35" s="1"/>
  <c r="H238" i="35"/>
  <c r="BE238" i="35" s="1"/>
  <c r="BG237" i="35"/>
  <c r="BD237" i="35"/>
  <c r="BF237" i="35" s="1"/>
  <c r="AX237" i="35"/>
  <c r="BA237" i="35" s="1"/>
  <c r="AJ237" i="35"/>
  <c r="AP237" i="35" s="1"/>
  <c r="AF237" i="35"/>
  <c r="AE237" i="35"/>
  <c r="AD237" i="35"/>
  <c r="O237" i="35" s="1"/>
  <c r="W237" i="35"/>
  <c r="Q237" i="35"/>
  <c r="AL237" i="35" s="1"/>
  <c r="AR237" i="35" s="1"/>
  <c r="P237" i="35"/>
  <c r="AK237" i="35" s="1"/>
  <c r="AQ237" i="35" s="1"/>
  <c r="H237" i="35"/>
  <c r="BH236" i="35"/>
  <c r="BG236" i="35"/>
  <c r="BG235" i="35"/>
  <c r="BD235" i="35"/>
  <c r="BF235" i="35" s="1"/>
  <c r="AF235" i="35"/>
  <c r="AE235" i="35"/>
  <c r="P235" i="35" s="1"/>
  <c r="AD235" i="35"/>
  <c r="O235" i="35" s="1"/>
  <c r="Q235" i="35"/>
  <c r="H235" i="35"/>
  <c r="BE235" i="35" s="1"/>
  <c r="BG234" i="35"/>
  <c r="BD234" i="35"/>
  <c r="BF234" i="35" s="1"/>
  <c r="AX234" i="35"/>
  <c r="BA234" i="35" s="1"/>
  <c r="AR234" i="35"/>
  <c r="AF234" i="35"/>
  <c r="AE234" i="35"/>
  <c r="AD234" i="35"/>
  <c r="O234" i="35" s="1"/>
  <c r="W234" i="35"/>
  <c r="Q234" i="35"/>
  <c r="AL234" i="35" s="1"/>
  <c r="P234" i="35"/>
  <c r="AW234" i="35" s="1"/>
  <c r="AZ234" i="35" s="1"/>
  <c r="H234" i="35"/>
  <c r="BE234" i="35" s="1"/>
  <c r="BG233" i="35"/>
  <c r="BD233" i="35"/>
  <c r="BF233" i="35" s="1"/>
  <c r="AW233" i="35"/>
  <c r="AZ233" i="35" s="1"/>
  <c r="AJ233" i="35"/>
  <c r="AP233" i="35" s="1"/>
  <c r="AF233" i="35"/>
  <c r="Q233" i="35" s="1"/>
  <c r="AL233" i="35" s="1"/>
  <c r="AR233" i="35" s="1"/>
  <c r="AE233" i="35"/>
  <c r="AD233" i="35"/>
  <c r="V233" i="35"/>
  <c r="P233" i="35"/>
  <c r="AK233" i="35" s="1"/>
  <c r="AQ233" i="35" s="1"/>
  <c r="O233" i="35"/>
  <c r="AV233" i="35" s="1"/>
  <c r="AY233" i="35" s="1"/>
  <c r="H233" i="35"/>
  <c r="BE233" i="35" s="1"/>
  <c r="BG232" i="35"/>
  <c r="BD232" i="35"/>
  <c r="BF232" i="35" s="1"/>
  <c r="AD232" i="35"/>
  <c r="O232" i="35" s="1"/>
  <c r="H232" i="35"/>
  <c r="BG231" i="35"/>
  <c r="BD231" i="35"/>
  <c r="BF231" i="35" s="1"/>
  <c r="AD231" i="35"/>
  <c r="O231" i="35" s="1"/>
  <c r="H231" i="35"/>
  <c r="BE231" i="35" s="1"/>
  <c r="BG230" i="35"/>
  <c r="BG229" i="35"/>
  <c r="BE229" i="35"/>
  <c r="BD229" i="35"/>
  <c r="BF229" i="35" s="1"/>
  <c r="AV229" i="35"/>
  <c r="AY229" i="35" s="1"/>
  <c r="AD229" i="35"/>
  <c r="O229" i="35"/>
  <c r="AJ229" i="35" s="1"/>
  <c r="AP229" i="35" s="1"/>
  <c r="H229" i="35"/>
  <c r="BG228" i="35"/>
  <c r="BD228" i="35"/>
  <c r="BF228" i="35" s="1"/>
  <c r="AD228" i="35"/>
  <c r="O228" i="35"/>
  <c r="H228" i="35"/>
  <c r="BG227" i="35"/>
  <c r="BD227" i="35"/>
  <c r="BF227" i="35" s="1"/>
  <c r="AD227" i="35"/>
  <c r="O227" i="35" s="1"/>
  <c r="U227" i="35"/>
  <c r="H227" i="35"/>
  <c r="BG226" i="35"/>
  <c r="BD226" i="35"/>
  <c r="BF226" i="35" s="1"/>
  <c r="AD226" i="35"/>
  <c r="O226" i="35" s="1"/>
  <c r="H226" i="35"/>
  <c r="BE226" i="35" s="1"/>
  <c r="BG225" i="35"/>
  <c r="BD225" i="35"/>
  <c r="BF225" i="35" s="1"/>
  <c r="AD225" i="35"/>
  <c r="O225" i="35"/>
  <c r="H225" i="35"/>
  <c r="BG224" i="35"/>
  <c r="AD224" i="35"/>
  <c r="O224" i="35" s="1"/>
  <c r="U224" i="35"/>
  <c r="BG223" i="35"/>
  <c r="BD223" i="35"/>
  <c r="BF223" i="35" s="1"/>
  <c r="AD223" i="35"/>
  <c r="O223" i="35" s="1"/>
  <c r="U223" i="35"/>
  <c r="H223" i="35"/>
  <c r="BG222" i="35"/>
  <c r="BD222" i="35"/>
  <c r="BF222" i="35" s="1"/>
  <c r="AD222" i="35"/>
  <c r="O222" i="35" s="1"/>
  <c r="H222" i="35"/>
  <c r="BG221" i="35"/>
  <c r="BD221" i="35"/>
  <c r="BF221" i="35" s="1"/>
  <c r="AJ221" i="35"/>
  <c r="AP221" i="35" s="1"/>
  <c r="AD221" i="35"/>
  <c r="O221" i="35"/>
  <c r="H221" i="35"/>
  <c r="BG220" i="35"/>
  <c r="BE220" i="35"/>
  <c r="BD220" i="35"/>
  <c r="BF220" i="35" s="1"/>
  <c r="AD220" i="35"/>
  <c r="U220" i="35"/>
  <c r="O220" i="35"/>
  <c r="AV220" i="35" s="1"/>
  <c r="AY220" i="35" s="1"/>
  <c r="H220" i="35"/>
  <c r="BG219" i="35"/>
  <c r="BD219" i="35"/>
  <c r="BF219" i="35" s="1"/>
  <c r="AD219" i="35"/>
  <c r="O219" i="35" s="1"/>
  <c r="H219" i="35"/>
  <c r="BE219" i="35" s="1"/>
  <c r="BG218" i="35"/>
  <c r="AD218" i="35"/>
  <c r="O218" i="35"/>
  <c r="H218" i="35"/>
  <c r="BG217" i="35"/>
  <c r="BE217" i="35"/>
  <c r="BD217" i="35"/>
  <c r="BF217" i="35" s="1"/>
  <c r="AD217" i="35"/>
  <c r="U217" i="35"/>
  <c r="O217" i="35"/>
  <c r="AV217" i="35" s="1"/>
  <c r="AY217" i="35" s="1"/>
  <c r="H217" i="35"/>
  <c r="BG216" i="35"/>
  <c r="BD216" i="35"/>
  <c r="BF216" i="35" s="1"/>
  <c r="AV216" i="35"/>
  <c r="AY216" i="35" s="1"/>
  <c r="AD216" i="35"/>
  <c r="O216" i="35" s="1"/>
  <c r="H216" i="35"/>
  <c r="BE216" i="35" s="1"/>
  <c r="BG215" i="35"/>
  <c r="BD215" i="35"/>
  <c r="BF215" i="35" s="1"/>
  <c r="AY215" i="35"/>
  <c r="AJ215" i="35"/>
  <c r="AP215" i="35" s="1"/>
  <c r="AD215" i="35"/>
  <c r="O215" i="35"/>
  <c r="AV215" i="35" s="1"/>
  <c r="H215" i="35"/>
  <c r="BE215" i="35" s="1"/>
  <c r="BG214" i="35"/>
  <c r="BD214" i="35"/>
  <c r="BF214" i="35" s="1"/>
  <c r="AD214" i="35"/>
  <c r="U214" i="35"/>
  <c r="O214" i="35"/>
  <c r="AV214" i="35" s="1"/>
  <c r="AY214" i="35" s="1"/>
  <c r="H214" i="35"/>
  <c r="BE214" i="35" s="1"/>
  <c r="BD213" i="35"/>
  <c r="BF213" i="35" s="1"/>
  <c r="AK213" i="35"/>
  <c r="AQ213" i="35" s="1"/>
  <c r="AF213" i="35"/>
  <c r="AE213" i="35"/>
  <c r="AD213" i="35"/>
  <c r="O213" i="35" s="1"/>
  <c r="BE213" i="35" s="1"/>
  <c r="P213" i="35"/>
  <c r="K213" i="35"/>
  <c r="BG213" i="35" s="1"/>
  <c r="H213" i="35"/>
  <c r="BG212" i="35"/>
  <c r="BD212" i="35"/>
  <c r="BF212" i="35" s="1"/>
  <c r="AJ212" i="35"/>
  <c r="AP212" i="35" s="1"/>
  <c r="AD212" i="35"/>
  <c r="O212" i="35"/>
  <c r="AV212" i="35" s="1"/>
  <c r="AY212" i="35" s="1"/>
  <c r="H212" i="35"/>
  <c r="BE212" i="35" s="1"/>
  <c r="BG211" i="35"/>
  <c r="BD211" i="35"/>
  <c r="BF211" i="35" s="1"/>
  <c r="AD211" i="35"/>
  <c r="U211" i="35"/>
  <c r="O211" i="35"/>
  <c r="AV211" i="35" s="1"/>
  <c r="AY211" i="35" s="1"/>
  <c r="H211" i="35"/>
  <c r="BE211" i="35" s="1"/>
  <c r="BG210" i="35"/>
  <c r="BE210" i="35"/>
  <c r="BD210" i="35"/>
  <c r="BF210" i="35" s="1"/>
  <c r="AD210" i="35"/>
  <c r="O210" i="35"/>
  <c r="AV210" i="35" s="1"/>
  <c r="AY210" i="35" s="1"/>
  <c r="H210" i="35"/>
  <c r="BG209" i="35"/>
  <c r="BD209" i="35"/>
  <c r="BF209" i="35" s="1"/>
  <c r="AD209" i="35"/>
  <c r="O209" i="35" s="1"/>
  <c r="U209" i="35"/>
  <c r="H209" i="35"/>
  <c r="BE209" i="35" s="1"/>
  <c r="BG208" i="35"/>
  <c r="BD208" i="35"/>
  <c r="BF208" i="35" s="1"/>
  <c r="AW208" i="35"/>
  <c r="AZ208" i="35" s="1"/>
  <c r="AF208" i="35"/>
  <c r="Q208" i="35" s="1"/>
  <c r="AE208" i="35"/>
  <c r="AD208" i="35"/>
  <c r="V208" i="35"/>
  <c r="P208" i="35"/>
  <c r="AK208" i="35" s="1"/>
  <c r="AQ208" i="35" s="1"/>
  <c r="O208" i="35"/>
  <c r="H208" i="35"/>
  <c r="BG207" i="35"/>
  <c r="BD207" i="35"/>
  <c r="BF207" i="35" s="1"/>
  <c r="AV207" i="35"/>
  <c r="AY207" i="35" s="1"/>
  <c r="AF207" i="35"/>
  <c r="Q207" i="35" s="1"/>
  <c r="AE207" i="35"/>
  <c r="P207" i="35" s="1"/>
  <c r="AD207" i="35"/>
  <c r="O207" i="35"/>
  <c r="AJ207" i="35" s="1"/>
  <c r="AP207" i="35" s="1"/>
  <c r="H207" i="35"/>
  <c r="BE207" i="35" s="1"/>
  <c r="BG206" i="35"/>
  <c r="BD206" i="35"/>
  <c r="BF206" i="35" s="1"/>
  <c r="AL206" i="35"/>
  <c r="AR206" i="35" s="1"/>
  <c r="AK206" i="35"/>
  <c r="AQ206" i="35" s="1"/>
  <c r="AF206" i="35"/>
  <c r="AE206" i="35"/>
  <c r="P206" i="35" s="1"/>
  <c r="AD206" i="35"/>
  <c r="O206" i="35" s="1"/>
  <c r="Q206" i="35"/>
  <c r="AX206" i="35" s="1"/>
  <c r="BA206" i="35" s="1"/>
  <c r="H206" i="35"/>
  <c r="BG205" i="35"/>
  <c r="BD205" i="35"/>
  <c r="BF205" i="35" s="1"/>
  <c r="AD205" i="35"/>
  <c r="U205" i="35"/>
  <c r="O205" i="35"/>
  <c r="AV205" i="35" s="1"/>
  <c r="AY205" i="35" s="1"/>
  <c r="H205" i="35"/>
  <c r="BE205" i="35" s="1"/>
  <c r="BG204" i="35"/>
  <c r="BE204" i="35"/>
  <c r="BD204" i="35"/>
  <c r="BF204" i="35" s="1"/>
  <c r="AK204" i="35"/>
  <c r="AQ204" i="35" s="1"/>
  <c r="AF204" i="35"/>
  <c r="AE204" i="35"/>
  <c r="P204" i="35" s="1"/>
  <c r="AW204" i="35" s="1"/>
  <c r="AZ204" i="35" s="1"/>
  <c r="AD204" i="35"/>
  <c r="O204" i="35" s="1"/>
  <c r="V204" i="35"/>
  <c r="Q204" i="35"/>
  <c r="H204" i="35"/>
  <c r="BG203" i="35"/>
  <c r="BD203" i="35"/>
  <c r="BF203" i="35" s="1"/>
  <c r="AX203" i="35"/>
  <c r="BA203" i="35" s="1"/>
  <c r="AF203" i="35"/>
  <c r="AE203" i="35"/>
  <c r="AD203" i="35"/>
  <c r="O203" i="35" s="1"/>
  <c r="W203" i="35"/>
  <c r="Q203" i="35"/>
  <c r="AL203" i="35" s="1"/>
  <c r="AR203" i="35" s="1"/>
  <c r="P203" i="35"/>
  <c r="AK203" i="35" s="1"/>
  <c r="AQ203" i="35" s="1"/>
  <c r="H203" i="35"/>
  <c r="BG202" i="35"/>
  <c r="BE202" i="35"/>
  <c r="BD202" i="35"/>
  <c r="BF202" i="35" s="1"/>
  <c r="AK202" i="35"/>
  <c r="AQ202" i="35" s="1"/>
  <c r="AJ202" i="35"/>
  <c r="AP202" i="35" s="1"/>
  <c r="AF202" i="35"/>
  <c r="Q202" i="35" s="1"/>
  <c r="AE202" i="35"/>
  <c r="AD202" i="35"/>
  <c r="P202" i="35"/>
  <c r="V202" i="35" s="1"/>
  <c r="O202" i="35"/>
  <c r="AV202" i="35" s="1"/>
  <c r="AY202" i="35" s="1"/>
  <c r="H202" i="35"/>
  <c r="BG201" i="35"/>
  <c r="BD201" i="35"/>
  <c r="BF201" i="35" s="1"/>
  <c r="AL201" i="35"/>
  <c r="AR201" i="35" s="1"/>
  <c r="AF201" i="35"/>
  <c r="Q201" i="35" s="1"/>
  <c r="AE201" i="35"/>
  <c r="P201" i="35" s="1"/>
  <c r="AD201" i="35"/>
  <c r="O201" i="35"/>
  <c r="AJ201" i="35" s="1"/>
  <c r="AP201" i="35" s="1"/>
  <c r="H201" i="35"/>
  <c r="BE201" i="35" s="1"/>
  <c r="BE200" i="35"/>
  <c r="BD200" i="35"/>
  <c r="BF200" i="35" s="1"/>
  <c r="AV200" i="35"/>
  <c r="AY200" i="35" s="1"/>
  <c r="AD200" i="35"/>
  <c r="O200" i="35" s="1"/>
  <c r="Q200" i="35" s="1"/>
  <c r="K200" i="35"/>
  <c r="J200" i="35"/>
  <c r="BG200" i="35" s="1"/>
  <c r="H200" i="35"/>
  <c r="BH199" i="35"/>
  <c r="BG199" i="35"/>
  <c r="BG198" i="35"/>
  <c r="BD198" i="35"/>
  <c r="BF198" i="35" s="1"/>
  <c r="AK198" i="35"/>
  <c r="AQ198" i="35" s="1"/>
  <c r="AJ198" i="35"/>
  <c r="AP198" i="35" s="1"/>
  <c r="AF198" i="35"/>
  <c r="AE198" i="35"/>
  <c r="AD198" i="35"/>
  <c r="O198" i="35" s="1"/>
  <c r="Q198" i="35"/>
  <c r="AL198" i="35" s="1"/>
  <c r="AR198" i="35" s="1"/>
  <c r="P198" i="35"/>
  <c r="AW198" i="35" s="1"/>
  <c r="AZ198" i="35" s="1"/>
  <c r="H198" i="35"/>
  <c r="BE198" i="35" s="1"/>
  <c r="BG197" i="35"/>
  <c r="BG196" i="35"/>
  <c r="BE196" i="35"/>
  <c r="BD196" i="35"/>
  <c r="BF196" i="35" s="1"/>
  <c r="AF196" i="35"/>
  <c r="AE196" i="35"/>
  <c r="AD196" i="35"/>
  <c r="BG195" i="35"/>
  <c r="BD195" i="35"/>
  <c r="BF195" i="35" s="1"/>
  <c r="AX195" i="35"/>
  <c r="BA195" i="35" s="1"/>
  <c r="AL195" i="35"/>
  <c r="AR195" i="35" s="1"/>
  <c r="AK195" i="35"/>
  <c r="AQ195" i="35" s="1"/>
  <c r="AJ195" i="35"/>
  <c r="AP195" i="35" s="1"/>
  <c r="AF195" i="35"/>
  <c r="AE195" i="35"/>
  <c r="AD195" i="35"/>
  <c r="O195" i="35" s="1"/>
  <c r="W195" i="35"/>
  <c r="Q195" i="35"/>
  <c r="P195" i="35"/>
  <c r="AW195" i="35" s="1"/>
  <c r="AZ195" i="35" s="1"/>
  <c r="H195" i="35"/>
  <c r="BE195" i="35" s="1"/>
  <c r="BH194" i="35"/>
  <c r="BG194" i="35"/>
  <c r="BG193" i="35"/>
  <c r="BD193" i="35"/>
  <c r="BF193" i="35" s="1"/>
  <c r="AF193" i="35"/>
  <c r="AE193" i="35"/>
  <c r="P193" i="35" s="1"/>
  <c r="AD193" i="35"/>
  <c r="O193" i="35" s="1"/>
  <c r="Q193" i="35"/>
  <c r="AL193" i="35" s="1"/>
  <c r="AR193" i="35" s="1"/>
  <c r="H193" i="35"/>
  <c r="BE193" i="35" s="1"/>
  <c r="BG192" i="35"/>
  <c r="BD192" i="35"/>
  <c r="BF192" i="35" s="1"/>
  <c r="AX192" i="35"/>
  <c r="BA192" i="35" s="1"/>
  <c r="AR192" i="35"/>
  <c r="AJ192" i="35"/>
  <c r="AP192" i="35" s="1"/>
  <c r="AF192" i="35"/>
  <c r="AE192" i="35"/>
  <c r="P192" i="35" s="1"/>
  <c r="AD192" i="35"/>
  <c r="O192" i="35" s="1"/>
  <c r="BE192" i="35" s="1"/>
  <c r="W192" i="35"/>
  <c r="Q192" i="35"/>
  <c r="AL192" i="35" s="1"/>
  <c r="H192" i="35"/>
  <c r="BG191" i="35"/>
  <c r="BE191" i="35"/>
  <c r="BD191" i="35"/>
  <c r="BF191" i="35" s="1"/>
  <c r="BA191" i="35"/>
  <c r="AX191" i="35"/>
  <c r="AW191" i="35"/>
  <c r="AF191" i="35"/>
  <c r="Q191" i="35" s="1"/>
  <c r="AE191" i="35"/>
  <c r="AD191" i="35"/>
  <c r="W191" i="35"/>
  <c r="P191" i="35"/>
  <c r="AK191" i="35" s="1"/>
  <c r="O191" i="35"/>
  <c r="AJ191" i="35" s="1"/>
  <c r="H191" i="35"/>
  <c r="BH190" i="35"/>
  <c r="BG190" i="35"/>
  <c r="BG189" i="35"/>
  <c r="BD189" i="35"/>
  <c r="BF189" i="35" s="1"/>
  <c r="AJ189" i="35"/>
  <c r="AP189" i="35" s="1"/>
  <c r="AD189" i="35"/>
  <c r="U189" i="35"/>
  <c r="O189" i="35"/>
  <c r="AV189" i="35" s="1"/>
  <c r="AY189" i="35" s="1"/>
  <c r="H189" i="35"/>
  <c r="BE189" i="35" s="1"/>
  <c r="BG188" i="35"/>
  <c r="BD188" i="35"/>
  <c r="BF188" i="35" s="1"/>
  <c r="AD188" i="35"/>
  <c r="O188" i="35" s="1"/>
  <c r="U188" i="35" s="1"/>
  <c r="H188" i="35"/>
  <c r="BG187" i="35"/>
  <c r="BD187" i="35"/>
  <c r="BF187" i="35" s="1"/>
  <c r="AY187" i="35"/>
  <c r="AV187" i="35"/>
  <c r="AJ187" i="35"/>
  <c r="AP187" i="35" s="1"/>
  <c r="AD187" i="35"/>
  <c r="O187" i="35" s="1"/>
  <c r="BE187" i="35" s="1"/>
  <c r="U187" i="35"/>
  <c r="H187" i="35"/>
  <c r="BG186" i="35"/>
  <c r="BD186" i="35"/>
  <c r="BF186" i="35" s="1"/>
  <c r="AD186" i="35"/>
  <c r="O186" i="35" s="1"/>
  <c r="H186" i="35"/>
  <c r="BG185" i="35"/>
  <c r="BE185" i="35"/>
  <c r="BD185" i="35"/>
  <c r="BF185" i="35" s="1"/>
  <c r="AV185" i="35"/>
  <c r="AY185" i="35" s="1"/>
  <c r="AD185" i="35"/>
  <c r="O185" i="35"/>
  <c r="U185" i="35" s="1"/>
  <c r="H185" i="35"/>
  <c r="BG184" i="35"/>
  <c r="BD184" i="35"/>
  <c r="BF184" i="35" s="1"/>
  <c r="AV184" i="35"/>
  <c r="AY184" i="35" s="1"/>
  <c r="AP184" i="35"/>
  <c r="AD184" i="35"/>
  <c r="U184" i="35"/>
  <c r="O184" i="35"/>
  <c r="AJ184" i="35" s="1"/>
  <c r="H184" i="35"/>
  <c r="BG183" i="35"/>
  <c r="BD183" i="35"/>
  <c r="BF183" i="35" s="1"/>
  <c r="AD183" i="35"/>
  <c r="O183" i="35" s="1"/>
  <c r="U183" i="35"/>
  <c r="H183" i="35"/>
  <c r="BG182" i="35"/>
  <c r="BD182" i="35"/>
  <c r="BF182" i="35" s="1"/>
  <c r="AJ182" i="35"/>
  <c r="AP182" i="35" s="1"/>
  <c r="AD182" i="35"/>
  <c r="O182" i="35" s="1"/>
  <c r="H182" i="35"/>
  <c r="BG181" i="35"/>
  <c r="BE181" i="35"/>
  <c r="BD181" i="35"/>
  <c r="BF181" i="35" s="1"/>
  <c r="AD181" i="35"/>
  <c r="O181" i="35"/>
  <c r="H181" i="35"/>
  <c r="BG180" i="35"/>
  <c r="BD180" i="35"/>
  <c r="BF180" i="35" s="1"/>
  <c r="AV180" i="35"/>
  <c r="AY180" i="35" s="1"/>
  <c r="AP180" i="35"/>
  <c r="AD180" i="35"/>
  <c r="U180" i="35"/>
  <c r="O180" i="35"/>
  <c r="AJ180" i="35" s="1"/>
  <c r="H180" i="35"/>
  <c r="BG179" i="35"/>
  <c r="BD179" i="35"/>
  <c r="BF179" i="35" s="1"/>
  <c r="AV179" i="35"/>
  <c r="AY179" i="35" s="1"/>
  <c r="AD179" i="35"/>
  <c r="O179" i="35" s="1"/>
  <c r="H179" i="35"/>
  <c r="BG178" i="35"/>
  <c r="BD178" i="35"/>
  <c r="BF178" i="35" s="1"/>
  <c r="AD178" i="35"/>
  <c r="O178" i="35"/>
  <c r="H178" i="35"/>
  <c r="BE178" i="35" s="1"/>
  <c r="BG177" i="35"/>
  <c r="BE177" i="35"/>
  <c r="BD177" i="35"/>
  <c r="BF177" i="35" s="1"/>
  <c r="AP177" i="35"/>
  <c r="AJ177" i="35"/>
  <c r="AD177" i="35"/>
  <c r="U177" i="35"/>
  <c r="O177" i="35"/>
  <c r="AV177" i="35" s="1"/>
  <c r="AY177" i="35" s="1"/>
  <c r="H177" i="35"/>
  <c r="BG176" i="35"/>
  <c r="BE176" i="35"/>
  <c r="BD176" i="35"/>
  <c r="BF176" i="35" s="1"/>
  <c r="AV176" i="35"/>
  <c r="AY176" i="35" s="1"/>
  <c r="AP176" i="35"/>
  <c r="AD176" i="35"/>
  <c r="U176" i="35"/>
  <c r="O176" i="35"/>
  <c r="AJ176" i="35" s="1"/>
  <c r="H176" i="35"/>
  <c r="BG175" i="35"/>
  <c r="BD175" i="35"/>
  <c r="BF175" i="35" s="1"/>
  <c r="AD175" i="35"/>
  <c r="O175" i="35" s="1"/>
  <c r="H175" i="35"/>
  <c r="BH174" i="35"/>
  <c r="BG174" i="35"/>
  <c r="BG173" i="35"/>
  <c r="H173" i="35"/>
  <c r="BG172" i="35"/>
  <c r="BD172" i="35"/>
  <c r="BF172" i="35" s="1"/>
  <c r="AP172" i="35"/>
  <c r="AJ172" i="35"/>
  <c r="AD172" i="35"/>
  <c r="O172" i="35"/>
  <c r="H172" i="35"/>
  <c r="BE172" i="35" s="1"/>
  <c r="BG171" i="35"/>
  <c r="BE171" i="35"/>
  <c r="BD171" i="35"/>
  <c r="BF171" i="35" s="1"/>
  <c r="AV171" i="35"/>
  <c r="AY171" i="35" s="1"/>
  <c r="AP171" i="35"/>
  <c r="AD171" i="35"/>
  <c r="U171" i="35"/>
  <c r="O171" i="35"/>
  <c r="AJ171" i="35" s="1"/>
  <c r="H171" i="35"/>
  <c r="BG170" i="35"/>
  <c r="BD170" i="35"/>
  <c r="BF170" i="35" s="1"/>
  <c r="AD170" i="35"/>
  <c r="O170" i="35" s="1"/>
  <c r="AJ170" i="35" s="1"/>
  <c r="AP170" i="35" s="1"/>
  <c r="H170" i="35"/>
  <c r="BE170" i="35" s="1"/>
  <c r="BG169" i="35"/>
  <c r="BD169" i="35"/>
  <c r="BF169" i="35" s="1"/>
  <c r="AJ169" i="35"/>
  <c r="AP169" i="35" s="1"/>
  <c r="AD169" i="35"/>
  <c r="O169" i="35"/>
  <c r="H169" i="35"/>
  <c r="BH168" i="35"/>
  <c r="BG168" i="35"/>
  <c r="BG167" i="35"/>
  <c r="BD167" i="35"/>
  <c r="BF167" i="35" s="1"/>
  <c r="AJ167" i="35"/>
  <c r="AD167" i="35"/>
  <c r="O167" i="35" s="1"/>
  <c r="H167" i="35"/>
  <c r="BG166" i="35"/>
  <c r="BD166" i="35"/>
  <c r="BF166" i="35" s="1"/>
  <c r="AW166" i="35"/>
  <c r="AZ166" i="35" s="1"/>
  <c r="AF166" i="35"/>
  <c r="Q166" i="35" s="1"/>
  <c r="AL166" i="35" s="1"/>
  <c r="AR166" i="35" s="1"/>
  <c r="AE166" i="35"/>
  <c r="AD166" i="35"/>
  <c r="O166" i="35" s="1"/>
  <c r="P166" i="35"/>
  <c r="AK166" i="35" s="1"/>
  <c r="AQ166" i="35" s="1"/>
  <c r="H166" i="35"/>
  <c r="BG165" i="35"/>
  <c r="BD165" i="35"/>
  <c r="BF165" i="35" s="1"/>
  <c r="AD165" i="35"/>
  <c r="O165" i="35" s="1"/>
  <c r="U165" i="35" s="1"/>
  <c r="H165" i="35"/>
  <c r="BG164" i="35"/>
  <c r="BD164" i="35"/>
  <c r="BF164" i="35" s="1"/>
  <c r="AY164" i="35"/>
  <c r="AV164" i="35"/>
  <c r="AJ164" i="35"/>
  <c r="AP164" i="35" s="1"/>
  <c r="AD164" i="35"/>
  <c r="O164" i="35" s="1"/>
  <c r="U164" i="35" s="1"/>
  <c r="H164" i="35"/>
  <c r="BE164" i="35" s="1"/>
  <c r="BH163" i="35"/>
  <c r="BG163" i="35"/>
  <c r="BG162" i="35"/>
  <c r="BD162" i="35"/>
  <c r="BF162" i="35" s="1"/>
  <c r="AD162" i="35"/>
  <c r="O162" i="35" s="1"/>
  <c r="AJ162" i="35" s="1"/>
  <c r="AP162" i="35" s="1"/>
  <c r="H162" i="35"/>
  <c r="BE162" i="35" s="1"/>
  <c r="BG161" i="35"/>
  <c r="BD161" i="35"/>
  <c r="BF161" i="35" s="1"/>
  <c r="AJ161" i="35"/>
  <c r="AP161" i="35" s="1"/>
  <c r="AD161" i="35"/>
  <c r="O161" i="35" s="1"/>
  <c r="H161" i="35"/>
  <c r="BG160" i="35"/>
  <c r="BE160" i="35"/>
  <c r="BD160" i="35"/>
  <c r="BF160" i="35" s="1"/>
  <c r="AD160" i="35"/>
  <c r="U160" i="35"/>
  <c r="O160" i="35"/>
  <c r="H160" i="35"/>
  <c r="BG159" i="35"/>
  <c r="BD159" i="35"/>
  <c r="BF159" i="35" s="1"/>
  <c r="AD159" i="35"/>
  <c r="O159" i="35"/>
  <c r="H159" i="35"/>
  <c r="BH158" i="35"/>
  <c r="BG158" i="35"/>
  <c r="BG157" i="35"/>
  <c r="BD157" i="35"/>
  <c r="BF157" i="35" s="1"/>
  <c r="AV157" i="35"/>
  <c r="AY157" i="35" s="1"/>
  <c r="AD157" i="35"/>
  <c r="O157" i="35"/>
  <c r="U157" i="35" s="1"/>
  <c r="H157" i="35"/>
  <c r="BE157" i="35" s="1"/>
  <c r="BG156" i="35"/>
  <c r="BD156" i="35"/>
  <c r="BF156" i="35" s="1"/>
  <c r="AD156" i="35"/>
  <c r="O156" i="35"/>
  <c r="BE156" i="35" s="1"/>
  <c r="H156" i="35"/>
  <c r="BG155" i="35"/>
  <c r="BD155" i="35"/>
  <c r="BF155" i="35" s="1"/>
  <c r="AJ155" i="35"/>
  <c r="AP155" i="35" s="1"/>
  <c r="AF155" i="35"/>
  <c r="Q155" i="35" s="1"/>
  <c r="AE155" i="35"/>
  <c r="P155" i="35" s="1"/>
  <c r="AW155" i="35" s="1"/>
  <c r="AZ155" i="35" s="1"/>
  <c r="AD155" i="35"/>
  <c r="O155" i="35"/>
  <c r="U155" i="35" s="1"/>
  <c r="H155" i="35"/>
  <c r="BG154" i="35"/>
  <c r="BD154" i="35"/>
  <c r="BF154" i="35" s="1"/>
  <c r="AV154" i="35"/>
  <c r="AY154" i="35" s="1"/>
  <c r="AP154" i="35"/>
  <c r="AD154" i="35"/>
  <c r="O154" i="35"/>
  <c r="AJ154" i="35" s="1"/>
  <c r="H154" i="35"/>
  <c r="BG153" i="35"/>
  <c r="BD153" i="35"/>
  <c r="BF153" i="35" s="1"/>
  <c r="AV153" i="35"/>
  <c r="AY153" i="35" s="1"/>
  <c r="AF153" i="35"/>
  <c r="Q153" i="35" s="1"/>
  <c r="AE153" i="35"/>
  <c r="AD153" i="35"/>
  <c r="P153" i="35"/>
  <c r="O153" i="35"/>
  <c r="H153" i="35"/>
  <c r="BE153" i="35" s="1"/>
  <c r="BH152" i="35"/>
  <c r="BG152" i="35"/>
  <c r="BG151" i="35"/>
  <c r="BD151" i="35"/>
  <c r="BF151" i="35" s="1"/>
  <c r="AV151" i="35"/>
  <c r="AY151" i="35" s="1"/>
  <c r="AD151" i="35"/>
  <c r="O151" i="35"/>
  <c r="U151" i="35" s="1"/>
  <c r="H151" i="35"/>
  <c r="BG150" i="35"/>
  <c r="BD150" i="35"/>
  <c r="BF150" i="35" s="1"/>
  <c r="AV150" i="35"/>
  <c r="AD150" i="35"/>
  <c r="O150" i="35" s="1"/>
  <c r="U150" i="35" s="1"/>
  <c r="H150" i="35"/>
  <c r="BG149" i="35"/>
  <c r="BD149" i="35"/>
  <c r="BF149" i="35" s="1"/>
  <c r="AV149" i="35"/>
  <c r="AY149" i="35" s="1"/>
  <c r="AD149" i="35"/>
  <c r="O149" i="35" s="1"/>
  <c r="U149" i="35" s="1"/>
  <c r="H149" i="35"/>
  <c r="BE149" i="35" s="1"/>
  <c r="BG148" i="35"/>
  <c r="BD148" i="35"/>
  <c r="BF148" i="35" s="1"/>
  <c r="AV148" i="35"/>
  <c r="AY148" i="35" s="1"/>
  <c r="AJ148" i="35"/>
  <c r="AP148" i="35" s="1"/>
  <c r="AD148" i="35"/>
  <c r="O148" i="35"/>
  <c r="U148" i="35" s="1"/>
  <c r="H148" i="35"/>
  <c r="BG147" i="35"/>
  <c r="BD147" i="35"/>
  <c r="BF147" i="35" s="1"/>
  <c r="AV147" i="35"/>
  <c r="AY147" i="35" s="1"/>
  <c r="AP147" i="35"/>
  <c r="AD147" i="35"/>
  <c r="O147" i="35"/>
  <c r="AJ147" i="35" s="1"/>
  <c r="H147" i="35"/>
  <c r="BG146" i="35"/>
  <c r="BD146" i="35"/>
  <c r="BF146" i="35" s="1"/>
  <c r="AD146" i="35"/>
  <c r="O146" i="35" s="1"/>
  <c r="U146" i="35" s="1"/>
  <c r="H146" i="35"/>
  <c r="BG145" i="35"/>
  <c r="BE145" i="35"/>
  <c r="BD145" i="35"/>
  <c r="BF145" i="35" s="1"/>
  <c r="AD145" i="35"/>
  <c r="U145" i="35"/>
  <c r="O145" i="35"/>
  <c r="H145" i="35"/>
  <c r="BH144" i="35"/>
  <c r="BG144" i="35"/>
  <c r="BG143" i="35"/>
  <c r="BD143" i="35"/>
  <c r="BF143" i="35" s="1"/>
  <c r="AJ143" i="35"/>
  <c r="AP143" i="35" s="1"/>
  <c r="AD143" i="35"/>
  <c r="O143" i="35" s="1"/>
  <c r="H143" i="35"/>
  <c r="BG142" i="35"/>
  <c r="BD142" i="35"/>
  <c r="BF142" i="35" s="1"/>
  <c r="AD142" i="35"/>
  <c r="O142" i="35" s="1"/>
  <c r="U142" i="35"/>
  <c r="H142" i="35"/>
  <c r="BG141" i="35"/>
  <c r="BD141" i="35"/>
  <c r="BF141" i="35" s="1"/>
  <c r="AD141" i="35"/>
  <c r="O141" i="35" s="1"/>
  <c r="U141" i="35" s="1"/>
  <c r="H141" i="35"/>
  <c r="BE141" i="35" s="1"/>
  <c r="BG140" i="35"/>
  <c r="BD140" i="35"/>
  <c r="BF140" i="35" s="1"/>
  <c r="AD140" i="35"/>
  <c r="O140" i="35" s="1"/>
  <c r="U140" i="35"/>
  <c r="H140" i="35"/>
  <c r="BG139" i="35"/>
  <c r="BD139" i="35"/>
  <c r="BF139" i="35" s="1"/>
  <c r="AD139" i="35"/>
  <c r="O139" i="35" s="1"/>
  <c r="U139" i="35"/>
  <c r="H139" i="35"/>
  <c r="BG138" i="35"/>
  <c r="BD138" i="35"/>
  <c r="BF138" i="35" s="1"/>
  <c r="AD138" i="35"/>
  <c r="O138" i="35" s="1"/>
  <c r="H138" i="35"/>
  <c r="BG137" i="35"/>
  <c r="BD137" i="35"/>
  <c r="BF137" i="35" s="1"/>
  <c r="AD137" i="35"/>
  <c r="O137" i="35"/>
  <c r="H137" i="35"/>
  <c r="BG136" i="35"/>
  <c r="BD136" i="35"/>
  <c r="BF136" i="35" s="1"/>
  <c r="AD136" i="35"/>
  <c r="O136" i="35"/>
  <c r="H136" i="35"/>
  <c r="BG135" i="35"/>
  <c r="BD135" i="35"/>
  <c r="BF135" i="35" s="1"/>
  <c r="AD135" i="35"/>
  <c r="O135" i="35"/>
  <c r="AJ135" i="35" s="1"/>
  <c r="AP135" i="35" s="1"/>
  <c r="H135" i="35"/>
  <c r="BE135" i="35" s="1"/>
  <c r="BG134" i="35"/>
  <c r="BD134" i="35"/>
  <c r="BF134" i="35" s="1"/>
  <c r="AJ134" i="35"/>
  <c r="AP134" i="35" s="1"/>
  <c r="AD134" i="35"/>
  <c r="O134" i="35" s="1"/>
  <c r="H134" i="35"/>
  <c r="BH133" i="35"/>
  <c r="BG133" i="35"/>
  <c r="BG132" i="35"/>
  <c r="BD132" i="35"/>
  <c r="BF132" i="35" s="1"/>
  <c r="AQ132" i="35"/>
  <c r="AF132" i="35"/>
  <c r="Q132" i="35" s="1"/>
  <c r="AE132" i="35"/>
  <c r="AD132" i="35"/>
  <c r="P132" i="35"/>
  <c r="AK132" i="35" s="1"/>
  <c r="O132" i="35"/>
  <c r="H132" i="35"/>
  <c r="BE132" i="35" s="1"/>
  <c r="BG131" i="35"/>
  <c r="BD131" i="35"/>
  <c r="BF131" i="35" s="1"/>
  <c r="AV131" i="35"/>
  <c r="AY131" i="35" s="1"/>
  <c r="AL131" i="35"/>
  <c r="AR131" i="35" s="1"/>
  <c r="AJ131" i="35"/>
  <c r="AP131" i="35" s="1"/>
  <c r="AF131" i="35"/>
  <c r="Q131" i="35" s="1"/>
  <c r="AX131" i="35" s="1"/>
  <c r="BA131" i="35" s="1"/>
  <c r="AE131" i="35"/>
  <c r="P131" i="35" s="1"/>
  <c r="AD131" i="35"/>
  <c r="O131" i="35" s="1"/>
  <c r="U131" i="35" s="1"/>
  <c r="H131" i="35"/>
  <c r="BE131" i="35" s="1"/>
  <c r="BG130" i="35"/>
  <c r="BD130" i="35"/>
  <c r="BF130" i="35" s="1"/>
  <c r="AY130" i="35"/>
  <c r="AV130" i="35"/>
  <c r="AP130" i="35"/>
  <c r="AJ130" i="35"/>
  <c r="AD130" i="35"/>
  <c r="O130" i="35"/>
  <c r="U130" i="35" s="1"/>
  <c r="H130" i="35"/>
  <c r="BE130" i="35" s="1"/>
  <c r="BG129" i="35"/>
  <c r="BD129" i="35"/>
  <c r="BF129" i="35" s="1"/>
  <c r="AK129" i="35"/>
  <c r="AQ129" i="35" s="1"/>
  <c r="AF129" i="35"/>
  <c r="AE129" i="35"/>
  <c r="P129" i="35" s="1"/>
  <c r="AD129" i="35"/>
  <c r="O129" i="35" s="1"/>
  <c r="Q129" i="35"/>
  <c r="AL129" i="35" s="1"/>
  <c r="AR129" i="35" s="1"/>
  <c r="H129" i="35"/>
  <c r="BG128" i="35"/>
  <c r="BD128" i="35"/>
  <c r="BF128" i="35" s="1"/>
  <c r="AJ128" i="35"/>
  <c r="AP128" i="35" s="1"/>
  <c r="AD128" i="35"/>
  <c r="O128" i="35" s="1"/>
  <c r="U128" i="35" s="1"/>
  <c r="H128" i="35"/>
  <c r="BG127" i="35"/>
  <c r="BD127" i="35"/>
  <c r="BF127" i="35" s="1"/>
  <c r="AD127" i="35"/>
  <c r="O127" i="35" s="1"/>
  <c r="AV127" i="35" s="1"/>
  <c r="AY127" i="35" s="1"/>
  <c r="H127" i="35"/>
  <c r="BG126" i="35"/>
  <c r="BD126" i="35"/>
  <c r="BF126" i="35" s="1"/>
  <c r="AF126" i="35"/>
  <c r="Q126" i="35" s="1"/>
  <c r="AE126" i="35"/>
  <c r="P126" i="35" s="1"/>
  <c r="AW126" i="35" s="1"/>
  <c r="AZ126" i="35" s="1"/>
  <c r="AD126" i="35"/>
  <c r="O126" i="35" s="1"/>
  <c r="H126" i="35"/>
  <c r="BE126" i="35" s="1"/>
  <c r="BG125" i="35"/>
  <c r="BD125" i="35"/>
  <c r="BF125" i="35" s="1"/>
  <c r="AV125" i="35"/>
  <c r="AY125" i="35" s="1"/>
  <c r="AD125" i="35"/>
  <c r="O125" i="35"/>
  <c r="H125" i="35"/>
  <c r="BE125" i="35" s="1"/>
  <c r="BG124" i="35"/>
  <c r="BE124" i="35"/>
  <c r="BD124" i="35"/>
  <c r="BF124" i="35" s="1"/>
  <c r="AD124" i="35"/>
  <c r="U124" i="35"/>
  <c r="O124" i="35"/>
  <c r="H124" i="35"/>
  <c r="BG123" i="35"/>
  <c r="BD123" i="35"/>
  <c r="BF123" i="35" s="1"/>
  <c r="AX123" i="35"/>
  <c r="BA123" i="35" s="1"/>
  <c r="AW123" i="35"/>
  <c r="AZ123" i="35" s="1"/>
  <c r="AV123" i="35"/>
  <c r="AY123" i="35" s="1"/>
  <c r="AL123" i="35"/>
  <c r="AR123" i="35" s="1"/>
  <c r="AK123" i="35"/>
  <c r="AQ123" i="35" s="1"/>
  <c r="AJ123" i="35"/>
  <c r="AP123" i="35" s="1"/>
  <c r="AF123" i="35"/>
  <c r="AE123" i="35"/>
  <c r="AD123" i="35"/>
  <c r="W123" i="35"/>
  <c r="V123" i="35"/>
  <c r="U123" i="35"/>
  <c r="Q123" i="35"/>
  <c r="P123" i="35"/>
  <c r="O123" i="35"/>
  <c r="H123" i="35"/>
  <c r="BE123" i="35" s="1"/>
  <c r="BG122" i="35"/>
  <c r="BD122" i="35"/>
  <c r="BF122" i="35" s="1"/>
  <c r="AF122" i="35"/>
  <c r="AE122" i="35"/>
  <c r="P122" i="35" s="1"/>
  <c r="AD122" i="35"/>
  <c r="O122" i="35" s="1"/>
  <c r="Q122" i="35"/>
  <c r="H122" i="35"/>
  <c r="BH121" i="35"/>
  <c r="BG121" i="35"/>
  <c r="BG120" i="35"/>
  <c r="BD120" i="35"/>
  <c r="BF120" i="35" s="1"/>
  <c r="AV120" i="35"/>
  <c r="AY120" i="35" s="1"/>
  <c r="AJ120" i="35"/>
  <c r="AP120" i="35" s="1"/>
  <c r="AD120" i="35"/>
  <c r="O120" i="35" s="1"/>
  <c r="U120" i="35" s="1"/>
  <c r="H120" i="35"/>
  <c r="BG119" i="35"/>
  <c r="BE119" i="35"/>
  <c r="BD119" i="35"/>
  <c r="BF119" i="35" s="1"/>
  <c r="AY119" i="35"/>
  <c r="AV119" i="35"/>
  <c r="AP119" i="35"/>
  <c r="AD119" i="35"/>
  <c r="O119" i="35"/>
  <c r="AJ119" i="35" s="1"/>
  <c r="H119" i="35"/>
  <c r="BG118" i="35"/>
  <c r="BD118" i="35"/>
  <c r="BF118" i="35" s="1"/>
  <c r="AD118" i="35"/>
  <c r="O118" i="35"/>
  <c r="H118" i="35"/>
  <c r="BE118" i="35" s="1"/>
  <c r="BG117" i="35"/>
  <c r="BD117" i="35"/>
  <c r="BF117" i="35" s="1"/>
  <c r="AD117" i="35"/>
  <c r="U117" i="35"/>
  <c r="O117" i="35"/>
  <c r="H117" i="35"/>
  <c r="BG116" i="35"/>
  <c r="BE116" i="35"/>
  <c r="BD116" i="35"/>
  <c r="BF116" i="35" s="1"/>
  <c r="AD116" i="35"/>
  <c r="O116" i="35" s="1"/>
  <c r="U116" i="35"/>
  <c r="H116" i="35"/>
  <c r="BG115" i="35"/>
  <c r="BD115" i="35"/>
  <c r="BF115" i="35" s="1"/>
  <c r="AD115" i="35"/>
  <c r="O115" i="35" s="1"/>
  <c r="H115" i="35"/>
  <c r="BG114" i="35"/>
  <c r="BD114" i="35"/>
  <c r="BF114" i="35" s="1"/>
  <c r="AV114" i="35"/>
  <c r="AY114" i="35" s="1"/>
  <c r="AP114" i="35"/>
  <c r="AJ114" i="35"/>
  <c r="AD114" i="35"/>
  <c r="U114" i="35"/>
  <c r="O114" i="35"/>
  <c r="H114" i="35"/>
  <c r="BE114" i="35" s="1"/>
  <c r="BG113" i="35"/>
  <c r="BD113" i="35"/>
  <c r="BF113" i="35" s="1"/>
  <c r="AD113" i="35"/>
  <c r="O113" i="35" s="1"/>
  <c r="H113" i="35"/>
  <c r="BG112" i="35"/>
  <c r="BD112" i="35"/>
  <c r="BF112" i="35" s="1"/>
  <c r="AY112" i="35"/>
  <c r="AV112" i="35"/>
  <c r="AJ112" i="35"/>
  <c r="AP112" i="35" s="1"/>
  <c r="AD112" i="35"/>
  <c r="U112" i="35"/>
  <c r="O112" i="35"/>
  <c r="H112" i="35"/>
  <c r="BE112" i="35" s="1"/>
  <c r="BG111" i="35"/>
  <c r="BD111" i="35"/>
  <c r="BF111" i="35" s="1"/>
  <c r="AD111" i="35"/>
  <c r="O111" i="35" s="1"/>
  <c r="H111" i="35"/>
  <c r="BG110" i="35"/>
  <c r="BD110" i="35"/>
  <c r="BF110" i="35" s="1"/>
  <c r="AD110" i="35"/>
  <c r="O110" i="35" s="1"/>
  <c r="BE110" i="35" s="1"/>
  <c r="H110" i="35"/>
  <c r="BG109" i="35"/>
  <c r="BD109" i="35"/>
  <c r="BF109" i="35" s="1"/>
  <c r="AP109" i="35"/>
  <c r="AJ109" i="35"/>
  <c r="AD109" i="35"/>
  <c r="O109" i="35" s="1"/>
  <c r="BE109" i="35" s="1"/>
  <c r="H109" i="35"/>
  <c r="BG108" i="35"/>
  <c r="BD108" i="35"/>
  <c r="BF108" i="35" s="1"/>
  <c r="AV108" i="35"/>
  <c r="AY108" i="35" s="1"/>
  <c r="AP108" i="35"/>
  <c r="AJ108" i="35"/>
  <c r="AD108" i="35"/>
  <c r="O108" i="35" s="1"/>
  <c r="U108" i="35" s="1"/>
  <c r="H108" i="35"/>
  <c r="BE108" i="35" s="1"/>
  <c r="BG107" i="35"/>
  <c r="BD107" i="35"/>
  <c r="BF107" i="35" s="1"/>
  <c r="AV107" i="35"/>
  <c r="AY107" i="35" s="1"/>
  <c r="AD107" i="35"/>
  <c r="O107" i="35"/>
  <c r="H107" i="35"/>
  <c r="BG106" i="35"/>
  <c r="BD106" i="35"/>
  <c r="BF106" i="35" s="1"/>
  <c r="AV106" i="35"/>
  <c r="AY106" i="35" s="1"/>
  <c r="AD106" i="35"/>
  <c r="U106" i="35"/>
  <c r="O106" i="35"/>
  <c r="AJ106" i="35" s="1"/>
  <c r="AP106" i="35" s="1"/>
  <c r="H106" i="35"/>
  <c r="BG105" i="35"/>
  <c r="BD105" i="35"/>
  <c r="BF105" i="35" s="1"/>
  <c r="AD105" i="35"/>
  <c r="O105" i="35" s="1"/>
  <c r="H105" i="35"/>
  <c r="BG104" i="35"/>
  <c r="BD104" i="35"/>
  <c r="BF104" i="35" s="1"/>
  <c r="AD104" i="35"/>
  <c r="O104" i="35" s="1"/>
  <c r="AV104" i="35" s="1"/>
  <c r="AY104" i="35" s="1"/>
  <c r="U104" i="35"/>
  <c r="H104" i="35"/>
  <c r="BE104" i="35" s="1"/>
  <c r="BH103" i="35"/>
  <c r="BG103" i="35"/>
  <c r="BG102" i="35"/>
  <c r="BD102" i="35"/>
  <c r="BF102" i="35" s="1"/>
  <c r="AD102" i="35"/>
  <c r="O102" i="35" s="1"/>
  <c r="H102" i="35"/>
  <c r="BH101" i="35"/>
  <c r="BG101" i="35"/>
  <c r="BG100" i="35"/>
  <c r="BD100" i="35"/>
  <c r="BF100" i="35" s="1"/>
  <c r="AZ100" i="35"/>
  <c r="AW100" i="35"/>
  <c r="AK100" i="35"/>
  <c r="AQ100" i="35" s="1"/>
  <c r="AJ100" i="35"/>
  <c r="AP100" i="35" s="1"/>
  <c r="AF100" i="35"/>
  <c r="Q100" i="35" s="1"/>
  <c r="W100" i="35" s="1"/>
  <c r="AE100" i="35"/>
  <c r="P100" i="35" s="1"/>
  <c r="AD100" i="35"/>
  <c r="O100" i="35" s="1"/>
  <c r="V100" i="35"/>
  <c r="H100" i="35"/>
  <c r="BG99" i="35"/>
  <c r="BD99" i="35"/>
  <c r="BF99" i="35" s="1"/>
  <c r="AY99" i="35"/>
  <c r="AV99" i="35"/>
  <c r="AD99" i="35"/>
  <c r="P99" i="35"/>
  <c r="O99" i="35"/>
  <c r="BE99" i="35" s="1"/>
  <c r="H99" i="35"/>
  <c r="BG98" i="35"/>
  <c r="BE98" i="35"/>
  <c r="BD98" i="35"/>
  <c r="BF98" i="35" s="1"/>
  <c r="AJ98" i="35"/>
  <c r="AP98" i="35" s="1"/>
  <c r="AD98" i="35"/>
  <c r="O98" i="35" s="1"/>
  <c r="AV98" i="35" s="1"/>
  <c r="AY98" i="35" s="1"/>
  <c r="U98" i="35"/>
  <c r="H98" i="35"/>
  <c r="BG97" i="35"/>
  <c r="BD97" i="35"/>
  <c r="BF97" i="35" s="1"/>
  <c r="AF97" i="35"/>
  <c r="AE97" i="35"/>
  <c r="AD97" i="35"/>
  <c r="Q97" i="35"/>
  <c r="P97" i="35"/>
  <c r="V97" i="35" s="1"/>
  <c r="O97" i="35"/>
  <c r="BE97" i="35" s="1"/>
  <c r="H97" i="35"/>
  <c r="BG96" i="35"/>
  <c r="BD96" i="35"/>
  <c r="BF96" i="35" s="1"/>
  <c r="AD96" i="35"/>
  <c r="O96" i="35"/>
  <c r="H96" i="35"/>
  <c r="BE96" i="35" s="1"/>
  <c r="BG95" i="35"/>
  <c r="BD95" i="35"/>
  <c r="BF95" i="35" s="1"/>
  <c r="AD95" i="35"/>
  <c r="O95" i="35" s="1"/>
  <c r="H95" i="35"/>
  <c r="BG94" i="35"/>
  <c r="BE94" i="35"/>
  <c r="BD94" i="35"/>
  <c r="BF94" i="35" s="1"/>
  <c r="AV94" i="35"/>
  <c r="AY94" i="35" s="1"/>
  <c r="AJ94" i="35"/>
  <c r="AP94" i="35" s="1"/>
  <c r="AD94" i="35"/>
  <c r="O94" i="35" s="1"/>
  <c r="U94" i="35" s="1"/>
  <c r="H94" i="35"/>
  <c r="BG93" i="35"/>
  <c r="BD93" i="35"/>
  <c r="BF93" i="35" s="1"/>
  <c r="AD93" i="35"/>
  <c r="O93" i="35" s="1"/>
  <c r="BE93" i="35" s="1"/>
  <c r="H93" i="35"/>
  <c r="BG92" i="35"/>
  <c r="BD92" i="35"/>
  <c r="BF92" i="35" s="1"/>
  <c r="AY92" i="35"/>
  <c r="AV92" i="35"/>
  <c r="AJ92" i="35"/>
  <c r="AP92" i="35" s="1"/>
  <c r="AD92" i="35"/>
  <c r="O92" i="35" s="1"/>
  <c r="U92" i="35" s="1"/>
  <c r="H92" i="35"/>
  <c r="BE92" i="35" s="1"/>
  <c r="BG91" i="35"/>
  <c r="BD91" i="35"/>
  <c r="BF91" i="35" s="1"/>
  <c r="AD91" i="35"/>
  <c r="O91" i="35"/>
  <c r="H91" i="35"/>
  <c r="BG90" i="35"/>
  <c r="BD90" i="35"/>
  <c r="BF90" i="35" s="1"/>
  <c r="AV90" i="35"/>
  <c r="AY90" i="35" s="1"/>
  <c r="AF90" i="35"/>
  <c r="AE90" i="35"/>
  <c r="AD90" i="35"/>
  <c r="Q90" i="35"/>
  <c r="P90" i="35"/>
  <c r="O90" i="35"/>
  <c r="AJ90" i="35" s="1"/>
  <c r="AP90" i="35" s="1"/>
  <c r="H90" i="35"/>
  <c r="BG89" i="35"/>
  <c r="BD89" i="35"/>
  <c r="BF89" i="35" s="1"/>
  <c r="AD89" i="35"/>
  <c r="O89" i="35" s="1"/>
  <c r="H89" i="35"/>
  <c r="BG88" i="35"/>
  <c r="BD88" i="35"/>
  <c r="BF88" i="35" s="1"/>
  <c r="AD88" i="35"/>
  <c r="O88" i="35" s="1"/>
  <c r="H88" i="35"/>
  <c r="BG87" i="35"/>
  <c r="BD87" i="35"/>
  <c r="BF87" i="35" s="1"/>
  <c r="AJ87" i="35"/>
  <c r="AP87" i="35" s="1"/>
  <c r="AD87" i="35"/>
  <c r="O87" i="35" s="1"/>
  <c r="H87" i="35"/>
  <c r="BG86" i="35"/>
  <c r="BD86" i="35"/>
  <c r="BF86" i="35" s="1"/>
  <c r="AJ86" i="35"/>
  <c r="AP86" i="35" s="1"/>
  <c r="AD86" i="35"/>
  <c r="O86" i="35" s="1"/>
  <c r="H86" i="35"/>
  <c r="BG85" i="35"/>
  <c r="BD85" i="35"/>
  <c r="BF85" i="35" s="1"/>
  <c r="AD85" i="35"/>
  <c r="O85" i="35" s="1"/>
  <c r="U85" i="35" s="1"/>
  <c r="H85" i="35"/>
  <c r="BG84" i="35"/>
  <c r="BD84" i="35"/>
  <c r="BF84" i="35" s="1"/>
  <c r="AD84" i="35"/>
  <c r="O84" i="35" s="1"/>
  <c r="H84" i="35"/>
  <c r="BG83" i="35"/>
  <c r="BE83" i="35"/>
  <c r="BD83" i="35"/>
  <c r="BF83" i="35" s="1"/>
  <c r="AJ83" i="35"/>
  <c r="AD83" i="35"/>
  <c r="U83" i="35"/>
  <c r="O83" i="35"/>
  <c r="AV83" i="35" s="1"/>
  <c r="H83" i="35"/>
  <c r="BG82" i="35"/>
  <c r="BD82" i="35"/>
  <c r="BF82" i="35" s="1"/>
  <c r="AY82" i="35"/>
  <c r="AV82" i="35"/>
  <c r="AJ82" i="35"/>
  <c r="AP82" i="35" s="1"/>
  <c r="AD82" i="35"/>
  <c r="U82" i="35"/>
  <c r="O82" i="35"/>
  <c r="BE82" i="35" s="1"/>
  <c r="H82" i="35"/>
  <c r="BG81" i="35"/>
  <c r="BE81" i="35"/>
  <c r="BD81" i="35"/>
  <c r="BF81" i="35" s="1"/>
  <c r="AV81" i="35"/>
  <c r="AD81" i="35"/>
  <c r="O81" i="35"/>
  <c r="H81" i="35"/>
  <c r="BG80" i="35"/>
  <c r="BD80" i="35"/>
  <c r="BF80" i="35" s="1"/>
  <c r="AD80" i="35"/>
  <c r="O80" i="35"/>
  <c r="H80" i="35"/>
  <c r="BG79" i="35"/>
  <c r="BD79" i="35"/>
  <c r="BF79" i="35" s="1"/>
  <c r="AY79" i="35"/>
  <c r="AV79" i="35"/>
  <c r="AJ79" i="35"/>
  <c r="AP79" i="35" s="1"/>
  <c r="AD79" i="35"/>
  <c r="U79" i="35"/>
  <c r="O79" i="35"/>
  <c r="BE79" i="35" s="1"/>
  <c r="H79" i="35"/>
  <c r="BG78" i="35"/>
  <c r="BD78" i="35"/>
  <c r="BF78" i="35" s="1"/>
  <c r="AY78" i="35"/>
  <c r="AV78" i="35"/>
  <c r="AJ78" i="35"/>
  <c r="AP78" i="35" s="1"/>
  <c r="AD78" i="35"/>
  <c r="U78" i="35"/>
  <c r="O78" i="35"/>
  <c r="BE78" i="35" s="1"/>
  <c r="H78" i="35"/>
  <c r="BG77" i="35"/>
  <c r="BE77" i="35"/>
  <c r="BD77" i="35"/>
  <c r="BF77" i="35" s="1"/>
  <c r="AD77" i="35"/>
  <c r="O77" i="35" s="1"/>
  <c r="H77" i="35"/>
  <c r="BG76" i="35"/>
  <c r="BE76" i="35"/>
  <c r="BD76" i="35"/>
  <c r="BF76" i="35" s="1"/>
  <c r="AD76" i="35"/>
  <c r="O76" i="35" s="1"/>
  <c r="H76" i="35"/>
  <c r="BG75" i="35"/>
  <c r="BE75" i="35"/>
  <c r="BD75" i="35"/>
  <c r="BF75" i="35" s="1"/>
  <c r="AY75" i="35"/>
  <c r="AP75" i="35"/>
  <c r="AJ75" i="35"/>
  <c r="AD75" i="35"/>
  <c r="U75" i="35"/>
  <c r="O75" i="35"/>
  <c r="AV75" i="35" s="1"/>
  <c r="H75" i="35"/>
  <c r="BG74" i="35"/>
  <c r="BE74" i="35"/>
  <c r="BD74" i="35"/>
  <c r="BF74" i="35" s="1"/>
  <c r="AV74" i="35"/>
  <c r="AY74" i="35" s="1"/>
  <c r="AD74" i="35"/>
  <c r="O74" i="35" s="1"/>
  <c r="H74" i="35"/>
  <c r="BG73" i="35"/>
  <c r="BE73" i="35"/>
  <c r="BD73" i="35"/>
  <c r="BF73" i="35" s="1"/>
  <c r="AV73" i="35"/>
  <c r="AY73" i="35" s="1"/>
  <c r="AD73" i="35"/>
  <c r="O73" i="35" s="1"/>
  <c r="H73" i="35"/>
  <c r="BH72" i="35"/>
  <c r="BG72" i="35"/>
  <c r="BG71" i="35"/>
  <c r="BD71" i="35"/>
  <c r="BF71" i="35" s="1"/>
  <c r="AD71" i="35"/>
  <c r="O71" i="35" s="1"/>
  <c r="H71" i="35"/>
  <c r="BE71" i="35" s="1"/>
  <c r="BG70" i="35"/>
  <c r="BD70" i="35"/>
  <c r="BF70" i="35" s="1"/>
  <c r="AL70" i="35"/>
  <c r="AR70" i="35" s="1"/>
  <c r="AF70" i="35"/>
  <c r="Q70" i="35" s="1"/>
  <c r="AE70" i="35"/>
  <c r="P70" i="35" s="1"/>
  <c r="AD70" i="35"/>
  <c r="O70" i="35"/>
  <c r="H70" i="35"/>
  <c r="BE70" i="35" s="1"/>
  <c r="BG69" i="35"/>
  <c r="BD69" i="35"/>
  <c r="BF69" i="35" s="1"/>
  <c r="AD69" i="35"/>
  <c r="O69" i="35"/>
  <c r="H69" i="35"/>
  <c r="BG68" i="35"/>
  <c r="BD68" i="35"/>
  <c r="BF68" i="35" s="1"/>
  <c r="AD68" i="35"/>
  <c r="U68" i="35"/>
  <c r="P68" i="35"/>
  <c r="O68" i="35"/>
  <c r="H68" i="35"/>
  <c r="BG67" i="35"/>
  <c r="BD67" i="35"/>
  <c r="BF67" i="35" s="1"/>
  <c r="BA67" i="35"/>
  <c r="AW67" i="35"/>
  <c r="AZ67" i="35" s="1"/>
  <c r="AV67" i="35"/>
  <c r="AY67" i="35" s="1"/>
  <c r="AR67" i="35"/>
  <c r="AL67" i="35"/>
  <c r="AF67" i="35"/>
  <c r="AE67" i="35"/>
  <c r="AD67" i="35"/>
  <c r="Q67" i="35"/>
  <c r="AX67" i="35" s="1"/>
  <c r="P67" i="35"/>
  <c r="AK67" i="35" s="1"/>
  <c r="AQ67" i="35" s="1"/>
  <c r="O67" i="35"/>
  <c r="H67" i="35"/>
  <c r="BE67" i="35" s="1"/>
  <c r="BG66" i="35"/>
  <c r="BE66" i="35"/>
  <c r="BD66" i="35"/>
  <c r="BF66" i="35" s="1"/>
  <c r="AD66" i="35"/>
  <c r="O66" i="35"/>
  <c r="H66" i="35"/>
  <c r="BG65" i="35"/>
  <c r="BD65" i="35"/>
  <c r="BF65" i="35" s="1"/>
  <c r="AD65" i="35"/>
  <c r="O65" i="35"/>
  <c r="H65" i="35"/>
  <c r="BE65" i="35" s="1"/>
  <c r="BG64" i="35"/>
  <c r="BD64" i="35"/>
  <c r="BF64" i="35" s="1"/>
  <c r="AD64" i="35"/>
  <c r="U64" i="35"/>
  <c r="O64" i="35"/>
  <c r="H64" i="35"/>
  <c r="BE64" i="35" s="1"/>
  <c r="BG63" i="35"/>
  <c r="BD63" i="35"/>
  <c r="BF63" i="35" s="1"/>
  <c r="AD63" i="35"/>
  <c r="O63" i="35" s="1"/>
  <c r="H63" i="35"/>
  <c r="BG62" i="35"/>
  <c r="BD62" i="35"/>
  <c r="BF62" i="35" s="1"/>
  <c r="AD62" i="35"/>
  <c r="O62" i="35"/>
  <c r="H62" i="35"/>
  <c r="BG61" i="35"/>
  <c r="BD61" i="35"/>
  <c r="BF61" i="35" s="1"/>
  <c r="AD61" i="35"/>
  <c r="U61" i="35"/>
  <c r="O61" i="35"/>
  <c r="H61" i="35"/>
  <c r="BG60" i="35"/>
  <c r="BE60" i="35"/>
  <c r="BD60" i="35"/>
  <c r="BF60" i="35" s="1"/>
  <c r="AD60" i="35"/>
  <c r="O60" i="35" s="1"/>
  <c r="AV60" i="35" s="1"/>
  <c r="AY60" i="35" s="1"/>
  <c r="H60" i="35"/>
  <c r="BG59" i="35"/>
  <c r="BE59" i="35"/>
  <c r="BD59" i="35"/>
  <c r="BF59" i="35" s="1"/>
  <c r="AD59" i="35"/>
  <c r="O59" i="35" s="1"/>
  <c r="AV59" i="35" s="1"/>
  <c r="AY59" i="35" s="1"/>
  <c r="U59" i="35"/>
  <c r="H59" i="35"/>
  <c r="BG58" i="35"/>
  <c r="BD58" i="35"/>
  <c r="BF58" i="35" s="1"/>
  <c r="AJ58" i="35"/>
  <c r="AP58" i="35" s="1"/>
  <c r="AD58" i="35"/>
  <c r="O58" i="35" s="1"/>
  <c r="H58" i="35"/>
  <c r="BE58" i="35" s="1"/>
  <c r="BG57" i="35"/>
  <c r="BD57" i="35"/>
  <c r="BF57" i="35" s="1"/>
  <c r="AJ57" i="35"/>
  <c r="AP57" i="35" s="1"/>
  <c r="AD57" i="35"/>
  <c r="O57" i="35" s="1"/>
  <c r="H57" i="35"/>
  <c r="BE57" i="35" s="1"/>
  <c r="BG56" i="35"/>
  <c r="BD56" i="35"/>
  <c r="BF56" i="35" s="1"/>
  <c r="AK56" i="35"/>
  <c r="AQ56" i="35" s="1"/>
  <c r="AF56" i="35"/>
  <c r="Q56" i="35" s="1"/>
  <c r="AE56" i="35"/>
  <c r="AD56" i="35"/>
  <c r="P56" i="35"/>
  <c r="O56" i="35"/>
  <c r="AV56" i="35" s="1"/>
  <c r="AY56" i="35" s="1"/>
  <c r="H56" i="35"/>
  <c r="BH55" i="35"/>
  <c r="BG55" i="35"/>
  <c r="BG54" i="35"/>
  <c r="BD54" i="35"/>
  <c r="BF54" i="35" s="1"/>
  <c r="AV54" i="35"/>
  <c r="AY54" i="35" s="1"/>
  <c r="AF54" i="35"/>
  <c r="Q54" i="35" s="1"/>
  <c r="AE54" i="35"/>
  <c r="P54" i="35" s="1"/>
  <c r="AD54" i="35"/>
  <c r="U54" i="35"/>
  <c r="O54" i="35"/>
  <c r="BE54" i="35" s="1"/>
  <c r="H54" i="35"/>
  <c r="BG53" i="35"/>
  <c r="BD53" i="35"/>
  <c r="BF53" i="35" s="1"/>
  <c r="AX53" i="35"/>
  <c r="BA53" i="35" s="1"/>
  <c r="AK53" i="35"/>
  <c r="AQ53" i="35" s="1"/>
  <c r="AF53" i="35"/>
  <c r="Q53" i="35" s="1"/>
  <c r="AL53" i="35" s="1"/>
  <c r="AR53" i="35" s="1"/>
  <c r="AE53" i="35"/>
  <c r="P53" i="35" s="1"/>
  <c r="AD53" i="35"/>
  <c r="O53" i="35" s="1"/>
  <c r="H53" i="35"/>
  <c r="BE53" i="35" s="1"/>
  <c r="BG52" i="35"/>
  <c r="BD52" i="35"/>
  <c r="BF52" i="35" s="1"/>
  <c r="AY52" i="35"/>
  <c r="AV52" i="35"/>
  <c r="AJ52" i="35"/>
  <c r="AP52" i="35" s="1"/>
  <c r="AF52" i="35"/>
  <c r="Q52" i="35" s="1"/>
  <c r="AE52" i="35"/>
  <c r="AD52" i="35"/>
  <c r="O52" i="35" s="1"/>
  <c r="U52" i="35"/>
  <c r="P52" i="35"/>
  <c r="H52" i="35"/>
  <c r="BE52" i="35" s="1"/>
  <c r="BG51" i="35"/>
  <c r="BD51" i="35"/>
  <c r="BF51" i="35" s="1"/>
  <c r="AW51" i="35"/>
  <c r="AZ51" i="35" s="1"/>
  <c r="AR51" i="35"/>
  <c r="AL51" i="35"/>
  <c r="AK51" i="35"/>
  <c r="AQ51" i="35" s="1"/>
  <c r="AF51" i="35"/>
  <c r="AE51" i="35"/>
  <c r="AD51" i="35"/>
  <c r="O51" i="35" s="1"/>
  <c r="V51" i="35"/>
  <c r="Q51" i="35"/>
  <c r="W51" i="35" s="1"/>
  <c r="P51" i="35"/>
  <c r="H51" i="35"/>
  <c r="BG50" i="35"/>
  <c r="BD50" i="35"/>
  <c r="BF50" i="35" s="1"/>
  <c r="AV50" i="35"/>
  <c r="AY50" i="35" s="1"/>
  <c r="AJ50" i="35"/>
  <c r="AP50" i="35" s="1"/>
  <c r="AD50" i="35"/>
  <c r="U50" i="35"/>
  <c r="O50" i="35"/>
  <c r="H50" i="35"/>
  <c r="BE50" i="35" s="1"/>
  <c r="BG49" i="35"/>
  <c r="BD49" i="35"/>
  <c r="BF49" i="35" s="1"/>
  <c r="AW49" i="35"/>
  <c r="AZ49" i="35" s="1"/>
  <c r="AF49" i="35"/>
  <c r="Q49" i="35" s="1"/>
  <c r="AE49" i="35"/>
  <c r="AD49" i="35"/>
  <c r="O49" i="35" s="1"/>
  <c r="BE49" i="35" s="1"/>
  <c r="P49" i="35"/>
  <c r="V49" i="35" s="1"/>
  <c r="H49" i="35"/>
  <c r="BI48" i="35"/>
  <c r="BG48" i="35"/>
  <c r="BD48" i="35"/>
  <c r="BF48" i="35" s="1"/>
  <c r="AF48" i="35"/>
  <c r="Q48" i="35" s="1"/>
  <c r="AE48" i="35"/>
  <c r="AD48" i="35"/>
  <c r="P48" i="35"/>
  <c r="O48" i="35"/>
  <c r="H48" i="35"/>
  <c r="BG47" i="35"/>
  <c r="BD47" i="35"/>
  <c r="BF47" i="35" s="1"/>
  <c r="AX47" i="35"/>
  <c r="BA47" i="35" s="1"/>
  <c r="AV47" i="35"/>
  <c r="AY47" i="35" s="1"/>
  <c r="AK47" i="35"/>
  <c r="AQ47" i="35" s="1"/>
  <c r="AJ47" i="35"/>
  <c r="AP47" i="35" s="1"/>
  <c r="AF47" i="35"/>
  <c r="Q47" i="35" s="1"/>
  <c r="AL47" i="35" s="1"/>
  <c r="AR47" i="35" s="1"/>
  <c r="AE47" i="35"/>
  <c r="AD47" i="35"/>
  <c r="W47" i="35"/>
  <c r="V47" i="35"/>
  <c r="U47" i="35"/>
  <c r="P47" i="35"/>
  <c r="AW47" i="35" s="1"/>
  <c r="AZ47" i="35" s="1"/>
  <c r="O47" i="35"/>
  <c r="H47" i="35"/>
  <c r="BE47" i="35" s="1"/>
  <c r="BG46" i="35"/>
  <c r="BD46" i="35"/>
  <c r="BF46" i="35" s="1"/>
  <c r="AF46" i="35"/>
  <c r="AE46" i="35"/>
  <c r="P46" i="35" s="1"/>
  <c r="AD46" i="35"/>
  <c r="O46" i="35" s="1"/>
  <c r="Q46" i="35"/>
  <c r="AL46" i="35" s="1"/>
  <c r="AR46" i="35" s="1"/>
  <c r="H46" i="35"/>
  <c r="BG45" i="35"/>
  <c r="BE45" i="35"/>
  <c r="BD45" i="35"/>
  <c r="BF45" i="35" s="1"/>
  <c r="AX45" i="35"/>
  <c r="BA45" i="35" s="1"/>
  <c r="AR45" i="35"/>
  <c r="AL45" i="35"/>
  <c r="AJ45" i="35"/>
  <c r="AP45" i="35" s="1"/>
  <c r="AF45" i="35"/>
  <c r="AE45" i="35"/>
  <c r="P45" i="35" s="1"/>
  <c r="AK45" i="35" s="1"/>
  <c r="AQ45" i="35" s="1"/>
  <c r="AD45" i="35"/>
  <c r="O45" i="35" s="1"/>
  <c r="W45" i="35"/>
  <c r="Q45" i="35"/>
  <c r="H45" i="35"/>
  <c r="BG44" i="35"/>
  <c r="BF44" i="35"/>
  <c r="AW44" i="35"/>
  <c r="AZ44" i="35" s="1"/>
  <c r="AF44" i="35"/>
  <c r="Q44" i="35" s="1"/>
  <c r="AE44" i="35"/>
  <c r="AD44" i="35"/>
  <c r="O44" i="35" s="1"/>
  <c r="P44" i="35"/>
  <c r="AK44" i="35" s="1"/>
  <c r="AQ44" i="35" s="1"/>
  <c r="H44" i="35"/>
  <c r="BG43" i="35"/>
  <c r="BE43" i="35"/>
  <c r="BD43" i="35"/>
  <c r="BF43" i="35" s="1"/>
  <c r="AV43" i="35"/>
  <c r="AY43" i="35" s="1"/>
  <c r="AP43" i="35"/>
  <c r="AJ43" i="35"/>
  <c r="AF43" i="35"/>
  <c r="AE43" i="35"/>
  <c r="P43" i="35" s="1"/>
  <c r="AK43" i="35" s="1"/>
  <c r="AQ43" i="35" s="1"/>
  <c r="AD43" i="35"/>
  <c r="V43" i="35"/>
  <c r="U43" i="35"/>
  <c r="Q43" i="35"/>
  <c r="O43" i="35"/>
  <c r="H43" i="35"/>
  <c r="BG42" i="35"/>
  <c r="BD42" i="35"/>
  <c r="BF42" i="35" s="1"/>
  <c r="AX42" i="35"/>
  <c r="BA42" i="35" s="1"/>
  <c r="AL42" i="35"/>
  <c r="AR42" i="35" s="1"/>
  <c r="AK42" i="35"/>
  <c r="AQ42" i="35" s="1"/>
  <c r="AF42" i="35"/>
  <c r="AE42" i="35"/>
  <c r="AD42" i="35"/>
  <c r="W42" i="35"/>
  <c r="Q42" i="35"/>
  <c r="P42" i="35"/>
  <c r="O42" i="35"/>
  <c r="AJ42" i="35" s="1"/>
  <c r="AP42" i="35" s="1"/>
  <c r="H42" i="35"/>
  <c r="BG41" i="35"/>
  <c r="BE41" i="35"/>
  <c r="BD41" i="35"/>
  <c r="BF41" i="35" s="1"/>
  <c r="AW41" i="35"/>
  <c r="AZ41" i="35" s="1"/>
  <c r="AQ41" i="35"/>
  <c r="AK41" i="35"/>
  <c r="AJ41" i="35"/>
  <c r="AP41" i="35" s="1"/>
  <c r="AF41" i="35"/>
  <c r="Q41" i="35" s="1"/>
  <c r="AE41" i="35"/>
  <c r="AD41" i="35"/>
  <c r="O41" i="35" s="1"/>
  <c r="AV41" i="35" s="1"/>
  <c r="AY41" i="35" s="1"/>
  <c r="V41" i="35"/>
  <c r="U41" i="35"/>
  <c r="P41" i="35"/>
  <c r="H41" i="35"/>
  <c r="BG40" i="35"/>
  <c r="BD40" i="35"/>
  <c r="BF40" i="35" s="1"/>
  <c r="AL40" i="35"/>
  <c r="AR40" i="35" s="1"/>
  <c r="AF40" i="35"/>
  <c r="Q40" i="35" s="1"/>
  <c r="AE40" i="35"/>
  <c r="AD40" i="35"/>
  <c r="V40" i="35"/>
  <c r="P40" i="35"/>
  <c r="AK40" i="35" s="1"/>
  <c r="AQ40" i="35" s="1"/>
  <c r="O40" i="35"/>
  <c r="H40" i="35"/>
  <c r="BG39" i="35"/>
  <c r="BE39" i="35"/>
  <c r="BD39" i="35"/>
  <c r="BF39" i="35" s="1"/>
  <c r="AV39" i="35"/>
  <c r="AY39" i="35" s="1"/>
  <c r="AK39" i="35"/>
  <c r="AQ39" i="35" s="1"/>
  <c r="AJ39" i="35"/>
  <c r="AP39" i="35" s="1"/>
  <c r="AF39" i="35"/>
  <c r="AE39" i="35"/>
  <c r="P39" i="35" s="1"/>
  <c r="AW39" i="35" s="1"/>
  <c r="AZ39" i="35" s="1"/>
  <c r="AD39" i="35"/>
  <c r="V39" i="35"/>
  <c r="U39" i="35"/>
  <c r="Q39" i="35"/>
  <c r="O39" i="35"/>
  <c r="H39" i="35"/>
  <c r="BG38" i="35"/>
  <c r="BE38" i="35"/>
  <c r="BD38" i="35"/>
  <c r="BF38" i="35" s="1"/>
  <c r="AV38" i="35"/>
  <c r="AY38" i="35" s="1"/>
  <c r="AJ38" i="35"/>
  <c r="AP38" i="35" s="1"/>
  <c r="AD38" i="35"/>
  <c r="U38" i="35"/>
  <c r="O38" i="35"/>
  <c r="H38" i="35"/>
  <c r="BG37" i="35"/>
  <c r="BD37" i="35"/>
  <c r="BF37" i="35" s="1"/>
  <c r="AD37" i="35"/>
  <c r="O37" i="35"/>
  <c r="H37" i="35"/>
  <c r="BE37" i="35" s="1"/>
  <c r="BG36" i="35"/>
  <c r="BD36" i="35"/>
  <c r="BF36" i="35" s="1"/>
  <c r="AJ36" i="35"/>
  <c r="AP36" i="35" s="1"/>
  <c r="AD36" i="35"/>
  <c r="U36" i="35"/>
  <c r="O36" i="35"/>
  <c r="AV36" i="35" s="1"/>
  <c r="AY36" i="35" s="1"/>
  <c r="H36" i="35"/>
  <c r="BG35" i="35"/>
  <c r="BE35" i="35"/>
  <c r="BD35" i="35"/>
  <c r="BF35" i="35" s="1"/>
  <c r="AK35" i="35"/>
  <c r="AQ35" i="35" s="1"/>
  <c r="AF35" i="35"/>
  <c r="Q35" i="35" s="1"/>
  <c r="AE35" i="35"/>
  <c r="AD35" i="35"/>
  <c r="O35" i="35" s="1"/>
  <c r="U35" i="35" s="1"/>
  <c r="V35" i="35"/>
  <c r="P35" i="35"/>
  <c r="AW35" i="35" s="1"/>
  <c r="AZ35" i="35" s="1"/>
  <c r="H35" i="35"/>
  <c r="BG34" i="35"/>
  <c r="BD34" i="35"/>
  <c r="BF34" i="35" s="1"/>
  <c r="AX34" i="35"/>
  <c r="BA34" i="35" s="1"/>
  <c r="AL34" i="35"/>
  <c r="AR34" i="35" s="1"/>
  <c r="AF34" i="35"/>
  <c r="AE34" i="35"/>
  <c r="P34" i="35" s="1"/>
  <c r="AD34" i="35"/>
  <c r="W34" i="35"/>
  <c r="Q34" i="35"/>
  <c r="O34" i="35"/>
  <c r="H34" i="35"/>
  <c r="BE34" i="35" s="1"/>
  <c r="BG33" i="35"/>
  <c r="BD33" i="35"/>
  <c r="BF33" i="35" s="1"/>
  <c r="AV33" i="35"/>
  <c r="AY33" i="35" s="1"/>
  <c r="AF33" i="35"/>
  <c r="AE33" i="35"/>
  <c r="P33" i="35" s="1"/>
  <c r="V33" i="35" s="1"/>
  <c r="AD33" i="35"/>
  <c r="Q33" i="35"/>
  <c r="O33" i="35"/>
  <c r="BE33" i="35" s="1"/>
  <c r="H33" i="35"/>
  <c r="BG32" i="35"/>
  <c r="BE32" i="35"/>
  <c r="BD32" i="35"/>
  <c r="BF32" i="35" s="1"/>
  <c r="AV32" i="35"/>
  <c r="AY32" i="35" s="1"/>
  <c r="AP32" i="35"/>
  <c r="AF32" i="35"/>
  <c r="Q32" i="35" s="1"/>
  <c r="AL32" i="35" s="1"/>
  <c r="AR32" i="35" s="1"/>
  <c r="AE32" i="35"/>
  <c r="AD32" i="35"/>
  <c r="U32" i="35"/>
  <c r="P32" i="35"/>
  <c r="O32" i="35"/>
  <c r="AJ32" i="35" s="1"/>
  <c r="H32" i="35"/>
  <c r="BG31" i="35"/>
  <c r="BE31" i="35"/>
  <c r="BD31" i="35"/>
  <c r="BF31" i="35" s="1"/>
  <c r="AV31" i="35"/>
  <c r="AY31" i="35" s="1"/>
  <c r="AF31" i="35"/>
  <c r="Q31" i="35" s="1"/>
  <c r="AE31" i="35"/>
  <c r="AD31" i="35"/>
  <c r="O31" i="35" s="1"/>
  <c r="AJ31" i="35" s="1"/>
  <c r="AP31" i="35" s="1"/>
  <c r="U31" i="35"/>
  <c r="P31" i="35"/>
  <c r="V31" i="35" s="1"/>
  <c r="H31" i="35"/>
  <c r="BG30" i="35"/>
  <c r="BD30" i="35"/>
  <c r="BF30" i="35" s="1"/>
  <c r="AX30" i="35"/>
  <c r="BA30" i="35" s="1"/>
  <c r="AL30" i="35"/>
  <c r="AR30" i="35" s="1"/>
  <c r="AF30" i="35"/>
  <c r="AE30" i="35"/>
  <c r="P30" i="35" s="1"/>
  <c r="AD30" i="35"/>
  <c r="O30" i="35" s="1"/>
  <c r="W30" i="35"/>
  <c r="Q30" i="35"/>
  <c r="H30" i="35"/>
  <c r="BG29" i="35"/>
  <c r="BD29" i="35"/>
  <c r="BF29" i="35" s="1"/>
  <c r="AF29" i="35"/>
  <c r="Q29" i="35" s="1"/>
  <c r="AE29" i="35"/>
  <c r="P29" i="35" s="1"/>
  <c r="AK29" i="35" s="1"/>
  <c r="AQ29" i="35" s="1"/>
  <c r="AD29" i="35"/>
  <c r="O29" i="35" s="1"/>
  <c r="H29" i="35"/>
  <c r="BG28" i="35"/>
  <c r="BD28" i="35"/>
  <c r="BF28" i="35" s="1"/>
  <c r="AX28" i="35"/>
  <c r="BA28" i="35" s="1"/>
  <c r="AL28" i="35"/>
  <c r="AR28" i="35" s="1"/>
  <c r="AF28" i="35"/>
  <c r="Q28" i="35" s="1"/>
  <c r="AE28" i="35"/>
  <c r="AD28" i="35"/>
  <c r="O28" i="35" s="1"/>
  <c r="W28" i="35"/>
  <c r="P28" i="35"/>
  <c r="H28" i="35"/>
  <c r="BE28" i="35" s="1"/>
  <c r="BG27" i="35"/>
  <c r="BD27" i="35"/>
  <c r="BF27" i="35" s="1"/>
  <c r="AW27" i="35"/>
  <c r="AZ27" i="35" s="1"/>
  <c r="AF27" i="35"/>
  <c r="Q27" i="35" s="1"/>
  <c r="AE27" i="35"/>
  <c r="AD27" i="35"/>
  <c r="P27" i="35"/>
  <c r="V27" i="35" s="1"/>
  <c r="O27" i="35"/>
  <c r="BE27" i="35" s="1"/>
  <c r="H27" i="35"/>
  <c r="BG26" i="35"/>
  <c r="BD26" i="35"/>
  <c r="BF26" i="35" s="1"/>
  <c r="AX26" i="35"/>
  <c r="BA26" i="35" s="1"/>
  <c r="AL26" i="35"/>
  <c r="AR26" i="35" s="1"/>
  <c r="AF26" i="35"/>
  <c r="AE26" i="35"/>
  <c r="AD26" i="35"/>
  <c r="O26" i="35" s="1"/>
  <c r="W26" i="35"/>
  <c r="Q26" i="35"/>
  <c r="P26" i="35"/>
  <c r="AK26" i="35" s="1"/>
  <c r="AQ26" i="35" s="1"/>
  <c r="H26" i="35"/>
  <c r="BG25" i="35"/>
  <c r="BD25" i="35"/>
  <c r="BF25" i="35" s="1"/>
  <c r="AZ25" i="35"/>
  <c r="AW25" i="35"/>
  <c r="AK25" i="35"/>
  <c r="AQ25" i="35" s="1"/>
  <c r="AJ25" i="35"/>
  <c r="AP25" i="35" s="1"/>
  <c r="AF25" i="35"/>
  <c r="Q25" i="35" s="1"/>
  <c r="AE25" i="35"/>
  <c r="P25" i="35" s="1"/>
  <c r="AD25" i="35"/>
  <c r="V25" i="35"/>
  <c r="U25" i="35"/>
  <c r="O25" i="35"/>
  <c r="AV25" i="35" s="1"/>
  <c r="AY25" i="35" s="1"/>
  <c r="H25" i="35"/>
  <c r="BG24" i="35"/>
  <c r="BE24" i="35"/>
  <c r="BD24" i="35"/>
  <c r="BF24" i="35" s="1"/>
  <c r="AF24" i="35"/>
  <c r="Q24" i="35" s="1"/>
  <c r="AL24" i="35" s="1"/>
  <c r="AR24" i="35" s="1"/>
  <c r="AE24" i="35"/>
  <c r="P24" i="35" s="1"/>
  <c r="AD24" i="35"/>
  <c r="O24" i="35"/>
  <c r="AJ24" i="35" s="1"/>
  <c r="AP24" i="35" s="1"/>
  <c r="H24" i="35"/>
  <c r="BG23" i="35"/>
  <c r="BD23" i="35"/>
  <c r="BF23" i="35" s="1"/>
  <c r="AW23" i="35"/>
  <c r="AZ23" i="35" s="1"/>
  <c r="AQ23" i="35"/>
  <c r="AK23" i="35"/>
  <c r="AF23" i="35"/>
  <c r="AE23" i="35"/>
  <c r="AD23" i="35"/>
  <c r="O23" i="35" s="1"/>
  <c r="V23" i="35"/>
  <c r="Q23" i="35"/>
  <c r="P23" i="35"/>
  <c r="H23" i="35"/>
  <c r="BG22" i="35"/>
  <c r="BD22" i="35"/>
  <c r="BF22" i="35" s="1"/>
  <c r="AD22" i="35"/>
  <c r="O22" i="35" s="1"/>
  <c r="AV22" i="35" s="1"/>
  <c r="AY22" i="35" s="1"/>
  <c r="H22" i="35"/>
  <c r="BG21" i="35"/>
  <c r="BD21" i="35"/>
  <c r="BF21" i="35" s="1"/>
  <c r="AF21" i="35"/>
  <c r="Q21" i="35" s="1"/>
  <c r="AE21" i="35"/>
  <c r="AD21" i="35"/>
  <c r="P21" i="35"/>
  <c r="V21" i="35" s="1"/>
  <c r="O21" i="35"/>
  <c r="AJ21" i="35" s="1"/>
  <c r="AP21" i="35" s="1"/>
  <c r="H21" i="35"/>
  <c r="BG20" i="35"/>
  <c r="BD20" i="35"/>
  <c r="BF20" i="35" s="1"/>
  <c r="AW20" i="35"/>
  <c r="AZ20" i="35" s="1"/>
  <c r="AF20" i="35"/>
  <c r="Q20" i="35" s="1"/>
  <c r="W20" i="35" s="1"/>
  <c r="AE20" i="35"/>
  <c r="AD20" i="35"/>
  <c r="P20" i="35"/>
  <c r="V20" i="35" s="1"/>
  <c r="O20" i="35"/>
  <c r="U20" i="35" s="1"/>
  <c r="H20" i="35"/>
  <c r="BG19" i="35"/>
  <c r="BE19" i="35"/>
  <c r="BD19" i="35"/>
  <c r="BF19" i="35" s="1"/>
  <c r="AV19" i="35"/>
  <c r="AY19" i="35" s="1"/>
  <c r="AJ19" i="35"/>
  <c r="AP19" i="35" s="1"/>
  <c r="AF19" i="35"/>
  <c r="AE19" i="35"/>
  <c r="AD19" i="35"/>
  <c r="U19" i="35"/>
  <c r="Q19" i="35"/>
  <c r="AL19" i="35" s="1"/>
  <c r="AR19" i="35" s="1"/>
  <c r="P19" i="35"/>
  <c r="V19" i="35" s="1"/>
  <c r="O19" i="35"/>
  <c r="H19" i="35"/>
  <c r="BG18" i="35"/>
  <c r="BD18" i="35"/>
  <c r="BF18" i="35" s="1"/>
  <c r="AX18" i="35"/>
  <c r="BA18" i="35" s="1"/>
  <c r="AV18" i="35"/>
  <c r="AY18" i="35" s="1"/>
  <c r="AL18" i="35"/>
  <c r="AR18" i="35" s="1"/>
  <c r="AF18" i="35"/>
  <c r="AE18" i="35"/>
  <c r="P18" i="35" s="1"/>
  <c r="AD18" i="35"/>
  <c r="W18" i="35"/>
  <c r="U18" i="35"/>
  <c r="Q18" i="35"/>
  <c r="O18" i="35"/>
  <c r="AJ18" i="35" s="1"/>
  <c r="AP18" i="35" s="1"/>
  <c r="H18" i="35"/>
  <c r="BE18" i="35" s="1"/>
  <c r="BG17" i="35"/>
  <c r="BE17" i="35"/>
  <c r="BD17" i="35"/>
  <c r="BF17" i="35" s="1"/>
  <c r="AV17" i="35"/>
  <c r="AY17" i="35" s="1"/>
  <c r="AJ17" i="35"/>
  <c r="AP17" i="35" s="1"/>
  <c r="AD17" i="35"/>
  <c r="O17" i="35"/>
  <c r="U17" i="35" s="1"/>
  <c r="H17" i="35"/>
  <c r="BG16" i="35"/>
  <c r="BD16" i="35"/>
  <c r="BF16" i="35" s="1"/>
  <c r="AY16" i="35"/>
  <c r="AV16" i="35"/>
  <c r="AD16" i="35"/>
  <c r="U16" i="35"/>
  <c r="O16" i="35"/>
  <c r="AJ16" i="35" s="1"/>
  <c r="AP16" i="35" s="1"/>
  <c r="H16" i="35"/>
  <c r="BE16" i="35" s="1"/>
  <c r="BG15" i="35"/>
  <c r="BD15" i="35"/>
  <c r="BF15" i="35" s="1"/>
  <c r="AF15" i="35"/>
  <c r="AE15" i="35"/>
  <c r="P15" i="35" s="1"/>
  <c r="AK15" i="35" s="1"/>
  <c r="AQ15" i="35" s="1"/>
  <c r="AD15" i="35"/>
  <c r="O15" i="35" s="1"/>
  <c r="W15" i="35"/>
  <c r="Q15" i="35"/>
  <c r="AL15" i="35" s="1"/>
  <c r="AR15" i="35" s="1"/>
  <c r="H15" i="35"/>
  <c r="BE15" i="35" s="1"/>
  <c r="BG14" i="35"/>
  <c r="BD14" i="35"/>
  <c r="BF14" i="35" s="1"/>
  <c r="AV14" i="35"/>
  <c r="AY14" i="35" s="1"/>
  <c r="AD14" i="35"/>
  <c r="O14" i="35"/>
  <c r="BE14" i="35" s="1"/>
  <c r="H14" i="35"/>
  <c r="BG13" i="35"/>
  <c r="BD13" i="35"/>
  <c r="BF13" i="35" s="1"/>
  <c r="AF13" i="35"/>
  <c r="Q13" i="35" s="1"/>
  <c r="AE13" i="35"/>
  <c r="P13" i="35" s="1"/>
  <c r="AD13" i="35"/>
  <c r="O13" i="35" s="1"/>
  <c r="H13" i="35"/>
  <c r="BG12" i="35"/>
  <c r="BE12" i="35"/>
  <c r="BD12" i="35"/>
  <c r="BF12" i="35" s="1"/>
  <c r="AX12" i="35"/>
  <c r="BA12" i="35" s="1"/>
  <c r="AV12" i="35"/>
  <c r="AY12" i="35" s="1"/>
  <c r="AL12" i="35"/>
  <c r="AR12" i="35" s="1"/>
  <c r="AK12" i="35"/>
  <c r="AQ12" i="35" s="1"/>
  <c r="AJ12" i="35"/>
  <c r="AP12" i="35" s="1"/>
  <c r="AF12" i="35"/>
  <c r="AE12" i="35"/>
  <c r="AD12" i="35"/>
  <c r="W12" i="35"/>
  <c r="U12" i="35"/>
  <c r="Q12" i="35"/>
  <c r="P12" i="35"/>
  <c r="AW12" i="35" s="1"/>
  <c r="AZ12" i="35" s="1"/>
  <c r="O12" i="35"/>
  <c r="H12" i="35"/>
  <c r="A12" i="35"/>
  <c r="AD8" i="35"/>
  <c r="BD6" i="35"/>
  <c r="BD1" i="35"/>
  <c r="BD549" i="35" l="1"/>
  <c r="BD592" i="35"/>
  <c r="BD530" i="35"/>
  <c r="BD519" i="35"/>
  <c r="BD522" i="35"/>
  <c r="BD581" i="35"/>
  <c r="BD585" i="35"/>
  <c r="BD601" i="35"/>
  <c r="BD538" i="35"/>
  <c r="BD608" i="35"/>
  <c r="BD617" i="35"/>
  <c r="BD523" i="35"/>
  <c r="BD524" i="35"/>
  <c r="BD593" i="35"/>
  <c r="BD599" i="35"/>
  <c r="BD560" i="35"/>
  <c r="BB560" i="35" s="1"/>
  <c r="BD557" i="35"/>
  <c r="BB557" i="35" s="1"/>
  <c r="BD520" i="35"/>
  <c r="BD543" i="35"/>
  <c r="BD598" i="35"/>
  <c r="BD626" i="35"/>
  <c r="AV639" i="35"/>
  <c r="BD541" i="35"/>
  <c r="BD552" i="35"/>
  <c r="BD525" i="35"/>
  <c r="BD595" i="35"/>
  <c r="BD534" i="35"/>
  <c r="BD554" i="35"/>
  <c r="BB554" i="35" s="1"/>
  <c r="BD584" i="35"/>
  <c r="BD632" i="35"/>
  <c r="BD518" i="35"/>
  <c r="BD526" i="35"/>
  <c r="BD630" i="35"/>
  <c r="BD550" i="35"/>
  <c r="BB550" i="35" s="1"/>
  <c r="BD627" i="35"/>
  <c r="BD558" i="35"/>
  <c r="BB558" i="35" s="1"/>
  <c r="BD582" i="35"/>
  <c r="BD588" i="35"/>
  <c r="BD609" i="35"/>
  <c r="BD614" i="35"/>
  <c r="BD622" i="35"/>
  <c r="BD540" i="35"/>
  <c r="BD548" i="35"/>
  <c r="BD625" i="35"/>
  <c r="BD600" i="35"/>
  <c r="BD604" i="35"/>
  <c r="BD553" i="35"/>
  <c r="BD591" i="35"/>
  <c r="AJ551" i="35"/>
  <c r="AP551" i="35" s="1"/>
  <c r="BE553" i="35"/>
  <c r="U553" i="35"/>
  <c r="AL21" i="35"/>
  <c r="AR21" i="35" s="1"/>
  <c r="W21" i="35"/>
  <c r="AX21" i="35"/>
  <c r="BA21" i="35" s="1"/>
  <c r="AJ23" i="35"/>
  <c r="AP23" i="35" s="1"/>
  <c r="BE23" i="35"/>
  <c r="U23" i="35"/>
  <c r="AV23" i="35"/>
  <c r="AY23" i="35" s="1"/>
  <c r="AJ29" i="35"/>
  <c r="AP29" i="35" s="1"/>
  <c r="BE29" i="35"/>
  <c r="U29" i="35"/>
  <c r="AV29" i="35"/>
  <c r="AY29" i="35" s="1"/>
  <c r="BE1" i="35"/>
  <c r="AL29" i="35"/>
  <c r="AR29" i="35" s="1"/>
  <c r="AX29" i="35"/>
  <c r="BA29" i="35" s="1"/>
  <c r="W29" i="35"/>
  <c r="AK46" i="35"/>
  <c r="AQ46" i="35" s="1"/>
  <c r="V46" i="35"/>
  <c r="AW46" i="35"/>
  <c r="AZ46" i="35" s="1"/>
  <c r="A24" i="35"/>
  <c r="A14" i="35"/>
  <c r="A33" i="35"/>
  <c r="BE13" i="35"/>
  <c r="AJ13" i="35"/>
  <c r="AP13" i="35" s="1"/>
  <c r="A18" i="35"/>
  <c r="A17" i="35"/>
  <c r="A22" i="35"/>
  <c r="A19" i="35"/>
  <c r="U13" i="35"/>
  <c r="A28" i="35"/>
  <c r="AV13" i="35"/>
  <c r="AY13" i="35" s="1"/>
  <c r="A23" i="35"/>
  <c r="AJ53" i="35"/>
  <c r="AP53" i="35" s="1"/>
  <c r="AV53" i="35"/>
  <c r="AY53" i="35" s="1"/>
  <c r="U53" i="35"/>
  <c r="AK13" i="35"/>
  <c r="AQ13" i="35" s="1"/>
  <c r="V13" i="35"/>
  <c r="AW13" i="35"/>
  <c r="AZ13" i="35" s="1"/>
  <c r="AJ28" i="35"/>
  <c r="AP28" i="35" s="1"/>
  <c r="U28" i="35"/>
  <c r="AV28" i="35"/>
  <c r="AY28" i="35" s="1"/>
  <c r="AK34" i="35"/>
  <c r="AQ34" i="35" s="1"/>
  <c r="V34" i="35"/>
  <c r="AW34" i="35"/>
  <c r="AZ34" i="35" s="1"/>
  <c r="AV44" i="35"/>
  <c r="AY44" i="35" s="1"/>
  <c r="U44" i="35"/>
  <c r="BE44" i="35"/>
  <c r="AJ44" i="35"/>
  <c r="AP44" i="35" s="1"/>
  <c r="AL48" i="35"/>
  <c r="AR48" i="35" s="1"/>
  <c r="W48" i="35"/>
  <c r="AX48" i="35"/>
  <c r="BA48" i="35" s="1"/>
  <c r="AV51" i="35"/>
  <c r="AY51" i="35" s="1"/>
  <c r="U51" i="35"/>
  <c r="AJ51" i="35"/>
  <c r="AP51" i="35" s="1"/>
  <c r="AL54" i="35"/>
  <c r="AR54" i="35" s="1"/>
  <c r="W54" i="35"/>
  <c r="AX54" i="35"/>
  <c r="BA54" i="35" s="1"/>
  <c r="W56" i="35"/>
  <c r="AX56" i="35"/>
  <c r="BA56" i="35" s="1"/>
  <c r="AL56" i="35"/>
  <c r="AR56" i="35" s="1"/>
  <c r="AX13" i="35"/>
  <c r="BA13" i="35" s="1"/>
  <c r="W13" i="35"/>
  <c r="AL13" i="35"/>
  <c r="AR13" i="35" s="1"/>
  <c r="AJ15" i="35"/>
  <c r="AP15" i="35" s="1"/>
  <c r="U15" i="35"/>
  <c r="AV15" i="35"/>
  <c r="AY15" i="35" s="1"/>
  <c r="AX52" i="35"/>
  <c r="BA52" i="35" s="1"/>
  <c r="W52" i="35"/>
  <c r="AL52" i="35"/>
  <c r="AR52" i="35" s="1"/>
  <c r="AV30" i="35"/>
  <c r="AY30" i="35" s="1"/>
  <c r="U30" i="35"/>
  <c r="AJ30" i="35"/>
  <c r="AP30" i="35" s="1"/>
  <c r="U26" i="35"/>
  <c r="AV26" i="35"/>
  <c r="AY26" i="35" s="1"/>
  <c r="AJ26" i="35"/>
  <c r="AP26" i="35" s="1"/>
  <c r="AX27" i="35"/>
  <c r="BA27" i="35" s="1"/>
  <c r="W27" i="35"/>
  <c r="AL27" i="35"/>
  <c r="AR27" i="35" s="1"/>
  <c r="AK30" i="35"/>
  <c r="AQ30" i="35" s="1"/>
  <c r="V30" i="35"/>
  <c r="AW30" i="35"/>
  <c r="AZ30" i="35" s="1"/>
  <c r="AV63" i="35"/>
  <c r="AY63" i="35" s="1"/>
  <c r="AJ63" i="35"/>
  <c r="AP63" i="35" s="1"/>
  <c r="U63" i="35"/>
  <c r="BE63" i="35"/>
  <c r="A89" i="35"/>
  <c r="AW18" i="35"/>
  <c r="AZ18" i="35" s="1"/>
  <c r="V18" i="35"/>
  <c r="AK18" i="35"/>
  <c r="AQ18" i="35" s="1"/>
  <c r="AW24" i="35"/>
  <c r="AZ24" i="35" s="1"/>
  <c r="V24" i="35"/>
  <c r="AK24" i="35"/>
  <c r="AQ24" i="35" s="1"/>
  <c r="AL25" i="35"/>
  <c r="AR25" i="35" s="1"/>
  <c r="AX25" i="35"/>
  <c r="BA25" i="35" s="1"/>
  <c r="W25" i="35"/>
  <c r="BE20" i="35"/>
  <c r="BE21" i="35"/>
  <c r="AV24" i="35"/>
  <c r="AY24" i="35" s="1"/>
  <c r="AK31" i="35"/>
  <c r="AQ31" i="35" s="1"/>
  <c r="AW32" i="35"/>
  <c r="AZ32" i="35" s="1"/>
  <c r="V32" i="35"/>
  <c r="AL39" i="35"/>
  <c r="AR39" i="35" s="1"/>
  <c r="AX39" i="35"/>
  <c r="BA39" i="35" s="1"/>
  <c r="W39" i="35"/>
  <c r="AV46" i="35"/>
  <c r="AY46" i="35" s="1"/>
  <c r="U46" i="35"/>
  <c r="AJ46" i="35"/>
  <c r="AP46" i="35" s="1"/>
  <c r="A53" i="35"/>
  <c r="A62" i="35"/>
  <c r="V12" i="35"/>
  <c r="U14" i="35"/>
  <c r="AK19" i="35"/>
  <c r="AQ19" i="35" s="1"/>
  <c r="AJ20" i="35"/>
  <c r="AP20" i="35" s="1"/>
  <c r="AX24" i="35"/>
  <c r="BA24" i="35" s="1"/>
  <c r="AJ27" i="35"/>
  <c r="AP27" i="35" s="1"/>
  <c r="AW29" i="35"/>
  <c r="AZ29" i="35" s="1"/>
  <c r="AV34" i="35"/>
  <c r="AY34" i="35" s="1"/>
  <c r="U34" i="35"/>
  <c r="AJ37" i="35"/>
  <c r="AP37" i="35" s="1"/>
  <c r="U37" i="35"/>
  <c r="A43" i="35"/>
  <c r="A45" i="35"/>
  <c r="AW45" i="35"/>
  <c r="AZ45" i="35" s="1"/>
  <c r="A47" i="35"/>
  <c r="AJ48" i="35"/>
  <c r="AP48" i="35" s="1"/>
  <c r="AV48" i="35"/>
  <c r="AY48" i="35" s="1"/>
  <c r="U48" i="35"/>
  <c r="A50" i="35"/>
  <c r="AW54" i="35"/>
  <c r="AZ54" i="35" s="1"/>
  <c r="V54" i="35"/>
  <c r="AK54" i="35"/>
  <c r="AQ54" i="35" s="1"/>
  <c r="AV65" i="35"/>
  <c r="AY65" i="35" s="1"/>
  <c r="AJ65" i="35"/>
  <c r="AP65" i="35" s="1"/>
  <c r="AJ70" i="35"/>
  <c r="AP70" i="35" s="1"/>
  <c r="U70" i="35"/>
  <c r="AV70" i="35"/>
  <c r="AY70" i="35" s="1"/>
  <c r="AJ71" i="35"/>
  <c r="AP71" i="35" s="1"/>
  <c r="U71" i="35"/>
  <c r="AJ81" i="35"/>
  <c r="U81" i="35"/>
  <c r="A88" i="35"/>
  <c r="AV95" i="35"/>
  <c r="AY95" i="35" s="1"/>
  <c r="BE95" i="35"/>
  <c r="AJ95" i="35"/>
  <c r="AP95" i="35" s="1"/>
  <c r="U95" i="35"/>
  <c r="A98" i="35"/>
  <c r="A109" i="35"/>
  <c r="AK27" i="35"/>
  <c r="AQ27" i="35" s="1"/>
  <c r="AJ33" i="35"/>
  <c r="AP33" i="35" s="1"/>
  <c r="A36" i="35"/>
  <c r="AX44" i="35"/>
  <c r="BA44" i="35" s="1"/>
  <c r="W44" i="35"/>
  <c r="AW48" i="35"/>
  <c r="AZ48" i="35" s="1"/>
  <c r="V48" i="35"/>
  <c r="AX49" i="35"/>
  <c r="BA49" i="35" s="1"/>
  <c r="W49" i="35"/>
  <c r="AL49" i="35"/>
  <c r="AR49" i="35" s="1"/>
  <c r="AX51" i="35"/>
  <c r="BA51" i="35" s="1"/>
  <c r="AV62" i="35"/>
  <c r="AY62" i="35" s="1"/>
  <c r="AJ62" i="35"/>
  <c r="AP62" i="35" s="1"/>
  <c r="U65" i="35"/>
  <c r="AV71" i="35"/>
  <c r="AY71" i="35" s="1"/>
  <c r="AV84" i="35"/>
  <c r="AY84" i="35" s="1"/>
  <c r="AJ84" i="35"/>
  <c r="AP84" i="35" s="1"/>
  <c r="U84" i="35"/>
  <c r="BE86" i="35"/>
  <c r="U86" i="35"/>
  <c r="A90" i="35"/>
  <c r="AL97" i="35"/>
  <c r="AR97" i="35" s="1"/>
  <c r="W97" i="35"/>
  <c r="BE122" i="35"/>
  <c r="AJ166" i="35"/>
  <c r="AP166" i="35" s="1"/>
  <c r="U166" i="35"/>
  <c r="AV166" i="35"/>
  <c r="AY166" i="35" s="1"/>
  <c r="AK20" i="35"/>
  <c r="AQ20" i="35" s="1"/>
  <c r="AK21" i="35"/>
  <c r="AQ21" i="35" s="1"/>
  <c r="U24" i="35"/>
  <c r="W32" i="35"/>
  <c r="AJ14" i="35"/>
  <c r="AP14" i="35" s="1"/>
  <c r="AW15" i="35"/>
  <c r="AZ15" i="35" s="1"/>
  <c r="A20" i="35"/>
  <c r="AL20" i="35"/>
  <c r="AR20" i="35" s="1"/>
  <c r="A21" i="35"/>
  <c r="BE22" i="35"/>
  <c r="W24" i="35"/>
  <c r="BE25" i="35"/>
  <c r="A27" i="35"/>
  <c r="A31" i="35"/>
  <c r="AW31" i="35"/>
  <c r="AZ31" i="35" s="1"/>
  <c r="AK33" i="35"/>
  <c r="AQ33" i="35" s="1"/>
  <c r="AX35" i="35"/>
  <c r="BA35" i="35" s="1"/>
  <c r="W35" i="35"/>
  <c r="AL35" i="35"/>
  <c r="AR35" i="35" s="1"/>
  <c r="BE36" i="35"/>
  <c r="AW40" i="35"/>
  <c r="AZ40" i="35" s="1"/>
  <c r="A42" i="35"/>
  <c r="AW43" i="35"/>
  <c r="AZ43" i="35" s="1"/>
  <c r="AJ49" i="35"/>
  <c r="AP49" i="35" s="1"/>
  <c r="AJ54" i="35"/>
  <c r="AP54" i="35" s="1"/>
  <c r="A56" i="35"/>
  <c r="AJ59" i="35"/>
  <c r="AP59" i="35" s="1"/>
  <c r="U62" i="35"/>
  <c r="U67" i="35"/>
  <c r="AJ67" i="35"/>
  <c r="AP67" i="35" s="1"/>
  <c r="AK70" i="35"/>
  <c r="AQ70" i="35" s="1"/>
  <c r="V70" i="35"/>
  <c r="AW70" i="35"/>
  <c r="AZ70" i="35" s="1"/>
  <c r="AV88" i="35"/>
  <c r="AY88" i="35" s="1"/>
  <c r="AJ88" i="35"/>
  <c r="AP88" i="35" s="1"/>
  <c r="U88" i="35"/>
  <c r="AJ111" i="35"/>
  <c r="AP111" i="35" s="1"/>
  <c r="AV111" i="35"/>
  <c r="AY111" i="35" s="1"/>
  <c r="BE111" i="35"/>
  <c r="U111" i="35"/>
  <c r="V15" i="35"/>
  <c r="AX15" i="35"/>
  <c r="BA15" i="35" s="1"/>
  <c r="U22" i="35"/>
  <c r="AX23" i="35"/>
  <c r="BA23" i="35" s="1"/>
  <c r="W23" i="35"/>
  <c r="AL23" i="35"/>
  <c r="AR23" i="35" s="1"/>
  <c r="AW28" i="35"/>
  <c r="AZ28" i="35" s="1"/>
  <c r="V28" i="35"/>
  <c r="V29" i="35"/>
  <c r="AJ35" i="35"/>
  <c r="AP35" i="35" s="1"/>
  <c r="AV37" i="35"/>
  <c r="AY37" i="35" s="1"/>
  <c r="BE40" i="35"/>
  <c r="AX41" i="35"/>
  <c r="BA41" i="35" s="1"/>
  <c r="W41" i="35"/>
  <c r="AL41" i="35"/>
  <c r="AR41" i="35" s="1"/>
  <c r="AL43" i="35"/>
  <c r="AR43" i="35" s="1"/>
  <c r="AX43" i="35"/>
  <c r="BA43" i="35" s="1"/>
  <c r="W43" i="35"/>
  <c r="AL44" i="35"/>
  <c r="AR44" i="35" s="1"/>
  <c r="V45" i="35"/>
  <c r="BE48" i="35"/>
  <c r="AK49" i="35"/>
  <c r="AQ49" i="35" s="1"/>
  <c r="W53" i="35"/>
  <c r="A61" i="35"/>
  <c r="A69" i="35"/>
  <c r="W70" i="35"/>
  <c r="AX70" i="35"/>
  <c r="BA70" i="35" s="1"/>
  <c r="AJ74" i="35"/>
  <c r="AP74" i="35" s="1"/>
  <c r="U74" i="35"/>
  <c r="AV77" i="35"/>
  <c r="AY77" i="35" s="1"/>
  <c r="AJ77" i="35"/>
  <c r="AP77" i="35" s="1"/>
  <c r="U77" i="35"/>
  <c r="BE80" i="35"/>
  <c r="AV86" i="35"/>
  <c r="AY86" i="35" s="1"/>
  <c r="A108" i="35"/>
  <c r="AV122" i="35"/>
  <c r="AY122" i="35" s="1"/>
  <c r="U122" i="35"/>
  <c r="AJ122" i="35"/>
  <c r="AP122" i="35" s="1"/>
  <c r="AV21" i="35"/>
  <c r="AY21" i="35" s="1"/>
  <c r="U21" i="35"/>
  <c r="BE26" i="35"/>
  <c r="AV40" i="35"/>
  <c r="AY40" i="35" s="1"/>
  <c r="U40" i="35"/>
  <c r="AV42" i="35"/>
  <c r="AY42" i="35" s="1"/>
  <c r="BE56" i="35"/>
  <c r="AJ56" i="35"/>
  <c r="AP56" i="35" s="1"/>
  <c r="AJ80" i="35"/>
  <c r="AP80" i="35" s="1"/>
  <c r="U80" i="35"/>
  <c r="AW90" i="35"/>
  <c r="AZ90" i="35" s="1"/>
  <c r="V90" i="35"/>
  <c r="A91" i="35"/>
  <c r="U113" i="35"/>
  <c r="AJ113" i="35"/>
  <c r="AP113" i="35" s="1"/>
  <c r="AV113" i="35"/>
  <c r="AY113" i="35" s="1"/>
  <c r="AW122" i="35"/>
  <c r="AZ122" i="35" s="1"/>
  <c r="V122" i="35"/>
  <c r="AK122" i="35"/>
  <c r="AQ122" i="35" s="1"/>
  <c r="BD8" i="35"/>
  <c r="AX19" i="35"/>
  <c r="BA19" i="35" s="1"/>
  <c r="W19" i="35"/>
  <c r="AV20" i="35"/>
  <c r="AY20" i="35" s="1"/>
  <c r="AW21" i="35"/>
  <c r="AZ21" i="35" s="1"/>
  <c r="AJ22" i="35"/>
  <c r="AP22" i="35" s="1"/>
  <c r="AV27" i="35"/>
  <c r="AY27" i="35" s="1"/>
  <c r="AK32" i="35"/>
  <c r="AQ32" i="35" s="1"/>
  <c r="AW42" i="35"/>
  <c r="AZ42" i="35" s="1"/>
  <c r="V42" i="35"/>
  <c r="AV45" i="35"/>
  <c r="AY45" i="35" s="1"/>
  <c r="U45" i="35"/>
  <c r="AV49" i="35"/>
  <c r="AY49" i="35" s="1"/>
  <c r="AW53" i="35"/>
  <c r="AZ53" i="35" s="1"/>
  <c r="V53" i="35"/>
  <c r="U58" i="35"/>
  <c r="AV58" i="35"/>
  <c r="AY58" i="35" s="1"/>
  <c r="AV61" i="35"/>
  <c r="AY61" i="35" s="1"/>
  <c r="AJ61" i="35"/>
  <c r="AP61" i="35" s="1"/>
  <c r="AV64" i="35"/>
  <c r="AY64" i="35" s="1"/>
  <c r="AJ64" i="35"/>
  <c r="AP64" i="35" s="1"/>
  <c r="AV69" i="35"/>
  <c r="AY69" i="35" s="1"/>
  <c r="AJ69" i="35"/>
  <c r="AP69" i="35" s="1"/>
  <c r="U69" i="35"/>
  <c r="BE88" i="35"/>
  <c r="AX90" i="35"/>
  <c r="BA90" i="35" s="1"/>
  <c r="W90" i="35"/>
  <c r="AL90" i="35"/>
  <c r="AR90" i="35" s="1"/>
  <c r="BE91" i="35"/>
  <c r="AV96" i="35"/>
  <c r="AY96" i="35" s="1"/>
  <c r="AJ96" i="35"/>
  <c r="AP96" i="35" s="1"/>
  <c r="U96" i="35"/>
  <c r="AK97" i="35"/>
  <c r="AQ97" i="35" s="1"/>
  <c r="BE30" i="35"/>
  <c r="AW33" i="35"/>
  <c r="AZ33" i="35" s="1"/>
  <c r="AV35" i="35"/>
  <c r="AY35" i="35" s="1"/>
  <c r="A49" i="35"/>
  <c r="A68" i="35"/>
  <c r="AJ91" i="35"/>
  <c r="AP91" i="35" s="1"/>
  <c r="U91" i="35"/>
  <c r="BE100" i="35"/>
  <c r="U100" i="35"/>
  <c r="AV100" i="35"/>
  <c r="AY100" i="35" s="1"/>
  <c r="A102" i="35"/>
  <c r="AW19" i="35"/>
  <c r="AZ19" i="35" s="1"/>
  <c r="AX20" i="35"/>
  <c r="BA20" i="35" s="1"/>
  <c r="A25" i="35"/>
  <c r="AW26" i="35"/>
  <c r="AZ26" i="35" s="1"/>
  <c r="U27" i="35"/>
  <c r="AL33" i="35"/>
  <c r="AR33" i="35" s="1"/>
  <c r="AX33" i="35"/>
  <c r="BA33" i="35" s="1"/>
  <c r="W33" i="35"/>
  <c r="A35" i="35"/>
  <c r="U42" i="35"/>
  <c r="BE46" i="35"/>
  <c r="AK48" i="35"/>
  <c r="AQ48" i="35" s="1"/>
  <c r="AK52" i="35"/>
  <c r="AQ52" i="35" s="1"/>
  <c r="AW52" i="35"/>
  <c r="AZ52" i="35" s="1"/>
  <c r="V52" i="35"/>
  <c r="U56" i="35"/>
  <c r="A63" i="35"/>
  <c r="AV66" i="35"/>
  <c r="AY66" i="35" s="1"/>
  <c r="AJ66" i="35"/>
  <c r="AP66" i="35" s="1"/>
  <c r="AV80" i="35"/>
  <c r="AY80" i="35" s="1"/>
  <c r="AJ85" i="35"/>
  <c r="AP85" i="35" s="1"/>
  <c r="AW97" i="35"/>
  <c r="AZ97" i="35" s="1"/>
  <c r="AL132" i="35"/>
  <c r="AR132" i="35" s="1"/>
  <c r="AX132" i="35"/>
  <c r="BA132" i="35" s="1"/>
  <c r="W132" i="35"/>
  <c r="A326" i="35"/>
  <c r="A325" i="35"/>
  <c r="A319" i="35"/>
  <c r="A302" i="35"/>
  <c r="A314" i="35"/>
  <c r="A310" i="35"/>
  <c r="A306" i="35"/>
  <c r="A318" i="35"/>
  <c r="A304" i="35"/>
  <c r="A301" i="35"/>
  <c r="A313" i="35"/>
  <c r="A309" i="35"/>
  <c r="A317" i="35"/>
  <c r="A312" i="35"/>
  <c r="A287" i="35"/>
  <c r="A279" i="35"/>
  <c r="A267" i="35"/>
  <c r="A260" i="35"/>
  <c r="A255" i="35"/>
  <c r="A247" i="35"/>
  <c r="A238" i="35"/>
  <c r="A278" i="35"/>
  <c r="A266" i="35"/>
  <c r="A246" i="35"/>
  <c r="A214" i="35"/>
  <c r="A211" i="35"/>
  <c r="A205" i="35"/>
  <c r="A201" i="35"/>
  <c r="A189" i="35"/>
  <c r="A328" i="35"/>
  <c r="A307" i="35"/>
  <c r="A300" i="35"/>
  <c r="A277" i="35"/>
  <c r="A233" i="35"/>
  <c r="A210" i="35"/>
  <c r="A188" i="35"/>
  <c r="A176" i="35"/>
  <c r="A159" i="35"/>
  <c r="A298" i="35"/>
  <c r="A297" i="35"/>
  <c r="A296" i="35"/>
  <c r="A286" i="35"/>
  <c r="A276" i="35"/>
  <c r="A259" i="35"/>
  <c r="A254" i="35"/>
  <c r="A237" i="35"/>
  <c r="A232" i="35"/>
  <c r="A231" i="35"/>
  <c r="A209" i="35"/>
  <c r="A316" i="35"/>
  <c r="A305" i="35"/>
  <c r="A274" i="35"/>
  <c r="A243" i="35"/>
  <c r="A229" i="35"/>
  <c r="A185" i="35"/>
  <c r="A157" i="35"/>
  <c r="A152" i="35"/>
  <c r="A141" i="35"/>
  <c r="A132" i="35"/>
  <c r="A311" i="35"/>
  <c r="A294" i="35"/>
  <c r="A285" i="35"/>
  <c r="A273" i="35"/>
  <c r="A253" i="35"/>
  <c r="A242" i="35"/>
  <c r="A241" i="35"/>
  <c r="A228" i="35"/>
  <c r="A224" i="35"/>
  <c r="A208" i="35"/>
  <c r="A200" i="35"/>
  <c r="A184" i="35"/>
  <c r="A166" i="35"/>
  <c r="A156" i="35"/>
  <c r="A151" i="35"/>
  <c r="A140" i="35"/>
  <c r="A293" i="35"/>
  <c r="A284" i="35"/>
  <c r="A272" i="35"/>
  <c r="A263" i="35"/>
  <c r="A308" i="35"/>
  <c r="A292" i="35"/>
  <c r="A291" i="35"/>
  <c r="A283" i="35"/>
  <c r="A271" i="35"/>
  <c r="A262" i="35"/>
  <c r="A251" i="35"/>
  <c r="A235" i="35"/>
  <c r="A226" i="35"/>
  <c r="A222" i="35"/>
  <c r="A196" i="35"/>
  <c r="A290" i="35"/>
  <c r="A282" i="35"/>
  <c r="A270" i="35"/>
  <c r="A261" i="35"/>
  <c r="A256" i="35"/>
  <c r="A250" i="35"/>
  <c r="A225" i="35"/>
  <c r="A221" i="35"/>
  <c r="A218" i="35"/>
  <c r="A207" i="35"/>
  <c r="A181" i="35"/>
  <c r="A172" i="35"/>
  <c r="A155" i="35"/>
  <c r="A315" i="35"/>
  <c r="A289" i="35"/>
  <c r="A281" i="35"/>
  <c r="A269" i="35"/>
  <c r="A249" i="35"/>
  <c r="A220" i="35"/>
  <c r="A217" i="35"/>
  <c r="A288" i="35"/>
  <c r="A280" i="35"/>
  <c r="A268" i="35"/>
  <c r="A248" i="35"/>
  <c r="A234" i="35"/>
  <c r="A219" i="35"/>
  <c r="A216" i="35"/>
  <c r="A213" i="35"/>
  <c r="A198" i="35"/>
  <c r="A195" i="35"/>
  <c r="A160" i="35"/>
  <c r="A153" i="35"/>
  <c r="A145" i="35"/>
  <c r="A139" i="35"/>
  <c r="A124" i="35"/>
  <c r="A275" i="35"/>
  <c r="A206" i="35"/>
  <c r="A179" i="35"/>
  <c r="A146" i="35"/>
  <c r="A142" i="35"/>
  <c r="A116" i="35"/>
  <c r="A104" i="35"/>
  <c r="A223" i="35"/>
  <c r="A203" i="35"/>
  <c r="A169" i="35"/>
  <c r="A161" i="35"/>
  <c r="A154" i="35"/>
  <c r="A149" i="35"/>
  <c r="A148" i="35"/>
  <c r="A147" i="35"/>
  <c r="A143" i="35"/>
  <c r="A193" i="35"/>
  <c r="A191" i="35"/>
  <c r="A180" i="35"/>
  <c r="A167" i="35"/>
  <c r="A150" i="35"/>
  <c r="A258" i="35"/>
  <c r="A175" i="35"/>
  <c r="A170" i="35"/>
  <c r="A164" i="35"/>
  <c r="A162" i="35"/>
  <c r="A112" i="35"/>
  <c r="A96" i="35"/>
  <c r="A244" i="35"/>
  <c r="A227" i="35"/>
  <c r="A202" i="35"/>
  <c r="A186" i="35"/>
  <c r="A122" i="35"/>
  <c r="A111" i="35"/>
  <c r="A95" i="35"/>
  <c r="A79" i="35"/>
  <c r="A70" i="35"/>
  <c r="A60" i="35"/>
  <c r="A252" i="35"/>
  <c r="A182" i="35"/>
  <c r="A171" i="35"/>
  <c r="A128" i="35"/>
  <c r="A127" i="35"/>
  <c r="A110" i="35"/>
  <c r="A94" i="35"/>
  <c r="A192" i="35"/>
  <c r="A177" i="35"/>
  <c r="A165" i="35"/>
  <c r="A129" i="35"/>
  <c r="A265" i="35"/>
  <c r="A240" i="35"/>
  <c r="A215" i="35"/>
  <c r="A212" i="35"/>
  <c r="A204" i="35"/>
  <c r="A183" i="35"/>
  <c r="A138" i="35"/>
  <c r="A137" i="35"/>
  <c r="A136" i="35"/>
  <c r="A125" i="35"/>
  <c r="A118" i="35"/>
  <c r="A106" i="35"/>
  <c r="A134" i="35"/>
  <c r="A117" i="35"/>
  <c r="A113" i="35"/>
  <c r="A67" i="35"/>
  <c r="A66" i="35"/>
  <c r="A65" i="35"/>
  <c r="A64" i="35"/>
  <c r="A44" i="35"/>
  <c r="A40" i="35"/>
  <c r="A34" i="35"/>
  <c r="A30" i="35"/>
  <c r="A26" i="35"/>
  <c r="A16" i="35"/>
  <c r="A178" i="35"/>
  <c r="A105" i="35"/>
  <c r="A59" i="35"/>
  <c r="A58" i="35"/>
  <c r="A57" i="35"/>
  <c r="A52" i="35"/>
  <c r="A187" i="35"/>
  <c r="A130" i="35"/>
  <c r="A131" i="35"/>
  <c r="A115" i="35"/>
  <c r="A92" i="35"/>
  <c r="A93" i="35"/>
  <c r="A81" i="35"/>
  <c r="A80" i="35"/>
  <c r="A51" i="35"/>
  <c r="A37" i="35"/>
  <c r="A135" i="35"/>
  <c r="A123" i="35"/>
  <c r="A100" i="35"/>
  <c r="A99" i="35"/>
  <c r="A83" i="35"/>
  <c r="A82" i="35"/>
  <c r="A78" i="35"/>
  <c r="A77" i="35"/>
  <c r="A76" i="35"/>
  <c r="A126" i="35"/>
  <c r="A119" i="35"/>
  <c r="A84" i="35"/>
  <c r="A75" i="35"/>
  <c r="A74" i="35"/>
  <c r="A73" i="35"/>
  <c r="A46" i="35"/>
  <c r="A173" i="35"/>
  <c r="A120" i="35"/>
  <c r="A107" i="35"/>
  <c r="A87" i="35"/>
  <c r="A86" i="35"/>
  <c r="A85" i="35"/>
  <c r="A54" i="35"/>
  <c r="A13" i="35"/>
  <c r="A32" i="35"/>
  <c r="U33" i="35"/>
  <c r="AJ34" i="35"/>
  <c r="AP34" i="35" s="1"/>
  <c r="A38" i="35"/>
  <c r="A39" i="35"/>
  <c r="A41" i="35"/>
  <c r="U60" i="35"/>
  <c r="U66" i="35"/>
  <c r="Q68" i="35"/>
  <c r="BE68" i="35"/>
  <c r="AV68" i="35"/>
  <c r="AY68" i="35" s="1"/>
  <c r="AJ68" i="35"/>
  <c r="AP68" i="35" s="1"/>
  <c r="AJ73" i="35"/>
  <c r="AP73" i="35" s="1"/>
  <c r="U73" i="35"/>
  <c r="U76" i="35"/>
  <c r="AV76" i="35"/>
  <c r="AY76" i="35" s="1"/>
  <c r="AJ76" i="35"/>
  <c r="AP76" i="35" s="1"/>
  <c r="AV85" i="35"/>
  <c r="AY85" i="35" s="1"/>
  <c r="AV87" i="35"/>
  <c r="AY87" i="35" s="1"/>
  <c r="BE87" i="35"/>
  <c r="U87" i="35"/>
  <c r="BE89" i="35"/>
  <c r="AV91" i="35"/>
  <c r="AY91" i="35" s="1"/>
  <c r="AX97" i="35"/>
  <c r="BA97" i="35" s="1"/>
  <c r="U102" i="35"/>
  <c r="AJ102" i="35"/>
  <c r="AP102" i="35" s="1"/>
  <c r="AV102" i="35"/>
  <c r="AY102" i="35" s="1"/>
  <c r="A114" i="35"/>
  <c r="AV115" i="35"/>
  <c r="AY115" i="35" s="1"/>
  <c r="U115" i="35"/>
  <c r="AJ115" i="35"/>
  <c r="AP115" i="35" s="1"/>
  <c r="BE115" i="35"/>
  <c r="V26" i="35"/>
  <c r="AX31" i="35"/>
  <c r="BA31" i="35" s="1"/>
  <c r="W31" i="35"/>
  <c r="AL31" i="35"/>
  <c r="AR31" i="35" s="1"/>
  <c r="AX32" i="35"/>
  <c r="BA32" i="35" s="1"/>
  <c r="AX40" i="35"/>
  <c r="BA40" i="35" s="1"/>
  <c r="W40" i="35"/>
  <c r="BE42" i="35"/>
  <c r="AX46" i="35"/>
  <c r="BA46" i="35" s="1"/>
  <c r="W46" i="35"/>
  <c r="U49" i="35"/>
  <c r="BE61" i="35"/>
  <c r="BE69" i="35"/>
  <c r="AV89" i="35"/>
  <c r="AJ89" i="35"/>
  <c r="U89" i="35"/>
  <c r="AK90" i="35"/>
  <c r="AQ90" i="35" s="1"/>
  <c r="U93" i="35"/>
  <c r="AV93" i="35"/>
  <c r="AY93" i="35" s="1"/>
  <c r="AJ93" i="35"/>
  <c r="AP93" i="35" s="1"/>
  <c r="A97" i="35"/>
  <c r="AV105" i="35"/>
  <c r="AY105" i="35" s="1"/>
  <c r="AJ105" i="35"/>
  <c r="AP105" i="35" s="1"/>
  <c r="U105" i="35"/>
  <c r="BE105" i="35"/>
  <c r="AV110" i="35"/>
  <c r="AY110" i="35" s="1"/>
  <c r="AJ110" i="35"/>
  <c r="AP110" i="35" s="1"/>
  <c r="U110" i="35"/>
  <c r="A15" i="35"/>
  <c r="AK28" i="35"/>
  <c r="AQ28" i="35" s="1"/>
  <c r="A29" i="35"/>
  <c r="AJ40" i="35"/>
  <c r="AP40" i="35" s="1"/>
  <c r="V44" i="35"/>
  <c r="A48" i="35"/>
  <c r="BE51" i="35"/>
  <c r="U57" i="35"/>
  <c r="AV57" i="35"/>
  <c r="AY57" i="35" s="1"/>
  <c r="AJ60" i="35"/>
  <c r="AP60" i="35" s="1"/>
  <c r="A71" i="35"/>
  <c r="AV117" i="35"/>
  <c r="AY117" i="35" s="1"/>
  <c r="AJ117" i="35"/>
  <c r="AP117" i="35" s="1"/>
  <c r="AV134" i="35"/>
  <c r="AY134" i="35" s="1"/>
  <c r="U134" i="35"/>
  <c r="AJ136" i="35"/>
  <c r="AP136" i="35" s="1"/>
  <c r="AV136" i="35"/>
  <c r="AY136" i="35" s="1"/>
  <c r="U136" i="35"/>
  <c r="U138" i="35"/>
  <c r="AV138" i="35"/>
  <c r="AY138" i="35" s="1"/>
  <c r="AJ138" i="35"/>
  <c r="AP138" i="35" s="1"/>
  <c r="AV143" i="35"/>
  <c r="AY143" i="35" s="1"/>
  <c r="U143" i="35"/>
  <c r="AX155" i="35"/>
  <c r="BA155" i="35" s="1"/>
  <c r="W155" i="35"/>
  <c r="AL155" i="35"/>
  <c r="AR155" i="35" s="1"/>
  <c r="O325" i="35"/>
  <c r="O324" i="35"/>
  <c r="O323" i="35"/>
  <c r="U167" i="35"/>
  <c r="V193" i="35"/>
  <c r="AW193" i="35"/>
  <c r="AZ193" i="35" s="1"/>
  <c r="AK193" i="35"/>
  <c r="AQ193" i="35" s="1"/>
  <c r="AJ206" i="35"/>
  <c r="AP206" i="35" s="1"/>
  <c r="AV206" i="35"/>
  <c r="AY206" i="35" s="1"/>
  <c r="U206" i="35"/>
  <c r="BE206" i="35"/>
  <c r="BE166" i="35"/>
  <c r="AJ323" i="35"/>
  <c r="AJ325" i="35"/>
  <c r="AJ324" i="35"/>
  <c r="AP167" i="35"/>
  <c r="AW192" i="35"/>
  <c r="AZ192" i="35" s="1"/>
  <c r="V192" i="35"/>
  <c r="AK192" i="35"/>
  <c r="AQ192" i="35" s="1"/>
  <c r="U90" i="35"/>
  <c r="AL100" i="35"/>
  <c r="AR100" i="35" s="1"/>
  <c r="BE102" i="35"/>
  <c r="AV124" i="35"/>
  <c r="AY124" i="35" s="1"/>
  <c r="AJ124" i="35"/>
  <c r="AP124" i="35" s="1"/>
  <c r="BE146" i="35"/>
  <c r="AJ153" i="35"/>
  <c r="AP153" i="35" s="1"/>
  <c r="U153" i="35"/>
  <c r="AV167" i="35"/>
  <c r="BE179" i="35"/>
  <c r="AK201" i="35"/>
  <c r="AQ201" i="35" s="1"/>
  <c r="V201" i="35"/>
  <c r="AW201" i="35"/>
  <c r="AZ201" i="35" s="1"/>
  <c r="BE85" i="35"/>
  <c r="AJ104" i="35"/>
  <c r="AP104" i="35" s="1"/>
  <c r="BE120" i="35"/>
  <c r="AV128" i="35"/>
  <c r="AY128" i="35" s="1"/>
  <c r="BE128" i="35"/>
  <c r="AV141" i="35"/>
  <c r="AY141" i="35" s="1"/>
  <c r="AJ141" i="35"/>
  <c r="AP141" i="35" s="1"/>
  <c r="AK153" i="35"/>
  <c r="AQ153" i="35" s="1"/>
  <c r="V153" i="35"/>
  <c r="AV160" i="35"/>
  <c r="AY160" i="35" s="1"/>
  <c r="AJ160" i="35"/>
  <c r="AP160" i="35" s="1"/>
  <c r="AJ179" i="35"/>
  <c r="AP179" i="35" s="1"/>
  <c r="U179" i="35"/>
  <c r="BE84" i="35"/>
  <c r="BE90" i="35"/>
  <c r="AJ107" i="35"/>
  <c r="AP107" i="35" s="1"/>
  <c r="U107" i="35"/>
  <c r="AL122" i="35"/>
  <c r="AR122" i="35" s="1"/>
  <c r="AX122" i="35"/>
  <c r="BA122" i="35" s="1"/>
  <c r="W122" i="35"/>
  <c r="AJ146" i="35"/>
  <c r="AP146" i="35" s="1"/>
  <c r="AV146" i="35"/>
  <c r="AY146" i="35" s="1"/>
  <c r="AX100" i="35"/>
  <c r="BA100" i="35" s="1"/>
  <c r="BE106" i="35"/>
  <c r="AV116" i="35"/>
  <c r="AY116" i="35" s="1"/>
  <c r="AJ116" i="35"/>
  <c r="AP116" i="35" s="1"/>
  <c r="BE117" i="35"/>
  <c r="V126" i="35"/>
  <c r="BE137" i="35"/>
  <c r="BE139" i="35"/>
  <c r="AV139" i="35"/>
  <c r="AY139" i="35" s="1"/>
  <c r="AJ139" i="35"/>
  <c r="AP139" i="35" s="1"/>
  <c r="AJ99" i="35"/>
  <c r="AP99" i="35" s="1"/>
  <c r="U99" i="35"/>
  <c r="AV126" i="35"/>
  <c r="AY126" i="35" s="1"/>
  <c r="U126" i="35"/>
  <c r="AJ126" i="35"/>
  <c r="AP126" i="35" s="1"/>
  <c r="U127" i="35"/>
  <c r="U137" i="35"/>
  <c r="AV137" i="35"/>
  <c r="AY137" i="35" s="1"/>
  <c r="AJ137" i="35"/>
  <c r="AP137" i="35" s="1"/>
  <c r="AX153" i="35"/>
  <c r="BA153" i="35" s="1"/>
  <c r="W153" i="35"/>
  <c r="AL153" i="35"/>
  <c r="AR153" i="35" s="1"/>
  <c r="AJ188" i="35"/>
  <c r="AP188" i="35" s="1"/>
  <c r="BE188" i="35"/>
  <c r="AV188" i="35"/>
  <c r="AY188" i="35" s="1"/>
  <c r="Q99" i="35"/>
  <c r="AJ118" i="35"/>
  <c r="AP118" i="35" s="1"/>
  <c r="U118" i="35"/>
  <c r="AX126" i="35"/>
  <c r="BA126" i="35" s="1"/>
  <c r="W126" i="35"/>
  <c r="AJ127" i="35"/>
  <c r="AP127" i="35" s="1"/>
  <c r="W131" i="35"/>
  <c r="AJ132" i="35"/>
  <c r="AP132" i="35" s="1"/>
  <c r="U132" i="35"/>
  <c r="AV132" i="35"/>
  <c r="AY132" i="35" s="1"/>
  <c r="AV142" i="35"/>
  <c r="AY142" i="35" s="1"/>
  <c r="AJ142" i="35"/>
  <c r="AP142" i="35" s="1"/>
  <c r="AV145" i="35"/>
  <c r="AY145" i="35" s="1"/>
  <c r="AJ145" i="35"/>
  <c r="AP145" i="35" s="1"/>
  <c r="AW153" i="35"/>
  <c r="AZ153" i="35" s="1"/>
  <c r="BE159" i="35"/>
  <c r="BE175" i="35"/>
  <c r="AJ175" i="35"/>
  <c r="AP175" i="35" s="1"/>
  <c r="U175" i="35"/>
  <c r="AV175" i="35"/>
  <c r="AY175" i="35" s="1"/>
  <c r="AK126" i="35"/>
  <c r="AQ126" i="35" s="1"/>
  <c r="AX129" i="35"/>
  <c r="BA129" i="35" s="1"/>
  <c r="W129" i="35"/>
  <c r="O320" i="35"/>
  <c r="A330" i="35" s="1"/>
  <c r="AJ159" i="35"/>
  <c r="AV159" i="35"/>
  <c r="U159" i="35"/>
  <c r="AJ335" i="35"/>
  <c r="AJ334" i="35"/>
  <c r="AP191" i="35"/>
  <c r="AW56" i="35"/>
  <c r="AZ56" i="35" s="1"/>
  <c r="V56" i="35"/>
  <c r="BE62" i="35"/>
  <c r="BE107" i="35"/>
  <c r="AV118" i="35"/>
  <c r="AY118" i="35" s="1"/>
  <c r="AJ125" i="35"/>
  <c r="AP125" i="35" s="1"/>
  <c r="U125" i="35"/>
  <c r="AL126" i="35"/>
  <c r="AR126" i="35" s="1"/>
  <c r="BE127" i="35"/>
  <c r="BE129" i="35"/>
  <c r="U129" i="35"/>
  <c r="AV129" i="35"/>
  <c r="AY129" i="35" s="1"/>
  <c r="AJ129" i="35"/>
  <c r="AP129" i="35" s="1"/>
  <c r="V131" i="35"/>
  <c r="AW131" i="35"/>
  <c r="AZ131" i="35" s="1"/>
  <c r="AK131" i="35"/>
  <c r="AQ131" i="35" s="1"/>
  <c r="BE140" i="35"/>
  <c r="AV140" i="35"/>
  <c r="AY140" i="35" s="1"/>
  <c r="AJ140" i="35"/>
  <c r="AP140" i="35" s="1"/>
  <c r="AV161" i="35"/>
  <c r="AY161" i="35" s="1"/>
  <c r="U161" i="35"/>
  <c r="AK335" i="35"/>
  <c r="AK334" i="35"/>
  <c r="AQ191" i="35"/>
  <c r="AJ97" i="35"/>
  <c r="AP97" i="35" s="1"/>
  <c r="AV97" i="35"/>
  <c r="AY97" i="35" s="1"/>
  <c r="U97" i="35"/>
  <c r="AV109" i="35"/>
  <c r="AY109" i="35" s="1"/>
  <c r="U109" i="35"/>
  <c r="BE113" i="35"/>
  <c r="AW129" i="35"/>
  <c r="AZ129" i="35" s="1"/>
  <c r="V129" i="35"/>
  <c r="BE134" i="35"/>
  <c r="BE136" i="35"/>
  <c r="BE138" i="35"/>
  <c r="AV152" i="35"/>
  <c r="AY150" i="35"/>
  <c r="AK155" i="35"/>
  <c r="AQ155" i="35" s="1"/>
  <c r="V155" i="35"/>
  <c r="U147" i="35"/>
  <c r="AJ149" i="35"/>
  <c r="AP149" i="35" s="1"/>
  <c r="AJ150" i="35"/>
  <c r="AP150" i="35" s="1"/>
  <c r="AJ151" i="35"/>
  <c r="AP151" i="35" s="1"/>
  <c r="U154" i="35"/>
  <c r="V191" i="35"/>
  <c r="AJ193" i="35"/>
  <c r="AP193" i="35" s="1"/>
  <c r="AV193" i="35"/>
  <c r="AY193" i="35" s="1"/>
  <c r="U193" i="35"/>
  <c r="AX198" i="35"/>
  <c r="BA198" i="35" s="1"/>
  <c r="AX202" i="35"/>
  <c r="BA202" i="35" s="1"/>
  <c r="W202" i="35"/>
  <c r="AL202" i="35"/>
  <c r="AR202" i="35" s="1"/>
  <c r="AJ216" i="35"/>
  <c r="AP216" i="35" s="1"/>
  <c r="U216" i="35"/>
  <c r="AV223" i="35"/>
  <c r="AY223" i="35" s="1"/>
  <c r="AJ223" i="35"/>
  <c r="AP223" i="35" s="1"/>
  <c r="BE223" i="35"/>
  <c r="AJ228" i="35"/>
  <c r="AP228" i="35" s="1"/>
  <c r="U228" i="35"/>
  <c r="BE228" i="35"/>
  <c r="AV228" i="35"/>
  <c r="AY228" i="35" s="1"/>
  <c r="BE251" i="35"/>
  <c r="AK255" i="35"/>
  <c r="AQ255" i="35" s="1"/>
  <c r="AW255" i="35"/>
  <c r="AZ255" i="35" s="1"/>
  <c r="V255" i="35"/>
  <c r="AJ260" i="35"/>
  <c r="AP260" i="35" s="1"/>
  <c r="AV260" i="35"/>
  <c r="AY260" i="35" s="1"/>
  <c r="U260" i="35"/>
  <c r="U275" i="35"/>
  <c r="AV275" i="35"/>
  <c r="AY275" i="35" s="1"/>
  <c r="AJ275" i="35"/>
  <c r="AP275" i="35" s="1"/>
  <c r="AV283" i="35"/>
  <c r="AY283" i="35" s="1"/>
  <c r="AJ283" i="35"/>
  <c r="AP283" i="35" s="1"/>
  <c r="U283" i="35"/>
  <c r="BE286" i="35"/>
  <c r="AV286" i="35"/>
  <c r="AY286" i="35" s="1"/>
  <c r="U286" i="35"/>
  <c r="BE288" i="35"/>
  <c r="U296" i="35"/>
  <c r="BE296" i="35"/>
  <c r="AV296" i="35"/>
  <c r="AY296" i="35" s="1"/>
  <c r="AJ296" i="35"/>
  <c r="AP296" i="35" s="1"/>
  <c r="AV251" i="35"/>
  <c r="AY251" i="35" s="1"/>
  <c r="AJ251" i="35"/>
  <c r="AP251" i="35" s="1"/>
  <c r="U251" i="35"/>
  <c r="AK260" i="35"/>
  <c r="AQ260" i="35" s="1"/>
  <c r="AW260" i="35"/>
  <c r="AZ260" i="35" s="1"/>
  <c r="V260" i="35"/>
  <c r="BE268" i="35"/>
  <c r="AJ288" i="35"/>
  <c r="AP288" i="35" s="1"/>
  <c r="U288" i="35"/>
  <c r="U294" i="35"/>
  <c r="AV294" i="35"/>
  <c r="AY294" i="35" s="1"/>
  <c r="BE294" i="35"/>
  <c r="AJ294" i="35"/>
  <c r="AP294" i="35" s="1"/>
  <c r="AV203" i="35"/>
  <c r="AY203" i="35" s="1"/>
  <c r="U203" i="35"/>
  <c r="AJ203" i="35"/>
  <c r="AP203" i="35" s="1"/>
  <c r="AL204" i="35"/>
  <c r="AR204" i="35" s="1"/>
  <c r="AX204" i="35"/>
  <c r="BA204" i="35" s="1"/>
  <c r="W204" i="35"/>
  <c r="AV226" i="35"/>
  <c r="AY226" i="35" s="1"/>
  <c r="AJ226" i="35"/>
  <c r="AP226" i="35" s="1"/>
  <c r="U226" i="35"/>
  <c r="U231" i="35"/>
  <c r="AV231" i="35"/>
  <c r="AJ231" i="35"/>
  <c r="AP231" i="35" s="1"/>
  <c r="AX235" i="35"/>
  <c r="BA235" i="35" s="1"/>
  <c r="W235" i="35"/>
  <c r="BE254" i="35"/>
  <c r="AV254" i="35"/>
  <c r="AY254" i="35" s="1"/>
  <c r="U254" i="35"/>
  <c r="AJ268" i="35"/>
  <c r="AP268" i="35" s="1"/>
  <c r="U268" i="35"/>
  <c r="AV288" i="35"/>
  <c r="AY288" i="35" s="1"/>
  <c r="BE293" i="35"/>
  <c r="AX166" i="35"/>
  <c r="BA166" i="35" s="1"/>
  <c r="AV178" i="35"/>
  <c r="AY178" i="35" s="1"/>
  <c r="U178" i="35"/>
  <c r="AJ183" i="35"/>
  <c r="AP183" i="35" s="1"/>
  <c r="BE183" i="35"/>
  <c r="AV208" i="35"/>
  <c r="AY208" i="35" s="1"/>
  <c r="U208" i="35"/>
  <c r="BE208" i="35"/>
  <c r="AV218" i="35"/>
  <c r="AY218" i="35" s="1"/>
  <c r="U218" i="35"/>
  <c r="W233" i="35"/>
  <c r="AV235" i="35"/>
  <c r="AY235" i="35" s="1"/>
  <c r="U235" i="35"/>
  <c r="AJ235" i="35"/>
  <c r="AP235" i="35" s="1"/>
  <c r="U238" i="35"/>
  <c r="AJ242" i="35"/>
  <c r="AP242" i="35" s="1"/>
  <c r="U242" i="35"/>
  <c r="BE242" i="35"/>
  <c r="AV242" i="35"/>
  <c r="AY242" i="35" s="1"/>
  <c r="BE248" i="35"/>
  <c r="AV262" i="35"/>
  <c r="AY262" i="35" s="1"/>
  <c r="AJ262" i="35"/>
  <c r="AP262" i="35" s="1"/>
  <c r="U262" i="35"/>
  <c r="AV268" i="35"/>
  <c r="AY268" i="35" s="1"/>
  <c r="BE276" i="35"/>
  <c r="AJ280" i="35"/>
  <c r="AP280" i="35" s="1"/>
  <c r="U280" i="35"/>
  <c r="BE284" i="35"/>
  <c r="AL285" i="35"/>
  <c r="AR285" i="35" s="1"/>
  <c r="AX285" i="35"/>
  <c r="BA285" i="35" s="1"/>
  <c r="W285" i="35"/>
  <c r="V293" i="35"/>
  <c r="AW293" i="35"/>
  <c r="AZ293" i="35" s="1"/>
  <c r="AK293" i="35"/>
  <c r="AQ293" i="35" s="1"/>
  <c r="AV307" i="35"/>
  <c r="AY307" i="35" s="1"/>
  <c r="AJ307" i="35"/>
  <c r="AP307" i="35" s="1"/>
  <c r="U307" i="35"/>
  <c r="BE307" i="35"/>
  <c r="U119" i="35"/>
  <c r="AW132" i="35"/>
  <c r="AZ132" i="35" s="1"/>
  <c r="U135" i="35"/>
  <c r="U156" i="35"/>
  <c r="AV172" i="35"/>
  <c r="AY172" i="35" s="1"/>
  <c r="U172" i="35"/>
  <c r="BE180" i="35"/>
  <c r="AV183" i="35"/>
  <c r="AY183" i="35" s="1"/>
  <c r="Q335" i="35"/>
  <c r="Q334" i="35"/>
  <c r="AL191" i="35"/>
  <c r="W198" i="35"/>
  <c r="AW202" i="35"/>
  <c r="AZ202" i="35" s="1"/>
  <c r="AJ204" i="35"/>
  <c r="AP204" i="35" s="1"/>
  <c r="AV204" i="35"/>
  <c r="AY204" i="35" s="1"/>
  <c r="U204" i="35"/>
  <c r="AW206" i="35"/>
  <c r="AZ206" i="35" s="1"/>
  <c r="V206" i="35"/>
  <c r="U207" i="35"/>
  <c r="AV209" i="35"/>
  <c r="AY209" i="35" s="1"/>
  <c r="AJ209" i="35"/>
  <c r="AP209" i="35" s="1"/>
  <c r="AV224" i="35"/>
  <c r="AY224" i="35" s="1"/>
  <c r="AJ224" i="35"/>
  <c r="AP224" i="35" s="1"/>
  <c r="AW235" i="35"/>
  <c r="AZ235" i="35" s="1"/>
  <c r="V235" i="35"/>
  <c r="AK235" i="35"/>
  <c r="AQ235" i="35" s="1"/>
  <c r="AJ248" i="35"/>
  <c r="AP248" i="35" s="1"/>
  <c r="U248" i="35"/>
  <c r="AL253" i="35"/>
  <c r="AR253" i="35" s="1"/>
  <c r="AX253" i="35"/>
  <c r="BA253" i="35" s="1"/>
  <c r="W253" i="35"/>
  <c r="AV272" i="35"/>
  <c r="AY272" i="35" s="1"/>
  <c r="AJ272" i="35"/>
  <c r="AP272" i="35" s="1"/>
  <c r="BE272" i="35"/>
  <c r="U276" i="35"/>
  <c r="AV276" i="35"/>
  <c r="AY276" i="35" s="1"/>
  <c r="AJ276" i="35"/>
  <c r="AP276" i="35" s="1"/>
  <c r="AX292" i="35"/>
  <c r="BA292" i="35" s="1"/>
  <c r="W292" i="35"/>
  <c r="AL292" i="35"/>
  <c r="AR292" i="35" s="1"/>
  <c r="U293" i="35"/>
  <c r="AJ293" i="35"/>
  <c r="AP293" i="35" s="1"/>
  <c r="AV297" i="35"/>
  <c r="AY297" i="35" s="1"/>
  <c r="U297" i="35"/>
  <c r="BE297" i="35"/>
  <c r="AJ297" i="35"/>
  <c r="AP297" i="35" s="1"/>
  <c r="W301" i="35"/>
  <c r="AL301" i="35"/>
  <c r="AR301" i="35" s="1"/>
  <c r="BE150" i="35"/>
  <c r="BE151" i="35"/>
  <c r="BE154" i="35"/>
  <c r="AJ157" i="35"/>
  <c r="AP157" i="35" s="1"/>
  <c r="V166" i="35"/>
  <c r="AJ178" i="35"/>
  <c r="AP178" i="35" s="1"/>
  <c r="BE184" i="35"/>
  <c r="AV198" i="35"/>
  <c r="AY198" i="35" s="1"/>
  <c r="U198" i="35"/>
  <c r="AJ218" i="35"/>
  <c r="AP218" i="35" s="1"/>
  <c r="BE222" i="35"/>
  <c r="BE232" i="35"/>
  <c r="AJ234" i="35"/>
  <c r="AP234" i="35" s="1"/>
  <c r="AV234" i="35"/>
  <c r="AY234" i="35" s="1"/>
  <c r="U234" i="35"/>
  <c r="BE237" i="35"/>
  <c r="AV237" i="35"/>
  <c r="AY237" i="35" s="1"/>
  <c r="U237" i="35"/>
  <c r="AK238" i="35"/>
  <c r="AQ238" i="35" s="1"/>
  <c r="AW238" i="35"/>
  <c r="AZ238" i="35" s="1"/>
  <c r="V238" i="35"/>
  <c r="AV240" i="35"/>
  <c r="AY240" i="35" s="1"/>
  <c r="AJ240" i="35"/>
  <c r="AP240" i="35" s="1"/>
  <c r="BE240" i="35"/>
  <c r="BE250" i="35"/>
  <c r="AJ254" i="35"/>
  <c r="AP254" i="35" s="1"/>
  <c r="AJ265" i="35"/>
  <c r="AP265" i="35" s="1"/>
  <c r="AV265" i="35"/>
  <c r="AY265" i="35" s="1"/>
  <c r="U265" i="35"/>
  <c r="AV284" i="35"/>
  <c r="AY284" i="35" s="1"/>
  <c r="AJ284" i="35"/>
  <c r="AP284" i="35" s="1"/>
  <c r="AL294" i="35"/>
  <c r="AR294" i="35" s="1"/>
  <c r="AX294" i="35"/>
  <c r="BA294" i="35" s="1"/>
  <c r="W294" i="35"/>
  <c r="BE313" i="35"/>
  <c r="AJ313" i="35"/>
  <c r="AP313" i="35" s="1"/>
  <c r="U313" i="35"/>
  <c r="AV313" i="35"/>
  <c r="AY313" i="35" s="1"/>
  <c r="V132" i="35"/>
  <c r="AV135" i="35"/>
  <c r="AY135" i="35" s="1"/>
  <c r="BE147" i="35"/>
  <c r="BE148" i="35"/>
  <c r="AV155" i="35"/>
  <c r="AY155" i="35" s="1"/>
  <c r="AJ156" i="35"/>
  <c r="AP156" i="35" s="1"/>
  <c r="AJ165" i="35"/>
  <c r="AP165" i="35" s="1"/>
  <c r="BE165" i="35"/>
  <c r="W166" i="35"/>
  <c r="AV182" i="35"/>
  <c r="AY182" i="35" s="1"/>
  <c r="U182" i="35"/>
  <c r="BE186" i="35"/>
  <c r="AV195" i="35"/>
  <c r="AY195" i="35" s="1"/>
  <c r="U195" i="35"/>
  <c r="AW207" i="35"/>
  <c r="AZ207" i="35" s="1"/>
  <c r="V207" i="35"/>
  <c r="AK207" i="35"/>
  <c r="AQ207" i="35" s="1"/>
  <c r="AV222" i="35"/>
  <c r="AY222" i="35" s="1"/>
  <c r="AJ222" i="35"/>
  <c r="AP222" i="35" s="1"/>
  <c r="U222" i="35"/>
  <c r="BE225" i="35"/>
  <c r="U232" i="35"/>
  <c r="AV232" i="35"/>
  <c r="AY232" i="35" s="1"/>
  <c r="AJ232" i="35"/>
  <c r="AP232" i="35" s="1"/>
  <c r="AL235" i="35"/>
  <c r="AR235" i="35" s="1"/>
  <c r="BE244" i="35"/>
  <c r="AV250" i="35"/>
  <c r="AY250" i="35" s="1"/>
  <c r="U250" i="35"/>
  <c r="AW265" i="35"/>
  <c r="AZ265" i="35" s="1"/>
  <c r="V265" i="35"/>
  <c r="U186" i="35"/>
  <c r="AV186" i="35"/>
  <c r="AY186" i="35" s="1"/>
  <c r="AX207" i="35"/>
  <c r="BA207" i="35" s="1"/>
  <c r="W207" i="35"/>
  <c r="AL207" i="35"/>
  <c r="AR207" i="35" s="1"/>
  <c r="AV225" i="35"/>
  <c r="AY225" i="35" s="1"/>
  <c r="U225" i="35"/>
  <c r="U244" i="35"/>
  <c r="AV244" i="35"/>
  <c r="AY244" i="35" s="1"/>
  <c r="AJ244" i="35"/>
  <c r="AP244" i="35" s="1"/>
  <c r="AV252" i="35"/>
  <c r="AY252" i="35" s="1"/>
  <c r="AJ252" i="35"/>
  <c r="AP252" i="35" s="1"/>
  <c r="BE252" i="35"/>
  <c r="V292" i="35"/>
  <c r="AW292" i="35"/>
  <c r="AZ292" i="35" s="1"/>
  <c r="AK292" i="35"/>
  <c r="AQ292" i="35" s="1"/>
  <c r="AX300" i="35"/>
  <c r="BA300" i="35" s="1"/>
  <c r="W300" i="35"/>
  <c r="BE155" i="35"/>
  <c r="AV156" i="35"/>
  <c r="AY156" i="35" s="1"/>
  <c r="U162" i="35"/>
  <c r="AV165" i="35"/>
  <c r="AY165" i="35" s="1"/>
  <c r="U170" i="35"/>
  <c r="AV181" i="35"/>
  <c r="AY181" i="35" s="1"/>
  <c r="U181" i="35"/>
  <c r="AJ186" i="35"/>
  <c r="AP186" i="35" s="1"/>
  <c r="AV192" i="35"/>
  <c r="AY192" i="35" s="1"/>
  <c r="U192" i="35"/>
  <c r="AL208" i="35"/>
  <c r="AR208" i="35" s="1"/>
  <c r="AX208" i="35"/>
  <c r="BA208" i="35" s="1"/>
  <c r="W208" i="35"/>
  <c r="AJ219" i="35"/>
  <c r="AP219" i="35" s="1"/>
  <c r="U219" i="35"/>
  <c r="AV227" i="35"/>
  <c r="AY227" i="35" s="1"/>
  <c r="AJ227" i="35"/>
  <c r="AP227" i="35" s="1"/>
  <c r="BE227" i="35"/>
  <c r="AJ250" i="35"/>
  <c r="AP250" i="35" s="1"/>
  <c r="U258" i="35"/>
  <c r="AV258" i="35"/>
  <c r="AY258" i="35" s="1"/>
  <c r="AJ258" i="35"/>
  <c r="AP258" i="35" s="1"/>
  <c r="AV263" i="35"/>
  <c r="AY263" i="35" s="1"/>
  <c r="AJ263" i="35"/>
  <c r="AP263" i="35" s="1"/>
  <c r="BE263" i="35"/>
  <c r="AK265" i="35"/>
  <c r="AQ265" i="35" s="1"/>
  <c r="BE267" i="35"/>
  <c r="AV287" i="35"/>
  <c r="AY287" i="35" s="1"/>
  <c r="AJ287" i="35"/>
  <c r="AP287" i="35" s="1"/>
  <c r="U287" i="35"/>
  <c r="AV293" i="35"/>
  <c r="AY293" i="35" s="1"/>
  <c r="BE167" i="35"/>
  <c r="AW335" i="35"/>
  <c r="AW334" i="35"/>
  <c r="AZ191" i="35"/>
  <c r="AX201" i="35"/>
  <c r="BA201" i="35" s="1"/>
  <c r="W201" i="35"/>
  <c r="AJ208" i="35"/>
  <c r="AP208" i="35" s="1"/>
  <c r="AV219" i="35"/>
  <c r="AY219" i="35" s="1"/>
  <c r="AJ225" i="35"/>
  <c r="AP225" i="35" s="1"/>
  <c r="AX233" i="35"/>
  <c r="BA233" i="35" s="1"/>
  <c r="AJ241" i="35"/>
  <c r="AP241" i="35" s="1"/>
  <c r="U241" i="35"/>
  <c r="AV241" i="35"/>
  <c r="AY241" i="35" s="1"/>
  <c r="BE255" i="35"/>
  <c r="AV267" i="35"/>
  <c r="AY267" i="35" s="1"/>
  <c r="AJ267" i="35"/>
  <c r="AP267" i="35" s="1"/>
  <c r="U267" i="35"/>
  <c r="AJ273" i="35"/>
  <c r="AP273" i="35" s="1"/>
  <c r="U273" i="35"/>
  <c r="BE273" i="35"/>
  <c r="AV273" i="35"/>
  <c r="AY273" i="35" s="1"/>
  <c r="AV277" i="35"/>
  <c r="AY277" i="35" s="1"/>
  <c r="AJ277" i="35"/>
  <c r="AP277" i="35" s="1"/>
  <c r="U277" i="35"/>
  <c r="BE291" i="35"/>
  <c r="U298" i="35"/>
  <c r="BE298" i="35"/>
  <c r="AV298" i="35"/>
  <c r="AY298" i="35" s="1"/>
  <c r="AJ298" i="35"/>
  <c r="AP298" i="35" s="1"/>
  <c r="AL300" i="35"/>
  <c r="AR300" i="35" s="1"/>
  <c r="BE143" i="35"/>
  <c r="BE161" i="35"/>
  <c r="AV162" i="35"/>
  <c r="AY162" i="35" s="1"/>
  <c r="BE169" i="35"/>
  <c r="AV170" i="35"/>
  <c r="AY170" i="35" s="1"/>
  <c r="AJ181" i="35"/>
  <c r="AP181" i="35" s="1"/>
  <c r="BE182" i="35"/>
  <c r="O335" i="35"/>
  <c r="O334" i="35"/>
  <c r="AV191" i="35"/>
  <c r="U191" i="35"/>
  <c r="AX335" i="35"/>
  <c r="AX334" i="35"/>
  <c r="AX193" i="35"/>
  <c r="BA193" i="35" s="1"/>
  <c r="W193" i="35"/>
  <c r="P200" i="35"/>
  <c r="AJ200" i="35"/>
  <c r="AP200" i="35" s="1"/>
  <c r="U200" i="35"/>
  <c r="BE203" i="35"/>
  <c r="AJ210" i="35"/>
  <c r="AP210" i="35" s="1"/>
  <c r="U210" i="35"/>
  <c r="V213" i="35"/>
  <c r="AW213" i="35"/>
  <c r="AZ213" i="35" s="1"/>
  <c r="AW256" i="35"/>
  <c r="AZ256" i="35" s="1"/>
  <c r="V256" i="35"/>
  <c r="AK256" i="35"/>
  <c r="AQ256" i="35" s="1"/>
  <c r="BE265" i="35"/>
  <c r="BE271" i="35"/>
  <c r="AV279" i="35"/>
  <c r="AY279" i="35" s="1"/>
  <c r="AJ279" i="35"/>
  <c r="AP279" i="35" s="1"/>
  <c r="U279" i="35"/>
  <c r="AV285" i="35"/>
  <c r="AY285" i="35" s="1"/>
  <c r="U285" i="35"/>
  <c r="BE285" i="35"/>
  <c r="AJ285" i="35"/>
  <c r="AP285" i="35" s="1"/>
  <c r="AV291" i="35"/>
  <c r="AY291" i="35" s="1"/>
  <c r="AJ291" i="35"/>
  <c r="AP291" i="35" s="1"/>
  <c r="U291" i="35"/>
  <c r="AJ308" i="35"/>
  <c r="AP308" i="35" s="1"/>
  <c r="U308" i="35"/>
  <c r="BE308" i="35"/>
  <c r="AV308" i="35"/>
  <c r="AY308" i="35" s="1"/>
  <c r="AV312" i="35"/>
  <c r="AY312" i="35" s="1"/>
  <c r="AJ312" i="35"/>
  <c r="AP312" i="35" s="1"/>
  <c r="U312" i="35"/>
  <c r="BE312" i="35"/>
  <c r="BE142" i="35"/>
  <c r="AV169" i="35"/>
  <c r="AY169" i="35" s="1"/>
  <c r="U169" i="35"/>
  <c r="AJ185" i="35"/>
  <c r="AP185" i="35" s="1"/>
  <c r="P335" i="35"/>
  <c r="P334" i="35"/>
  <c r="AW203" i="35"/>
  <c r="AZ203" i="35" s="1"/>
  <c r="V203" i="35"/>
  <c r="AJ213" i="35"/>
  <c r="AP213" i="35" s="1"/>
  <c r="U213" i="35"/>
  <c r="AV213" i="35"/>
  <c r="AY213" i="35" s="1"/>
  <c r="AV221" i="35"/>
  <c r="AY221" i="35" s="1"/>
  <c r="U221" i="35"/>
  <c r="BE221" i="35"/>
  <c r="AV253" i="35"/>
  <c r="AY253" i="35" s="1"/>
  <c r="U253" i="35"/>
  <c r="BE253" i="35"/>
  <c r="AJ255" i="35"/>
  <c r="AP255" i="35" s="1"/>
  <c r="AV255" i="35"/>
  <c r="AY255" i="35" s="1"/>
  <c r="U255" i="35"/>
  <c r="AX256" i="35"/>
  <c r="BA256" i="35" s="1"/>
  <c r="W256" i="35"/>
  <c r="AL256" i="35"/>
  <c r="AR256" i="35" s="1"/>
  <c r="AV271" i="35"/>
  <c r="AY271" i="35" s="1"/>
  <c r="AJ271" i="35"/>
  <c r="AP271" i="35" s="1"/>
  <c r="U271" i="35"/>
  <c r="BE277" i="35"/>
  <c r="AK234" i="35"/>
  <c r="AQ234" i="35" s="1"/>
  <c r="AL238" i="35"/>
  <c r="AR238" i="35" s="1"/>
  <c r="AL255" i="35"/>
  <c r="AR255" i="35" s="1"/>
  <c r="AL260" i="35"/>
  <c r="AR260" i="35" s="1"/>
  <c r="AJ306" i="35"/>
  <c r="AP306" i="35" s="1"/>
  <c r="AW307" i="35"/>
  <c r="AZ307" i="35" s="1"/>
  <c r="V307" i="35"/>
  <c r="AW310" i="35"/>
  <c r="AZ310" i="35" s="1"/>
  <c r="AK357" i="35"/>
  <c r="AQ357" i="35" s="1"/>
  <c r="AW357" i="35"/>
  <c r="AZ357" i="35" s="1"/>
  <c r="AX359" i="35"/>
  <c r="BA359" i="35" s="1"/>
  <c r="W359" i="35"/>
  <c r="AL359" i="35"/>
  <c r="AR359" i="35" s="1"/>
  <c r="AV462" i="35"/>
  <c r="AY369" i="35"/>
  <c r="AK379" i="35"/>
  <c r="AQ379" i="35" s="1"/>
  <c r="AW379" i="35"/>
  <c r="AZ379" i="35" s="1"/>
  <c r="V379" i="35"/>
  <c r="AV384" i="35"/>
  <c r="AY384" i="35" s="1"/>
  <c r="U384" i="35"/>
  <c r="BJ384" i="35"/>
  <c r="AJ384" i="35"/>
  <c r="AP384" i="35" s="1"/>
  <c r="BJ397" i="35"/>
  <c r="AJ397" i="35"/>
  <c r="AP397" i="35" s="1"/>
  <c r="AV397" i="35"/>
  <c r="AY397" i="35" s="1"/>
  <c r="U397" i="35"/>
  <c r="AK399" i="35"/>
  <c r="AQ399" i="35" s="1"/>
  <c r="AW399" i="35"/>
  <c r="AZ399" i="35" s="1"/>
  <c r="V399" i="35"/>
  <c r="BJ399" i="35"/>
  <c r="AV402" i="35"/>
  <c r="AY402" i="35" s="1"/>
  <c r="U402" i="35"/>
  <c r="BJ402" i="35"/>
  <c r="AJ402" i="35"/>
  <c r="AP402" i="35" s="1"/>
  <c r="AK405" i="35"/>
  <c r="AQ405" i="35" s="1"/>
  <c r="AW405" i="35"/>
  <c r="AZ405" i="35" s="1"/>
  <c r="V405" i="35"/>
  <c r="AL407" i="35"/>
  <c r="AR407" i="35" s="1"/>
  <c r="AX407" i="35"/>
  <c r="BA407" i="35" s="1"/>
  <c r="W407" i="35"/>
  <c r="AV412" i="35"/>
  <c r="AY412" i="35" s="1"/>
  <c r="U412" i="35"/>
  <c r="BJ412" i="35"/>
  <c r="AJ412" i="35"/>
  <c r="AP412" i="35" s="1"/>
  <c r="AW423" i="35"/>
  <c r="AZ423" i="35" s="1"/>
  <c r="V423" i="35"/>
  <c r="AK423" i="35"/>
  <c r="AQ423" i="35" s="1"/>
  <c r="U266" i="35"/>
  <c r="U278" i="35"/>
  <c r="AL309" i="35"/>
  <c r="AR309" i="35" s="1"/>
  <c r="AX309" i="35"/>
  <c r="BA309" i="35" s="1"/>
  <c r="W309" i="35"/>
  <c r="AW365" i="35"/>
  <c r="AZ365" i="35" s="1"/>
  <c r="V365" i="35"/>
  <c r="AK365" i="35"/>
  <c r="AQ365" i="35" s="1"/>
  <c r="BJ373" i="35"/>
  <c r="AJ373" i="35"/>
  <c r="AP373" i="35" s="1"/>
  <c r="AV373" i="35"/>
  <c r="AY373" i="35" s="1"/>
  <c r="U373" i="35"/>
  <c r="BJ374" i="35"/>
  <c r="AJ374" i="35"/>
  <c r="AP374" i="35" s="1"/>
  <c r="AV374" i="35"/>
  <c r="AY374" i="35" s="1"/>
  <c r="U374" i="35"/>
  <c r="AL379" i="35"/>
  <c r="AR379" i="35" s="1"/>
  <c r="AX379" i="35"/>
  <c r="BA379" i="35" s="1"/>
  <c r="W379" i="35"/>
  <c r="AK397" i="35"/>
  <c r="AQ397" i="35" s="1"/>
  <c r="AW397" i="35"/>
  <c r="AZ397" i="35" s="1"/>
  <c r="V397" i="35"/>
  <c r="AK417" i="35"/>
  <c r="AQ417" i="35" s="1"/>
  <c r="AW417" i="35"/>
  <c r="AZ417" i="35" s="1"/>
  <c r="BJ417" i="35"/>
  <c r="V417" i="35"/>
  <c r="U212" i="35"/>
  <c r="U215" i="35"/>
  <c r="U233" i="35"/>
  <c r="V237" i="35"/>
  <c r="AW237" i="35"/>
  <c r="AZ237" i="35" s="1"/>
  <c r="U247" i="35"/>
  <c r="V254" i="35"/>
  <c r="AW254" i="35"/>
  <c r="AZ254" i="35" s="1"/>
  <c r="W265" i="35"/>
  <c r="AX265" i="35"/>
  <c r="BA265" i="35" s="1"/>
  <c r="V286" i="35"/>
  <c r="AW286" i="35"/>
  <c r="AZ286" i="35" s="1"/>
  <c r="AJ309" i="35"/>
  <c r="AP309" i="35" s="1"/>
  <c r="U310" i="35"/>
  <c r="AJ311" i="35"/>
  <c r="AP311" i="35" s="1"/>
  <c r="AV315" i="35"/>
  <c r="AY315" i="35" s="1"/>
  <c r="AK373" i="35"/>
  <c r="AQ373" i="35" s="1"/>
  <c r="AW373" i="35"/>
  <c r="AZ373" i="35" s="1"/>
  <c r="V373" i="35"/>
  <c r="AK375" i="35"/>
  <c r="AQ375" i="35" s="1"/>
  <c r="AW375" i="35"/>
  <c r="AZ375" i="35" s="1"/>
  <c r="V375" i="35"/>
  <c r="BJ375" i="35"/>
  <c r="AL384" i="35"/>
  <c r="AR384" i="35" s="1"/>
  <c r="AX384" i="35"/>
  <c r="BA384" i="35" s="1"/>
  <c r="W384" i="35"/>
  <c r="AW389" i="35"/>
  <c r="AZ389" i="35" s="1"/>
  <c r="V389" i="35"/>
  <c r="BJ389" i="35"/>
  <c r="AK389" i="35"/>
  <c r="AQ389" i="35" s="1"/>
  <c r="AL397" i="35"/>
  <c r="AR397" i="35" s="1"/>
  <c r="AX397" i="35"/>
  <c r="BA397" i="35" s="1"/>
  <c r="W397" i="35"/>
  <c r="AL402" i="35"/>
  <c r="AR402" i="35" s="1"/>
  <c r="AX402" i="35"/>
  <c r="BA402" i="35" s="1"/>
  <c r="W402" i="35"/>
  <c r="AX422" i="35"/>
  <c r="BA422" i="35" s="1"/>
  <c r="W422" i="35"/>
  <c r="AL422" i="35"/>
  <c r="AR422" i="35" s="1"/>
  <c r="U201" i="35"/>
  <c r="AV201" i="35"/>
  <c r="AY201" i="35" s="1"/>
  <c r="AJ205" i="35"/>
  <c r="AP205" i="35" s="1"/>
  <c r="AJ211" i="35"/>
  <c r="AP211" i="35" s="1"/>
  <c r="AJ214" i="35"/>
  <c r="AP214" i="35" s="1"/>
  <c r="AW300" i="35"/>
  <c r="AZ300" i="35" s="1"/>
  <c r="V300" i="35"/>
  <c r="AV306" i="35"/>
  <c r="AY306" i="35" s="1"/>
  <c r="U350" i="35"/>
  <c r="AV350" i="35"/>
  <c r="AY350" i="35" s="1"/>
  <c r="AJ350" i="35"/>
  <c r="AP350" i="35" s="1"/>
  <c r="AR353" i="35"/>
  <c r="AW354" i="35"/>
  <c r="AZ354" i="35" s="1"/>
  <c r="AK354" i="35"/>
  <c r="AQ354" i="35" s="1"/>
  <c r="V354" i="35"/>
  <c r="AV372" i="35"/>
  <c r="AY372" i="35" s="1"/>
  <c r="U372" i="35"/>
  <c r="BJ372" i="35"/>
  <c r="AL373" i="35"/>
  <c r="AR373" i="35" s="1"/>
  <c r="AX373" i="35"/>
  <c r="BA373" i="35" s="1"/>
  <c r="W373" i="35"/>
  <c r="AV378" i="35"/>
  <c r="AY378" i="35" s="1"/>
  <c r="U378" i="35"/>
  <c r="BJ378" i="35"/>
  <c r="AJ378" i="35"/>
  <c r="AP378" i="35" s="1"/>
  <c r="AX389" i="35"/>
  <c r="BA389" i="35" s="1"/>
  <c r="W389" i="35"/>
  <c r="AL389" i="35"/>
  <c r="AR389" i="35" s="1"/>
  <c r="BJ392" i="35"/>
  <c r="AJ392" i="35"/>
  <c r="AP392" i="35" s="1"/>
  <c r="AV392" i="35"/>
  <c r="AY392" i="35" s="1"/>
  <c r="U392" i="35"/>
  <c r="BJ404" i="35"/>
  <c r="AJ404" i="35"/>
  <c r="AP404" i="35" s="1"/>
  <c r="AV404" i="35"/>
  <c r="AY404" i="35" s="1"/>
  <c r="U404" i="35"/>
  <c r="BJ420" i="35"/>
  <c r="AJ420" i="35"/>
  <c r="AP420" i="35" s="1"/>
  <c r="U420" i="35"/>
  <c r="AV420" i="35"/>
  <c r="AY420" i="35" s="1"/>
  <c r="AV426" i="35"/>
  <c r="AY426" i="35" s="1"/>
  <c r="U426" i="35"/>
  <c r="AJ426" i="35"/>
  <c r="AP426" i="35" s="1"/>
  <c r="BJ426" i="35"/>
  <c r="AW306" i="35"/>
  <c r="AZ306" i="35" s="1"/>
  <c r="AW312" i="35"/>
  <c r="AZ312" i="35" s="1"/>
  <c r="V312" i="35"/>
  <c r="AJ314" i="35"/>
  <c r="AP314" i="35" s="1"/>
  <c r="AW315" i="35"/>
  <c r="AZ315" i="35" s="1"/>
  <c r="V315" i="35"/>
  <c r="BE315" i="35"/>
  <c r="AW317" i="35"/>
  <c r="AZ317" i="35" s="1"/>
  <c r="V317" i="35"/>
  <c r="AK317" i="35"/>
  <c r="AQ317" i="35" s="1"/>
  <c r="AL338" i="35"/>
  <c r="AR338" i="35" s="1"/>
  <c r="AX338" i="35"/>
  <c r="BA338" i="35" s="1"/>
  <c r="W338" i="35"/>
  <c r="AL339" i="35"/>
  <c r="AR339" i="35" s="1"/>
  <c r="AX339" i="35"/>
  <c r="BA339" i="35" s="1"/>
  <c r="W339" i="35"/>
  <c r="AL340" i="35"/>
  <c r="AR340" i="35" s="1"/>
  <c r="AX340" i="35"/>
  <c r="BA340" i="35" s="1"/>
  <c r="W340" i="35"/>
  <c r="AL341" i="35"/>
  <c r="AR341" i="35" s="1"/>
  <c r="AX341" i="35"/>
  <c r="BA341" i="35" s="1"/>
  <c r="W341" i="35"/>
  <c r="AL342" i="35"/>
  <c r="AR342" i="35" s="1"/>
  <c r="AX342" i="35"/>
  <c r="BA342" i="35" s="1"/>
  <c r="W342" i="35"/>
  <c r="AK356" i="35"/>
  <c r="AQ356" i="35" s="1"/>
  <c r="AW356" i="35"/>
  <c r="AZ356" i="35" s="1"/>
  <c r="V356" i="35"/>
  <c r="AV360" i="35"/>
  <c r="AY360" i="35" s="1"/>
  <c r="U360" i="35"/>
  <c r="AJ360" i="35"/>
  <c r="AP360" i="35" s="1"/>
  <c r="BJ391" i="35"/>
  <c r="AJ391" i="35"/>
  <c r="AP391" i="35" s="1"/>
  <c r="AV391" i="35"/>
  <c r="AY391" i="35" s="1"/>
  <c r="U391" i="35"/>
  <c r="AK393" i="35"/>
  <c r="AQ393" i="35" s="1"/>
  <c r="AW393" i="35"/>
  <c r="AZ393" i="35" s="1"/>
  <c r="V393" i="35"/>
  <c r="BJ393" i="35"/>
  <c r="AV396" i="35"/>
  <c r="AY396" i="35" s="1"/>
  <c r="U396" i="35"/>
  <c r="BJ396" i="35"/>
  <c r="AJ396" i="35"/>
  <c r="AP396" i="35" s="1"/>
  <c r="AK404" i="35"/>
  <c r="AQ404" i="35" s="1"/>
  <c r="AW404" i="35"/>
  <c r="AZ404" i="35" s="1"/>
  <c r="V404" i="35"/>
  <c r="U261" i="35"/>
  <c r="U270" i="35"/>
  <c r="U282" i="35"/>
  <c r="U290" i="35"/>
  <c r="AK294" i="35"/>
  <c r="AQ294" i="35" s="1"/>
  <c r="AW309" i="35"/>
  <c r="AZ309" i="35" s="1"/>
  <c r="AX312" i="35"/>
  <c r="BA312" i="35" s="1"/>
  <c r="W312" i="35"/>
  <c r="AL312" i="35"/>
  <c r="AR312" i="35" s="1"/>
  <c r="AX317" i="35"/>
  <c r="BA317" i="35" s="1"/>
  <c r="W317" i="35"/>
  <c r="AJ345" i="35"/>
  <c r="U347" i="35"/>
  <c r="O344" i="35"/>
  <c r="AV347" i="35"/>
  <c r="AJ347" i="35"/>
  <c r="AP347" i="35" s="1"/>
  <c r="AD352" i="35"/>
  <c r="O353" i="35"/>
  <c r="AL372" i="35"/>
  <c r="AR372" i="35" s="1"/>
  <c r="AX372" i="35"/>
  <c r="BA372" i="35" s="1"/>
  <c r="W372" i="35"/>
  <c r="AL378" i="35"/>
  <c r="AR378" i="35" s="1"/>
  <c r="AX378" i="35"/>
  <c r="BA378" i="35" s="1"/>
  <c r="W378" i="35"/>
  <c r="AK391" i="35"/>
  <c r="AQ391" i="35" s="1"/>
  <c r="AW391" i="35"/>
  <c r="AZ391" i="35" s="1"/>
  <c r="V391" i="35"/>
  <c r="AL404" i="35"/>
  <c r="AR404" i="35" s="1"/>
  <c r="AX404" i="35"/>
  <c r="BA404" i="35" s="1"/>
  <c r="W404" i="35"/>
  <c r="AJ409" i="35"/>
  <c r="AP409" i="35" s="1"/>
  <c r="AV409" i="35"/>
  <c r="AY409" i="35" s="1"/>
  <c r="U409" i="35"/>
  <c r="BJ409" i="35"/>
  <c r="BB519" i="35"/>
  <c r="V195" i="35"/>
  <c r="V198" i="35"/>
  <c r="U202" i="35"/>
  <c r="W206" i="35"/>
  <c r="AJ217" i="35"/>
  <c r="AP217" i="35" s="1"/>
  <c r="AJ220" i="35"/>
  <c r="AP220" i="35" s="1"/>
  <c r="V234" i="35"/>
  <c r="W238" i="35"/>
  <c r="AJ249" i="35"/>
  <c r="AP249" i="35" s="1"/>
  <c r="W255" i="35"/>
  <c r="W260" i="35"/>
  <c r="AJ269" i="35"/>
  <c r="AP269" i="35" s="1"/>
  <c r="AJ281" i="35"/>
  <c r="AP281" i="35" s="1"/>
  <c r="AJ289" i="35"/>
  <c r="AP289" i="35" s="1"/>
  <c r="AK300" i="35"/>
  <c r="AQ300" i="35" s="1"/>
  <c r="BE301" i="35"/>
  <c r="AW301" i="35"/>
  <c r="AZ301" i="35" s="1"/>
  <c r="U306" i="35"/>
  <c r="AV311" i="35"/>
  <c r="AY311" i="35" s="1"/>
  <c r="V313" i="35"/>
  <c r="U315" i="35"/>
  <c r="V347" i="35"/>
  <c r="AW347" i="35"/>
  <c r="AZ347" i="35" s="1"/>
  <c r="AK347" i="35"/>
  <c r="AQ347" i="35" s="1"/>
  <c r="AJ349" i="35"/>
  <c r="AP349" i="35" s="1"/>
  <c r="U349" i="35"/>
  <c r="AV349" i="35"/>
  <c r="AY349" i="35" s="1"/>
  <c r="AK353" i="35"/>
  <c r="P352" i="35"/>
  <c r="AW353" i="35"/>
  <c r="V353" i="35"/>
  <c r="AW370" i="35"/>
  <c r="AZ370" i="35" s="1"/>
  <c r="V370" i="35"/>
  <c r="AK370" i="35"/>
  <c r="AQ370" i="35" s="1"/>
  <c r="AW371" i="35"/>
  <c r="AZ371" i="35" s="1"/>
  <c r="V371" i="35"/>
  <c r="AK371" i="35"/>
  <c r="AQ371" i="35" s="1"/>
  <c r="AJ372" i="35"/>
  <c r="AP372" i="35" s="1"/>
  <c r="AW383" i="35"/>
  <c r="AZ383" i="35" s="1"/>
  <c r="V383" i="35"/>
  <c r="BJ383" i="35"/>
  <c r="AK383" i="35"/>
  <c r="AQ383" i="35" s="1"/>
  <c r="AL391" i="35"/>
  <c r="AR391" i="35" s="1"/>
  <c r="AX391" i="35"/>
  <c r="BA391" i="35" s="1"/>
  <c r="W391" i="35"/>
  <c r="AL396" i="35"/>
  <c r="AR396" i="35" s="1"/>
  <c r="AX396" i="35"/>
  <c r="BA396" i="35" s="1"/>
  <c r="W396" i="35"/>
  <c r="AW401" i="35"/>
  <c r="AZ401" i="35" s="1"/>
  <c r="V401" i="35"/>
  <c r="BJ401" i="35"/>
  <c r="AK401" i="35"/>
  <c r="AQ401" i="35" s="1"/>
  <c r="AL416" i="35"/>
  <c r="AR416" i="35" s="1"/>
  <c r="W416" i="35"/>
  <c r="AX416" i="35"/>
  <c r="BA416" i="35" s="1"/>
  <c r="AK419" i="35"/>
  <c r="AQ419" i="35" s="1"/>
  <c r="V419" i="35"/>
  <c r="AW419" i="35"/>
  <c r="AZ419" i="35" s="1"/>
  <c r="AV314" i="35"/>
  <c r="AY314" i="35" s="1"/>
  <c r="AX371" i="35"/>
  <c r="BA371" i="35" s="1"/>
  <c r="W371" i="35"/>
  <c r="AX383" i="35"/>
  <c r="BA383" i="35" s="1"/>
  <c r="W383" i="35"/>
  <c r="AL383" i="35"/>
  <c r="AR383" i="35" s="1"/>
  <c r="BJ386" i="35"/>
  <c r="AJ386" i="35"/>
  <c r="AP386" i="35" s="1"/>
  <c r="AV386" i="35"/>
  <c r="AY386" i="35" s="1"/>
  <c r="U386" i="35"/>
  <c r="AX401" i="35"/>
  <c r="BA401" i="35" s="1"/>
  <c r="W401" i="35"/>
  <c r="AL401" i="35"/>
  <c r="AR401" i="35" s="1"/>
  <c r="AV249" i="35"/>
  <c r="AY249" i="35" s="1"/>
  <c r="AV269" i="35"/>
  <c r="AY269" i="35" s="1"/>
  <c r="AV281" i="35"/>
  <c r="AY281" i="35" s="1"/>
  <c r="AV289" i="35"/>
  <c r="AY289" i="35" s="1"/>
  <c r="AW308" i="35"/>
  <c r="AZ308" i="35" s="1"/>
  <c r="V308" i="35"/>
  <c r="O330" i="35"/>
  <c r="BE309" i="35"/>
  <c r="AW311" i="35"/>
  <c r="AZ311" i="35" s="1"/>
  <c r="V311" i="35"/>
  <c r="AW314" i="35"/>
  <c r="AZ314" i="35" s="1"/>
  <c r="AV316" i="35"/>
  <c r="AY316" i="35" s="1"/>
  <c r="AJ316" i="35"/>
  <c r="AP316" i="35" s="1"/>
  <c r="U316" i="35"/>
  <c r="AV351" i="35"/>
  <c r="AY351" i="35" s="1"/>
  <c r="AJ351" i="35"/>
  <c r="AP351" i="35" s="1"/>
  <c r="U351" i="35"/>
  <c r="BA352" i="35"/>
  <c r="AV359" i="35"/>
  <c r="AY359" i="35" s="1"/>
  <c r="U359" i="35"/>
  <c r="AJ359" i="35"/>
  <c r="AP359" i="35" s="1"/>
  <c r="AX360" i="35"/>
  <c r="BA360" i="35" s="1"/>
  <c r="W360" i="35"/>
  <c r="AL360" i="35"/>
  <c r="AR360" i="35" s="1"/>
  <c r="AL371" i="35"/>
  <c r="AR371" i="35" s="1"/>
  <c r="BJ385" i="35"/>
  <c r="AJ385" i="35"/>
  <c r="AP385" i="35" s="1"/>
  <c r="AV385" i="35"/>
  <c r="AY385" i="35" s="1"/>
  <c r="U385" i="35"/>
  <c r="AK387" i="35"/>
  <c r="AQ387" i="35" s="1"/>
  <c r="AW387" i="35"/>
  <c r="AZ387" i="35" s="1"/>
  <c r="V387" i="35"/>
  <c r="BJ387" i="35"/>
  <c r="AV390" i="35"/>
  <c r="AY390" i="35" s="1"/>
  <c r="U390" i="35"/>
  <c r="BJ390" i="35"/>
  <c r="AJ390" i="35"/>
  <c r="AP390" i="35" s="1"/>
  <c r="BJ418" i="35"/>
  <c r="AJ418" i="35"/>
  <c r="AP418" i="35" s="1"/>
  <c r="U418" i="35"/>
  <c r="AV418" i="35"/>
  <c r="AY418" i="35" s="1"/>
  <c r="AV424" i="35"/>
  <c r="AY424" i="35" s="1"/>
  <c r="U424" i="35"/>
  <c r="AJ424" i="35"/>
  <c r="AP424" i="35" s="1"/>
  <c r="BJ424" i="35"/>
  <c r="U229" i="35"/>
  <c r="AX293" i="35"/>
  <c r="BA293" i="35" s="1"/>
  <c r="V301" i="35"/>
  <c r="BE305" i="35"/>
  <c r="AJ305" i="35"/>
  <c r="AP305" i="35" s="1"/>
  <c r="AX308" i="35"/>
  <c r="BA308" i="35" s="1"/>
  <c r="W308" i="35"/>
  <c r="AL308" i="35"/>
  <c r="AR308" i="35" s="1"/>
  <c r="U309" i="35"/>
  <c r="BE311" i="35"/>
  <c r="AL313" i="35"/>
  <c r="AR313" i="35" s="1"/>
  <c r="AX313" i="35"/>
  <c r="BA313" i="35" s="1"/>
  <c r="W313" i="35"/>
  <c r="BJ368" i="35"/>
  <c r="AJ368" i="35"/>
  <c r="AP368" i="35" s="1"/>
  <c r="AV368" i="35"/>
  <c r="AY368" i="35" s="1"/>
  <c r="U368" i="35"/>
  <c r="AW377" i="35"/>
  <c r="AZ377" i="35" s="1"/>
  <c r="V377" i="35"/>
  <c r="BJ377" i="35"/>
  <c r="AK377" i="35"/>
  <c r="AQ377" i="35" s="1"/>
  <c r="AK385" i="35"/>
  <c r="AQ385" i="35" s="1"/>
  <c r="AW385" i="35"/>
  <c r="AZ385" i="35" s="1"/>
  <c r="V385" i="35"/>
  <c r="BJ403" i="35"/>
  <c r="AK403" i="35"/>
  <c r="AQ403" i="35" s="1"/>
  <c r="AW403" i="35"/>
  <c r="AZ403" i="35" s="1"/>
  <c r="V403" i="35"/>
  <c r="AX414" i="35"/>
  <c r="BA414" i="35" s="1"/>
  <c r="W414" i="35"/>
  <c r="AL414" i="35"/>
  <c r="AR414" i="35" s="1"/>
  <c r="BJ414" i="35"/>
  <c r="AX457" i="35"/>
  <c r="BA457" i="35" s="1"/>
  <c r="W457" i="35"/>
  <c r="AL457" i="35"/>
  <c r="AR457" i="35" s="1"/>
  <c r="AW294" i="35"/>
  <c r="AZ294" i="35" s="1"/>
  <c r="V309" i="35"/>
  <c r="U314" i="35"/>
  <c r="P344" i="35"/>
  <c r="AK346" i="35"/>
  <c r="AW346" i="35"/>
  <c r="V346" i="35"/>
  <c r="V344" i="35" s="1"/>
  <c r="AK369" i="35"/>
  <c r="AQ369" i="35" s="1"/>
  <c r="AW369" i="35"/>
  <c r="AZ369" i="35" s="1"/>
  <c r="V369" i="35"/>
  <c r="BJ369" i="35"/>
  <c r="BJ371" i="35"/>
  <c r="AX377" i="35"/>
  <c r="BA377" i="35" s="1"/>
  <c r="W377" i="35"/>
  <c r="AL377" i="35"/>
  <c r="AR377" i="35" s="1"/>
  <c r="BJ380" i="35"/>
  <c r="AJ380" i="35"/>
  <c r="AP380" i="35" s="1"/>
  <c r="AV380" i="35"/>
  <c r="AY380" i="35" s="1"/>
  <c r="U380" i="35"/>
  <c r="AL385" i="35"/>
  <c r="AR385" i="35" s="1"/>
  <c r="AX385" i="35"/>
  <c r="BA385" i="35" s="1"/>
  <c r="W385" i="35"/>
  <c r="AL390" i="35"/>
  <c r="AR390" i="35" s="1"/>
  <c r="AX390" i="35"/>
  <c r="BA390" i="35" s="1"/>
  <c r="W390" i="35"/>
  <c r="AW395" i="35"/>
  <c r="AZ395" i="35" s="1"/>
  <c r="V395" i="35"/>
  <c r="BJ395" i="35"/>
  <c r="AK395" i="35"/>
  <c r="AQ395" i="35" s="1"/>
  <c r="AL403" i="35"/>
  <c r="AR403" i="35" s="1"/>
  <c r="AX403" i="35"/>
  <c r="BA403" i="35" s="1"/>
  <c r="W403" i="35"/>
  <c r="BJ406" i="35"/>
  <c r="AJ406" i="35"/>
  <c r="AP406" i="35" s="1"/>
  <c r="AV406" i="35"/>
  <c r="AY406" i="35" s="1"/>
  <c r="U406" i="35"/>
  <c r="AK408" i="35"/>
  <c r="AQ408" i="35" s="1"/>
  <c r="AW408" i="35"/>
  <c r="AZ408" i="35" s="1"/>
  <c r="V408" i="35"/>
  <c r="BJ408" i="35"/>
  <c r="AX424" i="35"/>
  <c r="BA424" i="35" s="1"/>
  <c r="W424" i="35"/>
  <c r="AL424" i="35"/>
  <c r="AR424" i="35" s="1"/>
  <c r="AV300" i="35"/>
  <c r="AY300" i="35" s="1"/>
  <c r="U300" i="35"/>
  <c r="AK308" i="35"/>
  <c r="AQ308" i="35" s="1"/>
  <c r="AV310" i="35"/>
  <c r="AY310" i="35" s="1"/>
  <c r="Q346" i="35"/>
  <c r="AF344" i="35"/>
  <c r="BJ379" i="35"/>
  <c r="AJ379" i="35"/>
  <c r="AP379" i="35" s="1"/>
  <c r="AV379" i="35"/>
  <c r="AY379" i="35" s="1"/>
  <c r="U379" i="35"/>
  <c r="AK381" i="35"/>
  <c r="AQ381" i="35" s="1"/>
  <c r="AW381" i="35"/>
  <c r="AZ381" i="35" s="1"/>
  <c r="V381" i="35"/>
  <c r="BJ381" i="35"/>
  <c r="AX395" i="35"/>
  <c r="BA395" i="35" s="1"/>
  <c r="W395" i="35"/>
  <c r="AL395" i="35"/>
  <c r="AR395" i="35" s="1"/>
  <c r="BJ398" i="35"/>
  <c r="AJ398" i="35"/>
  <c r="AP398" i="35" s="1"/>
  <c r="AV398" i="35"/>
  <c r="AY398" i="35" s="1"/>
  <c r="U398" i="35"/>
  <c r="BJ405" i="35"/>
  <c r="AJ405" i="35"/>
  <c r="AP405" i="35" s="1"/>
  <c r="AV405" i="35"/>
  <c r="AY405" i="35" s="1"/>
  <c r="U405" i="35"/>
  <c r="AL307" i="35"/>
  <c r="AR307" i="35" s="1"/>
  <c r="AL311" i="35"/>
  <c r="AR311" i="35" s="1"/>
  <c r="AL315" i="35"/>
  <c r="AR315" i="35" s="1"/>
  <c r="AE352" i="35"/>
  <c r="AL356" i="35"/>
  <c r="AR356" i="35" s="1"/>
  <c r="AJ365" i="35"/>
  <c r="AP365" i="35" s="1"/>
  <c r="AL369" i="35"/>
  <c r="AR369" i="35" s="1"/>
  <c r="AJ370" i="35"/>
  <c r="AP370" i="35" s="1"/>
  <c r="AL375" i="35"/>
  <c r="AR375" i="35" s="1"/>
  <c r="AJ376" i="35"/>
  <c r="AP376" i="35" s="1"/>
  <c r="AL381" i="35"/>
  <c r="AR381" i="35" s="1"/>
  <c r="AJ382" i="35"/>
  <c r="AP382" i="35" s="1"/>
  <c r="AL387" i="35"/>
  <c r="AR387" i="35" s="1"/>
  <c r="AJ388" i="35"/>
  <c r="AP388" i="35" s="1"/>
  <c r="AL393" i="35"/>
  <c r="AR393" i="35" s="1"/>
  <c r="AJ394" i="35"/>
  <c r="AP394" i="35" s="1"/>
  <c r="AL399" i="35"/>
  <c r="AR399" i="35" s="1"/>
  <c r="AJ400" i="35"/>
  <c r="AP400" i="35" s="1"/>
  <c r="AL408" i="35"/>
  <c r="AR408" i="35" s="1"/>
  <c r="AK409" i="35"/>
  <c r="AQ409" i="35" s="1"/>
  <c r="W413" i="35"/>
  <c r="AL415" i="35"/>
  <c r="AR415" i="35" s="1"/>
  <c r="AV416" i="35"/>
  <c r="AY416" i="35" s="1"/>
  <c r="U416" i="35"/>
  <c r="BJ416" i="35"/>
  <c r="AV428" i="35"/>
  <c r="AY428" i="35" s="1"/>
  <c r="U428" i="35"/>
  <c r="BJ428" i="35"/>
  <c r="AX432" i="35"/>
  <c r="BA432" i="35" s="1"/>
  <c r="W432" i="35"/>
  <c r="AL432" i="35"/>
  <c r="AR432" i="35" s="1"/>
  <c r="AJ433" i="35"/>
  <c r="AP433" i="35" s="1"/>
  <c r="BJ433" i="35"/>
  <c r="AV433" i="35"/>
  <c r="AY433" i="35" s="1"/>
  <c r="AX459" i="35"/>
  <c r="BA459" i="35" s="1"/>
  <c r="W459" i="35"/>
  <c r="AL459" i="35"/>
  <c r="AR459" i="35" s="1"/>
  <c r="AK526" i="35"/>
  <c r="AQ526" i="35" s="1"/>
  <c r="P526" i="35"/>
  <c r="AV588" i="35"/>
  <c r="AY588" i="35" s="1"/>
  <c r="U588" i="35"/>
  <c r="AJ588" i="35"/>
  <c r="AP588" i="35" s="1"/>
  <c r="AV622" i="35"/>
  <c r="AY622" i="35" s="1"/>
  <c r="U622" i="35"/>
  <c r="AJ622" i="35"/>
  <c r="AP622" i="35" s="1"/>
  <c r="V629" i="35"/>
  <c r="AK629" i="35"/>
  <c r="AQ629" i="35" s="1"/>
  <c r="AW629" i="35"/>
  <c r="AZ629" i="35" s="1"/>
  <c r="W706" i="35"/>
  <c r="AX706" i="35"/>
  <c r="BA706" i="35" s="1"/>
  <c r="AL706" i="35"/>
  <c r="AR706" i="35" s="1"/>
  <c r="AK376" i="35"/>
  <c r="AQ376" i="35" s="1"/>
  <c r="AK382" i="35"/>
  <c r="AQ382" i="35" s="1"/>
  <c r="AK388" i="35"/>
  <c r="AQ388" i="35" s="1"/>
  <c r="AK394" i="35"/>
  <c r="AQ394" i="35" s="1"/>
  <c r="AK400" i="35"/>
  <c r="AQ400" i="35" s="1"/>
  <c r="AL409" i="35"/>
  <c r="AR409" i="35" s="1"/>
  <c r="AW411" i="35"/>
  <c r="AZ411" i="35" s="1"/>
  <c r="V411" i="35"/>
  <c r="AX412" i="35"/>
  <c r="BA412" i="35" s="1"/>
  <c r="AW416" i="35"/>
  <c r="AZ416" i="35" s="1"/>
  <c r="W417" i="35"/>
  <c r="AW420" i="35"/>
  <c r="AZ420" i="35" s="1"/>
  <c r="AX426" i="35"/>
  <c r="BA426" i="35" s="1"/>
  <c r="W426" i="35"/>
  <c r="AX433" i="35"/>
  <c r="BA433" i="35" s="1"/>
  <c r="W433" i="35"/>
  <c r="AL433" i="35"/>
  <c r="AR433" i="35" s="1"/>
  <c r="AV434" i="35"/>
  <c r="AY434" i="35" s="1"/>
  <c r="U434" i="35"/>
  <c r="BJ434" i="35"/>
  <c r="AV436" i="35"/>
  <c r="AY436" i="35" s="1"/>
  <c r="U436" i="35"/>
  <c r="AJ441" i="35"/>
  <c r="AP441" i="35" s="1"/>
  <c r="BJ441" i="35"/>
  <c r="U441" i="35"/>
  <c r="BJ442" i="35"/>
  <c r="AW588" i="35"/>
  <c r="AZ588" i="35" s="1"/>
  <c r="V588" i="35"/>
  <c r="AK588" i="35"/>
  <c r="AQ588" i="35" s="1"/>
  <c r="U348" i="35"/>
  <c r="AX349" i="35"/>
  <c r="BA349" i="35" s="1"/>
  <c r="AK359" i="35"/>
  <c r="AQ359" i="35" s="1"/>
  <c r="AK360" i="35"/>
  <c r="AQ360" i="35" s="1"/>
  <c r="AL365" i="35"/>
  <c r="AR365" i="35" s="1"/>
  <c r="BJ365" i="35"/>
  <c r="AL370" i="35"/>
  <c r="AR370" i="35" s="1"/>
  <c r="BJ370" i="35"/>
  <c r="AJ371" i="35"/>
  <c r="AP371" i="35" s="1"/>
  <c r="AL376" i="35"/>
  <c r="AR376" i="35" s="1"/>
  <c r="BJ376" i="35"/>
  <c r="AJ377" i="35"/>
  <c r="AP377" i="35" s="1"/>
  <c r="AL382" i="35"/>
  <c r="AR382" i="35" s="1"/>
  <c r="BJ382" i="35"/>
  <c r="AJ383" i="35"/>
  <c r="AP383" i="35" s="1"/>
  <c r="AL388" i="35"/>
  <c r="AR388" i="35" s="1"/>
  <c r="BJ388" i="35"/>
  <c r="AJ389" i="35"/>
  <c r="AP389" i="35" s="1"/>
  <c r="AL394" i="35"/>
  <c r="AR394" i="35" s="1"/>
  <c r="BJ394" i="35"/>
  <c r="AJ395" i="35"/>
  <c r="AP395" i="35" s="1"/>
  <c r="AL400" i="35"/>
  <c r="AR400" i="35" s="1"/>
  <c r="BJ400" i="35"/>
  <c r="AJ401" i="35"/>
  <c r="AP401" i="35" s="1"/>
  <c r="AV411" i="35"/>
  <c r="AY411" i="35" s="1"/>
  <c r="W412" i="35"/>
  <c r="AK414" i="35"/>
  <c r="AQ414" i="35" s="1"/>
  <c r="AV419" i="35"/>
  <c r="AY419" i="35" s="1"/>
  <c r="AX420" i="35"/>
  <c r="BA420" i="35" s="1"/>
  <c r="AL425" i="35"/>
  <c r="AR425" i="35" s="1"/>
  <c r="V426" i="35"/>
  <c r="V428" i="35"/>
  <c r="U433" i="35"/>
  <c r="AW434" i="35"/>
  <c r="AZ434" i="35" s="1"/>
  <c r="V434" i="35"/>
  <c r="AK436" i="35"/>
  <c r="AQ436" i="35" s="1"/>
  <c r="V436" i="35"/>
  <c r="AW436" i="35"/>
  <c r="AZ436" i="35" s="1"/>
  <c r="BJ438" i="35"/>
  <c r="U438" i="35"/>
  <c r="AV438" i="35"/>
  <c r="AY438" i="35" s="1"/>
  <c r="AW442" i="35"/>
  <c r="AZ442" i="35" s="1"/>
  <c r="V442" i="35"/>
  <c r="AK442" i="35"/>
  <c r="AQ442" i="35" s="1"/>
  <c r="AW453" i="35"/>
  <c r="AZ453" i="35" s="1"/>
  <c r="AW457" i="35"/>
  <c r="AZ457" i="35" s="1"/>
  <c r="V457" i="35"/>
  <c r="AK457" i="35"/>
  <c r="AQ457" i="35" s="1"/>
  <c r="BJ457" i="35"/>
  <c r="AL460" i="35"/>
  <c r="AR460" i="35" s="1"/>
  <c r="AV519" i="35"/>
  <c r="AY519" i="35" s="1"/>
  <c r="U519" i="35"/>
  <c r="AJ519" i="35"/>
  <c r="AP519" i="35" s="1"/>
  <c r="BE519" i="35"/>
  <c r="BE521" i="35"/>
  <c r="AJ521" i="35"/>
  <c r="AP521" i="35" s="1"/>
  <c r="AV521" i="35"/>
  <c r="AY521" i="35" s="1"/>
  <c r="U357" i="35"/>
  <c r="AW415" i="35"/>
  <c r="AZ415" i="35" s="1"/>
  <c r="V415" i="35"/>
  <c r="AX434" i="35"/>
  <c r="BA434" i="35" s="1"/>
  <c r="W434" i="35"/>
  <c r="V438" i="35"/>
  <c r="AW438" i="35"/>
  <c r="AZ438" i="35" s="1"/>
  <c r="AK519" i="35"/>
  <c r="AQ519" i="35" s="1"/>
  <c r="V519" i="35"/>
  <c r="AW520" i="35"/>
  <c r="AZ520" i="35" s="1"/>
  <c r="V520" i="35"/>
  <c r="AW521" i="35"/>
  <c r="AZ521" i="35" s="1"/>
  <c r="AK521" i="35"/>
  <c r="AQ521" i="35" s="1"/>
  <c r="V521" i="35"/>
  <c r="P537" i="35"/>
  <c r="AK537" i="35"/>
  <c r="AQ537" i="35" s="1"/>
  <c r="Q539" i="35"/>
  <c r="AL539" i="35"/>
  <c r="AR539" i="35" s="1"/>
  <c r="AJ585" i="35"/>
  <c r="AP585" i="35" s="1"/>
  <c r="AV585" i="35"/>
  <c r="AY585" i="35" s="1"/>
  <c r="U585" i="35"/>
  <c r="AK605" i="35"/>
  <c r="AQ605" i="35" s="1"/>
  <c r="AW605" i="35"/>
  <c r="AZ605" i="35" s="1"/>
  <c r="V605" i="35"/>
  <c r="AV410" i="35"/>
  <c r="AY410" i="35" s="1"/>
  <c r="BJ413" i="35"/>
  <c r="AX415" i="35"/>
  <c r="BA415" i="35" s="1"/>
  <c r="AX419" i="35"/>
  <c r="BA419" i="35" s="1"/>
  <c r="AX423" i="35"/>
  <c r="BA423" i="35" s="1"/>
  <c r="AW433" i="35"/>
  <c r="AZ433" i="35" s="1"/>
  <c r="V433" i="35"/>
  <c r="AK433" i="35"/>
  <c r="AQ433" i="35" s="1"/>
  <c r="AV449" i="35"/>
  <c r="AY449" i="35" s="1"/>
  <c r="U449" i="35"/>
  <c r="AJ449" i="35"/>
  <c r="AP449" i="35" s="1"/>
  <c r="AX520" i="35"/>
  <c r="BA520" i="35" s="1"/>
  <c r="W520" i="35"/>
  <c r="AL520" i="35"/>
  <c r="AR520" i="35" s="1"/>
  <c r="AW587" i="35"/>
  <c r="AZ587" i="35" s="1"/>
  <c r="V587" i="35"/>
  <c r="AK587" i="35"/>
  <c r="AQ587" i="35" s="1"/>
  <c r="AV594" i="35"/>
  <c r="AY594" i="35" s="1"/>
  <c r="AJ594" i="35"/>
  <c r="AP594" i="35" s="1"/>
  <c r="U594" i="35"/>
  <c r="BL762" i="35"/>
  <c r="BL763" i="35" s="1"/>
  <c r="BL764" i="35" s="1"/>
  <c r="BL765" i="35" s="1"/>
  <c r="BI771" i="35"/>
  <c r="AE344" i="35"/>
  <c r="AX410" i="35"/>
  <c r="BA410" i="35" s="1"/>
  <c r="W410" i="35"/>
  <c r="AW410" i="35"/>
  <c r="AZ410" i="35" s="1"/>
  <c r="W423" i="35"/>
  <c r="AJ444" i="35"/>
  <c r="AP444" i="35" s="1"/>
  <c r="BJ444" i="35"/>
  <c r="AW446" i="35"/>
  <c r="AZ446" i="35" s="1"/>
  <c r="V446" i="35"/>
  <c r="AK446" i="35"/>
  <c r="AQ446" i="35" s="1"/>
  <c r="AV447" i="35"/>
  <c r="AY447" i="35" s="1"/>
  <c r="U447" i="35"/>
  <c r="BJ447" i="35"/>
  <c r="AV448" i="35"/>
  <c r="AY448" i="35" s="1"/>
  <c r="U448" i="35"/>
  <c r="BJ460" i="35"/>
  <c r="AL518" i="35"/>
  <c r="AR518" i="35" s="1"/>
  <c r="AX518" i="35"/>
  <c r="BA518" i="35" s="1"/>
  <c r="W518" i="35"/>
  <c r="BB542" i="35"/>
  <c r="O546" i="35"/>
  <c r="AJ546" i="35"/>
  <c r="AP546" i="35" s="1"/>
  <c r="AW581" i="35"/>
  <c r="AZ581" i="35" s="1"/>
  <c r="V581" i="35"/>
  <c r="AK581" i="35"/>
  <c r="AQ581" i="35" s="1"/>
  <c r="AL584" i="35"/>
  <c r="AR584" i="35" s="1"/>
  <c r="AX584" i="35"/>
  <c r="BA584" i="35" s="1"/>
  <c r="W584" i="35"/>
  <c r="W307" i="35"/>
  <c r="W311" i="35"/>
  <c r="W315" i="35"/>
  <c r="AJ355" i="35"/>
  <c r="AP355" i="35" s="1"/>
  <c r="W356" i="35"/>
  <c r="W352" i="35" s="1"/>
  <c r="U365" i="35"/>
  <c r="W369" i="35"/>
  <c r="U370" i="35"/>
  <c r="W375" i="35"/>
  <c r="U376" i="35"/>
  <c r="W381" i="35"/>
  <c r="U382" i="35"/>
  <c r="W387" i="35"/>
  <c r="U388" i="35"/>
  <c r="W393" i="35"/>
  <c r="U394" i="35"/>
  <c r="W399" i="35"/>
  <c r="U400" i="35"/>
  <c r="W408" i="35"/>
  <c r="V409" i="35"/>
  <c r="U410" i="35"/>
  <c r="AL413" i="35"/>
  <c r="AR413" i="35" s="1"/>
  <c r="AV414" i="35"/>
  <c r="AY414" i="35" s="1"/>
  <c r="AL417" i="35"/>
  <c r="AR417" i="35" s="1"/>
  <c r="W419" i="35"/>
  <c r="AV422" i="35"/>
  <c r="AY422" i="35" s="1"/>
  <c r="AX425" i="35"/>
  <c r="BA425" i="35" s="1"/>
  <c r="AW427" i="35"/>
  <c r="AZ427" i="35" s="1"/>
  <c r="V427" i="35"/>
  <c r="AL434" i="35"/>
  <c r="AR434" i="35" s="1"/>
  <c r="AK438" i="35"/>
  <c r="AQ438" i="35" s="1"/>
  <c r="AK440" i="35"/>
  <c r="AQ440" i="35" s="1"/>
  <c r="AW440" i="35"/>
  <c r="AZ440" i="35" s="1"/>
  <c r="AK444" i="35"/>
  <c r="AQ444" i="35" s="1"/>
  <c r="V444" i="35"/>
  <c r="AX446" i="35"/>
  <c r="BA446" i="35" s="1"/>
  <c r="W446" i="35"/>
  <c r="AL446" i="35"/>
  <c r="AR446" i="35" s="1"/>
  <c r="AL451" i="35"/>
  <c r="AR451" i="35" s="1"/>
  <c r="AX451" i="35"/>
  <c r="BA451" i="35" s="1"/>
  <c r="BJ453" i="35"/>
  <c r="AJ453" i="35"/>
  <c r="AP453" i="35" s="1"/>
  <c r="AV453" i="35"/>
  <c r="AY453" i="35" s="1"/>
  <c r="AJ454" i="35"/>
  <c r="AP454" i="35" s="1"/>
  <c r="BJ454" i="35"/>
  <c r="U454" i="35"/>
  <c r="AK520" i="35"/>
  <c r="AQ520" i="35" s="1"/>
  <c r="BD528" i="35"/>
  <c r="AX581" i="35"/>
  <c r="BA581" i="35" s="1"/>
  <c r="W581" i="35"/>
  <c r="AL581" i="35"/>
  <c r="AR581" i="35" s="1"/>
  <c r="AJ357" i="35"/>
  <c r="AP357" i="35" s="1"/>
  <c r="U358" i="35"/>
  <c r="V376" i="35"/>
  <c r="V382" i="35"/>
  <c r="V388" i="35"/>
  <c r="V394" i="35"/>
  <c r="V400" i="35"/>
  <c r="W409" i="35"/>
  <c r="V410" i="35"/>
  <c r="AW418" i="35"/>
  <c r="AZ418" i="35" s="1"/>
  <c r="AW422" i="35"/>
  <c r="AZ422" i="35" s="1"/>
  <c r="AW425" i="35"/>
  <c r="AZ425" i="35" s="1"/>
  <c r="V425" i="35"/>
  <c r="AK426" i="35"/>
  <c r="AQ426" i="35" s="1"/>
  <c r="AJ428" i="35"/>
  <c r="AP428" i="35" s="1"/>
  <c r="O466" i="35"/>
  <c r="BJ466" i="35" s="1"/>
  <c r="O464" i="35"/>
  <c r="BJ464" i="35" s="1"/>
  <c r="O465" i="35"/>
  <c r="BJ465" i="35" s="1"/>
  <c r="BJ429" i="35"/>
  <c r="AV431" i="35"/>
  <c r="AY431" i="35" s="1"/>
  <c r="U431" i="35"/>
  <c r="BJ431" i="35"/>
  <c r="AL440" i="35"/>
  <c r="AR440" i="35" s="1"/>
  <c r="AX440" i="35"/>
  <c r="BA440" i="35" s="1"/>
  <c r="W440" i="35"/>
  <c r="U444" i="35"/>
  <c r="AX447" i="35"/>
  <c r="BA447" i="35" s="1"/>
  <c r="W447" i="35"/>
  <c r="AL447" i="35"/>
  <c r="AR447" i="35" s="1"/>
  <c r="W527" i="35"/>
  <c r="AX527" i="35"/>
  <c r="BA527" i="35" s="1"/>
  <c r="AW528" i="35"/>
  <c r="AZ528" i="35" s="1"/>
  <c r="V528" i="35"/>
  <c r="AV542" i="35"/>
  <c r="AY542" i="35" s="1"/>
  <c r="U542" i="35"/>
  <c r="BE542" i="35"/>
  <c r="U317" i="35"/>
  <c r="AP346" i="35"/>
  <c r="V359" i="35"/>
  <c r="V360" i="35"/>
  <c r="W365" i="35"/>
  <c r="W370" i="35"/>
  <c r="U371" i="35"/>
  <c r="W376" i="35"/>
  <c r="U377" i="35"/>
  <c r="W382" i="35"/>
  <c r="U383" i="35"/>
  <c r="W388" i="35"/>
  <c r="U389" i="35"/>
  <c r="W394" i="35"/>
  <c r="U395" i="35"/>
  <c r="W400" i="35"/>
  <c r="U401" i="35"/>
  <c r="AJ411" i="35"/>
  <c r="AP411" i="35" s="1"/>
  <c r="AJ416" i="35"/>
  <c r="AP416" i="35" s="1"/>
  <c r="AX418" i="35"/>
  <c r="BA418" i="35" s="1"/>
  <c r="U422" i="35"/>
  <c r="BJ423" i="35"/>
  <c r="U425" i="35"/>
  <c r="AL426" i="35"/>
  <c r="AR426" i="35" s="1"/>
  <c r="AK428" i="35"/>
  <c r="AQ428" i="35" s="1"/>
  <c r="AJ447" i="35"/>
  <c r="AP447" i="35" s="1"/>
  <c r="AJ448" i="35"/>
  <c r="AP448" i="35" s="1"/>
  <c r="BJ456" i="35"/>
  <c r="U456" i="35"/>
  <c r="AK518" i="35"/>
  <c r="AQ518" i="35" s="1"/>
  <c r="AW518" i="35"/>
  <c r="AZ518" i="35" s="1"/>
  <c r="V518" i="35"/>
  <c r="BB523" i="35"/>
  <c r="AJ358" i="35"/>
  <c r="AP358" i="35" s="1"/>
  <c r="AJ407" i="35"/>
  <c r="AP407" i="35" s="1"/>
  <c r="AK411" i="35"/>
  <c r="AQ411" i="35" s="1"/>
  <c r="AV413" i="35"/>
  <c r="AY413" i="35" s="1"/>
  <c r="BJ419" i="35"/>
  <c r="AV421" i="35"/>
  <c r="AY421" i="35" s="1"/>
  <c r="AL429" i="35"/>
  <c r="AR429" i="35" s="1"/>
  <c r="AX429" i="35"/>
  <c r="BA429" i="35" s="1"/>
  <c r="W429" i="35"/>
  <c r="BJ436" i="35"/>
  <c r="AL448" i="35"/>
  <c r="AR448" i="35" s="1"/>
  <c r="W451" i="35"/>
  <c r="U453" i="35"/>
  <c r="AK455" i="35"/>
  <c r="AQ455" i="35" s="1"/>
  <c r="V455" i="35"/>
  <c r="AW458" i="35"/>
  <c r="AZ458" i="35" s="1"/>
  <c r="V458" i="35"/>
  <c r="AK458" i="35"/>
  <c r="AQ458" i="35" s="1"/>
  <c r="W460" i="35"/>
  <c r="AV461" i="35"/>
  <c r="AY461" i="35" s="1"/>
  <c r="U461" i="35"/>
  <c r="AJ461" i="35"/>
  <c r="AP461" i="35" s="1"/>
  <c r="AW519" i="35"/>
  <c r="AZ519" i="35" s="1"/>
  <c r="BE522" i="35"/>
  <c r="BB522" i="35" s="1"/>
  <c r="U522" i="35"/>
  <c r="AV522" i="35"/>
  <c r="AY522" i="35" s="1"/>
  <c r="W526" i="35"/>
  <c r="AX526" i="35"/>
  <c r="BA526" i="35" s="1"/>
  <c r="AJ545" i="35"/>
  <c r="AP545" i="35" s="1"/>
  <c r="O545" i="35"/>
  <c r="AJ369" i="35"/>
  <c r="BJ410" i="35"/>
  <c r="AJ415" i="35"/>
  <c r="AP415" i="35" s="1"/>
  <c r="AW421" i="35"/>
  <c r="AZ421" i="35" s="1"/>
  <c r="BJ425" i="35"/>
  <c r="AJ429" i="35"/>
  <c r="AJ430" i="35"/>
  <c r="O463" i="35"/>
  <c r="BJ463" i="35" s="1"/>
  <c r="AV430" i="35"/>
  <c r="BJ432" i="35"/>
  <c r="U432" i="35"/>
  <c r="AV435" i="35"/>
  <c r="AY435" i="35" s="1"/>
  <c r="U435" i="35"/>
  <c r="BJ435" i="35"/>
  <c r="AJ435" i="35"/>
  <c r="AP435" i="35" s="1"/>
  <c r="AV441" i="35"/>
  <c r="AY441" i="35" s="1"/>
  <c r="AV442" i="35"/>
  <c r="AY442" i="35" s="1"/>
  <c r="BJ451" i="35"/>
  <c r="AV451" i="35"/>
  <c r="AY451" i="35" s="1"/>
  <c r="AJ451" i="35"/>
  <c r="AP451" i="35" s="1"/>
  <c r="AK452" i="35"/>
  <c r="AQ452" i="35" s="1"/>
  <c r="V452" i="35"/>
  <c r="V453" i="35"/>
  <c r="AX458" i="35"/>
  <c r="BA458" i="35" s="1"/>
  <c r="W458" i="35"/>
  <c r="AL458" i="35"/>
  <c r="AR458" i="35" s="1"/>
  <c r="AV460" i="35"/>
  <c r="AY460" i="35" s="1"/>
  <c r="U460" i="35"/>
  <c r="P524" i="35"/>
  <c r="AW531" i="35"/>
  <c r="AZ531" i="35" s="1"/>
  <c r="V531" i="35"/>
  <c r="V378" i="35"/>
  <c r="V384" i="35"/>
  <c r="V390" i="35"/>
  <c r="V396" i="35"/>
  <c r="V402" i="35"/>
  <c r="U403" i="35"/>
  <c r="AK415" i="35"/>
  <c r="AQ415" i="35" s="1"/>
  <c r="W418" i="35"/>
  <c r="V421" i="35"/>
  <c r="BJ422" i="35"/>
  <c r="AX428" i="35"/>
  <c r="BA428" i="35" s="1"/>
  <c r="AV429" i="35"/>
  <c r="V432" i="35"/>
  <c r="AW432" i="35"/>
  <c r="AZ432" i="35" s="1"/>
  <c r="AW435" i="35"/>
  <c r="AZ435" i="35" s="1"/>
  <c r="V435" i="35"/>
  <c r="AK435" i="35"/>
  <c r="AQ435" i="35" s="1"/>
  <c r="AL439" i="35"/>
  <c r="AR439" i="35" s="1"/>
  <c r="W439" i="35"/>
  <c r="AX445" i="35"/>
  <c r="BA445" i="35" s="1"/>
  <c r="W445" i="35"/>
  <c r="AL445" i="35"/>
  <c r="AR445" i="35" s="1"/>
  <c r="AL452" i="35"/>
  <c r="AR452" i="35" s="1"/>
  <c r="W452" i="35"/>
  <c r="AX452" i="35"/>
  <c r="BA452" i="35" s="1"/>
  <c r="BE518" i="35"/>
  <c r="AL522" i="35"/>
  <c r="AR522" i="35" s="1"/>
  <c r="AX522" i="35"/>
  <c r="BA522" i="35" s="1"/>
  <c r="W522" i="35"/>
  <c r="O524" i="35"/>
  <c r="AJ524" i="35"/>
  <c r="AP524" i="35" s="1"/>
  <c r="AW539" i="35"/>
  <c r="AZ539" i="35" s="1"/>
  <c r="V539" i="35"/>
  <c r="P541" i="35"/>
  <c r="AK541" i="35"/>
  <c r="AQ541" i="35" s="1"/>
  <c r="AW439" i="35"/>
  <c r="AZ439" i="35" s="1"/>
  <c r="AX442" i="35"/>
  <c r="BA442" i="35" s="1"/>
  <c r="AW445" i="35"/>
  <c r="AZ445" i="35" s="1"/>
  <c r="V445" i="35"/>
  <c r="BJ445" i="35"/>
  <c r="AW448" i="35"/>
  <c r="AZ448" i="35" s="1"/>
  <c r="V448" i="35"/>
  <c r="AK448" i="35"/>
  <c r="AQ448" i="35" s="1"/>
  <c r="AL453" i="35"/>
  <c r="AR453" i="35" s="1"/>
  <c r="AX453" i="35"/>
  <c r="BA453" i="35" s="1"/>
  <c r="W453" i="35"/>
  <c r="AW460" i="35"/>
  <c r="AZ460" i="35" s="1"/>
  <c r="V460" i="35"/>
  <c r="AK460" i="35"/>
  <c r="AQ460" i="35" s="1"/>
  <c r="AX523" i="35"/>
  <c r="BA523" i="35" s="1"/>
  <c r="W523" i="35"/>
  <c r="O531" i="35"/>
  <c r="AJ531" i="35"/>
  <c r="AP531" i="35" s="1"/>
  <c r="O539" i="35"/>
  <c r="AJ539" i="35"/>
  <c r="AP539" i="35" s="1"/>
  <c r="AX542" i="35"/>
  <c r="BA542" i="35" s="1"/>
  <c r="W542" i="35"/>
  <c r="AL588" i="35"/>
  <c r="AR588" i="35" s="1"/>
  <c r="AX588" i="35"/>
  <c r="BA588" i="35" s="1"/>
  <c r="W588" i="35"/>
  <c r="U596" i="35"/>
  <c r="AV596" i="35"/>
  <c r="AY596" i="35" s="1"/>
  <c r="AJ596" i="35"/>
  <c r="AP596" i="35" s="1"/>
  <c r="W622" i="35"/>
  <c r="AX622" i="35"/>
  <c r="BA622" i="35" s="1"/>
  <c r="AL622" i="35"/>
  <c r="AR622" i="35" s="1"/>
  <c r="BJ437" i="35"/>
  <c r="AW441" i="35"/>
  <c r="AZ441" i="35" s="1"/>
  <c r="AV446" i="35"/>
  <c r="AY446" i="35" s="1"/>
  <c r="U446" i="35"/>
  <c r="BJ446" i="35"/>
  <c r="AK454" i="35"/>
  <c r="AQ454" i="35" s="1"/>
  <c r="AW454" i="35"/>
  <c r="AZ454" i="35" s="1"/>
  <c r="V454" i="35"/>
  <c r="AV458" i="35"/>
  <c r="AY458" i="35" s="1"/>
  <c r="U458" i="35"/>
  <c r="BJ458" i="35"/>
  <c r="Q524" i="35"/>
  <c r="AL524" i="35"/>
  <c r="AR524" i="35" s="1"/>
  <c r="P533" i="35"/>
  <c r="AK533" i="35"/>
  <c r="AQ533" i="35" s="1"/>
  <c r="AW535" i="35"/>
  <c r="AZ535" i="35" s="1"/>
  <c r="V535" i="35"/>
  <c r="AX436" i="35"/>
  <c r="BA436" i="35" s="1"/>
  <c r="BJ439" i="35"/>
  <c r="AX441" i="35"/>
  <c r="BA441" i="35" s="1"/>
  <c r="W441" i="35"/>
  <c r="AV443" i="35"/>
  <c r="AY443" i="35" s="1"/>
  <c r="U443" i="35"/>
  <c r="U450" i="35"/>
  <c r="U551" i="35"/>
  <c r="AV551" i="35"/>
  <c r="AY551" i="35" s="1"/>
  <c r="BE551" i="35"/>
  <c r="BB551" i="35" s="1"/>
  <c r="AX438" i="35"/>
  <c r="BA438" i="35" s="1"/>
  <c r="AK449" i="35"/>
  <c r="AQ449" i="35" s="1"/>
  <c r="AV459" i="35"/>
  <c r="AY459" i="35" s="1"/>
  <c r="U459" i="35"/>
  <c r="BJ459" i="35"/>
  <c r="BB530" i="35"/>
  <c r="O535" i="35"/>
  <c r="AJ535" i="35"/>
  <c r="AP535" i="35" s="1"/>
  <c r="BJ440" i="35"/>
  <c r="AJ440" i="35"/>
  <c r="AP440" i="35" s="1"/>
  <c r="AV440" i="35"/>
  <c r="AY440" i="35" s="1"/>
  <c r="V441" i="35"/>
  <c r="AX444" i="35"/>
  <c r="BA444" i="35" s="1"/>
  <c r="W444" i="35"/>
  <c r="AJ446" i="35"/>
  <c r="AP446" i="35" s="1"/>
  <c r="AW447" i="35"/>
  <c r="AZ447" i="35" s="1"/>
  <c r="V447" i="35"/>
  <c r="AJ458" i="35"/>
  <c r="AP458" i="35" s="1"/>
  <c r="AW459" i="35"/>
  <c r="AZ459" i="35" s="1"/>
  <c r="V459" i="35"/>
  <c r="BB518" i="35"/>
  <c r="AV518" i="35"/>
  <c r="AY518" i="35" s="1"/>
  <c r="AX519" i="35"/>
  <c r="BA519" i="35" s="1"/>
  <c r="W519" i="35"/>
  <c r="AV523" i="35"/>
  <c r="AY523" i="35" s="1"/>
  <c r="U523" i="35"/>
  <c r="O525" i="35"/>
  <c r="AJ525" i="35"/>
  <c r="AP525" i="35" s="1"/>
  <c r="AV530" i="35"/>
  <c r="AY530" i="35" s="1"/>
  <c r="U530" i="35"/>
  <c r="BE530" i="35"/>
  <c r="V529" i="35"/>
  <c r="AW529" i="35"/>
  <c r="AZ529" i="35" s="1"/>
  <c r="BE548" i="35"/>
  <c r="BB548" i="35" s="1"/>
  <c r="AV548" i="35"/>
  <c r="AY548" i="35" s="1"/>
  <c r="W431" i="35"/>
  <c r="AV437" i="35"/>
  <c r="AY437" i="35" s="1"/>
  <c r="W438" i="35"/>
  <c r="AJ455" i="35"/>
  <c r="AP455" i="35" s="1"/>
  <c r="AV455" i="35"/>
  <c r="AY455" i="35" s="1"/>
  <c r="U455" i="35"/>
  <c r="AX456" i="35"/>
  <c r="BA456" i="35" s="1"/>
  <c r="W456" i="35"/>
  <c r="AV520" i="35"/>
  <c r="AY520" i="35" s="1"/>
  <c r="U520" i="35"/>
  <c r="BE520" i="35"/>
  <c r="BD521" i="35"/>
  <c r="BB521" i="35" s="1"/>
  <c r="U548" i="35"/>
  <c r="BE528" i="35"/>
  <c r="AJ528" i="35"/>
  <c r="AP528" i="35" s="1"/>
  <c r="BD532" i="35"/>
  <c r="AV534" i="35"/>
  <c r="AY534" i="35" s="1"/>
  <c r="U534" i="35"/>
  <c r="AW534" i="35"/>
  <c r="AZ534" i="35" s="1"/>
  <c r="BD536" i="35"/>
  <c r="AV538" i="35"/>
  <c r="AY538" i="35" s="1"/>
  <c r="U538" i="35"/>
  <c r="AW538" i="35"/>
  <c r="AZ538" i="35" s="1"/>
  <c r="AJ583" i="35"/>
  <c r="AP583" i="35" s="1"/>
  <c r="AV583" i="35"/>
  <c r="AY583" i="35" s="1"/>
  <c r="U583" i="35"/>
  <c r="AJ584" i="35"/>
  <c r="AP584" i="35" s="1"/>
  <c r="AV584" i="35"/>
  <c r="AY584" i="35" s="1"/>
  <c r="U584" i="35"/>
  <c r="AX587" i="35"/>
  <c r="BA587" i="35" s="1"/>
  <c r="W587" i="35"/>
  <c r="AL587" i="35"/>
  <c r="AR587" i="35" s="1"/>
  <c r="AJ590" i="35"/>
  <c r="AP590" i="35" s="1"/>
  <c r="AV590" i="35"/>
  <c r="AY590" i="35" s="1"/>
  <c r="U590" i="35"/>
  <c r="AW598" i="35"/>
  <c r="AZ598" i="35" s="1"/>
  <c r="V598" i="35"/>
  <c r="AK598" i="35"/>
  <c r="AQ598" i="35" s="1"/>
  <c r="AV602" i="35"/>
  <c r="AY602" i="35" s="1"/>
  <c r="AJ602" i="35"/>
  <c r="AP602" i="35" s="1"/>
  <c r="U602" i="35"/>
  <c r="AV604" i="35"/>
  <c r="AY604" i="35" s="1"/>
  <c r="AJ604" i="35"/>
  <c r="AP604" i="35" s="1"/>
  <c r="U604" i="35"/>
  <c r="AJ613" i="35"/>
  <c r="AP613" i="35" s="1"/>
  <c r="U613" i="35"/>
  <c r="AV613" i="35"/>
  <c r="AY613" i="35" s="1"/>
  <c r="AX530" i="35"/>
  <c r="BA530" i="35" s="1"/>
  <c r="W530" i="35"/>
  <c r="AV541" i="35"/>
  <c r="AY541" i="35" s="1"/>
  <c r="AJ547" i="35"/>
  <c r="AP547" i="35" s="1"/>
  <c r="O547" i="35"/>
  <c r="BB549" i="35"/>
  <c r="BE527" i="35"/>
  <c r="BB527" i="35" s="1"/>
  <c r="AX534" i="35"/>
  <c r="BA534" i="35" s="1"/>
  <c r="W534" i="35"/>
  <c r="AX538" i="35"/>
  <c r="BA538" i="35" s="1"/>
  <c r="W538" i="35"/>
  <c r="AJ543" i="35"/>
  <c r="AP543" i="35" s="1"/>
  <c r="U543" i="35"/>
  <c r="BE543" i="35"/>
  <c r="BB543" i="35" s="1"/>
  <c r="U549" i="35"/>
  <c r="BE549" i="35"/>
  <c r="O552" i="35"/>
  <c r="AJ552" i="35"/>
  <c r="AP552" i="35" s="1"/>
  <c r="AL583" i="35"/>
  <c r="AR583" i="35" s="1"/>
  <c r="AX583" i="35"/>
  <c r="BA583" i="35" s="1"/>
  <c r="W583" i="35"/>
  <c r="AJ589" i="35"/>
  <c r="AP589" i="35" s="1"/>
  <c r="AV589" i="35"/>
  <c r="AY589" i="35" s="1"/>
  <c r="U589" i="35"/>
  <c r="AV610" i="35"/>
  <c r="AY610" i="35" s="1"/>
  <c r="AJ610" i="35"/>
  <c r="AP610" i="35" s="1"/>
  <c r="U610" i="35"/>
  <c r="AX615" i="35"/>
  <c r="BA615" i="35" s="1"/>
  <c r="AW615" i="35"/>
  <c r="AZ615" i="35" s="1"/>
  <c r="AY615" i="35"/>
  <c r="AJ452" i="35"/>
  <c r="AP452" i="35" s="1"/>
  <c r="AV529" i="35"/>
  <c r="AY529" i="35" s="1"/>
  <c r="O540" i="35"/>
  <c r="AJ540" i="35"/>
  <c r="AP540" i="35" s="1"/>
  <c r="AV543" i="35"/>
  <c r="AY543" i="35" s="1"/>
  <c r="AV582" i="35"/>
  <c r="AY582" i="35" s="1"/>
  <c r="U582" i="35"/>
  <c r="AJ582" i="35"/>
  <c r="AP582" i="35" s="1"/>
  <c r="AW583" i="35"/>
  <c r="AZ583" i="35" s="1"/>
  <c r="AK589" i="35"/>
  <c r="AQ589" i="35" s="1"/>
  <c r="AW589" i="35"/>
  <c r="AZ589" i="35" s="1"/>
  <c r="V589" i="35"/>
  <c r="AV612" i="35"/>
  <c r="AY612" i="35" s="1"/>
  <c r="AJ612" i="35"/>
  <c r="AP612" i="35" s="1"/>
  <c r="U612" i="35"/>
  <c r="O532" i="35"/>
  <c r="AJ532" i="35"/>
  <c r="AP532" i="35" s="1"/>
  <c r="O536" i="35"/>
  <c r="AJ536" i="35"/>
  <c r="AP536" i="35" s="1"/>
  <c r="AW540" i="35"/>
  <c r="AZ540" i="35" s="1"/>
  <c r="V540" i="35"/>
  <c r="U541" i="35"/>
  <c r="AV549" i="35"/>
  <c r="AY549" i="35" s="1"/>
  <c r="AW582" i="35"/>
  <c r="AZ582" i="35" s="1"/>
  <c r="V582" i="35"/>
  <c r="AK582" i="35"/>
  <c r="AQ582" i="35" s="1"/>
  <c r="AL589" i="35"/>
  <c r="AR589" i="35" s="1"/>
  <c r="AX589" i="35"/>
  <c r="BA589" i="35" s="1"/>
  <c r="W589" i="35"/>
  <c r="AV595" i="35"/>
  <c r="AY595" i="35" s="1"/>
  <c r="AJ595" i="35"/>
  <c r="AP595" i="35" s="1"/>
  <c r="U595" i="35"/>
  <c r="AJ527" i="35"/>
  <c r="AP527" i="35" s="1"/>
  <c r="AW532" i="35"/>
  <c r="AZ532" i="35" s="1"/>
  <c r="V532" i="35"/>
  <c r="BE534" i="35"/>
  <c r="BB534" i="35" s="1"/>
  <c r="AW536" i="35"/>
  <c r="AZ536" i="35" s="1"/>
  <c r="V536" i="35"/>
  <c r="BE538" i="35"/>
  <c r="AL582" i="35"/>
  <c r="AR582" i="35" s="1"/>
  <c r="AX582" i="35"/>
  <c r="BA582" i="35" s="1"/>
  <c r="W582" i="35"/>
  <c r="AW607" i="35"/>
  <c r="AZ607" i="35" s="1"/>
  <c r="V607" i="35"/>
  <c r="AK607" i="35"/>
  <c r="AQ607" i="35" s="1"/>
  <c r="BD546" i="35"/>
  <c r="AV599" i="35"/>
  <c r="AY599" i="35" s="1"/>
  <c r="AJ599" i="35"/>
  <c r="AP599" i="35" s="1"/>
  <c r="U599" i="35"/>
  <c r="AL585" i="35"/>
  <c r="AR585" i="35" s="1"/>
  <c r="AJ586" i="35"/>
  <c r="AP586" i="35" s="1"/>
  <c r="V625" i="35"/>
  <c r="W629" i="35"/>
  <c r="V677" i="35"/>
  <c r="AW677" i="35"/>
  <c r="AZ677" i="35" s="1"/>
  <c r="AL684" i="35"/>
  <c r="AR684" i="35" s="1"/>
  <c r="W684" i="35"/>
  <c r="AX684" i="35"/>
  <c r="BA684" i="35" s="1"/>
  <c r="AJ693" i="35"/>
  <c r="AP693" i="35" s="1"/>
  <c r="U693" i="35"/>
  <c r="V705" i="35"/>
  <c r="AV709" i="35"/>
  <c r="AY709" i="35" s="1"/>
  <c r="AV717" i="35"/>
  <c r="AY717" i="35" s="1"/>
  <c r="AJ717" i="35"/>
  <c r="AP717" i="35" s="1"/>
  <c r="U717" i="35"/>
  <c r="AX815" i="35"/>
  <c r="BA815" i="35" s="1"/>
  <c r="W815" i="35"/>
  <c r="AL815" i="35"/>
  <c r="AR815" i="35" s="1"/>
  <c r="W819" i="35"/>
  <c r="AL819" i="35"/>
  <c r="AR819" i="35" s="1"/>
  <c r="AX819" i="35"/>
  <c r="BA819" i="35" s="1"/>
  <c r="AK822" i="35"/>
  <c r="AQ822" i="35" s="1"/>
  <c r="AW822" i="35"/>
  <c r="AZ822" i="35" s="1"/>
  <c r="V822" i="35"/>
  <c r="AL613" i="35"/>
  <c r="AR613" i="35" s="1"/>
  <c r="AX613" i="35"/>
  <c r="BA613" i="35" s="1"/>
  <c r="W613" i="35"/>
  <c r="AJ621" i="35"/>
  <c r="AP621" i="35" s="1"/>
  <c r="AV621" i="35"/>
  <c r="AY621" i="35" s="1"/>
  <c r="U621" i="35"/>
  <c r="AW622" i="35"/>
  <c r="AZ622" i="35" s="1"/>
  <c r="V622" i="35"/>
  <c r="AX682" i="35"/>
  <c r="BA682" i="35" s="1"/>
  <c r="AL682" i="35"/>
  <c r="AR682" i="35" s="1"/>
  <c r="AK688" i="35"/>
  <c r="AQ688" i="35" s="1"/>
  <c r="AW688" i="35"/>
  <c r="AZ688" i="35" s="1"/>
  <c r="V688" i="35"/>
  <c r="U690" i="35"/>
  <c r="AV690" i="35"/>
  <c r="AY690" i="35" s="1"/>
  <c r="AW693" i="35"/>
  <c r="AZ693" i="35" s="1"/>
  <c r="V693" i="35"/>
  <c r="AW706" i="35"/>
  <c r="AZ706" i="35" s="1"/>
  <c r="V706" i="35"/>
  <c r="AK706" i="35"/>
  <c r="AQ706" i="35" s="1"/>
  <c r="AJ738" i="35"/>
  <c r="AP738" i="35" s="1"/>
  <c r="U738" i="35"/>
  <c r="AV746" i="35"/>
  <c r="AY746" i="35" s="1"/>
  <c r="AJ746" i="35"/>
  <c r="AP746" i="35" s="1"/>
  <c r="U746" i="35"/>
  <c r="U752" i="35"/>
  <c r="AV752" i="35"/>
  <c r="AY752" i="35" s="1"/>
  <c r="AJ752" i="35"/>
  <c r="AP752" i="35" s="1"/>
  <c r="AJ811" i="35"/>
  <c r="AV811" i="35"/>
  <c r="AL822" i="35"/>
  <c r="AR822" i="35" s="1"/>
  <c r="AX822" i="35"/>
  <c r="BA822" i="35" s="1"/>
  <c r="W822" i="35"/>
  <c r="U603" i="35"/>
  <c r="BD606" i="35"/>
  <c r="U611" i="35"/>
  <c r="U617" i="35"/>
  <c r="AV625" i="35"/>
  <c r="AY625" i="35" s="1"/>
  <c r="U625" i="35"/>
  <c r="AK690" i="35"/>
  <c r="AQ690" i="35" s="1"/>
  <c r="AW690" i="35"/>
  <c r="AZ690" i="35" s="1"/>
  <c r="U698" i="35"/>
  <c r="AV698" i="35"/>
  <c r="AY698" i="35" s="1"/>
  <c r="AJ698" i="35"/>
  <c r="AP698" i="35" s="1"/>
  <c r="V810" i="35"/>
  <c r="AW810" i="35"/>
  <c r="AZ810" i="35" s="1"/>
  <c r="AK810" i="35"/>
  <c r="AQ810" i="35" s="1"/>
  <c r="V590" i="35"/>
  <c r="AW590" i="35"/>
  <c r="AZ590" i="35" s="1"/>
  <c r="BD597" i="35"/>
  <c r="AX621" i="35"/>
  <c r="BA621" i="35" s="1"/>
  <c r="W621" i="35"/>
  <c r="U626" i="35"/>
  <c r="AV626" i="35"/>
  <c r="AY626" i="35" s="1"/>
  <c r="AL690" i="35"/>
  <c r="AR690" i="35" s="1"/>
  <c r="W690" i="35"/>
  <c r="AX690" i="35"/>
  <c r="BA690" i="35" s="1"/>
  <c r="AJ702" i="35"/>
  <c r="AP702" i="35" s="1"/>
  <c r="AV702" i="35"/>
  <c r="AY702" i="35" s="1"/>
  <c r="U702" i="35"/>
  <c r="AJ703" i="35"/>
  <c r="AP703" i="35" s="1"/>
  <c r="AV703" i="35"/>
  <c r="AY703" i="35" s="1"/>
  <c r="U703" i="35"/>
  <c r="AL704" i="35"/>
  <c r="AR704" i="35" s="1"/>
  <c r="W704" i="35"/>
  <c r="AX704" i="35"/>
  <c r="BA704" i="35" s="1"/>
  <c r="U734" i="35"/>
  <c r="AV734" i="35"/>
  <c r="AY734" i="35" s="1"/>
  <c r="AJ734" i="35"/>
  <c r="AP734" i="35" s="1"/>
  <c r="W737" i="35"/>
  <c r="AX737" i="35"/>
  <c r="BA737" i="35" s="1"/>
  <c r="AX744" i="35"/>
  <c r="BA744" i="35" s="1"/>
  <c r="AL813" i="35"/>
  <c r="AR813" i="35" s="1"/>
  <c r="W813" i="35"/>
  <c r="AX813" i="35"/>
  <c r="BA813" i="35" s="1"/>
  <c r="AL818" i="35"/>
  <c r="AR818" i="35" s="1"/>
  <c r="W818" i="35"/>
  <c r="AX818" i="35"/>
  <c r="BA818" i="35" s="1"/>
  <c r="AV870" i="35"/>
  <c r="AY870" i="35" s="1"/>
  <c r="AJ870" i="35"/>
  <c r="AP870" i="35" s="1"/>
  <c r="AW887" i="35"/>
  <c r="AZ887" i="35" s="1"/>
  <c r="V887" i="35"/>
  <c r="AK887" i="35"/>
  <c r="AQ887" i="35" s="1"/>
  <c r="U544" i="35"/>
  <c r="W590" i="35"/>
  <c r="AX590" i="35"/>
  <c r="BA590" i="35" s="1"/>
  <c r="U591" i="35"/>
  <c r="AV591" i="35"/>
  <c r="AY591" i="35" s="1"/>
  <c r="AJ603" i="35"/>
  <c r="AP603" i="35" s="1"/>
  <c r="AJ611" i="35"/>
  <c r="AP611" i="35" s="1"/>
  <c r="AJ617" i="35"/>
  <c r="AP617" i="35" s="1"/>
  <c r="AV620" i="35"/>
  <c r="AY620" i="35" s="1"/>
  <c r="AJ620" i="35"/>
  <c r="AP620" i="35" s="1"/>
  <c r="AK622" i="35"/>
  <c r="AQ622" i="35" s="1"/>
  <c r="V626" i="35"/>
  <c r="AW626" i="35"/>
  <c r="AZ626" i="35" s="1"/>
  <c r="AL627" i="35"/>
  <c r="AR627" i="35" s="1"/>
  <c r="W627" i="35"/>
  <c r="AJ629" i="35"/>
  <c r="AP629" i="35" s="1"/>
  <c r="AV631" i="35"/>
  <c r="AY631" i="35" s="1"/>
  <c r="AJ631" i="35"/>
  <c r="AP631" i="35" s="1"/>
  <c r="AK686" i="35"/>
  <c r="AQ686" i="35" s="1"/>
  <c r="V686" i="35"/>
  <c r="AJ690" i="35"/>
  <c r="AP690" i="35" s="1"/>
  <c r="AV738" i="35"/>
  <c r="AY738" i="35" s="1"/>
  <c r="AV749" i="35"/>
  <c r="AY749" i="35" s="1"/>
  <c r="AJ749" i="35"/>
  <c r="AP749" i="35" s="1"/>
  <c r="U749" i="35"/>
  <c r="AW870" i="35"/>
  <c r="AZ870" i="35" s="1"/>
  <c r="V870" i="35"/>
  <c r="AK870" i="35"/>
  <c r="AQ870" i="35" s="1"/>
  <c r="AX887" i="35"/>
  <c r="BA887" i="35" s="1"/>
  <c r="W887" i="35"/>
  <c r="AL887" i="35"/>
  <c r="AR887" i="35" s="1"/>
  <c r="BE566" i="35"/>
  <c r="BB566" i="35" s="1"/>
  <c r="V585" i="35"/>
  <c r="AW585" i="35"/>
  <c r="AZ585" i="35" s="1"/>
  <c r="V591" i="35"/>
  <c r="AW591" i="35"/>
  <c r="AZ591" i="35" s="1"/>
  <c r="AV592" i="35"/>
  <c r="AY592" i="35" s="1"/>
  <c r="AV593" i="35"/>
  <c r="AY593" i="35" s="1"/>
  <c r="BD596" i="35"/>
  <c r="AL598" i="35"/>
  <c r="AR598" i="35" s="1"/>
  <c r="U600" i="35"/>
  <c r="U608" i="35"/>
  <c r="U616" i="35"/>
  <c r="U620" i="35"/>
  <c r="AJ625" i="35"/>
  <c r="AP625" i="35" s="1"/>
  <c r="U627" i="35"/>
  <c r="AK630" i="35"/>
  <c r="AQ630" i="35" s="1"/>
  <c r="AW630" i="35"/>
  <c r="AZ630" i="35" s="1"/>
  <c r="AJ681" i="35"/>
  <c r="AP681" i="35" s="1"/>
  <c r="U681" i="35"/>
  <c r="W694" i="35"/>
  <c r="AX694" i="35"/>
  <c r="BA694" i="35" s="1"/>
  <c r="AV700" i="35"/>
  <c r="AY700" i="35" s="1"/>
  <c r="U700" i="35"/>
  <c r="AJ700" i="35"/>
  <c r="AP700" i="35" s="1"/>
  <c r="AL703" i="35"/>
  <c r="AR703" i="35" s="1"/>
  <c r="W703" i="35"/>
  <c r="AK704" i="35"/>
  <c r="AQ704" i="35" s="1"/>
  <c r="AK705" i="35"/>
  <c r="AQ705" i="35" s="1"/>
  <c r="AV707" i="35"/>
  <c r="AY707" i="35" s="1"/>
  <c r="AJ707" i="35"/>
  <c r="AP707" i="35" s="1"/>
  <c r="U709" i="35"/>
  <c r="AK866" i="35"/>
  <c r="AQ866" i="35" s="1"/>
  <c r="AW866" i="35"/>
  <c r="AZ866" i="35" s="1"/>
  <c r="V866" i="35"/>
  <c r="AJ867" i="35"/>
  <c r="AP867" i="35" s="1"/>
  <c r="U867" i="35"/>
  <c r="AV867" i="35"/>
  <c r="AY867" i="35" s="1"/>
  <c r="U870" i="35"/>
  <c r="W585" i="35"/>
  <c r="U586" i="35"/>
  <c r="W591" i="35"/>
  <c r="AW592" i="35"/>
  <c r="AZ592" i="35" s="1"/>
  <c r="AW593" i="35"/>
  <c r="AZ593" i="35" s="1"/>
  <c r="AJ601" i="35"/>
  <c r="AP601" i="35" s="1"/>
  <c r="AJ609" i="35"/>
  <c r="AP609" i="35" s="1"/>
  <c r="AJ624" i="35"/>
  <c r="AP624" i="35" s="1"/>
  <c r="AK625" i="35"/>
  <c r="AQ625" i="35" s="1"/>
  <c r="AJ626" i="35"/>
  <c r="AP626" i="35" s="1"/>
  <c r="AX629" i="35"/>
  <c r="BA629" i="35" s="1"/>
  <c r="AX676" i="35"/>
  <c r="BA676" i="35" s="1"/>
  <c r="AW681" i="35"/>
  <c r="AZ681" i="35" s="1"/>
  <c r="V681" i="35"/>
  <c r="AW683" i="35"/>
  <c r="AZ683" i="35" s="1"/>
  <c r="AW687" i="35"/>
  <c r="AZ687" i="35" s="1"/>
  <c r="V687" i="35"/>
  <c r="AK689" i="35"/>
  <c r="AQ689" i="35" s="1"/>
  <c r="AK693" i="35"/>
  <c r="AQ693" i="35" s="1"/>
  <c r="AL694" i="35"/>
  <c r="AR694" i="35" s="1"/>
  <c r="AW700" i="35"/>
  <c r="AZ700" i="35" s="1"/>
  <c r="V700" i="35"/>
  <c r="AK700" i="35"/>
  <c r="AQ700" i="35" s="1"/>
  <c r="AL737" i="35"/>
  <c r="AR737" i="35" s="1"/>
  <c r="AX859" i="35"/>
  <c r="BA859" i="35" s="1"/>
  <c r="W859" i="35"/>
  <c r="AL859" i="35"/>
  <c r="AR859" i="35" s="1"/>
  <c r="V586" i="35"/>
  <c r="V592" i="35"/>
  <c r="V593" i="35"/>
  <c r="AJ600" i="35"/>
  <c r="AP600" i="35" s="1"/>
  <c r="AJ608" i="35"/>
  <c r="AP608" i="35" s="1"/>
  <c r="AJ616" i="35"/>
  <c r="AP616" i="35" s="1"/>
  <c r="AV619" i="35"/>
  <c r="AY619" i="35" s="1"/>
  <c r="AJ619" i="35"/>
  <c r="AP619" i="35" s="1"/>
  <c r="AL625" i="35"/>
  <c r="AR625" i="35" s="1"/>
  <c r="AK626" i="35"/>
  <c r="AQ626" i="35" s="1"/>
  <c r="AK678" i="35"/>
  <c r="AQ678" i="35" s="1"/>
  <c r="AW678" i="35"/>
  <c r="AZ678" i="35" s="1"/>
  <c r="AX681" i="35"/>
  <c r="BA681" i="35" s="1"/>
  <c r="W681" i="35"/>
  <c r="AL681" i="35"/>
  <c r="AR681" i="35" s="1"/>
  <c r="W685" i="35"/>
  <c r="AL700" i="35"/>
  <c r="AR700" i="35" s="1"/>
  <c r="W700" i="35"/>
  <c r="AX707" i="35"/>
  <c r="BA707" i="35" s="1"/>
  <c r="W707" i="35"/>
  <c r="AL707" i="35"/>
  <c r="AR707" i="35" s="1"/>
  <c r="U735" i="35"/>
  <c r="AV735" i="35"/>
  <c r="AY735" i="35" s="1"/>
  <c r="W744" i="35"/>
  <c r="U581" i="35"/>
  <c r="W586" i="35"/>
  <c r="U587" i="35"/>
  <c r="U606" i="35"/>
  <c r="U607" i="35"/>
  <c r="U619" i="35"/>
  <c r="BD628" i="35"/>
  <c r="BD643" i="35"/>
  <c r="V680" i="35"/>
  <c r="AW680" i="35"/>
  <c r="AZ680" i="35" s="1"/>
  <c r="AK680" i="35"/>
  <c r="AQ680" i="35" s="1"/>
  <c r="AV685" i="35"/>
  <c r="AY685" i="35" s="1"/>
  <c r="AJ685" i="35"/>
  <c r="AP685" i="35" s="1"/>
  <c r="AJ687" i="35"/>
  <c r="AP687" i="35" s="1"/>
  <c r="AV691" i="35"/>
  <c r="AY691" i="35" s="1"/>
  <c r="U691" i="35"/>
  <c r="V699" i="35"/>
  <c r="AW699" i="35"/>
  <c r="AZ699" i="35" s="1"/>
  <c r="AK699" i="35"/>
  <c r="AQ699" i="35" s="1"/>
  <c r="AX701" i="35"/>
  <c r="BA701" i="35" s="1"/>
  <c r="W701" i="35"/>
  <c r="AL701" i="35"/>
  <c r="AR701" i="35" s="1"/>
  <c r="AX703" i="35"/>
  <c r="BA703" i="35" s="1"/>
  <c r="U707" i="35"/>
  <c r="AW735" i="35"/>
  <c r="AZ735" i="35" s="1"/>
  <c r="V735" i="35"/>
  <c r="AL855" i="35"/>
  <c r="AR855" i="35" s="1"/>
  <c r="AX855" i="35"/>
  <c r="BA855" i="35" s="1"/>
  <c r="BD594" i="35"/>
  <c r="U597" i="35"/>
  <c r="U598" i="35"/>
  <c r="U614" i="35"/>
  <c r="AJ615" i="35"/>
  <c r="AP615" i="35" s="1"/>
  <c r="AL621" i="35"/>
  <c r="AR621" i="35" s="1"/>
  <c r="W628" i="35"/>
  <c r="U632" i="35"/>
  <c r="O636" i="35"/>
  <c r="AV632" i="35"/>
  <c r="AY632" i="35" s="1"/>
  <c r="U676" i="35"/>
  <c r="V678" i="35"/>
  <c r="W680" i="35"/>
  <c r="AL683" i="35"/>
  <c r="AR683" i="35" s="1"/>
  <c r="W683" i="35"/>
  <c r="AW685" i="35"/>
  <c r="AZ685" i="35" s="1"/>
  <c r="V685" i="35"/>
  <c r="AK685" i="35"/>
  <c r="AQ685" i="35" s="1"/>
  <c r="AK687" i="35"/>
  <c r="AQ687" i="35" s="1"/>
  <c r="AW691" i="35"/>
  <c r="AZ691" i="35" s="1"/>
  <c r="V691" i="35"/>
  <c r="AK691" i="35"/>
  <c r="AQ691" i="35" s="1"/>
  <c r="AW692" i="35"/>
  <c r="AZ692" i="35" s="1"/>
  <c r="AV760" i="35"/>
  <c r="AY760" i="35" s="1"/>
  <c r="AJ760" i="35"/>
  <c r="AP760" i="35" s="1"/>
  <c r="AL803" i="35"/>
  <c r="AR803" i="35" s="1"/>
  <c r="W803" i="35"/>
  <c r="AX803" i="35"/>
  <c r="BA803" i="35" s="1"/>
  <c r="W607" i="35"/>
  <c r="BD616" i="35"/>
  <c r="AV628" i="35"/>
  <c r="AY628" i="35" s="1"/>
  <c r="U628" i="35"/>
  <c r="AJ628" i="35"/>
  <c r="AP628" i="35" s="1"/>
  <c r="W682" i="35"/>
  <c r="U684" i="35"/>
  <c r="AV684" i="35"/>
  <c r="AY684" i="35" s="1"/>
  <c r="AX688" i="35"/>
  <c r="BA688" i="35" s="1"/>
  <c r="AW689" i="35"/>
  <c r="AZ689" i="35" s="1"/>
  <c r="AX691" i="35"/>
  <c r="BA691" i="35" s="1"/>
  <c r="AL691" i="35"/>
  <c r="AR691" i="35" s="1"/>
  <c r="AV693" i="35"/>
  <c r="AY693" i="35" s="1"/>
  <c r="U699" i="35"/>
  <c r="AV699" i="35"/>
  <c r="AY699" i="35" s="1"/>
  <c r="AJ699" i="35"/>
  <c r="AP699" i="35" s="1"/>
  <c r="AK735" i="35"/>
  <c r="AQ735" i="35" s="1"/>
  <c r="AL804" i="35"/>
  <c r="AR804" i="35" s="1"/>
  <c r="AX804" i="35"/>
  <c r="BA804" i="35" s="1"/>
  <c r="W804" i="35"/>
  <c r="W598" i="35"/>
  <c r="AW628" i="35"/>
  <c r="AZ628" i="35" s="1"/>
  <c r="AK628" i="35"/>
  <c r="AQ628" i="35" s="1"/>
  <c r="U629" i="35"/>
  <c r="AJ632" i="35"/>
  <c r="AP632" i="35" s="1"/>
  <c r="W676" i="35"/>
  <c r="AJ677" i="35"/>
  <c r="AP677" i="35" s="1"/>
  <c r="U677" i="35"/>
  <c r="AV677" i="35"/>
  <c r="AY677" i="35" s="1"/>
  <c r="AK681" i="35"/>
  <c r="AQ681" i="35" s="1"/>
  <c r="AK684" i="35"/>
  <c r="AQ684" i="35" s="1"/>
  <c r="AW684" i="35"/>
  <c r="AZ684" i="35" s="1"/>
  <c r="AX685" i="35"/>
  <c r="BA685" i="35" s="1"/>
  <c r="AW686" i="35"/>
  <c r="AZ686" i="35" s="1"/>
  <c r="AJ691" i="35"/>
  <c r="AP691" i="35" s="1"/>
  <c r="AW698" i="35"/>
  <c r="AZ698" i="35" s="1"/>
  <c r="AK698" i="35"/>
  <c r="AQ698" i="35" s="1"/>
  <c r="AX800" i="35"/>
  <c r="BA800" i="35" s="1"/>
  <c r="AL800" i="35"/>
  <c r="AR800" i="35" s="1"/>
  <c r="W800" i="35"/>
  <c r="AV822" i="35"/>
  <c r="AY822" i="35" s="1"/>
  <c r="U822" i="35"/>
  <c r="AJ822" i="35"/>
  <c r="AP822" i="35" s="1"/>
  <c r="W855" i="35"/>
  <c r="AV643" i="35"/>
  <c r="AY643" i="35" s="1"/>
  <c r="U643" i="35"/>
  <c r="AX689" i="35"/>
  <c r="BA689" i="35" s="1"/>
  <c r="AX692" i="35"/>
  <c r="BA692" i="35" s="1"/>
  <c r="W692" i="35"/>
  <c r="AV694" i="35"/>
  <c r="AY694" i="35" s="1"/>
  <c r="AY740" i="35"/>
  <c r="U740" i="35"/>
  <c r="AJ740" i="35"/>
  <c r="AP740" i="35" s="1"/>
  <c r="AL742" i="35"/>
  <c r="AR742" i="35" s="1"/>
  <c r="W742" i="35"/>
  <c r="AV745" i="35"/>
  <c r="AY745" i="35" s="1"/>
  <c r="AJ745" i="35"/>
  <c r="AP745" i="35" s="1"/>
  <c r="U745" i="35"/>
  <c r="AV747" i="35"/>
  <c r="AY747" i="35" s="1"/>
  <c r="U747" i="35"/>
  <c r="AJ754" i="35"/>
  <c r="AP754" i="35" s="1"/>
  <c r="U754" i="35"/>
  <c r="U812" i="35"/>
  <c r="AV812" i="35"/>
  <c r="AY812" i="35" s="1"/>
  <c r="AJ812" i="35"/>
  <c r="AP812" i="35" s="1"/>
  <c r="AL814" i="35"/>
  <c r="AR814" i="35" s="1"/>
  <c r="W814" i="35"/>
  <c r="AV860" i="35"/>
  <c r="AY860" i="35" s="1"/>
  <c r="U860" i="35"/>
  <c r="AK882" i="35"/>
  <c r="AQ882" i="35" s="1"/>
  <c r="AW882" i="35"/>
  <c r="AZ882" i="35" s="1"/>
  <c r="V882" i="35"/>
  <c r="AV890" i="35"/>
  <c r="AY890" i="35" s="1"/>
  <c r="U890" i="35"/>
  <c r="AJ890" i="35"/>
  <c r="AP890" i="35" s="1"/>
  <c r="AV630" i="35"/>
  <c r="AY630" i="35" s="1"/>
  <c r="U689" i="35"/>
  <c r="AK694" i="35"/>
  <c r="AQ694" i="35" s="1"/>
  <c r="AW694" i="35"/>
  <c r="AZ694" i="35" s="1"/>
  <c r="V694" i="35"/>
  <c r="AX702" i="35"/>
  <c r="BA702" i="35" s="1"/>
  <c r="W702" i="35"/>
  <c r="AK740" i="35"/>
  <c r="AQ740" i="35" s="1"/>
  <c r="V740" i="35"/>
  <c r="AJ757" i="35"/>
  <c r="AP757" i="35" s="1"/>
  <c r="U757" i="35"/>
  <c r="AV757" i="35"/>
  <c r="AY757" i="35" s="1"/>
  <c r="AK812" i="35"/>
  <c r="AQ812" i="35" s="1"/>
  <c r="AW812" i="35"/>
  <c r="AZ812" i="35" s="1"/>
  <c r="AV861" i="35"/>
  <c r="AY861" i="35" s="1"/>
  <c r="U861" i="35"/>
  <c r="AJ861" i="35"/>
  <c r="AP861" i="35" s="1"/>
  <c r="AW627" i="35"/>
  <c r="AZ627" i="35" s="1"/>
  <c r="V627" i="35"/>
  <c r="AJ643" i="35"/>
  <c r="AP643" i="35" s="1"/>
  <c r="V702" i="35"/>
  <c r="AV741" i="35"/>
  <c r="AY741" i="35" s="1"/>
  <c r="U741" i="35"/>
  <c r="AV754" i="35"/>
  <c r="AY754" i="35" s="1"/>
  <c r="AL812" i="35"/>
  <c r="AR812" i="35" s="1"/>
  <c r="AX812" i="35"/>
  <c r="BA812" i="35" s="1"/>
  <c r="W812" i="35"/>
  <c r="W689" i="35"/>
  <c r="AL692" i="35"/>
  <c r="AR692" i="35" s="1"/>
  <c r="U694" i="35"/>
  <c r="V701" i="35"/>
  <c r="AW701" i="35"/>
  <c r="AZ701" i="35" s="1"/>
  <c r="V703" i="35"/>
  <c r="V710" i="35"/>
  <c r="V741" i="35"/>
  <c r="AW741" i="35"/>
  <c r="AZ741" i="35" s="1"/>
  <c r="AK741" i="35"/>
  <c r="AQ741" i="35" s="1"/>
  <c r="AK743" i="35"/>
  <c r="AQ743" i="35" s="1"/>
  <c r="V743" i="35"/>
  <c r="AX802" i="35"/>
  <c r="BA802" i="35" s="1"/>
  <c r="W802" i="35"/>
  <c r="AL802" i="35"/>
  <c r="AR802" i="35" s="1"/>
  <c r="AJ860" i="35"/>
  <c r="AP860" i="35" s="1"/>
  <c r="AW679" i="35"/>
  <c r="AZ679" i="35" s="1"/>
  <c r="V679" i="35"/>
  <c r="AV680" i="35"/>
  <c r="AY680" i="35" s="1"/>
  <c r="U680" i="35"/>
  <c r="AX698" i="35"/>
  <c r="BA698" i="35" s="1"/>
  <c r="AJ742" i="35"/>
  <c r="AP742" i="35" s="1"/>
  <c r="AJ798" i="35"/>
  <c r="AP798" i="35" s="1"/>
  <c r="AV798" i="35"/>
  <c r="AY798" i="35" s="1"/>
  <c r="AV877" i="35"/>
  <c r="AY877" i="35" s="1"/>
  <c r="AJ877" i="35"/>
  <c r="AP877" i="35" s="1"/>
  <c r="U877" i="35"/>
  <c r="AK738" i="35"/>
  <c r="AQ738" i="35" s="1"/>
  <c r="V738" i="35"/>
  <c r="AK798" i="35"/>
  <c r="AQ798" i="35" s="1"/>
  <c r="V798" i="35"/>
  <c r="AW798" i="35"/>
  <c r="AZ798" i="35" s="1"/>
  <c r="AJ799" i="35"/>
  <c r="AP799" i="35" s="1"/>
  <c r="U799" i="35"/>
  <c r="AV799" i="35"/>
  <c r="AY799" i="35" s="1"/>
  <c r="AJ819" i="35"/>
  <c r="AP819" i="35" s="1"/>
  <c r="U819" i="35"/>
  <c r="AV819" i="35"/>
  <c r="AY819" i="35" s="1"/>
  <c r="AK820" i="35"/>
  <c r="AQ820" i="35" s="1"/>
  <c r="AW820" i="35"/>
  <c r="AZ820" i="35" s="1"/>
  <c r="V820" i="35"/>
  <c r="AX626" i="35"/>
  <c r="BA626" i="35" s="1"/>
  <c r="W626" i="35"/>
  <c r="AK707" i="35"/>
  <c r="AQ707" i="35" s="1"/>
  <c r="V707" i="35"/>
  <c r="AW737" i="35"/>
  <c r="AZ737" i="35" s="1"/>
  <c r="V737" i="35"/>
  <c r="AL741" i="35"/>
  <c r="AR741" i="35" s="1"/>
  <c r="AV748" i="35"/>
  <c r="AY748" i="35" s="1"/>
  <c r="AJ748" i="35"/>
  <c r="AP748" i="35" s="1"/>
  <c r="U748" i="35"/>
  <c r="AW795" i="35"/>
  <c r="V795" i="35"/>
  <c r="AK795" i="35"/>
  <c r="BE794" i="35"/>
  <c r="BD802" i="35"/>
  <c r="AW821" i="35"/>
  <c r="AZ821" i="35" s="1"/>
  <c r="V821" i="35"/>
  <c r="AK821" i="35"/>
  <c r="AQ821" i="35" s="1"/>
  <c r="AL875" i="35"/>
  <c r="AR875" i="35" s="1"/>
  <c r="AX875" i="35"/>
  <c r="BA875" i="35" s="1"/>
  <c r="W875" i="35"/>
  <c r="U795" i="35"/>
  <c r="AV795" i="35"/>
  <c r="O796" i="35"/>
  <c r="AL799" i="35"/>
  <c r="AR799" i="35" s="1"/>
  <c r="AX799" i="35"/>
  <c r="BA799" i="35" s="1"/>
  <c r="AW802" i="35"/>
  <c r="AZ802" i="35" s="1"/>
  <c r="AK802" i="35"/>
  <c r="AQ802" i="35" s="1"/>
  <c r="AK852" i="35"/>
  <c r="AQ852" i="35" s="1"/>
  <c r="V852" i="35"/>
  <c r="AW852" i="35"/>
  <c r="AZ852" i="35" s="1"/>
  <c r="AW859" i="35"/>
  <c r="AZ859" i="35" s="1"/>
  <c r="V859" i="35"/>
  <c r="AK859" i="35"/>
  <c r="AQ859" i="35" s="1"/>
  <c r="AV706" i="35"/>
  <c r="AY706" i="35" s="1"/>
  <c r="U706" i="35"/>
  <c r="BD733" i="35"/>
  <c r="BC735" i="35"/>
  <c r="AL795" i="35"/>
  <c r="AX795" i="35"/>
  <c r="Q796" i="35"/>
  <c r="W799" i="35"/>
  <c r="V804" i="35"/>
  <c r="AL851" i="35"/>
  <c r="AR851" i="35" s="1"/>
  <c r="AX851" i="35"/>
  <c r="BA851" i="35" s="1"/>
  <c r="AJ855" i="35"/>
  <c r="AP855" i="35" s="1"/>
  <c r="AV855" i="35"/>
  <c r="AY855" i="35" s="1"/>
  <c r="AL863" i="35"/>
  <c r="AR863" i="35" s="1"/>
  <c r="W863" i="35"/>
  <c r="AX863" i="35"/>
  <c r="BA863" i="35" s="1"/>
  <c r="U686" i="35"/>
  <c r="W687" i="35"/>
  <c r="U692" i="35"/>
  <c r="W693" i="35"/>
  <c r="U710" i="35"/>
  <c r="AL738" i="35"/>
  <c r="AR738" i="35" s="1"/>
  <c r="AX738" i="35"/>
  <c r="BA738" i="35" s="1"/>
  <c r="W738" i="35"/>
  <c r="BA740" i="35"/>
  <c r="W740" i="35"/>
  <c r="U766" i="35"/>
  <c r="AJ795" i="35"/>
  <c r="U852" i="35"/>
  <c r="AJ852" i="35"/>
  <c r="AP852" i="35" s="1"/>
  <c r="AV824" i="35"/>
  <c r="AY824" i="35" s="1"/>
  <c r="U824" i="35"/>
  <c r="AV825" i="35"/>
  <c r="AJ825" i="35"/>
  <c r="AV851" i="35"/>
  <c r="AY851" i="35" s="1"/>
  <c r="U851" i="35"/>
  <c r="AK742" i="35"/>
  <c r="AQ742" i="35" s="1"/>
  <c r="AW742" i="35"/>
  <c r="AZ742" i="35" s="1"/>
  <c r="V742" i="35"/>
  <c r="AV797" i="35"/>
  <c r="AY797" i="35" s="1"/>
  <c r="U797" i="35"/>
  <c r="P797" i="35"/>
  <c r="AX810" i="35"/>
  <c r="BA810" i="35" s="1"/>
  <c r="W810" i="35"/>
  <c r="AV816" i="35"/>
  <c r="AY816" i="35" s="1"/>
  <c r="U816" i="35"/>
  <c r="AK824" i="35"/>
  <c r="AQ824" i="35" s="1"/>
  <c r="AW824" i="35"/>
  <c r="AZ824" i="35" s="1"/>
  <c r="V824" i="35"/>
  <c r="AW851" i="35"/>
  <c r="AZ851" i="35" s="1"/>
  <c r="V851" i="35"/>
  <c r="AK851" i="35"/>
  <c r="AQ851" i="35" s="1"/>
  <c r="AL865" i="35"/>
  <c r="AR865" i="35" s="1"/>
  <c r="W865" i="35"/>
  <c r="AV872" i="35"/>
  <c r="AY872" i="35" s="1"/>
  <c r="U872" i="35"/>
  <c r="AJ872" i="35"/>
  <c r="AP872" i="35" s="1"/>
  <c r="AL882" i="35"/>
  <c r="AR882" i="35" s="1"/>
  <c r="AX882" i="35"/>
  <c r="BA882" i="35" s="1"/>
  <c r="AL740" i="35"/>
  <c r="AR740" i="35" s="1"/>
  <c r="Q797" i="35"/>
  <c r="V816" i="35"/>
  <c r="AW816" i="35"/>
  <c r="AZ816" i="35" s="1"/>
  <c r="AK816" i="35"/>
  <c r="AQ816" i="35" s="1"/>
  <c r="AL854" i="35"/>
  <c r="AR854" i="35" s="1"/>
  <c r="W854" i="35"/>
  <c r="U858" i="35"/>
  <c r="AJ858" i="35"/>
  <c r="AP858" i="35" s="1"/>
  <c r="AX865" i="35"/>
  <c r="BA865" i="35" s="1"/>
  <c r="AW814" i="35"/>
  <c r="AZ814" i="35" s="1"/>
  <c r="AX820" i="35"/>
  <c r="BA820" i="35" s="1"/>
  <c r="W820" i="35"/>
  <c r="AW823" i="35"/>
  <c r="AZ823" i="35" s="1"/>
  <c r="AL824" i="35"/>
  <c r="AR824" i="35" s="1"/>
  <c r="W824" i="35"/>
  <c r="AW854" i="35"/>
  <c r="AZ854" i="35" s="1"/>
  <c r="AW860" i="35"/>
  <c r="AZ860" i="35" s="1"/>
  <c r="V860" i="35"/>
  <c r="AW865" i="35"/>
  <c r="AZ865" i="35" s="1"/>
  <c r="O887" i="35"/>
  <c r="AV804" i="35"/>
  <c r="AY804" i="35" s="1"/>
  <c r="U804" i="35"/>
  <c r="AJ818" i="35"/>
  <c r="AP818" i="35" s="1"/>
  <c r="AW819" i="35"/>
  <c r="AZ819" i="35" s="1"/>
  <c r="AV826" i="35"/>
  <c r="O828" i="35"/>
  <c r="AJ826" i="35"/>
  <c r="AW856" i="35"/>
  <c r="AZ856" i="35" s="1"/>
  <c r="AW858" i="35"/>
  <c r="AZ858" i="35" s="1"/>
  <c r="V858" i="35"/>
  <c r="AK858" i="35"/>
  <c r="AQ858" i="35" s="1"/>
  <c r="AV868" i="35"/>
  <c r="AY868" i="35" s="1"/>
  <c r="U868" i="35"/>
  <c r="AJ868" i="35"/>
  <c r="AP868" i="35" s="1"/>
  <c r="AW872" i="35"/>
  <c r="AZ872" i="35" s="1"/>
  <c r="V872" i="35"/>
  <c r="AK872" i="35"/>
  <c r="AQ872" i="35" s="1"/>
  <c r="AJ879" i="35"/>
  <c r="AP879" i="35" s="1"/>
  <c r="U879" i="35"/>
  <c r="AV882" i="35"/>
  <c r="AY882" i="35" s="1"/>
  <c r="AJ882" i="35"/>
  <c r="AP882" i="35" s="1"/>
  <c r="U882" i="35"/>
  <c r="AX856" i="35"/>
  <c r="BA856" i="35" s="1"/>
  <c r="AX858" i="35"/>
  <c r="BA858" i="35" s="1"/>
  <c r="W858" i="35"/>
  <c r="AK864" i="35"/>
  <c r="AQ864" i="35" s="1"/>
  <c r="AW864" i="35"/>
  <c r="AZ864" i="35" s="1"/>
  <c r="AW868" i="35"/>
  <c r="AZ868" i="35" s="1"/>
  <c r="V868" i="35"/>
  <c r="AW871" i="35"/>
  <c r="AZ871" i="35" s="1"/>
  <c r="V871" i="35"/>
  <c r="AW875" i="35"/>
  <c r="AZ875" i="35" s="1"/>
  <c r="AK875" i="35"/>
  <c r="AQ875" i="35" s="1"/>
  <c r="V875" i="35"/>
  <c r="AX884" i="35"/>
  <c r="BA884" i="35" s="1"/>
  <c r="V813" i="35"/>
  <c r="AX821" i="35"/>
  <c r="BA821" i="35" s="1"/>
  <c r="W821" i="35"/>
  <c r="W823" i="35"/>
  <c r="AX868" i="35"/>
  <c r="BA868" i="35" s="1"/>
  <c r="W868" i="35"/>
  <c r="AV869" i="35"/>
  <c r="AY869" i="35" s="1"/>
  <c r="AX870" i="35"/>
  <c r="BA870" i="35" s="1"/>
  <c r="W870" i="35"/>
  <c r="AL870" i="35"/>
  <c r="AR870" i="35" s="1"/>
  <c r="AX871" i="35"/>
  <c r="BA871" i="35" s="1"/>
  <c r="W871" i="35"/>
  <c r="U878" i="35"/>
  <c r="AX886" i="35"/>
  <c r="BA886" i="35" s="1"/>
  <c r="W886" i="35"/>
  <c r="U764" i="35"/>
  <c r="O771" i="35"/>
  <c r="O770" i="35" s="1"/>
  <c r="AV800" i="35"/>
  <c r="AY800" i="35" s="1"/>
  <c r="AJ804" i="35"/>
  <c r="AP804" i="35" s="1"/>
  <c r="U807" i="35"/>
  <c r="AL816" i="35"/>
  <c r="AR816" i="35" s="1"/>
  <c r="U821" i="35"/>
  <c r="AK853" i="35"/>
  <c r="AQ853" i="35" s="1"/>
  <c r="V853" i="35"/>
  <c r="V856" i="35"/>
  <c r="V865" i="35"/>
  <c r="AK871" i="35"/>
  <c r="AQ871" i="35" s="1"/>
  <c r="AV873" i="35"/>
  <c r="AY873" i="35" s="1"/>
  <c r="U873" i="35"/>
  <c r="AJ875" i="35"/>
  <c r="AP875" i="35" s="1"/>
  <c r="AV889" i="35"/>
  <c r="AY889" i="35" s="1"/>
  <c r="U889" i="35"/>
  <c r="AJ813" i="35"/>
  <c r="AP813" i="35" s="1"/>
  <c r="U813" i="35"/>
  <c r="AW815" i="35"/>
  <c r="AZ815" i="35" s="1"/>
  <c r="V815" i="35"/>
  <c r="AL853" i="35"/>
  <c r="AR853" i="35" s="1"/>
  <c r="W853" i="35"/>
  <c r="W856" i="35"/>
  <c r="AX869" i="35"/>
  <c r="BA869" i="35" s="1"/>
  <c r="W869" i="35"/>
  <c r="AJ880" i="35"/>
  <c r="AP880" i="35" s="1"/>
  <c r="W884" i="35"/>
  <c r="AW889" i="35"/>
  <c r="AZ889" i="35" s="1"/>
  <c r="V889" i="35"/>
  <c r="AG771" i="35"/>
  <c r="AJ771" i="35" s="1"/>
  <c r="U800" i="35"/>
  <c r="AW803" i="35"/>
  <c r="AZ803" i="35" s="1"/>
  <c r="V803" i="35"/>
  <c r="O827" i="35"/>
  <c r="U853" i="35"/>
  <c r="AX864" i="35"/>
  <c r="BA864" i="35" s="1"/>
  <c r="AJ865" i="35"/>
  <c r="AP865" i="35" s="1"/>
  <c r="AV865" i="35"/>
  <c r="AY865" i="35" s="1"/>
  <c r="U865" i="35"/>
  <c r="U869" i="35"/>
  <c r="AJ876" i="35"/>
  <c r="AP876" i="35" s="1"/>
  <c r="AK880" i="35"/>
  <c r="AQ880" i="35" s="1"/>
  <c r="W881" i="35"/>
  <c r="AV859" i="35"/>
  <c r="AY859" i="35" s="1"/>
  <c r="U859" i="35"/>
  <c r="AW861" i="35"/>
  <c r="AZ861" i="35" s="1"/>
  <c r="AX872" i="35"/>
  <c r="BA872" i="35" s="1"/>
  <c r="AV874" i="35"/>
  <c r="AY874" i="35" s="1"/>
  <c r="AV881" i="35"/>
  <c r="AY881" i="35" s="1"/>
  <c r="AV871" i="35"/>
  <c r="AY871" i="35" s="1"/>
  <c r="U871" i="35"/>
  <c r="AW876" i="35"/>
  <c r="AZ876" i="35" s="1"/>
  <c r="AX852" i="35"/>
  <c r="BA852" i="35" s="1"/>
  <c r="AX876" i="35"/>
  <c r="BA876" i="35" s="1"/>
  <c r="AV866" i="35"/>
  <c r="AY866" i="35" s="1"/>
  <c r="AW867" i="35"/>
  <c r="AZ867" i="35" s="1"/>
  <c r="U883" i="35"/>
  <c r="AX885" i="35"/>
  <c r="BA885" i="35" s="1"/>
  <c r="W885" i="35"/>
  <c r="AV888" i="35"/>
  <c r="AY888" i="35" s="1"/>
  <c r="U888" i="35"/>
  <c r="AJ892" i="35"/>
  <c r="AP892" i="35" s="1"/>
  <c r="U892" i="35"/>
  <c r="AX857" i="35"/>
  <c r="BA857" i="35" s="1"/>
  <c r="W857" i="35"/>
  <c r="V876" i="35"/>
  <c r="AW888" i="35"/>
  <c r="AZ888" i="35" s="1"/>
  <c r="V888" i="35"/>
  <c r="BB538" i="35" l="1"/>
  <c r="BB520" i="35"/>
  <c r="BB553" i="35"/>
  <c r="AJ462" i="35"/>
  <c r="AP369" i="35"/>
  <c r="AJ796" i="35"/>
  <c r="AP795" i="35"/>
  <c r="AW533" i="35"/>
  <c r="AZ533" i="35" s="1"/>
  <c r="BE533" i="35"/>
  <c r="BB533" i="35" s="1"/>
  <c r="V533" i="35"/>
  <c r="AW541" i="35"/>
  <c r="AZ541" i="35" s="1"/>
  <c r="V541" i="35"/>
  <c r="AW524" i="35"/>
  <c r="AZ524" i="35" s="1"/>
  <c r="V524" i="35"/>
  <c r="BE541" i="35"/>
  <c r="BB541" i="35" s="1"/>
  <c r="AV808" i="35"/>
  <c r="AY808" i="35" s="1"/>
  <c r="AJ808" i="35"/>
  <c r="AP808" i="35" s="1"/>
  <c r="AK796" i="35"/>
  <c r="AQ795" i="35"/>
  <c r="W797" i="35"/>
  <c r="AL797" i="35"/>
  <c r="AR797" i="35" s="1"/>
  <c r="AX797" i="35"/>
  <c r="BA797" i="35" s="1"/>
  <c r="AV796" i="35"/>
  <c r="AY795" i="35"/>
  <c r="AZ795" i="35"/>
  <c r="AW796" i="35"/>
  <c r="AX539" i="35"/>
  <c r="BA539" i="35" s="1"/>
  <c r="W539" i="35"/>
  <c r="U344" i="35"/>
  <c r="AV531" i="35"/>
  <c r="AY531" i="35" s="1"/>
  <c r="U531" i="35"/>
  <c r="BE531" i="35"/>
  <c r="BB531" i="35" s="1"/>
  <c r="AV545" i="35"/>
  <c r="AY545" i="35" s="1"/>
  <c r="BE545" i="35"/>
  <c r="BB545" i="35" s="1"/>
  <c r="U545" i="35"/>
  <c r="AV323" i="35"/>
  <c r="AV325" i="35"/>
  <c r="AV324" i="35"/>
  <c r="AY167" i="35"/>
  <c r="A324" i="35"/>
  <c r="AV535" i="35"/>
  <c r="AY535" i="35" s="1"/>
  <c r="U535" i="35"/>
  <c r="BE535" i="35"/>
  <c r="BB535" i="35" s="1"/>
  <c r="AV827" i="35"/>
  <c r="AJ827" i="35"/>
  <c r="BE536" i="35"/>
  <c r="BB536" i="35" s="1"/>
  <c r="U536" i="35"/>
  <c r="AV536" i="35"/>
  <c r="AY536" i="35" s="1"/>
  <c r="BE525" i="35"/>
  <c r="BB525" i="35" s="1"/>
  <c r="U525" i="35"/>
  <c r="AV525" i="35"/>
  <c r="AY525" i="35" s="1"/>
  <c r="A320" i="35"/>
  <c r="AV887" i="35"/>
  <c r="AY887" i="35" s="1"/>
  <c r="U887" i="35"/>
  <c r="AJ887" i="35"/>
  <c r="AP887" i="35" s="1"/>
  <c r="AV636" i="35"/>
  <c r="AJ636" i="35"/>
  <c r="AY430" i="35"/>
  <c r="AV463" i="35"/>
  <c r="AP344" i="35"/>
  <c r="A323" i="35"/>
  <c r="AV524" i="35"/>
  <c r="AY524" i="35" s="1"/>
  <c r="U524" i="35"/>
  <c r="BE524" i="35"/>
  <c r="BB524" i="35" s="1"/>
  <c r="BB528" i="35"/>
  <c r="AW344" i="35"/>
  <c r="AZ346" i="35"/>
  <c r="AZ344" i="35" s="1"/>
  <c r="A321" i="35"/>
  <c r="A327" i="35"/>
  <c r="BE532" i="35"/>
  <c r="U532" i="35"/>
  <c r="AV532" i="35"/>
  <c r="AY532" i="35" s="1"/>
  <c r="AK797" i="35"/>
  <c r="AQ797" i="35" s="1"/>
  <c r="V797" i="35"/>
  <c r="AW797" i="35"/>
  <c r="AZ797" i="35" s="1"/>
  <c r="AX796" i="35"/>
  <c r="BA795" i="35"/>
  <c r="BE540" i="35"/>
  <c r="BB540" i="35" s="1"/>
  <c r="U540" i="35"/>
  <c r="AV540" i="35"/>
  <c r="AY540" i="35" s="1"/>
  <c r="AV466" i="35"/>
  <c r="AV465" i="35"/>
  <c r="AV464" i="35"/>
  <c r="AY429" i="35"/>
  <c r="AJ463" i="35"/>
  <c r="AP430" i="35"/>
  <c r="Q344" i="35"/>
  <c r="AL346" i="35"/>
  <c r="AX346" i="35"/>
  <c r="W346" i="35"/>
  <c r="W344" i="35" s="1"/>
  <c r="V352" i="35"/>
  <c r="AJ353" i="35"/>
  <c r="O352" i="35"/>
  <c r="AV353" i="35"/>
  <c r="U353" i="35"/>
  <c r="U352" i="35" s="1"/>
  <c r="AJ344" i="35"/>
  <c r="AV334" i="35"/>
  <c r="AY191" i="35"/>
  <c r="AV335" i="35"/>
  <c r="AL796" i="35"/>
  <c r="AR795" i="35"/>
  <c r="A329" i="35"/>
  <c r="AZ353" i="35"/>
  <c r="AZ352" i="35" s="1"/>
  <c r="AW352" i="35"/>
  <c r="AL335" i="35"/>
  <c r="AL334" i="35"/>
  <c r="AR191" i="35"/>
  <c r="AJ466" i="35"/>
  <c r="AJ464" i="35"/>
  <c r="AJ465" i="35"/>
  <c r="AP429" i="35"/>
  <c r="AW526" i="35"/>
  <c r="AZ526" i="35" s="1"/>
  <c r="V526" i="35"/>
  <c r="AV330" i="35"/>
  <c r="AJ330" i="35"/>
  <c r="O331" i="35"/>
  <c r="AL352" i="35"/>
  <c r="AV320" i="35"/>
  <c r="AY159" i="35"/>
  <c r="A322" i="35"/>
  <c r="AW537" i="35"/>
  <c r="AZ537" i="35" s="1"/>
  <c r="BE537" i="35"/>
  <c r="BB537" i="35" s="1"/>
  <c r="V537" i="35"/>
  <c r="AK344" i="35"/>
  <c r="AQ346" i="35"/>
  <c r="AQ344" i="35" s="1"/>
  <c r="U546" i="35"/>
  <c r="BE546" i="35"/>
  <c r="BB546" i="35" s="1"/>
  <c r="AV546" i="35"/>
  <c r="AY546" i="35" s="1"/>
  <c r="AR352" i="35"/>
  <c r="BE526" i="35"/>
  <c r="BB526" i="35" s="1"/>
  <c r="AQ353" i="35"/>
  <c r="AQ352" i="35" s="1"/>
  <c r="AK352" i="35"/>
  <c r="AY347" i="35"/>
  <c r="AY344" i="35" s="1"/>
  <c r="AV344" i="35"/>
  <c r="AV828" i="35"/>
  <c r="AJ828" i="35"/>
  <c r="BE552" i="35"/>
  <c r="BB552" i="35" s="1"/>
  <c r="AV552" i="35"/>
  <c r="AY552" i="35" s="1"/>
  <c r="U552" i="35"/>
  <c r="AV547" i="35"/>
  <c r="AY547" i="35" s="1"/>
  <c r="BE547" i="35"/>
  <c r="BB547" i="35" s="1"/>
  <c r="U547" i="35"/>
  <c r="BB532" i="35"/>
  <c r="AX524" i="35"/>
  <c r="BA524" i="35" s="1"/>
  <c r="W524" i="35"/>
  <c r="AV539" i="35"/>
  <c r="AY539" i="35" s="1"/>
  <c r="U539" i="35"/>
  <c r="BE539" i="35"/>
  <c r="BB539" i="35" s="1"/>
  <c r="AJ320" i="35"/>
  <c r="AP159" i="35"/>
  <c r="O332" i="35" l="1"/>
  <c r="AV331" i="35"/>
  <c r="AJ331" i="35"/>
  <c r="AV352" i="35"/>
  <c r="AY353" i="35"/>
  <c r="AY352" i="35" s="1"/>
  <c r="AP353" i="35"/>
  <c r="AP352" i="35" s="1"/>
  <c r="AJ352" i="35"/>
  <c r="AX344" i="35"/>
  <c r="BA346" i="35"/>
  <c r="BA344" i="35" s="1"/>
  <c r="A331" i="35"/>
  <c r="AR346" i="35"/>
  <c r="AR344" i="35" s="1"/>
  <c r="AL344" i="35"/>
  <c r="BE517" i="35"/>
  <c r="A332" i="35"/>
  <c r="AV332" i="35" l="1"/>
  <c r="AJ332" i="35"/>
  <c r="O333" i="35"/>
  <c r="A333" i="35"/>
  <c r="AV333" i="35" l="1"/>
  <c r="AJ333" i="35"/>
  <c r="A335" i="35"/>
  <c r="A334" i="35"/>
  <c r="E165" i="23" l="1"/>
  <c r="J165" i="23" s="1"/>
  <c r="J159" i="23" l="1"/>
  <c r="J173" i="23"/>
  <c r="J174" i="23"/>
  <c r="J183" i="23"/>
  <c r="J169" i="23"/>
  <c r="J154" i="23"/>
  <c r="E179" i="23"/>
  <c r="J179" i="23" s="1"/>
  <c r="E150" i="23"/>
  <c r="J150" i="23" s="1"/>
  <c r="J182" i="23"/>
  <c r="J187" i="23"/>
  <c r="J168" i="23"/>
  <c r="J153" i="23"/>
  <c r="J158" i="23"/>
  <c r="J188" i="23"/>
  <c r="Q46" i="7" l="1"/>
  <c r="T46" i="7" s="1"/>
  <c r="P46" i="7"/>
  <c r="S46" i="7" s="1"/>
  <c r="O46" i="7"/>
  <c r="R46" i="7" s="1"/>
  <c r="Q45" i="7"/>
  <c r="T45" i="7" s="1"/>
  <c r="P45" i="7"/>
  <c r="S45" i="7" s="1"/>
  <c r="O45" i="7"/>
  <c r="R45" i="7" s="1"/>
  <c r="Q44" i="7"/>
  <c r="T44" i="7" s="1"/>
  <c r="P44" i="7"/>
  <c r="S44" i="7" s="1"/>
  <c r="O44" i="7"/>
  <c r="R44" i="7" s="1"/>
  <c r="Q43" i="7"/>
  <c r="T43" i="7" s="1"/>
  <c r="P43" i="7"/>
  <c r="S43" i="7" s="1"/>
  <c r="O43" i="7"/>
  <c r="R43" i="7" s="1"/>
  <c r="Q42" i="7"/>
  <c r="T42" i="7" s="1"/>
  <c r="P42" i="7"/>
  <c r="S42" i="7" s="1"/>
  <c r="O42" i="7"/>
  <c r="R42" i="7" s="1"/>
  <c r="Q41" i="7"/>
  <c r="T41" i="7" s="1"/>
  <c r="P41" i="7"/>
  <c r="S41" i="7" s="1"/>
  <c r="O41" i="7"/>
  <c r="R41" i="7" s="1"/>
  <c r="Q40" i="7"/>
  <c r="T40" i="7" s="1"/>
  <c r="P40" i="7"/>
  <c r="S40" i="7" s="1"/>
  <c r="O40" i="7"/>
  <c r="R40" i="7" s="1"/>
  <c r="Q39" i="7"/>
  <c r="T39" i="7" s="1"/>
  <c r="P39" i="7"/>
  <c r="S39" i="7" s="1"/>
  <c r="O39" i="7"/>
  <c r="R39" i="7" s="1"/>
  <c r="Q38" i="7"/>
  <c r="T38" i="7" s="1"/>
  <c r="P38" i="7"/>
  <c r="S38" i="7" s="1"/>
  <c r="O38" i="7"/>
  <c r="R38" i="7" s="1"/>
  <c r="Q37" i="7"/>
  <c r="T37" i="7" s="1"/>
  <c r="P37" i="7"/>
  <c r="S37" i="7" s="1"/>
  <c r="O37" i="7"/>
  <c r="R37" i="7" s="1"/>
  <c r="Q36" i="7"/>
  <c r="T36" i="7" s="1"/>
  <c r="P36" i="7"/>
  <c r="S36" i="7" s="1"/>
  <c r="O36" i="7"/>
  <c r="R36" i="7" s="1"/>
  <c r="Q35" i="7"/>
  <c r="T35" i="7" s="1"/>
  <c r="P35" i="7"/>
  <c r="S35" i="7" s="1"/>
  <c r="O35" i="7"/>
  <c r="R35" i="7" s="1"/>
  <c r="Q34" i="7"/>
  <c r="T34" i="7" s="1"/>
  <c r="P34" i="7"/>
  <c r="S34" i="7" s="1"/>
  <c r="O34" i="7"/>
  <c r="R34" i="7" s="1"/>
  <c r="Q33" i="7"/>
  <c r="T33" i="7" s="1"/>
  <c r="P33" i="7"/>
  <c r="S33" i="7" s="1"/>
  <c r="O33" i="7"/>
  <c r="R33" i="7" s="1"/>
  <c r="Q29" i="7"/>
  <c r="T29" i="7" s="1"/>
  <c r="P29" i="7"/>
  <c r="S29" i="7" s="1"/>
  <c r="O29" i="7"/>
  <c r="R29" i="7" s="1"/>
  <c r="Q28" i="7"/>
  <c r="T28" i="7" s="1"/>
  <c r="P28" i="7"/>
  <c r="S28" i="7" s="1"/>
  <c r="O28" i="7"/>
  <c r="R28" i="7" s="1"/>
  <c r="Q27" i="7"/>
  <c r="T27" i="7" s="1"/>
  <c r="P27" i="7"/>
  <c r="S27" i="7" s="1"/>
  <c r="O27" i="7"/>
  <c r="R27" i="7" s="1"/>
  <c r="Q26" i="7"/>
  <c r="T26" i="7" s="1"/>
  <c r="P26" i="7"/>
  <c r="S26" i="7" s="1"/>
  <c r="O26" i="7"/>
  <c r="R26" i="7" s="1"/>
  <c r="Q25" i="7"/>
  <c r="T25" i="7" s="1"/>
  <c r="P25" i="7"/>
  <c r="S25" i="7" s="1"/>
  <c r="O25" i="7"/>
  <c r="R25" i="7" s="1"/>
  <c r="Q24" i="7"/>
  <c r="T24" i="7" s="1"/>
  <c r="P24" i="7"/>
  <c r="S24" i="7" s="1"/>
  <c r="O24" i="7"/>
  <c r="R24" i="7" s="1"/>
  <c r="Q23" i="7"/>
  <c r="T23" i="7" s="1"/>
  <c r="P23" i="7"/>
  <c r="S23" i="7" s="1"/>
  <c r="O23" i="7"/>
  <c r="R23" i="7" s="1"/>
  <c r="Q22" i="7"/>
  <c r="T22" i="7" s="1"/>
  <c r="P22" i="7"/>
  <c r="S22" i="7" s="1"/>
  <c r="O22" i="7"/>
  <c r="R22" i="7" s="1"/>
  <c r="Q21" i="7"/>
  <c r="T21" i="7" s="1"/>
  <c r="P21" i="7"/>
  <c r="S21" i="7" s="1"/>
  <c r="O21" i="7"/>
  <c r="R21" i="7" s="1"/>
  <c r="Q20" i="7"/>
  <c r="T20" i="7" s="1"/>
  <c r="P20" i="7"/>
  <c r="S20" i="7" s="1"/>
  <c r="O20" i="7"/>
  <c r="R20" i="7" s="1"/>
  <c r="Q19" i="7"/>
  <c r="T19" i="7" s="1"/>
  <c r="P19" i="7"/>
  <c r="S19" i="7" s="1"/>
  <c r="O19" i="7"/>
  <c r="R19" i="7" s="1"/>
  <c r="Q18" i="7"/>
  <c r="T18" i="7" s="1"/>
  <c r="P18" i="7"/>
  <c r="S18" i="7" s="1"/>
  <c r="O18" i="7"/>
  <c r="R18" i="7" s="1"/>
  <c r="Q17" i="7"/>
  <c r="T17" i="7" s="1"/>
  <c r="P17" i="7"/>
  <c r="S17" i="7" s="1"/>
  <c r="O17" i="7"/>
  <c r="R17" i="7" s="1"/>
  <c r="Q16" i="7"/>
  <c r="T16" i="7" s="1"/>
  <c r="P16" i="7"/>
  <c r="S16" i="7" s="1"/>
  <c r="O16" i="7"/>
  <c r="R16" i="7" s="1"/>
  <c r="Q12" i="7"/>
  <c r="P12" i="7"/>
  <c r="O12" i="7"/>
  <c r="R12" i="7" s="1"/>
  <c r="K12" i="7"/>
  <c r="T12" i="7" s="1"/>
  <c r="J12" i="7"/>
  <c r="S12" i="7" s="1"/>
  <c r="Q11" i="7"/>
  <c r="P11" i="7"/>
  <c r="O11" i="7"/>
  <c r="R11" i="7" s="1"/>
  <c r="K11" i="7"/>
  <c r="J11" i="7"/>
  <c r="Q10" i="7"/>
  <c r="P10" i="7"/>
  <c r="O10" i="7"/>
  <c r="R10" i="7" s="1"/>
  <c r="Q9" i="7"/>
  <c r="P9" i="7"/>
  <c r="O9" i="7"/>
  <c r="R9" i="7" s="1"/>
  <c r="K9" i="7"/>
  <c r="J9" i="7"/>
  <c r="Q8" i="7"/>
  <c r="P8" i="7"/>
  <c r="O8" i="7"/>
  <c r="R8" i="7" s="1"/>
  <c r="Q7" i="7"/>
  <c r="P7" i="7"/>
  <c r="O7" i="7"/>
  <c r="R7" i="7" s="1"/>
  <c r="Q6" i="7"/>
  <c r="P6" i="7"/>
  <c r="O6" i="7"/>
  <c r="R6" i="7" s="1"/>
  <c r="K6" i="7"/>
  <c r="J6" i="7"/>
  <c r="S6" i="7" s="1"/>
  <c r="S11" i="7" l="1"/>
  <c r="T11" i="7"/>
  <c r="S9" i="7"/>
  <c r="T6" i="7"/>
  <c r="T9" i="7"/>
  <c r="T45" i="3" l="1"/>
  <c r="Q45" i="3"/>
  <c r="T27" i="3" l="1"/>
  <c r="Q27" i="3"/>
  <c r="T26" i="3"/>
  <c r="Q26" i="3"/>
  <c r="T25" i="3"/>
  <c r="Q25" i="3"/>
  <c r="S24" i="3"/>
  <c r="V24" i="3"/>
  <c r="R24" i="3"/>
  <c r="U24" i="3"/>
  <c r="Q24" i="3"/>
  <c r="T24" i="3"/>
  <c r="S23" i="3"/>
  <c r="V23" i="3"/>
  <c r="U23" i="3"/>
  <c r="R23" i="3"/>
  <c r="Q23" i="3"/>
  <c r="T23" i="3"/>
  <c r="Q29" i="3"/>
  <c r="T29" i="3"/>
  <c r="Q28" i="3"/>
  <c r="T28" i="3"/>
  <c r="Q50" i="3" l="1"/>
  <c r="T50" i="3"/>
  <c r="T48" i="3" l="1"/>
  <c r="Q48" i="3"/>
  <c r="T47" i="3" l="1"/>
  <c r="Q47" i="3"/>
  <c r="V43" i="3" l="1"/>
  <c r="S43" i="3"/>
  <c r="R43" i="3"/>
  <c r="U43" i="3"/>
  <c r="Q43" i="3"/>
  <c r="T43" i="3"/>
  <c r="S42" i="3"/>
  <c r="V42" i="3"/>
  <c r="U42" i="3"/>
  <c r="R42" i="3"/>
  <c r="R41" i="3"/>
  <c r="U41" i="3"/>
  <c r="Q41" i="3"/>
  <c r="T41" i="3"/>
  <c r="S40" i="3"/>
  <c r="V40" i="3"/>
  <c r="S41" i="3"/>
  <c r="V41" i="3"/>
  <c r="R40" i="3"/>
  <c r="U40" i="3"/>
  <c r="Q42" i="3"/>
  <c r="T42" i="3"/>
  <c r="T40" i="3"/>
  <c r="Q40" i="3"/>
  <c r="T37" i="3" l="1"/>
  <c r="Q37" i="3"/>
  <c r="Q36" i="3"/>
  <c r="T36" i="3"/>
  <c r="T38" i="3"/>
  <c r="Q38" i="3"/>
  <c r="Q32" i="3" l="1"/>
  <c r="T32" i="3"/>
  <c r="Q33" i="3"/>
  <c r="T33" i="3"/>
  <c r="Q31" i="3" l="1"/>
  <c r="T31" i="3"/>
  <c r="Q34" i="3"/>
  <c r="T34" i="3"/>
  <c r="Q51" i="3" l="1"/>
  <c r="T51" i="3"/>
  <c r="Q52" i="3" l="1"/>
  <c r="T52" i="3"/>
  <c r="T53" i="3"/>
  <c r="Q53" i="3"/>
  <c r="Q49" i="3" l="1"/>
  <c r="T49" i="3"/>
  <c r="S13" i="3" l="1"/>
  <c r="V13" i="3"/>
  <c r="U12" i="3"/>
  <c r="R12" i="3"/>
  <c r="U13" i="3"/>
  <c r="R13" i="3"/>
  <c r="U11" i="3"/>
  <c r="R11" i="3"/>
  <c r="S12" i="3"/>
  <c r="V12" i="3"/>
  <c r="S11" i="3"/>
  <c r="V11" i="3"/>
  <c r="D44" i="23" l="1"/>
  <c r="D31" i="23"/>
  <c r="D32" i="23"/>
  <c r="D28" i="23"/>
  <c r="E28" i="23" s="1"/>
  <c r="J28" i="23" s="1"/>
  <c r="D36" i="23"/>
  <c r="D37" i="23"/>
  <c r="F37" i="23" a="1"/>
  <c r="F36" i="23" a="1"/>
  <c r="F36" i="23" l="1"/>
  <c r="J36" i="23" s="1"/>
  <c r="F37" i="23"/>
  <c r="J37" i="23" s="1"/>
  <c r="D43" i="23"/>
  <c r="D126" i="23"/>
  <c r="D141" i="23"/>
  <c r="D114" i="23"/>
  <c r="D89" i="23"/>
  <c r="D90" i="23"/>
  <c r="D81" i="23"/>
  <c r="E81" i="23" s="1"/>
  <c r="J81" i="23" s="1"/>
  <c r="D62" i="23"/>
  <c r="F62" i="23" s="1" a="1"/>
  <c r="D54" i="23"/>
  <c r="E54" i="23" s="1"/>
  <c r="J54" i="23" s="1"/>
  <c r="D63" i="23"/>
  <c r="F63" i="23" s="1" a="1"/>
  <c r="D48" i="23"/>
  <c r="D49" i="23"/>
  <c r="D40" i="23"/>
  <c r="E40" i="23" s="1"/>
  <c r="J40" i="23" s="1"/>
  <c r="D140" i="23"/>
  <c r="D115" i="23"/>
  <c r="D72" i="23"/>
  <c r="D73" i="23"/>
  <c r="F73" i="23" s="1" a="1"/>
  <c r="D127" i="23"/>
  <c r="T14" i="3"/>
  <c r="Q14" i="3"/>
  <c r="D99" i="23"/>
  <c r="D84" i="23"/>
  <c r="D98" i="23"/>
  <c r="D85" i="23"/>
  <c r="D104" i="23"/>
  <c r="D95" i="23"/>
  <c r="E95" i="23" s="1"/>
  <c r="J95" i="23" s="1"/>
  <c r="D103" i="23"/>
  <c r="D77" i="23"/>
  <c r="D69" i="23"/>
  <c r="E69" i="23" s="1"/>
  <c r="J69" i="23" s="1"/>
  <c r="D78" i="23"/>
  <c r="F78" i="23" s="1" a="1"/>
  <c r="F90" i="23" a="1"/>
  <c r="F48" i="23" a="1"/>
  <c r="F114" i="23" a="1"/>
  <c r="F141" i="23" a="1"/>
  <c r="F103" i="23" a="1"/>
  <c r="F31" i="23" a="1"/>
  <c r="E72" i="23" a="1"/>
  <c r="F49" i="23" a="1"/>
  <c r="E44" i="23" a="1"/>
  <c r="F43" i="23" a="1"/>
  <c r="F126" i="23" a="1"/>
  <c r="F32" i="23" a="1"/>
  <c r="F89" i="23" a="1"/>
  <c r="E31" i="23" a="1"/>
  <c r="F44" i="23" a="1"/>
  <c r="F104" i="23" a="1"/>
  <c r="E32" i="23" a="1"/>
  <c r="F77" i="23" a="1"/>
  <c r="F115" i="23" a="1"/>
  <c r="E44" i="23" l="1"/>
  <c r="F63" i="23"/>
  <c r="J63" i="23" s="1"/>
  <c r="F115" i="23"/>
  <c r="F73" i="23"/>
  <c r="F49" i="23"/>
  <c r="J49" i="23" s="1"/>
  <c r="F32" i="23"/>
  <c r="F114" i="23"/>
  <c r="F141" i="23"/>
  <c r="F103" i="23"/>
  <c r="J103" i="23" s="1"/>
  <c r="F104" i="23"/>
  <c r="J104" i="23" s="1"/>
  <c r="F48" i="23"/>
  <c r="J48" i="23" s="1"/>
  <c r="F62" i="23"/>
  <c r="J62" i="23" s="1"/>
  <c r="F126" i="23"/>
  <c r="E31" i="23"/>
  <c r="F90" i="23"/>
  <c r="J90" i="23" s="1"/>
  <c r="F43" i="23"/>
  <c r="E72" i="23"/>
  <c r="F78" i="23"/>
  <c r="J78" i="23" s="1"/>
  <c r="F31" i="23"/>
  <c r="F89" i="23"/>
  <c r="J89" i="23" s="1"/>
  <c r="E32" i="23"/>
  <c r="F77" i="23"/>
  <c r="J77" i="23" s="1"/>
  <c r="F44" i="23"/>
  <c r="D146" i="23"/>
  <c r="F146" i="23" s="1" a="1"/>
  <c r="D131" i="23"/>
  <c r="D145" i="23"/>
  <c r="T15" i="3"/>
  <c r="Q15" i="3"/>
  <c r="T13" i="3"/>
  <c r="Q13" i="3"/>
  <c r="T16" i="3"/>
  <c r="Q16" i="3"/>
  <c r="S19" i="3"/>
  <c r="V19" i="3"/>
  <c r="U19" i="3"/>
  <c r="R19" i="3"/>
  <c r="Q12" i="3"/>
  <c r="T12" i="3"/>
  <c r="D132" i="23"/>
  <c r="Q18" i="3"/>
  <c r="T18" i="3"/>
  <c r="D119" i="23"/>
  <c r="D120" i="23"/>
  <c r="F120" i="23" s="1" a="1"/>
  <c r="D123" i="23"/>
  <c r="E123" i="23" s="1"/>
  <c r="J123" i="23" s="1"/>
  <c r="D137" i="23"/>
  <c r="E137" i="23" s="1"/>
  <c r="J137" i="23" s="1"/>
  <c r="Q19" i="3"/>
  <c r="T19" i="3"/>
  <c r="U18" i="3"/>
  <c r="R18" i="3"/>
  <c r="D111" i="23"/>
  <c r="E111" i="23" s="1"/>
  <c r="J111" i="23" s="1"/>
  <c r="T11" i="3"/>
  <c r="Q11" i="3"/>
  <c r="S18" i="3"/>
  <c r="V18" i="3"/>
  <c r="E84" i="23" a="1"/>
  <c r="E98" i="23" a="1"/>
  <c r="F98" i="23" a="1"/>
  <c r="F140" i="23" a="1"/>
  <c r="F119" i="23" a="1"/>
  <c r="E114" i="23" a="1"/>
  <c r="F132" i="23" a="1"/>
  <c r="E141" i="23" a="1"/>
  <c r="E43" i="23" a="1"/>
  <c r="F99" i="23" a="1"/>
  <c r="F85" i="23" a="1"/>
  <c r="E99" i="23" a="1"/>
  <c r="E126" i="23" a="1"/>
  <c r="E85" i="23" a="1"/>
  <c r="F72" i="23" a="1"/>
  <c r="F131" i="23" a="1"/>
  <c r="E115" i="23" a="1"/>
  <c r="F145" i="23" a="1"/>
  <c r="E127" i="23" a="1"/>
  <c r="E140" i="23" a="1"/>
  <c r="F127" i="23" a="1"/>
  <c r="E73" i="23" a="1"/>
  <c r="F84" i="23" a="1"/>
  <c r="J32" i="23" l="1"/>
  <c r="J44" i="23"/>
  <c r="F85" i="23"/>
  <c r="F132" i="23"/>
  <c r="J132" i="23" s="1"/>
  <c r="F84" i="23"/>
  <c r="F99" i="23"/>
  <c r="F72" i="23"/>
  <c r="J72" i="23" s="1"/>
  <c r="F146" i="23"/>
  <c r="J146" i="23" s="1"/>
  <c r="E99" i="23"/>
  <c r="E73" i="23"/>
  <c r="J73" i="23" s="1"/>
  <c r="F131" i="23"/>
  <c r="J131" i="23" s="1"/>
  <c r="E141" i="23"/>
  <c r="J141" i="23" s="1"/>
  <c r="E127" i="23"/>
  <c r="F98" i="23"/>
  <c r="E85" i="23"/>
  <c r="F120" i="23"/>
  <c r="J120" i="23" s="1"/>
  <c r="F127" i="23"/>
  <c r="E98" i="23"/>
  <c r="E140" i="23"/>
  <c r="F119" i="23"/>
  <c r="J119" i="23" s="1"/>
  <c r="E114" i="23"/>
  <c r="J114" i="23" s="1"/>
  <c r="E115" i="23"/>
  <c r="J115" i="23" s="1"/>
  <c r="F140" i="23"/>
  <c r="F145" i="23"/>
  <c r="J145" i="23" s="1"/>
  <c r="E84" i="23"/>
  <c r="E126" i="23"/>
  <c r="J126" i="23" s="1"/>
  <c r="E43" i="23"/>
  <c r="J43" i="23" s="1"/>
  <c r="J31" i="23"/>
  <c r="Q17" i="3"/>
  <c r="T17" i="3"/>
  <c r="J140" i="23" l="1"/>
  <c r="J85" i="23"/>
  <c r="J84" i="23"/>
  <c r="J99" i="23"/>
  <c r="J127" i="23"/>
  <c r="J98" i="23"/>
  <c r="Q10" i="3"/>
  <c r="D57" i="23"/>
  <c r="D58" i="23"/>
  <c r="E57" i="23" a="1"/>
  <c r="F58" i="23" a="1"/>
  <c r="E57" i="23" l="1"/>
  <c r="F58" i="23"/>
  <c r="F57" i="23" a="1"/>
  <c r="E58" i="23" a="1"/>
  <c r="E58" i="23" l="1"/>
  <c r="J58" i="23" s="1"/>
  <c r="F57" i="23"/>
  <c r="J57" i="23" s="1"/>
</calcChain>
</file>

<file path=xl/comments1.xml><?xml version="1.0" encoding="utf-8"?>
<comments xmlns="http://schemas.openxmlformats.org/spreadsheetml/2006/main">
  <authors>
    <author>ADMIN</author>
  </authors>
  <commentList>
    <comment ref="E17" authorId="0" shapeId="0">
      <text>
        <r>
          <rPr>
            <b/>
            <sz val="9"/>
            <color indexed="81"/>
            <rFont val="Tahoma"/>
            <family val="2"/>
            <charset val="163"/>
          </rPr>
          <t>ADMIN:</t>
        </r>
        <r>
          <rPr>
            <sz val="9"/>
            <color indexed="81"/>
            <rFont val="Tahoma"/>
            <family val="2"/>
            <charset val="163"/>
          </rPr>
          <t xml:space="preserve">
Đường Tuần Tra</t>
        </r>
      </text>
    </comment>
    <comment ref="E19" authorId="0" shapeId="0">
      <text>
        <r>
          <rPr>
            <b/>
            <sz val="9"/>
            <color indexed="81"/>
            <rFont val="Tahoma"/>
            <family val="2"/>
            <charset val="163"/>
          </rPr>
          <t>ADMIN:</t>
        </r>
        <r>
          <rPr>
            <sz val="9"/>
            <color indexed="81"/>
            <rFont val="Tahoma"/>
            <family val="2"/>
            <charset val="163"/>
          </rPr>
          <t xml:space="preserve">
Đường B5, B5 kéo dài</t>
        </r>
      </text>
    </comment>
    <comment ref="E21" authorId="0" shapeId="0">
      <text>
        <r>
          <rPr>
            <b/>
            <sz val="9"/>
            <color indexed="81"/>
            <rFont val="Tahoma"/>
            <family val="2"/>
            <charset val="163"/>
          </rPr>
          <t>ADMIN:</t>
        </r>
        <r>
          <rPr>
            <sz val="9"/>
            <color indexed="81"/>
            <rFont val="Tahoma"/>
            <family val="2"/>
            <charset val="163"/>
          </rPr>
          <t xml:space="preserve">
TM1, TM2, TM3, TM4</t>
        </r>
      </text>
    </comment>
  </commentList>
</comments>
</file>

<file path=xl/comments2.xml><?xml version="1.0" encoding="utf-8"?>
<comments xmlns="http://schemas.openxmlformats.org/spreadsheetml/2006/main">
  <authors>
    <author>ADMIN</author>
  </authors>
  <commentList>
    <comment ref="E427" authorId="0" shapeId="0">
      <text>
        <r>
          <rPr>
            <b/>
            <sz val="9"/>
            <color indexed="81"/>
            <rFont val="Tahoma"/>
            <family val="2"/>
            <charset val="163"/>
          </rPr>
          <t>ADMIN:</t>
        </r>
        <r>
          <rPr>
            <sz val="9"/>
            <color indexed="81"/>
            <rFont val="Tahoma"/>
            <family val="2"/>
            <charset val="163"/>
          </rPr>
          <t xml:space="preserve">
Đường Tuần Tra</t>
        </r>
      </text>
    </comment>
    <comment ref="E429" authorId="0" shapeId="0">
      <text>
        <r>
          <rPr>
            <b/>
            <sz val="9"/>
            <color indexed="81"/>
            <rFont val="Tahoma"/>
            <family val="2"/>
            <charset val="163"/>
          </rPr>
          <t>ADMIN:</t>
        </r>
        <r>
          <rPr>
            <sz val="9"/>
            <color indexed="81"/>
            <rFont val="Tahoma"/>
            <family val="2"/>
            <charset val="163"/>
          </rPr>
          <t xml:space="preserve">
Đường B5, B5 kéo dài</t>
        </r>
      </text>
    </comment>
    <comment ref="E431" authorId="0" shapeId="0">
      <text>
        <r>
          <rPr>
            <b/>
            <sz val="9"/>
            <color indexed="81"/>
            <rFont val="Tahoma"/>
            <family val="2"/>
            <charset val="163"/>
          </rPr>
          <t>ADMIN:</t>
        </r>
        <r>
          <rPr>
            <sz val="9"/>
            <color indexed="81"/>
            <rFont val="Tahoma"/>
            <family val="2"/>
            <charset val="163"/>
          </rPr>
          <t xml:space="preserve">
TM1, TM2, TM3, TM4</t>
        </r>
      </text>
    </comment>
  </commentList>
</comments>
</file>

<file path=xl/comments3.xml><?xml version="1.0" encoding="utf-8"?>
<comments xmlns="http://schemas.openxmlformats.org/spreadsheetml/2006/main">
  <authors>
    <author>ADMIN</author>
  </authors>
  <commentList>
    <comment ref="E10" authorId="0" shapeId="0">
      <text>
        <r>
          <rPr>
            <b/>
            <sz val="9"/>
            <color indexed="81"/>
            <rFont val="Tahoma"/>
            <family val="2"/>
            <charset val="163"/>
          </rPr>
          <t>ADMIN:</t>
        </r>
        <r>
          <rPr>
            <sz val="9"/>
            <color indexed="81"/>
            <rFont val="Tahoma"/>
            <family val="2"/>
            <charset val="163"/>
          </rPr>
          <t xml:space="preserve">
Đường Tuần Tra</t>
        </r>
      </text>
    </comment>
    <comment ref="E12" authorId="0" shapeId="0">
      <text>
        <r>
          <rPr>
            <b/>
            <sz val="9"/>
            <color indexed="81"/>
            <rFont val="Tahoma"/>
            <family val="2"/>
            <charset val="163"/>
          </rPr>
          <t>ADMIN:</t>
        </r>
        <r>
          <rPr>
            <sz val="9"/>
            <color indexed="81"/>
            <rFont val="Tahoma"/>
            <family val="2"/>
            <charset val="163"/>
          </rPr>
          <t xml:space="preserve">
Đường B5, B5 kéo dài</t>
        </r>
      </text>
    </comment>
    <comment ref="E14" authorId="0" shapeId="0">
      <text>
        <r>
          <rPr>
            <b/>
            <sz val="9"/>
            <color indexed="81"/>
            <rFont val="Tahoma"/>
            <family val="2"/>
            <charset val="163"/>
          </rPr>
          <t>ADMIN:</t>
        </r>
        <r>
          <rPr>
            <sz val="9"/>
            <color indexed="81"/>
            <rFont val="Tahoma"/>
            <family val="2"/>
            <charset val="163"/>
          </rPr>
          <t xml:space="preserve">
TM1, TM2, TM3, TM4</t>
        </r>
      </text>
    </comment>
  </commentList>
</comments>
</file>

<file path=xl/comments4.xml><?xml version="1.0" encoding="utf-8"?>
<comments xmlns="http://schemas.openxmlformats.org/spreadsheetml/2006/main">
  <authors>
    <author>ADMIN</author>
    <author>Asus</author>
  </authors>
  <commentList>
    <comment ref="G17" authorId="0" shapeId="0">
      <text>
        <r>
          <rPr>
            <b/>
            <sz val="9"/>
            <color indexed="81"/>
            <rFont val="Tahoma"/>
            <family val="2"/>
          </rPr>
          <t>ADMIN:</t>
        </r>
        <r>
          <rPr>
            <sz val="9"/>
            <color indexed="81"/>
            <rFont val="Tahoma"/>
            <family val="2"/>
          </rPr>
          <t xml:space="preserve">
44 tiếp giáp lý tự trọng</t>
        </r>
      </text>
    </comment>
    <comment ref="G24" authorId="0" shapeId="0">
      <text>
        <r>
          <rPr>
            <b/>
            <sz val="9"/>
            <color indexed="81"/>
            <rFont val="Tahoma"/>
            <family val="2"/>
          </rPr>
          <t>ADMIN:</t>
        </r>
        <r>
          <rPr>
            <sz val="9"/>
            <color indexed="81"/>
            <rFont val="Tahoma"/>
            <family val="2"/>
          </rPr>
          <t xml:space="preserve">
Giữ nguyên điểm cuối</t>
        </r>
      </text>
    </comment>
    <comment ref="G99" authorId="0" shapeId="0">
      <text>
        <r>
          <rPr>
            <b/>
            <sz val="9"/>
            <color indexed="81"/>
            <rFont val="Tahoma"/>
            <family val="2"/>
          </rPr>
          <t>ADMIN:</t>
        </r>
        <r>
          <rPr>
            <sz val="9"/>
            <color indexed="81"/>
            <rFont val="Tahoma"/>
            <family val="2"/>
          </rPr>
          <t xml:space="preserve">
Sửa điểm cuối theo đúng tên của nghị quyết 26</t>
        </r>
      </text>
    </comment>
    <comment ref="E152" authorId="0" shapeId="0">
      <text>
        <r>
          <rPr>
            <b/>
            <sz val="9"/>
            <color indexed="81"/>
            <rFont val="Tahoma"/>
            <family val="2"/>
          </rPr>
          <t>ADMIN:</t>
        </r>
        <r>
          <rPr>
            <sz val="9"/>
            <color indexed="81"/>
            <rFont val="Tahoma"/>
            <family val="2"/>
          </rPr>
          <t xml:space="preserve">
Bỏ</t>
        </r>
      </text>
    </comment>
    <comment ref="E155" authorId="0" shapeId="0">
      <text>
        <r>
          <rPr>
            <b/>
            <sz val="9"/>
            <color indexed="81"/>
            <rFont val="Tahoma"/>
            <family val="2"/>
          </rPr>
          <t>ADMIN:</t>
        </r>
        <r>
          <rPr>
            <sz val="9"/>
            <color indexed="81"/>
            <rFont val="Tahoma"/>
            <family val="2"/>
          </rPr>
          <t xml:space="preserve">
Sửa lại tên điểm đầu </t>
        </r>
      </text>
    </comment>
    <comment ref="F155" authorId="0" shapeId="0">
      <text>
        <r>
          <rPr>
            <b/>
            <sz val="9"/>
            <color indexed="81"/>
            <rFont val="Tahoma"/>
            <family val="2"/>
          </rPr>
          <t>ADMIN:</t>
        </r>
        <r>
          <rPr>
            <sz val="9"/>
            <color indexed="81"/>
            <rFont val="Tahoma"/>
            <family val="2"/>
          </rPr>
          <t xml:space="preserve">
Chuyển thành tiếp giáp phố Đặng Văn Ngữ</t>
        </r>
      </text>
    </comment>
    <comment ref="B167" authorId="0" shapeId="0">
      <text>
        <r>
          <rPr>
            <b/>
            <sz val="9"/>
            <color indexed="81"/>
            <rFont val="Tahoma"/>
            <family val="2"/>
          </rPr>
          <t>ADMIN:</t>
        </r>
        <r>
          <rPr>
            <sz val="9"/>
            <color indexed="81"/>
            <rFont val="Tahoma"/>
            <family val="2"/>
          </rPr>
          <t xml:space="preserve">
</t>
        </r>
      </text>
    </comment>
    <comment ref="E167" authorId="0" shapeId="0">
      <text>
        <r>
          <rPr>
            <b/>
            <sz val="9"/>
            <color indexed="81"/>
            <rFont val="Tahoma"/>
            <family val="2"/>
          </rPr>
          <t>ADMIN:</t>
        </r>
        <r>
          <rPr>
            <sz val="9"/>
            <color indexed="81"/>
            <rFont val="Tahoma"/>
            <family val="2"/>
          </rPr>
          <t xml:space="preserve">
</t>
        </r>
      </text>
    </comment>
    <comment ref="E173" authorId="1" shapeId="0">
      <text>
        <r>
          <rPr>
            <b/>
            <sz val="9"/>
            <color indexed="81"/>
            <rFont val="Tahoma"/>
            <family val="2"/>
            <charset val="163"/>
          </rPr>
          <t>Asus:</t>
        </r>
        <r>
          <rPr>
            <sz val="9"/>
            <color indexed="81"/>
            <rFont val="Tahoma"/>
            <family val="2"/>
            <charset val="163"/>
          </rPr>
          <t xml:space="preserve">
Gộp với STT141 Nguyễn Tri Phương
</t>
        </r>
      </text>
    </comment>
    <comment ref="D189" authorId="0" shapeId="0">
      <text>
        <r>
          <rPr>
            <b/>
            <sz val="9"/>
            <color indexed="81"/>
            <rFont val="Tahoma"/>
            <family val="2"/>
          </rPr>
          <t>ADMIN:</t>
        </r>
        <r>
          <rPr>
            <sz val="9"/>
            <color indexed="81"/>
            <rFont val="Tahoma"/>
            <family val="2"/>
          </rPr>
          <t xml:space="preserve">
Giữ nguyên theo QĐ 45</t>
        </r>
      </text>
    </comment>
    <comment ref="B193" authorId="0" shapeId="0">
      <text>
        <r>
          <rPr>
            <b/>
            <sz val="9"/>
            <color indexed="81"/>
            <rFont val="Tahoma"/>
            <family val="2"/>
          </rPr>
          <t>ADMIN:</t>
        </r>
        <r>
          <rPr>
            <sz val="9"/>
            <color indexed="81"/>
            <rFont val="Tahoma"/>
            <family val="2"/>
          </rPr>
          <t xml:space="preserve">
Bổ sung điểm đầu + điểm cuối theo CV 2069</t>
        </r>
      </text>
    </comment>
    <comment ref="B220" authorId="0" shapeId="0">
      <text>
        <r>
          <rPr>
            <b/>
            <sz val="9"/>
            <color indexed="81"/>
            <rFont val="Tahoma"/>
            <family val="2"/>
          </rPr>
          <t>ADMIN:</t>
        </r>
        <r>
          <rPr>
            <sz val="9"/>
            <color indexed="81"/>
            <rFont val="Tahoma"/>
            <family val="2"/>
          </rPr>
          <t xml:space="preserve">
Sửa lại tên là Phố Đào Nhuận</t>
        </r>
      </text>
    </comment>
    <comment ref="C220" authorId="0" shapeId="0">
      <text>
        <r>
          <rPr>
            <b/>
            <sz val="9"/>
            <color indexed="81"/>
            <rFont val="Tahoma"/>
            <family val="2"/>
          </rPr>
          <t>ADMIN:</t>
        </r>
        <r>
          <rPr>
            <sz val="9"/>
            <color indexed="81"/>
            <rFont val="Tahoma"/>
            <family val="2"/>
          </rPr>
          <t xml:space="preserve">
Sửa lại Tiếp giáp Đường Nguyễn Bá Ngọc</t>
        </r>
      </text>
    </comment>
    <comment ref="E220" authorId="0" shapeId="0">
      <text>
        <r>
          <rPr>
            <b/>
            <sz val="9"/>
            <color indexed="81"/>
            <rFont val="Tahoma"/>
            <family val="2"/>
          </rPr>
          <t>ADMIN:</t>
        </r>
        <r>
          <rPr>
            <sz val="9"/>
            <color indexed="81"/>
            <rFont val="Tahoma"/>
            <family val="2"/>
          </rPr>
          <t xml:space="preserve">
Sửa lại tên là Phố Đào Nhuận</t>
        </r>
      </text>
    </comment>
    <comment ref="F220" authorId="0" shapeId="0">
      <text>
        <r>
          <rPr>
            <b/>
            <sz val="9"/>
            <color indexed="81"/>
            <rFont val="Tahoma"/>
            <family val="2"/>
          </rPr>
          <t>ADMIN:</t>
        </r>
        <r>
          <rPr>
            <sz val="9"/>
            <color indexed="81"/>
            <rFont val="Tahoma"/>
            <family val="2"/>
          </rPr>
          <t xml:space="preserve">
Sửa lại Tiếp giáp Đường Nguyễn Bá Ngọc</t>
        </r>
      </text>
    </comment>
    <comment ref="F228" authorId="0" shapeId="0">
      <text>
        <r>
          <rPr>
            <b/>
            <sz val="9"/>
            <color indexed="81"/>
            <rFont val="Tahoma"/>
            <family val="2"/>
          </rPr>
          <t xml:space="preserve">ADMIN:
</t>
        </r>
        <r>
          <rPr>
            <sz val="9"/>
            <color indexed="81"/>
            <rFont val="Tahoma"/>
            <family val="2"/>
          </rPr>
          <t>Hỏi phòng tài nguyên về điểm tiếp giáp theo 45 là tiếp giáp với đường D13A the0 44 tiếp giáp với phố Mường Than</t>
        </r>
      </text>
    </comment>
    <comment ref="E230" authorId="1" shapeId="0">
      <text>
        <r>
          <rPr>
            <b/>
            <sz val="9"/>
            <color indexed="81"/>
            <rFont val="Tahoma"/>
            <family val="2"/>
            <charset val="163"/>
          </rPr>
          <t>Asus:</t>
        </r>
        <r>
          <rPr>
            <sz val="9"/>
            <color indexed="81"/>
            <rFont val="Tahoma"/>
            <family val="2"/>
            <charset val="163"/>
          </rPr>
          <t xml:space="preserve">
Phố Mường Than
</t>
        </r>
      </text>
    </comment>
    <comment ref="D232" authorId="0" shapeId="0">
      <text>
        <r>
          <rPr>
            <b/>
            <sz val="9"/>
            <color indexed="81"/>
            <rFont val="Tahoma"/>
            <family val="2"/>
          </rPr>
          <t>ADMIN:</t>
        </r>
        <r>
          <rPr>
            <sz val="9"/>
            <color indexed="81"/>
            <rFont val="Tahoma"/>
            <family val="2"/>
          </rPr>
          <t xml:space="preserve">
Sửa lại điểm cuối là đường D13</t>
        </r>
      </text>
    </comment>
    <comment ref="G243" authorId="0" shapeId="0">
      <text>
        <r>
          <rPr>
            <b/>
            <sz val="9"/>
            <color indexed="81"/>
            <rFont val="Tahoma"/>
            <family val="2"/>
          </rPr>
          <t>ADMIN:</t>
        </r>
        <r>
          <rPr>
            <sz val="9"/>
            <color indexed="81"/>
            <rFont val="Tahoma"/>
            <family val="2"/>
          </rPr>
          <t xml:space="preserve">
Hỏi lại phòng tài nguyên lại điểm cuối theo 45 là đường T2 theo 44 đổi là đường phố lý quốc sư</t>
        </r>
      </text>
    </comment>
    <comment ref="C246" authorId="0" shapeId="0">
      <text>
        <r>
          <rPr>
            <b/>
            <sz val="9"/>
            <color indexed="81"/>
            <rFont val="Tahoma"/>
            <family val="2"/>
          </rPr>
          <t>ADMIN:</t>
        </r>
        <r>
          <rPr>
            <sz val="9"/>
            <color indexed="81"/>
            <rFont val="Tahoma"/>
            <family val="2"/>
          </rPr>
          <t xml:space="preserve">
Thay tên theo nghị quyết 26 đường Nguyễn Chí Thanh Kéo dài</t>
        </r>
      </text>
    </comment>
    <comment ref="F246" authorId="0" shapeId="0">
      <text>
        <r>
          <rPr>
            <b/>
            <sz val="9"/>
            <color indexed="81"/>
            <rFont val="Tahoma"/>
            <family val="2"/>
          </rPr>
          <t>ADMIN:</t>
        </r>
        <r>
          <rPr>
            <sz val="9"/>
            <color indexed="81"/>
            <rFont val="Tahoma"/>
            <family val="2"/>
          </rPr>
          <t xml:space="preserve">
Thay tên theo nghị quyết 26 đường Nguyễn Chí Thanh Kéo dài</t>
        </r>
      </text>
    </comment>
    <comment ref="C248" authorId="0" shapeId="0">
      <text>
        <r>
          <rPr>
            <b/>
            <sz val="9"/>
            <color indexed="81"/>
            <rFont val="Tahoma"/>
            <family val="2"/>
          </rPr>
          <t>ADMIN:</t>
        </r>
        <r>
          <rPr>
            <sz val="9"/>
            <color indexed="81"/>
            <rFont val="Tahoma"/>
            <family val="2"/>
          </rPr>
          <t xml:space="preserve">
Thay tên theo nghị quyết 26 đường Nguyễn Chí Thanh Kéo dài</t>
        </r>
      </text>
    </comment>
    <comment ref="F248" authorId="0" shapeId="0">
      <text>
        <r>
          <rPr>
            <b/>
            <sz val="9"/>
            <color indexed="81"/>
            <rFont val="Tahoma"/>
            <family val="2"/>
          </rPr>
          <t>ADMIN:</t>
        </r>
        <r>
          <rPr>
            <sz val="9"/>
            <color indexed="81"/>
            <rFont val="Tahoma"/>
            <family val="2"/>
          </rPr>
          <t xml:space="preserve">
Thay tên theo nghị quyết 26 đường Nguyễn Chí Thanh Kéo dài</t>
        </r>
      </text>
    </comment>
    <comment ref="E276" authorId="0" shapeId="0">
      <text>
        <r>
          <rPr>
            <b/>
            <sz val="9"/>
            <color indexed="81"/>
            <rFont val="Tahoma"/>
            <family val="2"/>
          </rPr>
          <t>ADMIN:</t>
        </r>
        <r>
          <rPr>
            <sz val="9"/>
            <color indexed="81"/>
            <rFont val="Tahoma"/>
            <family val="2"/>
          </rPr>
          <t xml:space="preserve">
Thay tên là Đường 30/9</t>
        </r>
      </text>
    </comment>
    <comment ref="E302" authorId="1" shapeId="0">
      <text>
        <r>
          <rPr>
            <b/>
            <sz val="9"/>
            <color indexed="81"/>
            <rFont val="Tahoma"/>
            <family val="2"/>
            <charset val="163"/>
          </rPr>
          <t xml:space="preserve">Asus:
Bỏ
</t>
        </r>
      </text>
    </comment>
    <comment ref="E319" authorId="0" shapeId="0">
      <text>
        <r>
          <rPr>
            <b/>
            <sz val="9"/>
            <color indexed="81"/>
            <rFont val="Tahoma"/>
            <family val="2"/>
          </rPr>
          <t>ADMIN:</t>
        </r>
        <r>
          <rPr>
            <sz val="9"/>
            <color indexed="81"/>
            <rFont val="Tahoma"/>
            <family val="2"/>
          </rPr>
          <t xml:space="preserve">
Chốt với phòng tài nguyên vào biên bản đường nào đã có nên không đưa vào</t>
        </r>
      </text>
    </comment>
    <comment ref="E321" authorId="0" shapeId="0">
      <text>
        <r>
          <rPr>
            <b/>
            <sz val="9"/>
            <color indexed="81"/>
            <rFont val="Tahoma"/>
            <family val="2"/>
          </rPr>
          <t>ADMIN:</t>
        </r>
        <r>
          <rPr>
            <sz val="9"/>
            <color indexed="81"/>
            <rFont val="Tahoma"/>
            <family val="2"/>
          </rPr>
          <t xml:space="preserve">
Thực tế không có
</t>
        </r>
      </text>
    </comment>
    <comment ref="E322" authorId="0" shapeId="0">
      <text>
        <r>
          <rPr>
            <b/>
            <sz val="9"/>
            <color indexed="81"/>
            <rFont val="Tahoma"/>
            <family val="2"/>
          </rPr>
          <t>ADMIN:</t>
        </r>
        <r>
          <rPr>
            <sz val="9"/>
            <color indexed="81"/>
            <rFont val="Tahoma"/>
            <family val="2"/>
          </rPr>
          <t xml:space="preserve">
Phố Lưu Quý An
</t>
        </r>
      </text>
    </comment>
    <comment ref="E326" authorId="0" shapeId="0">
      <text>
        <r>
          <rPr>
            <b/>
            <sz val="9"/>
            <color indexed="81"/>
            <rFont val="Tahoma"/>
            <family val="2"/>
          </rPr>
          <t>ADMIN:</t>
        </r>
        <r>
          <rPr>
            <sz val="9"/>
            <color indexed="81"/>
            <rFont val="Tahoma"/>
            <family val="2"/>
          </rPr>
          <t xml:space="preserve">
Phố Nguyễn Khánh Toàn
</t>
        </r>
      </text>
    </comment>
    <comment ref="E327" authorId="0" shapeId="0">
      <text>
        <r>
          <rPr>
            <b/>
            <sz val="9"/>
            <color indexed="81"/>
            <rFont val="Tahoma"/>
            <family val="2"/>
          </rPr>
          <t>ADMIN:</t>
        </r>
        <r>
          <rPr>
            <sz val="9"/>
            <color indexed="81"/>
            <rFont val="Tahoma"/>
            <family val="2"/>
          </rPr>
          <t xml:space="preserve">
Thực tế không có 
</t>
        </r>
      </text>
    </comment>
    <comment ref="E328" authorId="0" shapeId="0">
      <text>
        <r>
          <rPr>
            <b/>
            <sz val="9"/>
            <color indexed="81"/>
            <rFont val="Tahoma"/>
            <family val="2"/>
          </rPr>
          <t>ADMIN:</t>
        </r>
        <r>
          <rPr>
            <sz val="9"/>
            <color indexed="81"/>
            <rFont val="Tahoma"/>
            <family val="2"/>
          </rPr>
          <t xml:space="preserve">
Phố Nguyễn Đức Thuận
</t>
        </r>
      </text>
    </comment>
    <comment ref="E343" authorId="1" shapeId="0">
      <text>
        <r>
          <rPr>
            <b/>
            <sz val="9"/>
            <color indexed="81"/>
            <rFont val="Tahoma"/>
            <family val="2"/>
            <charset val="163"/>
          </rPr>
          <t>Asus:</t>
        </r>
        <r>
          <rPr>
            <sz val="9"/>
            <color indexed="81"/>
            <rFont val="Tahoma"/>
            <family val="2"/>
            <charset val="163"/>
          </rPr>
          <t xml:space="preserve">
Bỏ
</t>
        </r>
      </text>
    </comment>
    <comment ref="E346" authorId="1" shapeId="0">
      <text>
        <r>
          <rPr>
            <b/>
            <sz val="9"/>
            <color indexed="81"/>
            <rFont val="Tahoma"/>
            <family val="2"/>
            <charset val="163"/>
          </rPr>
          <t>Asus:</t>
        </r>
        <r>
          <rPr>
            <sz val="9"/>
            <color indexed="81"/>
            <rFont val="Tahoma"/>
            <family val="2"/>
            <charset val="163"/>
          </rPr>
          <t xml:space="preserve">
Xã Nậm Loỏng đã được sát nhập thành xã Sùng Phài thuộc Tam Đường từ 2020</t>
        </r>
      </text>
    </comment>
    <comment ref="E347" authorId="1" shapeId="0">
      <text>
        <r>
          <rPr>
            <b/>
            <sz val="9"/>
            <color indexed="81"/>
            <rFont val="Tahoma"/>
            <family val="2"/>
            <charset val="163"/>
          </rPr>
          <t>Asus:</t>
        </r>
        <r>
          <rPr>
            <sz val="9"/>
            <color indexed="81"/>
            <rFont val="Tahoma"/>
            <family val="2"/>
            <charset val="163"/>
          </rPr>
          <t xml:space="preserve">
Xã Nậm Loỏng đã được sát nhập thành xã Sùng Phài thuộc Tam Đường từ 2020</t>
        </r>
      </text>
    </comment>
    <comment ref="E348" authorId="1" shapeId="0">
      <text>
        <r>
          <rPr>
            <b/>
            <sz val="9"/>
            <color indexed="81"/>
            <rFont val="Tahoma"/>
            <family val="2"/>
            <charset val="163"/>
          </rPr>
          <t>Asus:</t>
        </r>
        <r>
          <rPr>
            <sz val="9"/>
            <color indexed="81"/>
            <rFont val="Tahoma"/>
            <family val="2"/>
            <charset val="163"/>
          </rPr>
          <t xml:space="preserve">
Xã Nậm Loỏng đã được sát nhập thành xã Sùng Phài thuộc Tam Đường từ 2020</t>
        </r>
      </text>
    </comment>
    <comment ref="E554" authorId="1" shapeId="0">
      <text>
        <r>
          <rPr>
            <b/>
            <sz val="9"/>
            <color indexed="81"/>
            <rFont val="Tahoma"/>
            <family val="2"/>
            <charset val="163"/>
          </rPr>
          <t>Asus:</t>
        </r>
        <r>
          <rPr>
            <sz val="9"/>
            <color indexed="81"/>
            <rFont val="Tahoma"/>
            <family val="2"/>
            <charset val="163"/>
          </rPr>
          <t xml:space="preserve">
Bổ sung cung tuyến đường</t>
        </r>
      </text>
    </comment>
    <comment ref="E557" authorId="1" shapeId="0">
      <text>
        <r>
          <rPr>
            <b/>
            <sz val="9"/>
            <color indexed="81"/>
            <rFont val="Tahoma"/>
            <family val="2"/>
            <charset val="163"/>
          </rPr>
          <t>Asus:</t>
        </r>
        <r>
          <rPr>
            <sz val="9"/>
            <color indexed="81"/>
            <rFont val="Tahoma"/>
            <family val="2"/>
            <charset val="163"/>
          </rPr>
          <t xml:space="preserve">
thêm mới</t>
        </r>
      </text>
    </comment>
    <comment ref="E558" authorId="1" shapeId="0">
      <text>
        <r>
          <rPr>
            <b/>
            <sz val="9"/>
            <color indexed="81"/>
            <rFont val="Tahoma"/>
            <family val="2"/>
            <charset val="163"/>
          </rPr>
          <t>Asus:</t>
        </r>
        <r>
          <rPr>
            <sz val="9"/>
            <color indexed="81"/>
            <rFont val="Tahoma"/>
            <family val="2"/>
            <charset val="163"/>
          </rPr>
          <t xml:space="preserve">
thêm mới
</t>
        </r>
      </text>
    </comment>
    <comment ref="E560" authorId="1" shapeId="0">
      <text>
        <r>
          <rPr>
            <b/>
            <sz val="9"/>
            <color indexed="81"/>
            <rFont val="Tahoma"/>
            <family val="2"/>
            <charset val="163"/>
          </rPr>
          <t>Asus:</t>
        </r>
        <r>
          <rPr>
            <sz val="9"/>
            <color indexed="81"/>
            <rFont val="Tahoma"/>
            <family val="2"/>
            <charset val="163"/>
          </rPr>
          <t xml:space="preserve">
Bổ sung
</t>
        </r>
      </text>
    </comment>
    <comment ref="O734" authorId="0" shapeId="0">
      <text>
        <r>
          <rPr>
            <b/>
            <sz val="9"/>
            <color indexed="81"/>
            <rFont val="Tahoma"/>
            <family val="2"/>
          </rPr>
          <t>ADMIN:</t>
        </r>
        <r>
          <rPr>
            <sz val="9"/>
            <color indexed="81"/>
            <rFont val="Tahoma"/>
            <family val="2"/>
          </rPr>
          <t xml:space="preserve">
Giá trúng đấu giá bình quân 8,1 triệu</t>
        </r>
      </text>
    </comment>
    <comment ref="O736" authorId="0" shapeId="0">
      <text>
        <r>
          <rPr>
            <b/>
            <sz val="9"/>
            <color indexed="81"/>
            <rFont val="Tahoma"/>
            <family val="2"/>
          </rPr>
          <t>ADMIN:</t>
        </r>
        <r>
          <rPr>
            <sz val="9"/>
            <color indexed="81"/>
            <rFont val="Tahoma"/>
            <family val="2"/>
          </rPr>
          <t xml:space="preserve">
Giá trúng đấu giá bình quân 7,1 triệu</t>
        </r>
      </text>
    </comment>
    <comment ref="E739" authorId="0" shapeId="0">
      <text>
        <r>
          <rPr>
            <b/>
            <sz val="9"/>
            <color indexed="81"/>
            <rFont val="Tahoma"/>
            <family val="2"/>
            <charset val="163"/>
          </rPr>
          <t>ADMIN:</t>
        </r>
        <r>
          <rPr>
            <sz val="9"/>
            <color indexed="81"/>
            <rFont val="Tahoma"/>
            <family val="2"/>
            <charset val="163"/>
          </rPr>
          <t xml:space="preserve">
Gộp và thay đổi điểm đầu cuối</t>
        </r>
      </text>
    </comment>
    <comment ref="B741" authorId="0" shapeId="0">
      <text>
        <r>
          <rPr>
            <b/>
            <sz val="9"/>
            <color indexed="81"/>
            <rFont val="Tahoma"/>
            <family val="2"/>
          </rPr>
          <t>ADMIN:</t>
        </r>
        <r>
          <rPr>
            <sz val="9"/>
            <color indexed="81"/>
            <rFont val="Tahoma"/>
            <family val="2"/>
          </rPr>
          <t xml:space="preserve">
Bổ sung theo quyết định 44</t>
        </r>
      </text>
    </comment>
    <comment ref="E741" authorId="0" shapeId="0">
      <text>
        <r>
          <rPr>
            <b/>
            <sz val="9"/>
            <color indexed="81"/>
            <rFont val="Tahoma"/>
            <family val="2"/>
          </rPr>
          <t>ADMIN:</t>
        </r>
        <r>
          <rPr>
            <sz val="9"/>
            <color indexed="81"/>
            <rFont val="Tahoma"/>
            <family val="2"/>
          </rPr>
          <t xml:space="preserve">
Bổ sung theo quyết định 44</t>
        </r>
      </text>
    </comment>
    <comment ref="O758" authorId="0" shapeId="0">
      <text>
        <r>
          <rPr>
            <b/>
            <sz val="9"/>
            <color indexed="81"/>
            <rFont val="Tahoma"/>
            <family val="2"/>
          </rPr>
          <t>ADMIN:</t>
        </r>
        <r>
          <rPr>
            <sz val="9"/>
            <color indexed="81"/>
            <rFont val="Tahoma"/>
            <family val="2"/>
          </rPr>
          <t xml:space="preserve">
2 lần đấu giá không thành công 3,5 triệu</t>
        </r>
      </text>
    </comment>
    <comment ref="E760" authorId="0" shapeId="0">
      <text>
        <r>
          <rPr>
            <b/>
            <sz val="9"/>
            <color indexed="81"/>
            <rFont val="Tahoma"/>
            <family val="2"/>
          </rPr>
          <t>ADMIN:</t>
        </r>
        <r>
          <rPr>
            <sz val="9"/>
            <color indexed="81"/>
            <rFont val="Tahoma"/>
            <family val="2"/>
          </rPr>
          <t xml:space="preserve">
gộp và thay đổi điểm đầu cuối</t>
        </r>
      </text>
    </comment>
    <comment ref="B761" authorId="0" shapeId="0">
      <text>
        <r>
          <rPr>
            <b/>
            <sz val="9"/>
            <color indexed="81"/>
            <rFont val="Tahoma"/>
            <family val="2"/>
          </rPr>
          <t>ADMIN:</t>
        </r>
        <r>
          <rPr>
            <sz val="9"/>
            <color indexed="81"/>
            <rFont val="Tahoma"/>
            <family val="2"/>
          </rPr>
          <t xml:space="preserve">
Bổ sung theo quyết định 44</t>
        </r>
      </text>
    </comment>
    <comment ref="E765" authorId="0" shapeId="0">
      <text>
        <r>
          <rPr>
            <b/>
            <sz val="9"/>
            <color indexed="81"/>
            <rFont val="Tahoma"/>
            <family val="2"/>
          </rPr>
          <t>ADMIN:</t>
        </r>
        <r>
          <rPr>
            <sz val="9"/>
            <color indexed="81"/>
            <rFont val="Tahoma"/>
            <family val="2"/>
          </rPr>
          <t xml:space="preserve">
Thay đổi tên</t>
        </r>
      </text>
    </comment>
    <comment ref="E796" authorId="1" shapeId="0">
      <text>
        <r>
          <rPr>
            <b/>
            <sz val="9"/>
            <color indexed="81"/>
            <rFont val="Tahoma"/>
            <family val="2"/>
            <charset val="163"/>
          </rPr>
          <t>Asus:</t>
        </r>
        <r>
          <rPr>
            <sz val="9"/>
            <color indexed="81"/>
            <rFont val="Tahoma"/>
            <family val="2"/>
            <charset val="163"/>
          </rPr>
          <t xml:space="preserve">
Thêm mới</t>
        </r>
      </text>
    </comment>
    <comment ref="O796" authorId="0" shapeId="0">
      <text>
        <r>
          <rPr>
            <b/>
            <sz val="9"/>
            <color indexed="81"/>
            <rFont val="Tahoma"/>
            <family val="2"/>
          </rPr>
          <t>ADMIN:</t>
        </r>
        <r>
          <rPr>
            <sz val="9"/>
            <color indexed="81"/>
            <rFont val="Tahoma"/>
            <family val="2"/>
          </rPr>
          <t xml:space="preserve">
Khu vực đẹp nhất thị trấn</t>
        </r>
      </text>
    </comment>
    <comment ref="P796" authorId="0" shapeId="0">
      <text>
        <r>
          <rPr>
            <b/>
            <sz val="9"/>
            <color indexed="81"/>
            <rFont val="Tahoma"/>
            <family val="2"/>
          </rPr>
          <t>ADMIN:</t>
        </r>
        <r>
          <rPr>
            <sz val="9"/>
            <color indexed="81"/>
            <rFont val="Tahoma"/>
            <family val="2"/>
          </rPr>
          <t xml:space="preserve">
Khu vực đẹp nhất thị trấn</t>
        </r>
      </text>
    </comment>
    <comment ref="Q796" authorId="0" shapeId="0">
      <text>
        <r>
          <rPr>
            <b/>
            <sz val="9"/>
            <color indexed="81"/>
            <rFont val="Tahoma"/>
            <family val="2"/>
          </rPr>
          <t>ADMIN:</t>
        </r>
        <r>
          <rPr>
            <sz val="9"/>
            <color indexed="81"/>
            <rFont val="Tahoma"/>
            <family val="2"/>
          </rPr>
          <t xml:space="preserve">
Khu vực đẹp nhất thị trấn</t>
        </r>
      </text>
    </comment>
    <comment ref="AJ796" authorId="0" shapeId="0">
      <text>
        <r>
          <rPr>
            <b/>
            <sz val="9"/>
            <color indexed="81"/>
            <rFont val="Tahoma"/>
            <family val="2"/>
          </rPr>
          <t>ADMIN:</t>
        </r>
        <r>
          <rPr>
            <sz val="9"/>
            <color indexed="81"/>
            <rFont val="Tahoma"/>
            <family val="2"/>
          </rPr>
          <t xml:space="preserve">
Khu vực đẹp nhất thị trấn</t>
        </r>
      </text>
    </comment>
    <comment ref="AK796" authorId="0" shapeId="0">
      <text>
        <r>
          <rPr>
            <b/>
            <sz val="9"/>
            <color indexed="81"/>
            <rFont val="Tahoma"/>
            <family val="2"/>
          </rPr>
          <t>ADMIN:</t>
        </r>
        <r>
          <rPr>
            <sz val="9"/>
            <color indexed="81"/>
            <rFont val="Tahoma"/>
            <family val="2"/>
          </rPr>
          <t xml:space="preserve">
Khu vực đẹp nhất thị trấn</t>
        </r>
      </text>
    </comment>
    <comment ref="AL796" authorId="0" shapeId="0">
      <text>
        <r>
          <rPr>
            <b/>
            <sz val="9"/>
            <color indexed="81"/>
            <rFont val="Tahoma"/>
            <family val="2"/>
          </rPr>
          <t>ADMIN:</t>
        </r>
        <r>
          <rPr>
            <sz val="9"/>
            <color indexed="81"/>
            <rFont val="Tahoma"/>
            <family val="2"/>
          </rPr>
          <t xml:space="preserve">
Khu vực đẹp nhất thị trấn</t>
        </r>
      </text>
    </comment>
    <comment ref="AP796" authorId="0" shapeId="0">
      <text>
        <r>
          <rPr>
            <b/>
            <sz val="9"/>
            <color indexed="81"/>
            <rFont val="Tahoma"/>
            <family val="2"/>
          </rPr>
          <t>ADMIN:</t>
        </r>
        <r>
          <rPr>
            <sz val="9"/>
            <color indexed="81"/>
            <rFont val="Tahoma"/>
            <family val="2"/>
          </rPr>
          <t xml:space="preserve">
Khu vực đẹp nhất thị trấn</t>
        </r>
      </text>
    </comment>
    <comment ref="AQ796" authorId="0" shapeId="0">
      <text>
        <r>
          <rPr>
            <b/>
            <sz val="9"/>
            <color indexed="81"/>
            <rFont val="Tahoma"/>
            <family val="2"/>
          </rPr>
          <t>ADMIN:</t>
        </r>
        <r>
          <rPr>
            <sz val="9"/>
            <color indexed="81"/>
            <rFont val="Tahoma"/>
            <family val="2"/>
          </rPr>
          <t xml:space="preserve">
Khu vực đẹp nhất thị trấn</t>
        </r>
      </text>
    </comment>
    <comment ref="AR796" authorId="0" shapeId="0">
      <text>
        <r>
          <rPr>
            <b/>
            <sz val="9"/>
            <color indexed="81"/>
            <rFont val="Tahoma"/>
            <family val="2"/>
          </rPr>
          <t>ADMIN:</t>
        </r>
        <r>
          <rPr>
            <sz val="9"/>
            <color indexed="81"/>
            <rFont val="Tahoma"/>
            <family val="2"/>
          </rPr>
          <t xml:space="preserve">
Khu vực đẹp nhất thị trấn</t>
        </r>
      </text>
    </comment>
    <comment ref="AS796" authorId="0" shapeId="0">
      <text>
        <r>
          <rPr>
            <b/>
            <sz val="9"/>
            <color indexed="81"/>
            <rFont val="Tahoma"/>
            <family val="2"/>
          </rPr>
          <t>ADMIN:</t>
        </r>
        <r>
          <rPr>
            <sz val="9"/>
            <color indexed="81"/>
            <rFont val="Tahoma"/>
            <family val="2"/>
          </rPr>
          <t xml:space="preserve">
Khu vực đẹp nhất thị trấn</t>
        </r>
      </text>
    </comment>
    <comment ref="AT796" authorId="0" shapeId="0">
      <text>
        <r>
          <rPr>
            <b/>
            <sz val="9"/>
            <color indexed="81"/>
            <rFont val="Tahoma"/>
            <family val="2"/>
          </rPr>
          <t>ADMIN:</t>
        </r>
        <r>
          <rPr>
            <sz val="9"/>
            <color indexed="81"/>
            <rFont val="Tahoma"/>
            <family val="2"/>
          </rPr>
          <t xml:space="preserve">
Khu vực đẹp nhất thị trấn</t>
        </r>
      </text>
    </comment>
    <comment ref="AU796" authorId="0" shapeId="0">
      <text>
        <r>
          <rPr>
            <b/>
            <sz val="9"/>
            <color indexed="81"/>
            <rFont val="Tahoma"/>
            <family val="2"/>
          </rPr>
          <t>ADMIN:</t>
        </r>
        <r>
          <rPr>
            <sz val="9"/>
            <color indexed="81"/>
            <rFont val="Tahoma"/>
            <family val="2"/>
          </rPr>
          <t xml:space="preserve">
Khu vực đẹp nhất thị trấn</t>
        </r>
      </text>
    </comment>
    <comment ref="AV796" authorId="0" shapeId="0">
      <text>
        <r>
          <rPr>
            <b/>
            <sz val="9"/>
            <color indexed="81"/>
            <rFont val="Tahoma"/>
            <family val="2"/>
          </rPr>
          <t>ADMIN:</t>
        </r>
        <r>
          <rPr>
            <sz val="9"/>
            <color indexed="81"/>
            <rFont val="Tahoma"/>
            <family val="2"/>
          </rPr>
          <t xml:space="preserve">
Khu vực đẹp nhất thị trấn</t>
        </r>
      </text>
    </comment>
    <comment ref="AW796" authorId="0" shapeId="0">
      <text>
        <r>
          <rPr>
            <b/>
            <sz val="9"/>
            <color indexed="81"/>
            <rFont val="Tahoma"/>
            <family val="2"/>
          </rPr>
          <t>ADMIN:</t>
        </r>
        <r>
          <rPr>
            <sz val="9"/>
            <color indexed="81"/>
            <rFont val="Tahoma"/>
            <family val="2"/>
          </rPr>
          <t xml:space="preserve">
Khu vực đẹp nhất thị trấn</t>
        </r>
      </text>
    </comment>
    <comment ref="AX796" authorId="0" shapeId="0">
      <text>
        <r>
          <rPr>
            <b/>
            <sz val="9"/>
            <color indexed="81"/>
            <rFont val="Tahoma"/>
            <family val="2"/>
          </rPr>
          <t>ADMIN:</t>
        </r>
        <r>
          <rPr>
            <sz val="9"/>
            <color indexed="81"/>
            <rFont val="Tahoma"/>
            <family val="2"/>
          </rPr>
          <t xml:space="preserve">
Khu vực đẹp nhất thị trấn</t>
        </r>
      </text>
    </comment>
    <comment ref="AY796" authorId="0" shapeId="0">
      <text>
        <r>
          <rPr>
            <b/>
            <sz val="9"/>
            <color indexed="81"/>
            <rFont val="Tahoma"/>
            <family val="2"/>
          </rPr>
          <t>ADMIN:</t>
        </r>
        <r>
          <rPr>
            <sz val="9"/>
            <color indexed="81"/>
            <rFont val="Tahoma"/>
            <family val="2"/>
          </rPr>
          <t xml:space="preserve">
Khu vực đẹp nhất thị trấn</t>
        </r>
      </text>
    </comment>
    <comment ref="AZ796" authorId="0" shapeId="0">
      <text>
        <r>
          <rPr>
            <b/>
            <sz val="9"/>
            <color indexed="81"/>
            <rFont val="Tahoma"/>
            <family val="2"/>
          </rPr>
          <t>ADMIN:</t>
        </r>
        <r>
          <rPr>
            <sz val="9"/>
            <color indexed="81"/>
            <rFont val="Tahoma"/>
            <family val="2"/>
          </rPr>
          <t xml:space="preserve">
Khu vực đẹp nhất thị trấn</t>
        </r>
      </text>
    </comment>
    <comment ref="BA796" authorId="0" shapeId="0">
      <text>
        <r>
          <rPr>
            <b/>
            <sz val="9"/>
            <color indexed="81"/>
            <rFont val="Tahoma"/>
            <family val="2"/>
          </rPr>
          <t>ADMIN:</t>
        </r>
        <r>
          <rPr>
            <sz val="9"/>
            <color indexed="81"/>
            <rFont val="Tahoma"/>
            <family val="2"/>
          </rPr>
          <t xml:space="preserve">
Khu vực đẹp nhất thị trấn</t>
        </r>
      </text>
    </comment>
    <comment ref="O801" authorId="0" shapeId="0">
      <text>
        <r>
          <rPr>
            <b/>
            <sz val="9"/>
            <color indexed="81"/>
            <rFont val="Tahoma"/>
            <family val="2"/>
          </rPr>
          <t>ADMIN:</t>
        </r>
        <r>
          <rPr>
            <sz val="9"/>
            <color indexed="81"/>
            <rFont val="Tahoma"/>
            <family val="2"/>
          </rPr>
          <t xml:space="preserve">
Bằng vị trí 2 của Đường Phan Đình Giót</t>
        </r>
      </text>
    </comment>
    <comment ref="O804" authorId="0" shapeId="0">
      <text>
        <r>
          <rPr>
            <b/>
            <sz val="9"/>
            <color indexed="81"/>
            <rFont val="Tahoma"/>
            <family val="2"/>
          </rPr>
          <t>ADMIN:</t>
        </r>
        <r>
          <rPr>
            <sz val="9"/>
            <color indexed="81"/>
            <rFont val="Tahoma"/>
            <family val="2"/>
          </rPr>
          <t xml:space="preserve">
Cơ sở hạ tầng và độ rộng đường không bằng đường trường chinh để xuất bằng vị trí 2 đường trường trinh</t>
        </r>
      </text>
    </comment>
  </commentList>
</comments>
</file>

<file path=xl/sharedStrings.xml><?xml version="1.0" encoding="utf-8"?>
<sst xmlns="http://schemas.openxmlformats.org/spreadsheetml/2006/main" count="12479" uniqueCount="2072">
  <si>
    <t>Tên đơn vị hành chính</t>
  </si>
  <si>
    <t>Đoạn đường</t>
  </si>
  <si>
    <t>Ghi chú</t>
  </si>
  <si>
    <t>Từ</t>
  </si>
  <si>
    <t>Đến</t>
  </si>
  <si>
    <t>VT1</t>
  </si>
  <si>
    <t>VT2</t>
  </si>
  <si>
    <t>VT3</t>
  </si>
  <si>
    <t>Giá đất thương mại dịch vụ</t>
  </si>
  <si>
    <t>Giá đất sản xuất kinh doanh phi nông nghiệp không phải đất TMDV tại đô thị</t>
  </si>
  <si>
    <t>PHỤ LỤC 02</t>
  </si>
  <si>
    <t>STT</t>
  </si>
  <si>
    <t>Tên đường, phố hoặc điểm đầu, điểm cuối điều chỉnh, bổ sung</t>
  </si>
  <si>
    <t>Tên đường, phố</t>
  </si>
  <si>
    <t>đến</t>
  </si>
  <si>
    <t>Tên đường, phố theo Quyết định số 45/2019/QĐ-UBND ngày 20/12/2019 và Quyết định số 44/2021/QĐ-UBND ngày 26/12/2021 của UBND tỉnh</t>
  </si>
  <si>
    <t>Đường T1</t>
  </si>
  <si>
    <t>Tiếp giáp đường 28-06</t>
  </si>
  <si>
    <t>Tiếp giáp phố Thành Công</t>
  </si>
  <si>
    <t>III</t>
  </si>
  <si>
    <t>Khu vực 1</t>
  </si>
  <si>
    <t>Khu vực 2</t>
  </si>
  <si>
    <t>Khu vực 3</t>
  </si>
  <si>
    <t>1.1</t>
  </si>
  <si>
    <t>1.2</t>
  </si>
  <si>
    <t>Xã Than Uyên</t>
  </si>
  <si>
    <t>Xã Tân Uyên</t>
  </si>
  <si>
    <t>Xã Bản Bo</t>
  </si>
  <si>
    <t>Xã Bình Lư</t>
  </si>
  <si>
    <t>Xã Tả Lèng</t>
  </si>
  <si>
    <t>Xã Khum Há</t>
  </si>
  <si>
    <t>Phường Tân Phong</t>
  </si>
  <si>
    <t>Phường Đoàn Kết</t>
  </si>
  <si>
    <t>Xã Sin Suối Hồ</t>
  </si>
  <si>
    <t>Xã Phong Thổ</t>
  </si>
  <si>
    <t>Xã Nậm Hàng</t>
  </si>
  <si>
    <t>Thành phố Lai Châu</t>
  </si>
  <si>
    <t>Huyện Phong Thổ</t>
  </si>
  <si>
    <t>I. BẢNG GIÁ ĐẤT Ở TẠI KHU KINH TẾ CỬA KHẨU MA LÙ THÀNG</t>
  </si>
  <si>
    <t>Tên đường phố</t>
  </si>
  <si>
    <t>Đơn giá UNBD</t>
  </si>
  <si>
    <t>Hệ số điều chỉnh</t>
  </si>
  <si>
    <t xml:space="preserve">Từ </t>
  </si>
  <si>
    <t>Quốc lộ 12</t>
  </si>
  <si>
    <t>Tiếp giáp đường số 5</t>
  </si>
  <si>
    <t>Tiếp giáp đường số 8</t>
  </si>
  <si>
    <t>Đường số 3</t>
  </si>
  <si>
    <t>Đường số 5</t>
  </si>
  <si>
    <t>Tiếp giáp đường số 4</t>
  </si>
  <si>
    <t>Tiếp giáp đường số 9</t>
  </si>
  <si>
    <t>Đường số 8</t>
  </si>
  <si>
    <t>Tiếp giáp QL 12</t>
  </si>
  <si>
    <t>Tiếp giáp đường số 3</t>
  </si>
  <si>
    <t>Đường số 9</t>
  </si>
  <si>
    <t>Đường số 13 (đường cụt)</t>
  </si>
  <si>
    <t>Cuối đường</t>
  </si>
  <si>
    <t>Đường số 15</t>
  </si>
  <si>
    <t>Tiếp giáp đường số 1</t>
  </si>
  <si>
    <t>II. BẢNG GIÁ ĐẤT THƯƠNG MẠI, DỊCH VỤ TẠI KHU KINH TẾ CỬA KHẨU MA LÙ THÀNG</t>
  </si>
  <si>
    <t>Trạm kiểm soát liên ngành</t>
  </si>
  <si>
    <t>Đường số 1</t>
  </si>
  <si>
    <t>Đường số 2</t>
  </si>
  <si>
    <t>Đường số 4</t>
  </si>
  <si>
    <t>Đường số 6</t>
  </si>
  <si>
    <t>Đường số 7</t>
  </si>
  <si>
    <t>Đường số 10</t>
  </si>
  <si>
    <t>Đường số 11</t>
  </si>
  <si>
    <t>Tiếp giáp đường số 10</t>
  </si>
  <si>
    <t>Đường số 12</t>
  </si>
  <si>
    <t>Đường số 14</t>
  </si>
  <si>
    <t>Tiếp giáp Quốc Môn</t>
  </si>
  <si>
    <t>III. BẢNG GIÁ ĐẤT SẢN XUẤT KINH DOANH PHI NÔNG NGHIỆP KHÔNG PHẢI 
ĐẤT THƯƠNG MẠI DỊCH VỤ</t>
  </si>
  <si>
    <t>Giá đất ở tại đô thị theo Quyết định số 45/2019/QĐ-UBND ngày 20/12/2019 của UBND tỉnh</t>
  </si>
  <si>
    <t>Giá đất thương mại dịch vụ đơn vị tư vấn đề xuất theo Quyết định số 45/2019/QĐ-UBND ngày 20/12/2019 của UBND tỉnh</t>
  </si>
  <si>
    <t>Giá đất sản xuất kinh doanh phi nông nghiệp không phải đất TMDV tại đô thị theo Quyết định số 45/2019/QĐ-UBND ngày 20/12/2019 của UBND tỉnh</t>
  </si>
  <si>
    <t>2.1</t>
  </si>
  <si>
    <t>2.2</t>
  </si>
  <si>
    <t>3.1</t>
  </si>
  <si>
    <t>3.2</t>
  </si>
  <si>
    <t>3.3</t>
  </si>
  <si>
    <t>4.1</t>
  </si>
  <si>
    <t>4.2</t>
  </si>
  <si>
    <t>4.3</t>
  </si>
  <si>
    <t>4.4</t>
  </si>
  <si>
    <t>5.1</t>
  </si>
  <si>
    <t>5.2</t>
  </si>
  <si>
    <t>5.3</t>
  </si>
  <si>
    <t>5.4</t>
  </si>
  <si>
    <t>6.1</t>
  </si>
  <si>
    <t>6.2</t>
  </si>
  <si>
    <t>6.3</t>
  </si>
  <si>
    <t>7.1</t>
  </si>
  <si>
    <t>7.2</t>
  </si>
  <si>
    <t>7.3</t>
  </si>
  <si>
    <t>8.1</t>
  </si>
  <si>
    <t>8.2</t>
  </si>
  <si>
    <t>8.3</t>
  </si>
  <si>
    <t>2.3</t>
  </si>
  <si>
    <t>2.4</t>
  </si>
  <si>
    <t>3.4</t>
  </si>
  <si>
    <t>Xã Sơn Bình cũ</t>
  </si>
  <si>
    <t>5.5</t>
  </si>
  <si>
    <t>5.6</t>
  </si>
  <si>
    <t>Xã Huổi Luông cũ</t>
  </si>
  <si>
    <t>Xã Ma Li Pho cũ</t>
  </si>
  <si>
    <t>Xã Nậm Manh cũ</t>
  </si>
  <si>
    <t>7.4</t>
  </si>
  <si>
    <t>Xã Bum Tở cũ</t>
  </si>
  <si>
    <t>Giá đất chăn nuôi tập chung</t>
  </si>
  <si>
    <t>Đất cụm công nghiệp</t>
  </si>
  <si>
    <t>Đổi tên đường theo Nghị Quyết số 26/2024/NQ-HĐND ngày 17/07/2024 của HĐND tỉnh Lai Châu</t>
  </si>
  <si>
    <t>Thay đổi điểm đầu cuối do phố Phùng Hưng kéo dài thêm 86m tiếp giáp với đoạn kéo dài đường của đường Phạm Ngọc Thạch</t>
  </si>
  <si>
    <t>Thay đổi điểm đầu cuối</t>
  </si>
  <si>
    <t>Thay đổi điểm cuối do đường Phạm Ngọc Thạch kéo dài thêm 195m tiếp giáp với Phố Phùng Hưng kéo dài</t>
  </si>
  <si>
    <t>Bổ sung chi tiết cho điểm đầu</t>
  </si>
  <si>
    <t>Gộp tên đường  theo Nghị Quyết số 26/2024/NQ-HĐND ngày 17/07/2024 của HĐND tỉnh Lai Châu</t>
  </si>
  <si>
    <t>Bổ sung chi tiết điểm đầu, điểm cuối</t>
  </si>
  <si>
    <t>Gộp 2 đường thành đường Trần Thủ độ theo Nghị Quyết số 26/2024/NQ-HĐND ngày 17/07/2024 của HĐND tỉnh Lai Châu</t>
  </si>
  <si>
    <t>Thay đổi tên điểm cuối</t>
  </si>
  <si>
    <t>Thay đổi tên điểm đầu</t>
  </si>
  <si>
    <t>Thay đổi tên đường</t>
  </si>
  <si>
    <t>Thay đổi tên đường, điểm đầu, điểm cuối</t>
  </si>
  <si>
    <t>Thay đổi tên điểm đầu, điểm cuối</t>
  </si>
  <si>
    <t>Thay đổi điểm đầu</t>
  </si>
  <si>
    <t xml:space="preserve">Đổi tên đường </t>
  </si>
  <si>
    <t>Thay đổi điểm cuối</t>
  </si>
  <si>
    <t>Gộp và thay đổi điểm đầu điểm cuối</t>
  </si>
  <si>
    <t>Thay đổi điểm cuối và Bỏ VT2, VT3</t>
  </si>
  <si>
    <t>Đất thương mại dịch vụ tại đô thị đề xuất</t>
  </si>
  <si>
    <t xml:space="preserve">BẢNG GIÁ ĐẤT ĐIỀU CHỈNH GIÁ ĐÁT, ĐIỀU CHỈNH TÊN CÁC TUYẾN ĐƯỜNG, PHỐ HOẶC ĐIỂM ĐẦU, ĐIỂM CUỐI </t>
  </si>
  <si>
    <t>Thay đổi điểm cuối bỏ VT2, VT3</t>
  </si>
  <si>
    <t>Gộp đường và bỏ VT2; VT3</t>
  </si>
  <si>
    <t>Đổi tên đường</t>
  </si>
  <si>
    <t>Thay đổi điểm đầu, điểm cuối</t>
  </si>
  <si>
    <t>Quốc lộ 4D</t>
  </si>
  <si>
    <t>Từ Km1 + 600</t>
  </si>
  <si>
    <t>Km6 + 300</t>
  </si>
  <si>
    <t>Gộp đường và thay đổi điểm đầu và điểm cuối</t>
  </si>
  <si>
    <t>Đổi tên đường và thay đổi điểm đầu</t>
  </si>
  <si>
    <t>BẢNG GIÁ ĐẤT BỔ SUNG TUYẾN ĐƯỜNG, PHỐ CHƯA CÓ GIÁ VÀ MỚI PHÁT SINH</t>
  </si>
  <si>
    <t>Đất ở tại đô thị đề xuất</t>
  </si>
  <si>
    <t>Giá đất ở đô thị đề xuất</t>
  </si>
  <si>
    <t>XÃ BÌNH LƯ</t>
  </si>
  <si>
    <t>XÃ SÌN HỒ</t>
  </si>
  <si>
    <t>XÃ PHONG THỔ</t>
  </si>
  <si>
    <t>XÃ NẬM HÀNG</t>
  </si>
  <si>
    <t>XÃ BUM TỞ</t>
  </si>
  <si>
    <t>XÃ THAN UYÊN</t>
  </si>
  <si>
    <t>XÃ TÂN UYÊN</t>
  </si>
  <si>
    <t>Xã  Sìn Hồ</t>
  </si>
  <si>
    <t>Đường Hồ Tùng Mậu</t>
  </si>
  <si>
    <t>Tiếp giáp đường 19-8</t>
  </si>
  <si>
    <t>Tiếp giáp đường Trần Phú</t>
  </si>
  <si>
    <t>Tách đường do nằm trên hai phường Đoàn Kết và Tân Phong</t>
  </si>
  <si>
    <t>Phường Tân phong</t>
  </si>
  <si>
    <t>1.3</t>
  </si>
  <si>
    <t>1.4</t>
  </si>
  <si>
    <t>2.5</t>
  </si>
  <si>
    <t>2.6</t>
  </si>
  <si>
    <t>5.7</t>
  </si>
  <si>
    <t>7.5</t>
  </si>
  <si>
    <t>7.6</t>
  </si>
  <si>
    <t>1.5</t>
  </si>
  <si>
    <t>1.6</t>
  </si>
  <si>
    <t>11.1</t>
  </si>
  <si>
    <t>12.1</t>
  </si>
  <si>
    <t>12.2</t>
  </si>
  <si>
    <t>9.1</t>
  </si>
  <si>
    <t>9.2</t>
  </si>
  <si>
    <t>10.1</t>
  </si>
  <si>
    <t>I. ĐẤT Ở</t>
  </si>
  <si>
    <t>II. ĐẤT THƯƠNG MẠI DỊCH VỤ TẠI ĐÔ THỊ</t>
  </si>
  <si>
    <t>GIÁ ĐẤT SẢN XUẤT KINH DOANH PHI NÔNG NGHIỆP KHÔNG PHẢI ĐẤT TMDV TẠI ĐÔ THỊ</t>
  </si>
  <si>
    <t>I. ĐẤT Ở TẠI ĐÔ THỊ</t>
  </si>
  <si>
    <t>II. ĐẤT THƯƠNG MẠI DỊCH VỤ</t>
  </si>
  <si>
    <t>III. GIÁ ĐẤT SẢN XUẤT KINH DOANH PHI NÔNG NGHIỆP KHÔNG PHẢI ĐẤT TMDV TẠI ĐÔ THỊ</t>
  </si>
  <si>
    <t>I.1</t>
  </si>
  <si>
    <t>1.7</t>
  </si>
  <si>
    <t>1.8</t>
  </si>
  <si>
    <t>1.9</t>
  </si>
  <si>
    <t>1.10</t>
  </si>
  <si>
    <t>I.2</t>
  </si>
  <si>
    <t>I.3</t>
  </si>
  <si>
    <t>3.5</t>
  </si>
  <si>
    <t>3.6</t>
  </si>
  <si>
    <t>3.7</t>
  </si>
  <si>
    <t>I.4</t>
  </si>
  <si>
    <t>I.5</t>
  </si>
  <si>
    <t>I.6</t>
  </si>
  <si>
    <t>6.4</t>
  </si>
  <si>
    <t>I.7</t>
  </si>
  <si>
    <t>I.8</t>
  </si>
  <si>
    <t>8.4</t>
  </si>
  <si>
    <t>8.5</t>
  </si>
  <si>
    <t>8.6</t>
  </si>
  <si>
    <t>8.7</t>
  </si>
  <si>
    <t>I.9</t>
  </si>
  <si>
    <t>I.10</t>
  </si>
  <si>
    <t>I.11</t>
  </si>
  <si>
    <t>I.12</t>
  </si>
  <si>
    <t>III.1</t>
  </si>
  <si>
    <t>III.2</t>
  </si>
  <si>
    <t>III.3</t>
  </si>
  <si>
    <t>III.4</t>
  </si>
  <si>
    <t>III.5</t>
  </si>
  <si>
    <t>III.6</t>
  </si>
  <si>
    <t>III.7</t>
  </si>
  <si>
    <t>III.8</t>
  </si>
  <si>
    <t>III.9</t>
  </si>
  <si>
    <t>III.10</t>
  </si>
  <si>
    <t>III.11</t>
  </si>
  <si>
    <t>III.12</t>
  </si>
  <si>
    <t>II.1</t>
  </si>
  <si>
    <t>II.2</t>
  </si>
  <si>
    <t>II.3</t>
  </si>
  <si>
    <t>II.4</t>
  </si>
  <si>
    <t>II.5</t>
  </si>
  <si>
    <t>II.6</t>
  </si>
  <si>
    <t>II.7</t>
  </si>
  <si>
    <t>II.8</t>
  </si>
  <si>
    <t>II.9</t>
  </si>
  <si>
    <t>II.10</t>
  </si>
  <si>
    <t>II.11</t>
  </si>
  <si>
    <t>II.12</t>
  </si>
  <si>
    <t>1.11</t>
  </si>
  <si>
    <t>1.12</t>
  </si>
  <si>
    <t>1.13</t>
  </si>
  <si>
    <t>1.14</t>
  </si>
  <si>
    <t>1.15</t>
  </si>
  <si>
    <t>1.16</t>
  </si>
  <si>
    <t>1.17</t>
  </si>
  <si>
    <t>1.18</t>
  </si>
  <si>
    <t>1.19</t>
  </si>
  <si>
    <t>2.7</t>
  </si>
  <si>
    <t>2.8</t>
  </si>
  <si>
    <t>2.9</t>
  </si>
  <si>
    <t>2.10</t>
  </si>
  <si>
    <t>2.11</t>
  </si>
  <si>
    <t>2.12</t>
  </si>
  <si>
    <t>2.13</t>
  </si>
  <si>
    <t>2.14</t>
  </si>
  <si>
    <t>2.15</t>
  </si>
  <si>
    <t>2.16</t>
  </si>
  <si>
    <t>4.5</t>
  </si>
  <si>
    <t>4.6</t>
  </si>
  <si>
    <t>4.7</t>
  </si>
  <si>
    <t>5.8</t>
  </si>
  <si>
    <t>5.9</t>
  </si>
  <si>
    <t>5.10</t>
  </si>
  <si>
    <t>5.11</t>
  </si>
  <si>
    <t>5.12</t>
  </si>
  <si>
    <t>5.13</t>
  </si>
  <si>
    <t>5.14</t>
  </si>
  <si>
    <t>5.15</t>
  </si>
  <si>
    <t>5.16</t>
  </si>
  <si>
    <t>5.17</t>
  </si>
  <si>
    <t>6.5</t>
  </si>
  <si>
    <t>6.6</t>
  </si>
  <si>
    <t>6.7</t>
  </si>
  <si>
    <t>6.8</t>
  </si>
  <si>
    <t>6.9</t>
  </si>
  <si>
    <t>6.10</t>
  </si>
  <si>
    <t>6.11</t>
  </si>
  <si>
    <t>6.12</t>
  </si>
  <si>
    <t>6.13</t>
  </si>
  <si>
    <t>6.14</t>
  </si>
  <si>
    <t>6.15</t>
  </si>
  <si>
    <t>6.16</t>
  </si>
  <si>
    <t>7.7</t>
  </si>
  <si>
    <t>II.13</t>
  </si>
  <si>
    <t>II.14</t>
  </si>
  <si>
    <t>III.13</t>
  </si>
  <si>
    <t>III.14</t>
  </si>
  <si>
    <t>Hệ số điều chỉnh x CPI</t>
  </si>
  <si>
    <t>Đơn giá mới đề xuất</t>
  </si>
  <si>
    <t>Lô số 1</t>
  </si>
  <si>
    <t>Đổi tên đường bổ sung điểm đầu, điểm cuối</t>
  </si>
  <si>
    <t>Khu M5, M6, M7</t>
  </si>
  <si>
    <t>Lô số 2</t>
  </si>
  <si>
    <t>Lố số 3; số 4</t>
  </si>
  <si>
    <t>Khu 23 hộ dân tái định cư</t>
  </si>
  <si>
    <t>Quốc lộ 12 (Đường 28m)</t>
  </si>
  <si>
    <t>Tiếp Giáp đường số 8</t>
  </si>
  <si>
    <t>Bổ sung điểm đầu, điểm cuối</t>
  </si>
  <si>
    <t>Đường Tuần Tra</t>
  </si>
  <si>
    <t>Đường 13,5m</t>
  </si>
  <si>
    <t>Đường B5, B5 kéo dài</t>
  </si>
  <si>
    <t>TM1, TM2, TM3, TM4</t>
  </si>
  <si>
    <t>PHỤ LỤC 03</t>
  </si>
  <si>
    <t>PHỤ LỤC 05: BẢNG GIÁ ĐẤT CỬA KHẨU MA LÙ THÀNG</t>
  </si>
  <si>
    <t>IV. ĐẤT Ở TẠI NÔNG THÔN</t>
  </si>
  <si>
    <t>V. ĐẤT THƯƠNG MẠI DỊCH VỤ TẠI NÔNG THÔN</t>
  </si>
  <si>
    <t>VII. BẢNG GIÁ ĐẤT Ở TẠI KHU KINH TẾ CỬA KHẨU MA LÙ THÀNG</t>
  </si>
  <si>
    <t>VIII. BẢNG GIÁ ĐẤT THƯƠNG MẠI, DỊCH VỤ TẠI KHU KINH TẾ CỬA KHẨU MA LÙ THÀNG</t>
  </si>
  <si>
    <t>IX. BẢNG GIÁ ĐẤT SẢN XUẤT KINH DOANH PHI NÔNG NGHIỆP KHÔNG PHẢI 
ĐẤT THƯƠNG MẠI DỊCH VỤ</t>
  </si>
  <si>
    <t>IV.1</t>
  </si>
  <si>
    <t>IV.2</t>
  </si>
  <si>
    <t>IV.3</t>
  </si>
  <si>
    <t>IV.4</t>
  </si>
  <si>
    <t>IV.5</t>
  </si>
  <si>
    <t>IV.6</t>
  </si>
  <si>
    <t>IV.7</t>
  </si>
  <si>
    <t>V.1</t>
  </si>
  <si>
    <t>V.2</t>
  </si>
  <si>
    <t>V.3</t>
  </si>
  <si>
    <t>V.4</t>
  </si>
  <si>
    <t>V.5</t>
  </si>
  <si>
    <t>V.6</t>
  </si>
  <si>
    <t>V.7</t>
  </si>
  <si>
    <t>VI.1</t>
  </si>
  <si>
    <t>VI.2</t>
  </si>
  <si>
    <t>VI.3</t>
  </si>
  <si>
    <t>VI.5</t>
  </si>
  <si>
    <t>VI.6</t>
  </si>
  <si>
    <t>VI.7</t>
  </si>
  <si>
    <t>Đất tại đô thị</t>
  </si>
  <si>
    <t>ĐẤT Ở TẠI ĐÔ THỊ</t>
  </si>
  <si>
    <t>VỊ TRÍ 1</t>
  </si>
  <si>
    <t>Vị trí 1</t>
  </si>
  <si>
    <t>Tỷ lệ tăng bình quân:</t>
  </si>
  <si>
    <t>Giá trị</t>
  </si>
  <si>
    <t>Tiêu chí</t>
  </si>
  <si>
    <t>Đơn giá</t>
  </si>
  <si>
    <t>Cung tuyến đường</t>
  </si>
  <si>
    <t>Min</t>
  </si>
  <si>
    <t>max</t>
  </si>
  <si>
    <t>Tỷ lệ tăng</t>
  </si>
  <si>
    <t>Tỷ lệ</t>
  </si>
  <si>
    <t xml:space="preserve">Min </t>
  </si>
  <si>
    <t>Max</t>
  </si>
  <si>
    <t>VỊ TRÍ 2</t>
  </si>
  <si>
    <t>Vị trí 2</t>
  </si>
  <si>
    <t>VỊ TRÍ 3</t>
  </si>
  <si>
    <t>Vị trí 3</t>
  </si>
  <si>
    <t>Giá đất thương mại dịch vụ UBND</t>
  </si>
  <si>
    <t>Giá đất sản xuất kinh doanh không phải đất thương mại dịch vụ tại đô thị</t>
  </si>
  <si>
    <t>ĐẤT TAI NÔNG THÔN</t>
  </si>
  <si>
    <t>Đất ở tại nông thôn</t>
  </si>
  <si>
    <t>Đất thương mại dịch vụ tại nông thôn</t>
  </si>
  <si>
    <t>`</t>
  </si>
  <si>
    <t>Giá đất sản xuất kinh doanh phi nông nghiệp không phải đất thương mại dịch vụ tại nông thôn</t>
  </si>
  <si>
    <t>Tuyến đường Tam Đường - Bản Hon - Bình Lư</t>
  </si>
  <si>
    <t>Tổng hợp đồng sử dụng</t>
  </si>
  <si>
    <t>Tổng HĐ đất ở tại đô thị thu thập được</t>
  </si>
  <si>
    <t>Tổng hợp đồng thu thập</t>
  </si>
  <si>
    <t>Sìn hồ</t>
  </si>
  <si>
    <t>Mường Tè</t>
  </si>
  <si>
    <t>Nậm Nhùn</t>
  </si>
  <si>
    <t>Tam Đường</t>
  </si>
  <si>
    <t>Tân Uyên</t>
  </si>
  <si>
    <t>IX.1</t>
  </si>
  <si>
    <t>IX.2</t>
  </si>
  <si>
    <t>Tách và thay đổi tên đường</t>
  </si>
  <si>
    <t>Thay  đổi điểm cuối</t>
  </si>
  <si>
    <t xml:space="preserve">PHỤ LỤC 03: BẢNG GIÁ ĐẤT ĐIỀU CHỈNH GIÁ ĐẤT, ĐIỀU CHỈNH TÊN CÁC TUYẾN ĐƯỜNG, PHỐ HOẶC ĐIỂM ĐẦU, ĐIỂM CUỐI </t>
  </si>
  <si>
    <t>IX.14</t>
  </si>
  <si>
    <t>IX.13</t>
  </si>
  <si>
    <t>IX.12</t>
  </si>
  <si>
    <t>IX.11</t>
  </si>
  <si>
    <t>IX.10</t>
  </si>
  <si>
    <t>IX.9</t>
  </si>
  <si>
    <t>IX.8</t>
  </si>
  <si>
    <t>IX.7</t>
  </si>
  <si>
    <t>IX.6</t>
  </si>
  <si>
    <t>IX.5</t>
  </si>
  <si>
    <t>IX.4</t>
  </si>
  <si>
    <t>IX.3</t>
  </si>
  <si>
    <t>VIII.14</t>
  </si>
  <si>
    <t>VIII.13</t>
  </si>
  <si>
    <t>VIII.12</t>
  </si>
  <si>
    <t>VIII.11</t>
  </si>
  <si>
    <t>VIII.10</t>
  </si>
  <si>
    <t>VIII.9</t>
  </si>
  <si>
    <t>VIII.8</t>
  </si>
  <si>
    <t>VIII.7</t>
  </si>
  <si>
    <t>VIII.6</t>
  </si>
  <si>
    <t>VIII.5</t>
  </si>
  <si>
    <t>VIII.4</t>
  </si>
  <si>
    <t>VIII.3</t>
  </si>
  <si>
    <t>VIII.2</t>
  </si>
  <si>
    <t>VIII.1</t>
  </si>
  <si>
    <t>VII.7</t>
  </si>
  <si>
    <t>VII.6</t>
  </si>
  <si>
    <t>VII.5</t>
  </si>
  <si>
    <t>VII.4</t>
  </si>
  <si>
    <t>VII.3</t>
  </si>
  <si>
    <t>VII.2</t>
  </si>
  <si>
    <t>VII.1</t>
  </si>
  <si>
    <t xml:space="preserve"> </t>
  </si>
  <si>
    <t>Đổi tên điểm cuối</t>
  </si>
  <si>
    <t>Xã Hua Nà cũ</t>
  </si>
  <si>
    <t>Các vị trí còn lại trên địa bàn xã Than Uyên</t>
  </si>
  <si>
    <t>Các vị trí còn lại trên địa bàn xã Tân Uyên</t>
  </si>
  <si>
    <t>Các vị trí còn lại trên địa bàn xã Bình Lư</t>
  </si>
  <si>
    <t>Các vị trí còn lại trên địa bàn xã Sìn Hồ</t>
  </si>
  <si>
    <t>Các vị trí còn lại trên địa bàn xã Phong Thổ</t>
  </si>
  <si>
    <t>Các vị trí còn lại trên địa bàn xã Bum Tở</t>
  </si>
  <si>
    <t>Các vị trí còn lại trên địa bàn xã Nậm Hàng</t>
  </si>
  <si>
    <t>Gộp vị trí</t>
  </si>
  <si>
    <t>Gộp vị trí còn lại</t>
  </si>
  <si>
    <t>VI. GIÁ ĐẤT SẢN XUẤT KINH DOANH PHI NÔNG NGHIỆP KHÔNG PHẢI ĐẤT TMDV TẠI NÔNG THÔN</t>
  </si>
  <si>
    <t>Gộp các vị trí còn lại</t>
  </si>
  <si>
    <t>Đường 2C-5</t>
  </si>
  <si>
    <t>Điểm đầu giao với đường Điện Biên Phủ</t>
  </si>
  <si>
    <t>Điểm cuối giao với phố Trần Quốc Toản</t>
  </si>
  <si>
    <t>N-01</t>
  </si>
  <si>
    <t>Điểm đầu giao đường Hoàng Văn Thái</t>
  </si>
  <si>
    <t>Điểm cuối giao với phố Kim Đồng</t>
  </si>
  <si>
    <t>N-02</t>
  </si>
  <si>
    <t>Điểm cuối giao với phố Nguyễn Thái Học</t>
  </si>
  <si>
    <t>N-03</t>
  </si>
  <si>
    <t>Điểm cuối giaovới phố Nguyễn Thái Học</t>
  </si>
  <si>
    <t>Đường vào đội 5 cũ</t>
  </si>
  <si>
    <t>Tiếp giáp đường Trường Chinh</t>
  </si>
  <si>
    <t>đến cuối đường (nhà ông Phan Văn Chung và Phan Thị Thanh)</t>
  </si>
  <si>
    <t>Đường sau nhà văn hóa tổ 19 (đường đi nùng nàng cũ – bản tả làn than);</t>
  </si>
  <si>
    <t>tiếp giáp đường Trần Văn Thọ</t>
  </si>
  <si>
    <t xml:space="preserve">tiếp giáp đường số 7 nhánh 02 tả lản than </t>
  </si>
  <si>
    <t>Đường vào một số hộ tổ 28, phường Đông Phong cũ</t>
  </si>
  <si>
    <t>cuối đường</t>
  </si>
  <si>
    <t>Ngõ lên tháp truyền hình đối diện dreamy,</t>
  </si>
  <si>
    <t>Đường nhánh 1 nhà máy chè</t>
  </si>
  <si>
    <t>Cổng nhà máy chè</t>
  </si>
  <si>
    <t>Nhà ông Thào A Tủa</t>
  </si>
  <si>
    <t>Đường nhánh 2 nhà máy chè</t>
  </si>
  <si>
    <t>Nhà ông Vàng A Xi bà Sùng Thị Lơ</t>
  </si>
  <si>
    <t>Tuyến đường và mặt bằng đô thị đường nối từ trụ sở UBND phường Đoàn Kết mới đến giao đường số 17</t>
  </si>
  <si>
    <t>Tiếp giáp UBND phường Đoàn Kết mới</t>
  </si>
  <si>
    <t>Hết địa phận phường Đoàn Kết</t>
  </si>
  <si>
    <t>Đường A14</t>
  </si>
  <si>
    <t>Tiếp giáp đường Phạm Ngọc Thạch</t>
  </si>
  <si>
    <t>Tiếp giáp phố Nguyễn Văn Trỗi</t>
  </si>
  <si>
    <t>Phố Ban Mai</t>
  </si>
  <si>
    <t>Tiếp giáp với đường Phạm Ngọc Thạch (Trường mầm non Họa Mi, Tổ dân phố số 26)</t>
  </si>
  <si>
    <t>Tiếp giáp với phố Nguyễn Văn Trỗi (số nhà 519, tổ dân phố số 26)</t>
  </si>
  <si>
    <t>Đường Phạm Ngọc Thạch</t>
  </si>
  <si>
    <t>Tiếp giáp phố Trần Đại Nghĩa (20,5m)</t>
  </si>
  <si>
    <t>Tiếp giáp phố Đặng Văn Ngữ</t>
  </si>
  <si>
    <t>Tiếp giáp phố Phùng Hưng</t>
  </si>
  <si>
    <t>Phố Phùng Hưng</t>
  </si>
  <si>
    <t>Tiếp giáp đường 30-4</t>
  </si>
  <si>
    <t>Tiếp giáp đường số 1B-9 (13,5m)</t>
  </si>
  <si>
    <t>Tiếp giáp với đường Phạm Ngọc Thạch</t>
  </si>
  <si>
    <t>Đường số 5-10 (11,5m)</t>
  </si>
  <si>
    <t>Tiếp giáp Đường Hoàng Quốc Việt</t>
  </si>
  <si>
    <t>Vòng sau nhà Văn Hóa vòng trở lại Đường Hoàng Quốc Việt</t>
  </si>
  <si>
    <t>Phố Nguyễn Đức Thuận</t>
  </si>
  <si>
    <t>Tiếp giáp với đường Hoàng Quốc Việt (số nhà 001, tổ dân phố số 16)</t>
  </si>
  <si>
    <t>Tiếp giáp với đường Hoàng Quốc Việt (số nhà 024, tổ dân phố số 16)</t>
  </si>
  <si>
    <t>Đường D01 (16,5m)</t>
  </si>
  <si>
    <t>Tiếp giáp đường Hoàng Văn Thái</t>
  </si>
  <si>
    <t>Tiếp giáp đường Trần Văn Thọ</t>
  </si>
  <si>
    <t>Phố Nguyễn Khánh Toàn</t>
  </si>
  <si>
    <t>Tiếp giáp với đường Hoàng Văn Thái (số nhà 023, tổ dân phố số 19)</t>
  </si>
  <si>
    <t>Tiếp giáp với đường Trần Văn Thọ (giữa số nhà 033 và số nhà 035, tổ dân phố số 19</t>
  </si>
  <si>
    <t>Phố Quyết Tiến</t>
  </si>
  <si>
    <t>Tiếp giáp đường Trần Quý Cáp</t>
  </si>
  <si>
    <t>Tiếp giáp đường D01</t>
  </si>
  <si>
    <t>Phố Cù Chính Lan</t>
  </si>
  <si>
    <t>Tiếp giáp đường Tôn Thất Tùng</t>
  </si>
  <si>
    <t>Tiếp giáp phố Lê Hữu Trác</t>
  </si>
  <si>
    <t>Giao với phố Tôn Thất Tùng (số nhà 037, tổ dân phố 27)</t>
  </si>
  <si>
    <t>Đường 6B (13,5m)</t>
  </si>
  <si>
    <t>Tiếp giáp đường Lê Hữu Trác</t>
  </si>
  <si>
    <t>Tiếp giáp đường Tuệ Tĩnh</t>
  </si>
  <si>
    <t>Tiếp giáp đường Tuệ Tĩnh (số nhà 001, Tổ dân phố 27)</t>
  </si>
  <si>
    <t>Phố Nguyễn Tri Phương</t>
  </si>
  <si>
    <t>Tiếp giáp ranh giới đất CT điện lực Lai Châu</t>
  </si>
  <si>
    <t>Đường N-04</t>
  </si>
  <si>
    <t>Tiếp giáp phố Kim Đồng</t>
  </si>
  <si>
    <t>Phố Lưu Quý An</t>
  </si>
  <si>
    <t>Tiếp giáp với đường Hoàng Văn Thái (số nhà 071, tổ dân phố số 19)</t>
  </si>
  <si>
    <t>Tiếp giáp với phố Kim Đồng (Trường THCS Tân Phong)</t>
  </si>
  <si>
    <t>Đường Nguyễn Thị Định</t>
  </si>
  <si>
    <t>Tiếp giáp đường số 11</t>
  </si>
  <si>
    <t>Tiếp giáp đường Lò Văn Hặc</t>
  </si>
  <si>
    <t>Tiếp giáp đường Nguyễn Chí Thanh kéo dài</t>
  </si>
  <si>
    <t>Đường Trần Quốc Mạnh</t>
  </si>
  <si>
    <t>Đường nhánh từ đền Lê Lợi đến bản Thành Lập phường Đoàn Kết</t>
  </si>
  <si>
    <t>Thửa đất số 2, tờ bản đồ địa chính số 19, phường Đoàn Kết của ông Đinh Thế Chuyển</t>
  </si>
  <si>
    <t>Giao với ngõ 210, đường Trần Hưng Đạo (hết thửa đất số 3, tờ bản đồ số 11 của ông Trần Văn Ngọ</t>
  </si>
  <si>
    <t>Ngõ 368 đường Trần Hưng Đạo</t>
  </si>
  <si>
    <t>Tiếp giáp đường Trần Hưng Đạo (cạnh Đại lý YAMAHA)</t>
  </si>
  <si>
    <t>Hết địa phận nhà văn hóa tổ dân phố số 11</t>
  </si>
  <si>
    <t>Đường Trần Thủ độ</t>
  </si>
  <si>
    <t>Tiếp giáp với đường Trần Hưng Đạo (giữa hai số nhà 226 và 228, Tổ dân phố số 10)</t>
  </si>
  <si>
    <t>Tiếp giáp với đường Trần Hưng Đạo (giữa hai số nhà 366 và 370, Tổ dân phố số 11)</t>
  </si>
  <si>
    <t>Ngõ 226 đường Trần Hưng Đạo</t>
  </si>
  <si>
    <t>Tiếp giáp đường Trần Hưng Đạo</t>
  </si>
  <si>
    <t>Nhà máy gạch Tuynel cũ</t>
  </si>
  <si>
    <t>Phố Mường Than</t>
  </si>
  <si>
    <t>Tiếp giáp Đường 19-8</t>
  </si>
  <si>
    <t>Tiếp giáp đường D13A (13,5m)</t>
  </si>
  <si>
    <t>Đường D13A (13m)</t>
  </si>
  <si>
    <t>Tiếp giáp phố Mường Than</t>
  </si>
  <si>
    <t>Tiếp giáp đường Nguyễn Chí Thanh</t>
  </si>
  <si>
    <t>Đường N16 (13m)</t>
  </si>
  <si>
    <t>Tiếp giáp Phố Nậm Nam</t>
  </si>
  <si>
    <t>Tiếp giáp đường Điện Biên Phủ</t>
  </si>
  <si>
    <t>Tiếp giáp đường Trần Quốc Mạnh</t>
  </si>
  <si>
    <t>Đường Nguyễn Chí Thanh kéo dài</t>
  </si>
  <si>
    <t>Đường N8 (13,5m)</t>
  </si>
  <si>
    <t>Tiếp giáp đường Xuân Thủy</t>
  </si>
  <si>
    <t>Tiếp giáp phố Nguyễn Công Hoan</t>
  </si>
  <si>
    <t>Phố Nguyễn Đình Thi</t>
  </si>
  <si>
    <t>Giao với phố Nguyễn Công Hoan (đối diện trụ sở Điện lực Thành phố Lai Châu)</t>
  </si>
  <si>
    <t>Đường V1 (13,5m)</t>
  </si>
  <si>
    <t>Tiếp đường Xuân Thủy</t>
  </si>
  <si>
    <t>Tiếp giáp đường N2</t>
  </si>
  <si>
    <t>Tiếp giáp phố 12/12</t>
  </si>
  <si>
    <t>Đường N2 (13,5m)</t>
  </si>
  <si>
    <t>Tiếp giáp đường N4</t>
  </si>
  <si>
    <t>Phố 12/12</t>
  </si>
  <si>
    <t>Giao với đường quy hoạch N4 (đối diện số nhà 040, tổ dân phố số 7)</t>
  </si>
  <si>
    <t>Giao với phố Nguyễn Công Hoan</t>
  </si>
  <si>
    <t>Đường N1</t>
  </si>
  <si>
    <t>Tiếp giáp đường N3</t>
  </si>
  <si>
    <t>Tiếp giáp phố Nguyễn Bỉnh Khiêm</t>
  </si>
  <si>
    <t>Tiếp giáp phố 30/9</t>
  </si>
  <si>
    <t>Đường N3</t>
  </si>
  <si>
    <t>Phố 30/9</t>
  </si>
  <si>
    <t>Giao với đường Xuân Thủy (số nhà 035, tổ dân phố số 7)</t>
  </si>
  <si>
    <t>Giao với phố 12/12 (số nhà 068, tổ dân phố 7)</t>
  </si>
  <si>
    <t>Phố Nguyễn Cao</t>
  </si>
  <si>
    <t>Tiếp giáp đường Trần Quang Diệu</t>
  </si>
  <si>
    <t>Tiếp giáp đường Huỳnh Thúc Kháng</t>
  </si>
  <si>
    <t>Đường Nguyễn Hữu Thọ</t>
  </si>
  <si>
    <t>Đường Điện Biên Phủ</t>
  </si>
  <si>
    <t>Đường Trường Chinh</t>
  </si>
  <si>
    <t>Tiếp giáp Đại lộ Lê Lợi</t>
  </si>
  <si>
    <t>Đường Trần Phú</t>
  </si>
  <si>
    <t>Đường Nguyễn Văn Linh</t>
  </si>
  <si>
    <t>Tiếp giáp đường Phan Đình Giót</t>
  </si>
  <si>
    <t>Phố Nguyễn Văn Trỗi</t>
  </si>
  <si>
    <t>Phố Lý Tự Trọng</t>
  </si>
  <si>
    <t>Đường đi Đông Pao</t>
  </si>
  <si>
    <t>Hết địa phận phường Tân Phong</t>
  </si>
  <si>
    <t>Tiếp giáp đường Nguyễn Văn Linh</t>
  </si>
  <si>
    <t>Đường Lê Hồng Phong</t>
  </si>
  <si>
    <t>Đường đi xã Nùng Nàng</t>
  </si>
  <si>
    <t>Đường đi Nùng Nàng - Nậm Tăm</t>
  </si>
  <si>
    <t>Đường Lò Văn Hặc</t>
  </si>
  <si>
    <t>Đường Thanh Niên</t>
  </si>
  <si>
    <t>Đầu đường</t>
  </si>
  <si>
    <t>Đường Bế Văn Đàn</t>
  </si>
  <si>
    <t>Tiếp giáp đường Võ Nguyên Giáp</t>
  </si>
  <si>
    <t>Đường Võ Nguyên Giáp</t>
  </si>
  <si>
    <t>Tiếp giáp đường Nguyễn Trãi</t>
  </si>
  <si>
    <t>Đường Tô Hiệu (13,5m)</t>
  </si>
  <si>
    <t>Tiếp giáp đường R2</t>
  </si>
  <si>
    <t>Đường Lê Quý Đôn</t>
  </si>
  <si>
    <t>Tiếp giáp đường Tôn Đức Thắng</t>
  </si>
  <si>
    <t>Đường ngách 003 ngõ 210 đường Trần Hưng Đạo</t>
  </si>
  <si>
    <t>Tiếp giáp ngõ 210 đường Trần Hưng Đạo</t>
  </si>
  <si>
    <t>Tiếp giáp đường Trần Thủ Độ (ngõ 226 cũ đường Trần Hưng Đạo)</t>
  </si>
  <si>
    <t>Ngõ 262 đường Trần Hưng Đạo</t>
  </si>
  <si>
    <t>Tiếp giáp đường nhánh của đường Trần Thủ Độ (ngõ 226 cũ đường Trần Hưng Đạo)</t>
  </si>
  <si>
    <t>Đường Nguyễn Trãi</t>
  </si>
  <si>
    <t>Đường Vừ A Dính</t>
  </si>
  <si>
    <t>Đường Chu Văn An</t>
  </si>
  <si>
    <t>Tiếp giáp đường N1</t>
  </si>
  <si>
    <t>Cây căng dầu thành phố số 1 + 600m</t>
  </si>
  <si>
    <t>Trường mần non Nậm Lỏong</t>
  </si>
  <si>
    <t>Cơ sở đào tạo lái xe cơ giới đường bộ Lai Châu</t>
  </si>
  <si>
    <t>Hết địa phận phường Đông Phong</t>
  </si>
  <si>
    <t>Hết địa phận thành phố</t>
  </si>
  <si>
    <t>Hết địa phận thành phố Lai Châu</t>
  </si>
  <si>
    <t>Tiếp giáp địa phận thành phố Lai Châu cũ</t>
  </si>
  <si>
    <t xml:space="preserve">Ngã ba đi vào Trung tâm xã Bản Giang cũ </t>
  </si>
  <si>
    <t>Tỉnh lộ 136</t>
  </si>
  <si>
    <t>Tuyến đường Nùng Nàng - Nậm Tăm</t>
  </si>
  <si>
    <t>Đại lộ Lê Lợi kéo dài tiếp giáp với thành phố Lai Châu</t>
  </si>
  <si>
    <t>Ngã ba nối với đường cũ từ thành phố Lai Châu đi Nùng Nàng cũ</t>
  </si>
  <si>
    <t>Tỉnh lộ 135</t>
  </si>
  <si>
    <t>Đường nhánh ngõ 226</t>
  </si>
  <si>
    <t>Tiếp giáp ngõ 226 đường Trần Hưng Đạo</t>
  </si>
  <si>
    <t>Tiếp giáp ngõ 368 đường Trần Hưng Đạo</t>
  </si>
  <si>
    <t>Đường nhánh của đường Trần Thủ Độ</t>
  </si>
  <si>
    <t>Tiếp giáp đường Trần Thủ Độ (ngõ 368 cũ đường Trần Hưng Đạo)</t>
  </si>
  <si>
    <t>Tiếp giáp đường nhánh ngõ 226</t>
  </si>
  <si>
    <t>Hết địa phận xã Nậm Loỏng cũ</t>
  </si>
  <si>
    <t>Tiếp địa phận phường Quyết Thắng cũ</t>
  </si>
  <si>
    <t>Đường Điện Biên Phủ 1</t>
  </si>
  <si>
    <t>Đầu ngõ Lương Định Của (số nhà 867)</t>
  </si>
  <si>
    <t>Đến nhà ông Thức (số nhà 825)</t>
  </si>
  <si>
    <t xml:space="preserve"> Đường Điện Biên Phủ 2</t>
  </si>
  <si>
    <t>Đoạn còn lại</t>
  </si>
  <si>
    <t>Đoạn còn lại (ngoài điểm nhà ông Thức)</t>
  </si>
  <si>
    <t>Tiếp giáp ranh giới thửa đất số nhà 352</t>
  </si>
  <si>
    <t>Đến hết ranh giới thửa đất số nhà 077 dự án chỉnh trang đô thị khu 8 thị trấn Than Uyên</t>
  </si>
  <si>
    <t>Ngõ 429, đường Điện Biên Phủ</t>
  </si>
  <si>
    <t xml:space="preserve">Tiếp giáp ranh giới thửa đất số nhà 01 </t>
  </si>
  <si>
    <t>Đến hết ranh giới thửa đất số nhà 10</t>
  </si>
  <si>
    <t>Ngõ 13, đường Bế Văn Đàn</t>
  </si>
  <si>
    <t>Hết ranh giới thửa đất số nhà 10</t>
  </si>
  <si>
    <t>Ngõ 103, đường Bế Văn Đàn</t>
  </si>
  <si>
    <t>Hết ranh giới thửa đất số nhà 46</t>
  </si>
  <si>
    <t>Ngõ 86 đường Bế Văn Đàn</t>
  </si>
  <si>
    <t>Hết ranh giới thửa đất số nhà 12.</t>
  </si>
  <si>
    <t>Phố Tô Vĩnh Diện</t>
  </si>
  <si>
    <t>Phố Chu Văn An</t>
  </si>
  <si>
    <t>Các vị trí còn lại trên địa bàn thị trấn Than Uyên cũ</t>
  </si>
  <si>
    <t>Các xã: Mường Cang cũ, Mường Than cũ</t>
  </si>
  <si>
    <t>Các tuyến đường còn lại trong Khu trung tâm hành chính huyện cũ</t>
  </si>
  <si>
    <t>Phố Nguyễn Viết Xuân</t>
  </si>
  <si>
    <t>Phố Vừ A Dính</t>
  </si>
  <si>
    <t>Nguyễn Viết Xuân</t>
  </si>
  <si>
    <t>Khu dự án chỉnh trang đô thị gắn với sắp xếp dân cư Tổ dân phố 26 (bản Na Giàng cũ)</t>
  </si>
  <si>
    <t>Đường Lê Lợi (Km381+990)</t>
  </si>
  <si>
    <t>Trạm Y tế thị trấn Tân Uyên</t>
  </si>
  <si>
    <t>Đường nhánh nội thị</t>
  </si>
  <si>
    <t>Tiếp giáp đường nội thị</t>
  </si>
  <si>
    <t>Nhà văn hóa khu cơ quan</t>
  </si>
  <si>
    <t>Ngõ 5 đường 7/3</t>
  </si>
  <si>
    <t>Đường 7/3</t>
  </si>
  <si>
    <t>Đường Võ Thị Sáu</t>
  </si>
  <si>
    <t>Đường Lê Lợi</t>
  </si>
  <si>
    <t>Các vị trí còn lại trên địa bàn thị trấn Tân Uyên cũ</t>
  </si>
  <si>
    <t>Đường bám xung quanh sân vận động huyện Tân Uyên</t>
  </si>
  <si>
    <t>Xã Nậm Cần cũ</t>
  </si>
  <si>
    <t>Xã Trung Đồng cũ</t>
  </si>
  <si>
    <t>Xã Thân Thuộc cũ</t>
  </si>
  <si>
    <t>Giao với nút giao đường Bế Văn Đàn - đường Thanh Niên</t>
  </si>
  <si>
    <t>Giao với đường Tác Tình</t>
  </si>
  <si>
    <t>Giao với đường Võ Nguyên Giáp(Km 57+550, bên trái)</t>
  </si>
  <si>
    <t>Giao với đường Nguyễn Hữu Thọ</t>
  </si>
  <si>
    <t>Sắp xếp dân cư bản Tác Tình, thị trấn Tam Đường, huyện Tam Đường</t>
  </si>
  <si>
    <t>Toàn khu</t>
  </si>
  <si>
    <t>Đường Lương Định Của</t>
  </si>
  <si>
    <t>Ngã 3 đi bản Nà Đon, xã Bình Lư</t>
  </si>
  <si>
    <t>Khu D, đường số 8 khu Trung tâm hành chính giáo dục</t>
  </si>
  <si>
    <t>Ngõ 1 đường 21/9</t>
  </si>
  <si>
    <t xml:space="preserve">Đường Phan Đình Giót </t>
  </si>
  <si>
    <t>Các vị trí còn lại trên địa bàn thị trấn Tam Đường cũ</t>
  </si>
  <si>
    <t>Khu tái định cư xã Thèn Sin cũ (Toàn khu)</t>
  </si>
  <si>
    <t>Di dân khỏi vùng thiên tai tại bản Pan Khèo, xã Thèn Sin, huyện Tam Đường (Toàn khu)</t>
  </si>
  <si>
    <t>Di chuyển dân cư bản Phô Hồ Thầu, xã Hồ Thầu, huyện Tam Đường ra khỏi vùng có nguy cơ xảy ra thiên tai (Toàn khu)</t>
  </si>
  <si>
    <t>Khu tái định cư xã Bản Bo (Toàn khu)</t>
  </si>
  <si>
    <t>Khu tái định cư Đông Pao 2 (Toàn khu)</t>
  </si>
  <si>
    <t>Khu tái định cư trung tâm xã Bản Hon (Toàn khu)</t>
  </si>
  <si>
    <t>Xã Bình Lư cũ</t>
  </si>
  <si>
    <t>Đường nội thị</t>
  </si>
  <si>
    <t>Đầu cầu Hoàng Hồ</t>
  </si>
  <si>
    <t>Hết bản Hoàng Hồ</t>
  </si>
  <si>
    <t>Tiếp giáp ranh giới đất nhà ông Vũ Đình Tẩy</t>
  </si>
  <si>
    <t>Đầu cầu Hoàng Hồ (giáp bản Hoàng Hồ)</t>
  </si>
  <si>
    <t>Tiếp giáp Đường Võ Nguyên Giáp (đi Chăn Nưa)</t>
  </si>
  <si>
    <t>Phố Bế Văn Đàn (Đoạn đường từ đường Lê Lợi đến tiếp giáp suối Hoàng Hồ (đầu cầu Hoàng Hồ))</t>
  </si>
  <si>
    <t>Tiếp giáp Đường Lê Lợi</t>
  </si>
  <si>
    <t>Đường nội thị (Đoạn đường từ Tiếp giáp Đường Võ Nguyên Giáp (đi Chăn Nưa) đến Phố Bế Văn Đàn (Đoạn đường từ đường Lê Lợi đến tiếp giáp suối Hoàng Hồ (đầu cầu Hoàng Hồ))</t>
  </si>
  <si>
    <t>Ranh giới đất nhà ông Hiền-Hòa (giáp chợ)</t>
  </si>
  <si>
    <t>Hết ranh giới đất nhà bà Lai</t>
  </si>
  <si>
    <t>Hết ranh giới đất nhà bà Chẻo Mý Lai</t>
  </si>
  <si>
    <t>Tiếp giáp ranh giới đất nhà ông Triều-Sợi</t>
  </si>
  <si>
    <t>Tỉnh lộ 128 (Nhà văn hóa khu I)</t>
  </si>
  <si>
    <t>Từ ranh giới đất nhà ông Từ</t>
  </si>
  <si>
    <t>Tiếp giáp ranh giới đất nhà ông Dũng - Phòng</t>
  </si>
  <si>
    <t>Đường Lê Lợi (Ngã ba sân bóng Tùng Dương)</t>
  </si>
  <si>
    <t>Ranh giới đất trường Mầm non</t>
  </si>
  <si>
    <t>Tiếp giáp ranh giới đất nhà bà Thủy-Xương</t>
  </si>
  <si>
    <t>Tiếp giáp đường vành đai</t>
  </si>
  <si>
    <t>Phố Lê Duẩn</t>
  </si>
  <si>
    <t>Tiếp giáp suối Hoàng Hồ (Đàu cầu Hoàng Hồ)</t>
  </si>
  <si>
    <t>Phố Bế Văn Đàn</t>
  </si>
  <si>
    <t>Tiếp giáp suối Hoàng Hồ (Đầu cầu Hoàng Hồ)</t>
  </si>
  <si>
    <t>Đường nội thị giáp dãy nhà phía Tây chợ</t>
  </si>
  <si>
    <t>Ranh giới đất nhà ông Võ-Cúc</t>
  </si>
  <si>
    <t>Hết ranh giới đất nhà ông Lê-Ngọt</t>
  </si>
  <si>
    <t>Hết ranh giới đất nhà ông Dinh - Cấp</t>
  </si>
  <si>
    <t>Các vị trí còn lại trên địa bàn thị trấn Sìn Hồ cũ</t>
  </si>
  <si>
    <t>Xã Sà Dề Phìn cũ, xã Phăng Sô Lin cũ, xã Tả Phìn cũ)</t>
  </si>
  <si>
    <t>Phố đi bộ</t>
  </si>
  <si>
    <t>Tiếp giáp với đầu cầu Pa So (Km19+800 QL12)</t>
  </si>
  <si>
    <t>Tiếp giáp đường Điện Biên Phủ (Km20+050 QL12)</t>
  </si>
  <si>
    <t>Đoạn từ Km0</t>
  </si>
  <si>
    <t>Km1+300 (Nhà hàng Duyên Số)</t>
  </si>
  <si>
    <t>Km0</t>
  </si>
  <si>
    <t>Km1 + 100</t>
  </si>
  <si>
    <t>Đoạn từ Km1+300 (Nhà hàng Duyên Số)</t>
  </si>
  <si>
    <t>Km1+600</t>
  </si>
  <si>
    <t>Km1 + 600</t>
  </si>
  <si>
    <t>Từ Km 20+200</t>
  </si>
  <si>
    <t>Km21 (Hết bệnh viện)</t>
  </si>
  <si>
    <t>Km20+200</t>
  </si>
  <si>
    <t>Km21+85 (Hết đường đôi)</t>
  </si>
  <si>
    <t>từ Km21</t>
  </si>
  <si>
    <t>Km21+300 (Hết quy hoạch mở rộng trung tâm thị trấn Phong Thổ)</t>
  </si>
  <si>
    <t>từ Km1+600</t>
  </si>
  <si>
    <t>Km2+400 (Hết quy hoạch mở rộng trung tâm thị trấn Phong Thổ)</t>
  </si>
  <si>
    <t>Km2+400</t>
  </si>
  <si>
    <t>Km6 + 300 (Trạm xử lý nước sạch Vàng Bó)</t>
  </si>
  <si>
    <t xml:space="preserve">	
Km21+300</t>
  </si>
  <si>
    <t>Km25+500 (Hết địa phận Thị trấn Phong Thổ)</t>
  </si>
  <si>
    <t>Ngân hàng chính sách</t>
  </si>
  <si>
    <t xml:space="preserve">Tiếp giáp đường Võ Nguyên Giáp </t>
  </si>
  <si>
    <t>Đầu đường Đường Võ Nguyên Giáp</t>
  </si>
  <si>
    <t>Cuối đường Đường Võ Nguyên Giáp</t>
  </si>
  <si>
    <t>Phố Trần Can</t>
  </si>
  <si>
    <t>Đầu Đường Võ Nguyên Giáp</t>
  </si>
  <si>
    <t>Cuối Đường Võ Nguyên Giáp</t>
  </si>
  <si>
    <t>Phố Phan Đình Giót</t>
  </si>
  <si>
    <t>Cuối đường Đường Võ Nguyên Giáp (giáp cầu Hòa Bình)</t>
  </si>
  <si>
    <t>Tiếp giáp phố Trần Can</t>
  </si>
  <si>
    <t>Tiếp Giáp đường Võ Nguyên Giáp</t>
  </si>
  <si>
    <t>Cầu Pa So</t>
  </si>
  <si>
    <t>Cầu Hòa Bình</t>
  </si>
  <si>
    <t>Giáp đường Võ Nguyên Giáp</t>
  </si>
  <si>
    <t>Đầu cầu Pa So</t>
  </si>
  <si>
    <t>Các tuyến còn lại thôn Đoàn Kết</t>
  </si>
  <si>
    <t>Các tuyến đường thuộc thôn Đoàn Kết</t>
  </si>
  <si>
    <t>Các vị trí còn lại trên địa bàn thị trấn Phong Thổ cũ</t>
  </si>
  <si>
    <t>Xã Mường So cũ</t>
  </si>
  <si>
    <t>Đường Lê Thái Tổ</t>
  </si>
  <si>
    <t>Cổng Trường THPT</t>
  </si>
  <si>
    <t>Giao với đường Phan Đình Giót</t>
  </si>
  <si>
    <t>Giao với đường Lê Thái Tổ</t>
  </si>
  <si>
    <t>Phố Hoàng Công Chất</t>
  </si>
  <si>
    <t>Trụ sở UBND Thị trấn Nậm Nhùn</t>
  </si>
  <si>
    <t>Đường Nội thị (B1)</t>
  </si>
  <si>
    <t>Từ tiếp giáp đường Trường Chinh</t>
  </si>
  <si>
    <t>Tiếp giáp đường Lê Thái Tổ</t>
  </si>
  <si>
    <t>Đường Nội thị (D4)</t>
  </si>
  <si>
    <t>Tiếp giáp Đường Hà Huy Tập</t>
  </si>
  <si>
    <t>Đường Nội thị (D5)</t>
  </si>
  <si>
    <t>Đường Nội thị (D9)</t>
  </si>
  <si>
    <t>Tiếp giáp Đường Lê Thái Tổ</t>
  </si>
  <si>
    <t>Bờ kè sông Đà</t>
  </si>
  <si>
    <t>Đường Hà Huy Tập</t>
  </si>
  <si>
    <t>Tiếp giáp Đường Trường Chinh</t>
  </si>
  <si>
    <t>Tiếp giáp đường Hà Huy Tập</t>
  </si>
  <si>
    <t>Đường nội thị N2</t>
  </si>
  <si>
    <t>Ngã ba tiếp giáp đường D3</t>
  </si>
  <si>
    <t>Đường nội thị N3</t>
  </si>
  <si>
    <t>Tiếp giáp đường 36</t>
  </si>
  <si>
    <t>Tiếp giáp đường D9</t>
  </si>
  <si>
    <t>Giao đường Lê Thái Tổ</t>
  </si>
  <si>
    <t>Giao với bờ kè sông Đà</t>
  </si>
  <si>
    <t>Hết cầu Nậm Hàng</t>
  </si>
  <si>
    <t>Các vị trí còn lại trên địa bàn thị trấn Nậm Nhùn cũ</t>
  </si>
  <si>
    <t>Xã Nậm Hàng cũ</t>
  </si>
  <si>
    <t>Đường vào thôn Thẩm Bú</t>
  </si>
  <si>
    <t>Đấu nối Quốc lộ 4D</t>
  </si>
  <si>
    <t>Đấu nối Quốc lộ 100</t>
  </si>
  <si>
    <t>Km6 + 900</t>
  </si>
  <si>
    <t>Đấu nối quốc lộ 100</t>
  </si>
  <si>
    <t>Xã Can Hồ cũ</t>
  </si>
  <si>
    <t>Vị trí 2 -  Khu vực 2 XÃ PA Ủ (gồm xã Pa Ủ cũ, xã Tá Bạ cũ); Vị trí 1 -  Khu vực 3 XÃ PA Ủ (gồm xã Pa Ủ cũ, xã Tá Bạ cũ); Vị trí 2 -  Khu vực 2 XÃ PA Ủ (gồm xã Pa Ủ cũ, xã Tá Bạ cũ); Vị trí 1 -  Khu vực 3 XÃ PA Ủ (gồm xã Pa Ủ cũ, xã Tá Bạ cũ)</t>
  </si>
  <si>
    <t>Vị trí 1 -  Khu vực 1 Xã Mường Tè cũ, Vị trí 1 -  Khu vực 1 Xã Mường Tè cũ, Vị trí 1 -  Khu vực 1 Xã Mường Tè cũ</t>
  </si>
  <si>
    <t>0,10,0,10,0,10,0,10</t>
  </si>
  <si>
    <t>Vị trí 1 -  Khu vực 1 Xã Mường Tè cũ; Vị trí 1 -  Khu vực 1 Xã Mường Tè cũ; Vị trí 1 -  Khu vực 1 Xã Mường Tè cũ</t>
  </si>
  <si>
    <t>Vị trí 2 -  Khu vực 2 XÃ PA Ủ (gồm xã Pa Ủ cũ, xã Tá Bạ cũ);Vị trí 1 -  Khu vực 3 XÃ PA Ủ (gồm xã Pa Ủ cũ, xã Tá Bạ cũ);Vị trí 2 -  Khu vực 2 XÃ PA Ủ (gồm xã Pa Ủ cũ, xã Tá Bạ cũ);Vị trí 1 -  Khu vực 3 XÃ PA Ủ (gồm xã Pa Ủ cũ, xã Tá Bạ cũ)</t>
  </si>
  <si>
    <t>0,24,0,24,0,24</t>
  </si>
  <si>
    <t>Vị trí 1 -  Khu vực 1 Xã Mường Tè cũ,Vị trí 1 -  Khu vực 1 Xã Mường Tè cũ,Vị trí 1 -  Khu vực 1 Xã Mường Tè cũ</t>
  </si>
  <si>
    <t>0,09,0,09,0,09,0,09</t>
  </si>
  <si>
    <t>Vị trí 1 -  Khu vực 2 XÃ PA Ủ (gồm xã Pa Ủ cũ, xã Tá Bạ cũ);Vị trí 1 -  Khu vực 2 XÃ THU LŨM (gồm xã Ka Lăng cũ, Thu Lũm cũ);Vị trí 1 -  Khu vực 2 XÃ THU LŨM (gồm xã Ka Lăng cũ, Thu Lũm cũ);Vị trí 1 -  Khu vực 2 XÃ THU LŨM (gồm xã Ka Lăng cũ, Thu Lũm cũ);Vị trí 1 -  Khu vực 2 XÃ PA Ủ (gồm xã Pa Ủ cũ, xã Tá Bạ cũ)</t>
  </si>
  <si>
    <t>Vị trí 2 -  Khu vực 2 XÃ PA Ủ (gồm xã Pa Ủ cũ, xã Tá Bạ cũ),Vị trí 1 -  Khu vực 3 XÃ PA Ủ (gồm xã Pa Ủ cũ, xã Tá Bạ cũ),Vị trí 2 -  Khu vực 2 XÃ PA Ủ (gồm xã Pa Ủ cũ, xã Tá Bạ cũ),Vị trí 1 -  Khu vực 3 XÃ PA Ủ (gồm xã Pa Ủ cũ, xã Tá Bạ cũ)</t>
  </si>
  <si>
    <t>Vị trí 2 -  Khu vực 1 Xã Mường Tè cũ, Vị trí 1 -  Khu vực 3 Xã Mường Tè cũ, Vị trí 3 -  Khu vực 1 XÃ PA Ủ (gồm xã Pa Ủ cũ, xã Tá Bạ cũ), Vị trí 2 -  Khu vực 1 Xã Mường Tè cũ, Vị trí 1 -  Khu vực 3 Xã Mường Tè cũ, Vị trí 3 -  Khu vực 1 XÃ THU LŨM (gồm xã Ka Lăng cũ, Thu Lũm cũ), Vị trí 2 -  Khu vực 2 XÃ THU LŨM (gồm xã Ka Lăng cũ, Thu Lũm cũ), Vị trí 1 -  Khu vực 3 XÃ THU LŨM (gồm xã Ka Lăng cũ, Thu Lũm cũ), Vị trí 2 -  Khu vực 1 Xã Mường Tè cũ, Vị trí 1 -  Khu vực 3 Xã Mường Tè cũ, Vị trí 3 -  Khu vực 1 XÃ THU LŨM (gồm xã Ka Lăng cũ, Thu Lũm cũ), Vị trí 2 -  Khu vực 2 XÃ THU LŨM (gồm xã Ka Lăng cũ, Thu Lũm cũ), Vị trí 1 -  Khu vực 3 XÃ THU LŨM (gồm xã Ka Lăng cũ, Thu Lũm cũ), Vị trí 3 -  Khu vực 1 XÃ THU LŨM (gồm xã Ka Lăng cũ, Thu Lũm cũ), Vị trí 2 -  Khu vực 2 XÃ THU LŨM (gồm xã Ka Lăng cũ, Thu Lũm cũ), Vị trí 1 -  Khu vực 3 XÃ THU LŨM (gồm xã Ka Lăng cũ, Thu Lũm cũ), Vị trí 3 -  Khu vực 1 XÃ PA Ủ (gồm xã Pa Ủ cũ, xã Tá Bạ cũ)</t>
  </si>
  <si>
    <t>Vị trí 3 -  Khu vực 1 XÃ PA Ủ (gồm xã Pa Ủ cũ, xã Tá Bạ cũ);Vị trí 2 -  Khu vực 2 XÃ THU LŨM (gồm xã Ka Lăng cũ, Thu Lũm cũ);Vị trí 1 -  Khu vực 3 XÃ THU LŨM (gồm xã Ka Lăng cũ, Thu Lũm cũ);Vị trí 2 -  Khu vực 2 XÃ THU LŨM (gồm xã Ka Lăng cũ, Thu Lũm cũ);Vị trí 1 -  Khu vực 3 XÃ THU LŨM (gồm xã Ka Lăng cũ, Thu Lũm cũ);Vị trí 2 -  Khu vực 2 XÃ THU LŨM (gồm xã Ka Lăng cũ, Thu Lũm cũ);Vị trí 1 -  Khu vực 3 XÃ THU LŨM (gồm xã Ka Lăng cũ, Thu Lũm cũ);Vị trí 3 -  Khu vực 1 XÃ PA Ủ (gồm xã Pa Ủ cũ, xã Tá Bạ cũ)</t>
  </si>
  <si>
    <t>Vị trí 1 -  Khu vực 1 Xã Mường Tè cũ;Vị trí 1 -  Khu vực 1 Xã Mường Tè cũ;Vị trí 1 -  Khu vực 1 Xã Mường Tè cũ</t>
  </si>
  <si>
    <t>Các vị trí còn lại trên địa bàn thị trấn Mường Tè cũ</t>
  </si>
  <si>
    <t>Km21+300 (Hết quy hoạch mở rộng trung tâm xã Phong Thổ)</t>
  </si>
  <si>
    <t>Km25+500 (Hết địa phận xã Phong Thổ)</t>
  </si>
  <si>
    <t>Tách thành 02 phố và bổ sung điểm đầu, điểm cuối</t>
  </si>
  <si>
    <t>Đặt tên đường theo Nghị Quyết số 26/2024/NQ-HĐND ngày 17/07/2024 của HĐND tỉnh Lai Châu</t>
  </si>
  <si>
    <t>Tách thành 02 đoạn đường do nằm trên địa giới hành chính của hai phường Đoàn Kết và Tân Phong sau sắp xếp đơn vị hành chính</t>
  </si>
  <si>
    <t>Tên đường, phố điều chỉnh, bổ sung</t>
  </si>
  <si>
    <t>Tên đường, phố theo Quyết định số 45/2019/QĐ-UBND ngày 20/12/2019 của UBND tỉnh</t>
  </si>
  <si>
    <t>Giá đất thương mại dịch vụ đơn vị theo Quyết định số 45/2019/QĐ-UBND ngày 20/12/2019 của UBND tỉnh</t>
  </si>
  <si>
    <t>Giá đất ở tại nông thôn theo Quyết định số 45/2019/QĐ-UBND ngày 20/12/2019 của UBND tỉnh</t>
  </si>
  <si>
    <t>Giá đất thương mại dịch vụ tại nông thôn đơn vị theo Quyết định số 45/2019/QĐ-UBND ngày 20/12/2019 của UBND tỉnh</t>
  </si>
  <si>
    <t>Giá đất sản xuất kinh doanh phi nông nghiệp không phải đất TMDV tại nông thôn theo Quyết định số 45/2019/QĐ-UBND ngày 20/12/2019 của UBND tỉnh</t>
  </si>
  <si>
    <t>Đất ở tại đô thị đề xuất điều chỉnh</t>
  </si>
  <si>
    <t>Đất thương mại dịch vụ tại đô thị đề xuất điều chỉnh</t>
  </si>
  <si>
    <t>Giá đất ở tại nông thôn đề xuất điều chỉnh</t>
  </si>
  <si>
    <t>Đất thương mại dịch vụ tại nông thôn đề xuất điều chỉnh</t>
  </si>
  <si>
    <t>Giá đất sản xuất kinh doanh phi nông nghiệp không phải đất TMDV tại nông thôn đề xuất điều chỉnh</t>
  </si>
  <si>
    <t>ĐVT: 1.000/m2</t>
  </si>
  <si>
    <t>Điều chỉnh thị trường</t>
  </si>
  <si>
    <t>CPI</t>
  </si>
  <si>
    <t xml:space="preserve">Hệ số </t>
  </si>
  <si>
    <t xml:space="preserve">BẢNG GIÁ ĐẤT Ở TẠI ĐÔ THỊ </t>
  </si>
  <si>
    <t>Đất ở đô thị theo giá UBND</t>
  </si>
  <si>
    <t>Đơn giá đất ở đô thị đơn vị tư vấn đề xuất</t>
  </si>
  <si>
    <t>Tỷ lệ tăng giá</t>
  </si>
  <si>
    <t>Hệ số điều chỉnh theo Quyết định số 39/2023-QĐ-UBND</t>
  </si>
  <si>
    <t>Hệ số điều chỉnh sau khi x CPI</t>
  </si>
  <si>
    <t>Giá đất thương mại dịch vụ đơn vị tư vấn đề xuất</t>
  </si>
  <si>
    <t>Giá đất sản xuất kinh doanh không phải đất thương mại dịch vụ UBND</t>
  </si>
  <si>
    <t>Giá đất sản xuất kinh doanh không phải đất thương mại dịch vụ UBND đơn vị tư vấn đề xuất theo thị trường</t>
  </si>
  <si>
    <t>Cơ sở đề suất giá</t>
  </si>
  <si>
    <t>Tổng hợp phiếu điều tra</t>
  </si>
  <si>
    <t>Cung đường</t>
  </si>
  <si>
    <t>Tổng hợp đồng chuyển nhượng</t>
  </si>
  <si>
    <t>Hợp đồng chuyển nhượng</t>
  </si>
  <si>
    <t>Phiếu điều tra trực tiếp</t>
  </si>
  <si>
    <t>Đường 30 - 4</t>
  </si>
  <si>
    <t>Tiếp giáp đường Võ Văn Kiệt</t>
  </si>
  <si>
    <t>Bình quân phiếu điều tra khảo sát</t>
  </si>
  <si>
    <t>Tiếp giáp Bệnh viện Đa khoa tỉnh</t>
  </si>
  <si>
    <t>Tiếp giáp đường Nguyễn Hữu Thọ</t>
  </si>
  <si>
    <t>Hết Bệnh viện Đa khoa tỉnh</t>
  </si>
  <si>
    <t>Phố Trần Đăng Ninh</t>
  </si>
  <si>
    <t>Đường Trần Huy Liệu</t>
  </si>
  <si>
    <t>Phố Trần Đại Nghĩa</t>
  </si>
  <si>
    <t>Tiếp giáp đường Phạm Ngọc Thạch (Trường THCS Đông Phong)</t>
  </si>
  <si>
    <t>Tiếp giáp Đường Nguyễn Chí Thanh</t>
  </si>
  <si>
    <t>Đại lộ Lê Lợi</t>
  </si>
  <si>
    <t>Tiếp giáp đường Lê Duẩn</t>
  </si>
  <si>
    <t>Cuối đường đại lộ Lê Lợi (Giáp chân núi Nùng Nàng)</t>
  </si>
  <si>
    <t>Đường Hoàng Hoa Thám</t>
  </si>
  <si>
    <t>Phố Yên Thế</t>
  </si>
  <si>
    <t>Đường Nguyễn Chí Thanh</t>
  </si>
  <si>
    <t>Tiếp giáp đường 19-8 và đường Điện Biên Phủ</t>
  </si>
  <si>
    <t>Đường 19-8</t>
  </si>
  <si>
    <t>Tiếp giáp phố Chiêu Tấn</t>
  </si>
  <si>
    <t>Tiếp giáp đường Bế Văn Đàn</t>
  </si>
  <si>
    <t>Tiếp giáp đường tránh ngập</t>
  </si>
  <si>
    <t>Hết trụ sở Viện kiểm sát tỉnh (Cũ)</t>
  </si>
  <si>
    <t>Tiếp giáp Viện kiểm sát tỉnh (Cũ)</t>
  </si>
  <si>
    <t>Tiếp giáp đường Pusamcap</t>
  </si>
  <si>
    <t>Tiếp giáp Trường lái xe cơ giới</t>
  </si>
  <si>
    <t>Tiếp giáp địa phận xã Nậm Loỏng cũ</t>
  </si>
  <si>
    <t>Hết ranh giới đất Trường lái xe cơ giới</t>
  </si>
  <si>
    <t>Đường Tôn Đức Thắng</t>
  </si>
  <si>
    <t>Đường Tôn Đức Thắng kéo dài</t>
  </si>
  <si>
    <t>Tiếp giáp cổng trường mầm non Bình Minh</t>
  </si>
  <si>
    <t>Đường Pusamcap</t>
  </si>
  <si>
    <t>Đường 10-10 (20,5m)</t>
  </si>
  <si>
    <t>Đường 10-10 kéo dài (20,5m)</t>
  </si>
  <si>
    <t>Tiếp giáp Đường Võ Nguyên Giáp</t>
  </si>
  <si>
    <t>Đường Lê Duẩn</t>
  </si>
  <si>
    <t>Tiếp giáp đại lộ Lê Lợi</t>
  </si>
  <si>
    <t>Đường Trần Hưng Đạo</t>
  </si>
  <si>
    <t>Hết Siêu thị Quang Thanh</t>
  </si>
  <si>
    <t>Tiếp giáp Siêu thị Quang Thanh</t>
  </si>
  <si>
    <t>Tiếp giáp đường Vừ A Dính</t>
  </si>
  <si>
    <t>Tiếp giáp ngã 3 rẽ đường Trần Can</t>
  </si>
  <si>
    <t>Hết địa phận phường Quyết Thắng cũ</t>
  </si>
  <si>
    <t>Đường Nguyễn Lương Bằng</t>
  </si>
  <si>
    <t>Tiếp giáp đường hình bán nguyệt (Khu vườn cây)</t>
  </si>
  <si>
    <t>Đường Nguyễn Đức Cảnh</t>
  </si>
  <si>
    <t>Tiếp giáp đường Phạm Văn Đồng</t>
  </si>
  <si>
    <t>22.387420250494657, 103.47602082664291</t>
  </si>
  <si>
    <t>Đường Nguyễn Viết Xuân</t>
  </si>
  <si>
    <t>Tiếp giáp đường Thanh Niên</t>
  </si>
  <si>
    <t>KHU DÂN CƯ 1A</t>
  </si>
  <si>
    <t>Đường Võ Văn Kiệt</t>
  </si>
  <si>
    <t>Tiếp giáp đường Phạm Văn Đồng kéo dài</t>
  </si>
  <si>
    <t>Đường Tô Vĩnh Diện</t>
  </si>
  <si>
    <t>Tiếp giáp đường Nguyễn Thái Bình</t>
  </si>
  <si>
    <t>Đường Hoàng Minh Giám</t>
  </si>
  <si>
    <t>Đường Nguyễn Thái Bình</t>
  </si>
  <si>
    <t>Tiếp giáp đường Hoàng Minh Giám</t>
  </si>
  <si>
    <t>Phố Vương Thừa Vũ</t>
  </si>
  <si>
    <t>Tiếp giáp đường Hoàng Văn Thụ</t>
  </si>
  <si>
    <t>Phố Phạm Hồng Thái</t>
  </si>
  <si>
    <t>Đường Trần Khát Chân</t>
  </si>
  <si>
    <t>Tiếp giáp đường Trần Huy Liệu</t>
  </si>
  <si>
    <t>Đường B10 (13,5m)</t>
  </si>
  <si>
    <t>Tiếp giáp đường Tô Vĩnh Diện</t>
  </si>
  <si>
    <t>Phố Hoàng Đình Cầu</t>
  </si>
  <si>
    <t>Tiếp giáp phố Nguyễn Thái Bình</t>
  </si>
  <si>
    <t>Tiếp giáp phố Vương Thừa Vũ</t>
  </si>
  <si>
    <t>Phố Phạm Ngũ Lão</t>
  </si>
  <si>
    <t>Phố Nguyễn Phong Sắc</t>
  </si>
  <si>
    <t>Giao với đường quy hoạch số 2-15</t>
  </si>
  <si>
    <t>Tiếp giáp phố Phùng Chí Kiên</t>
  </si>
  <si>
    <t>Tuyến số 1 (Đường Phạm Văn Đồng kéo dài)</t>
  </si>
  <si>
    <t>Tiếp giáp tuyến số 3</t>
  </si>
  <si>
    <t>Tiếp giáp tuyến số 4</t>
  </si>
  <si>
    <t>Đường Phạm Văn Đồng</t>
  </si>
  <si>
    <t>Tiếp giáp tuyến số 1 và tuyến số 4</t>
  </si>
  <si>
    <t>Tuyến số 3, số 4</t>
  </si>
  <si>
    <t>Tiếp giáp đường Nguyễn Lương Bằng</t>
  </si>
  <si>
    <t>Tiếp giáp tuyến số 1</t>
  </si>
  <si>
    <t>Đường nhánh tổ 23, phường Đông Phong</t>
  </si>
  <si>
    <t>Tiếp giáp phố Trần Đăng Ninh</t>
  </si>
  <si>
    <t>Phố Phùng Chí Kiên</t>
  </si>
  <si>
    <t>KHU DÂN CƯ 1B</t>
  </si>
  <si>
    <t>Phố Đặng Văn Ngữ</t>
  </si>
  <si>
    <t>Đường Nguyễn Khuyến</t>
  </si>
  <si>
    <t>Đường Phan Đình Giót</t>
  </si>
  <si>
    <t>Phố Trần Bình Trọng (Đường A4)</t>
  </si>
  <si>
    <t>Phố Trần Nhật Duật (Đường A5)</t>
  </si>
  <si>
    <t>Phố Trần Quang Khải</t>
  </si>
  <si>
    <t>Phố Nguyễn Huy Tưởng</t>
  </si>
  <si>
    <t>Tiếp giáp Phố Trần Bình Trọng</t>
  </si>
  <si>
    <t>Phố Nguyễn Văn Ngọc</t>
  </si>
  <si>
    <t>Tiếp giáp phố Hoàng Ngọc Phách</t>
  </si>
  <si>
    <t>Tiếp giáp phố Nguyễn Đổng Chi</t>
  </si>
  <si>
    <t>Phố Ngô Gia Tự</t>
  </si>
  <si>
    <t>Phố Hoàng Ngọc Phách</t>
  </si>
  <si>
    <t>Tiếp giáp phố Trần Nhật Duật</t>
  </si>
  <si>
    <t>Phố Nguyễn Đổng Chi</t>
  </si>
  <si>
    <t>Đường A16, A17</t>
  </si>
  <si>
    <t>Phố Nguyễn Văn Trỗi (Gồm 2 nhánh)</t>
  </si>
  <si>
    <t>Tiếp giáp đường Nguyễn Khuyến</t>
  </si>
  <si>
    <t>Phố Mạc Đĩnh Chi</t>
  </si>
  <si>
    <t>Phố Trương Hán Siêu</t>
  </si>
  <si>
    <t>Phố Lý Tự Trọng (13,5m)</t>
  </si>
  <si>
    <t>Đường 1B - 1 (13,5m)</t>
  </si>
  <si>
    <t>Tiếp giáp phố Trần Đại Nghĩa</t>
  </si>
  <si>
    <t>Phố Triệu Quang Phục (1B-6)</t>
  </si>
  <si>
    <t>Tiếp giáp phố Lý Tự Trọng (13,5m)</t>
  </si>
  <si>
    <t>Phố Đặng Dung (1B-7)</t>
  </si>
  <si>
    <t>Phố Nguyễn Trung Trực (1B-8)</t>
  </si>
  <si>
    <t>Đường 1B-9 (13,5m)</t>
  </si>
  <si>
    <t>Tiếp giáp phố Trần Đại Nghĩa (20,5)</t>
  </si>
  <si>
    <t>Phố Lương Định Của</t>
  </si>
  <si>
    <t>Tiếp giáp phố Nguyễn Trung Trực</t>
  </si>
  <si>
    <t>Tiếp giáp đường 30/4</t>
  </si>
  <si>
    <t>Đường nhánh cạnh nhà nghỉ Hoa Ban (Giáp BCH QS tỉnh)</t>
  </si>
  <si>
    <t>Tiếp giáp trường tiểu học San Thàng</t>
  </si>
  <si>
    <t>KHU DÂN CƯ SỐ 1 MỞ RỘNG</t>
  </si>
  <si>
    <t>Đường Hoàng Văn Thụ</t>
  </si>
  <si>
    <t>Tiếp giáp đường Trần Khát Chân</t>
  </si>
  <si>
    <t>KHU TRUNG TÂM HÀNH CHÍNH, CHÍNH TRỊ TỈNH</t>
  </si>
  <si>
    <t>Phố Mường Kim</t>
  </si>
  <si>
    <t>Tiếp giáp Phố Nguyễn Thị Minh Khai</t>
  </si>
  <si>
    <t>Phố Hương Phong</t>
  </si>
  <si>
    <t>Tiếp giáp phố Nguyễn Thị Minh Khai</t>
  </si>
  <si>
    <t>Đường Hoàng Quốc Việt</t>
  </si>
  <si>
    <t>Tiếp giáp đường TT-2</t>
  </si>
  <si>
    <t>Giáp đường Nguyễn Văn Linh</t>
  </si>
  <si>
    <t>Phố Phan Đăng Lưu</t>
  </si>
  <si>
    <t>Tiếp giáp Phố Mường Kim</t>
  </si>
  <si>
    <t>Tiếp giáp phố Hương Phong</t>
  </si>
  <si>
    <t>Đường 5 - 6 (13,5m)</t>
  </si>
  <si>
    <t>Tiếp giáp đường Hoàng Quốc Việt</t>
  </si>
  <si>
    <t>Phố Yết Kiêu</t>
  </si>
  <si>
    <t>Phố Nguyễn Thị Minh Khai</t>
  </si>
  <si>
    <t>Tiếp giáp đường Lê Hồng Phong</t>
  </si>
  <si>
    <t>Phố Lê Thanh Nghị</t>
  </si>
  <si>
    <t>Phố Nguyễn Duy Trinh</t>
  </si>
  <si>
    <t>Đường số 5-12 (13,5m)</t>
  </si>
  <si>
    <t>Tiếp giáp phố Lê Thanh Nghị</t>
  </si>
  <si>
    <t>Tiếp giáp phố Nguyễn Duy Trinh</t>
  </si>
  <si>
    <t>Đường số 5-11 (13,5m)</t>
  </si>
  <si>
    <t>Hết ranh giới đất chợ Tân Phong 2</t>
  </si>
  <si>
    <t>Giáp đường Nguyễn Hữu Thọ</t>
  </si>
  <si>
    <t>Đường số 1 (Khu TTHC - 46 hộ)</t>
  </si>
  <si>
    <t>Phố Lê Văn Lương</t>
  </si>
  <si>
    <t>Đường nhánh số 2, 3</t>
  </si>
  <si>
    <t>Tiếp giáp phố Lê Văn Lương</t>
  </si>
  <si>
    <t>KHU DÂN CƯ SỐ 2</t>
  </si>
  <si>
    <t>Đường Trần Văn Thọ</t>
  </si>
  <si>
    <t>Tiếp giáp đường T03</t>
  </si>
  <si>
    <t>Phố Trịnh Hoài Đức (T01)</t>
  </si>
  <si>
    <t>Phố Lê Văn Hưu (T02)</t>
  </si>
  <si>
    <t>Đường T03 (13,5m)</t>
  </si>
  <si>
    <t>Đường Bùi Thị Xuân (16,5m)</t>
  </si>
  <si>
    <t>Đường Trần Quý Cáp</t>
  </si>
  <si>
    <t>KHU DÂN CƯ 2A</t>
  </si>
  <si>
    <t>Phố Đoàn Trần Nghiệp</t>
  </si>
  <si>
    <t>Tiếp giáp đường Đặng Thai Mai</t>
  </si>
  <si>
    <t>Đường 4A (16,5m)</t>
  </si>
  <si>
    <t>Tiếp giáp đường 2-6</t>
  </si>
  <si>
    <t>Phố Lê Anh Xuân</t>
  </si>
  <si>
    <t>Phố Hà Huy Tập</t>
  </si>
  <si>
    <t>Đường 8A (13m)</t>
  </si>
  <si>
    <t>Tiếp giáp đường 6A</t>
  </si>
  <si>
    <t>Tiếp giáp đường 4A</t>
  </si>
  <si>
    <t>Phố Vũ Tông Phan</t>
  </si>
  <si>
    <t>Tiếp giáp phố Lê Anh Xuân</t>
  </si>
  <si>
    <t>Đường Đặng Thai Mai</t>
  </si>
  <si>
    <t>Tiếp giáp đường 1-1</t>
  </si>
  <si>
    <t>Phố Trung Dũng</t>
  </si>
  <si>
    <t>Tiếp giáp phố Đoàn Trần Nghiệp</t>
  </si>
  <si>
    <t>Phố Nguyễn Văn Tố</t>
  </si>
  <si>
    <t>Đường 2 - 6</t>
  </si>
  <si>
    <t>Đường 1-1</t>
  </si>
  <si>
    <t>KHU DÂN CƯ SỐ 2B</t>
  </si>
  <si>
    <t>Đường Lê Hữu Trác</t>
  </si>
  <si>
    <t>Đường 2B (13,5m)</t>
  </si>
  <si>
    <t>Tiếp giáp phố Nguyễn Đình Chiểu</t>
  </si>
  <si>
    <t>Tiếp giáp phố Phạm Công Bân</t>
  </si>
  <si>
    <t>Đường Tôn Thất Tùng</t>
  </si>
  <si>
    <t>Phố Hồ Đắc Di</t>
  </si>
  <si>
    <t>Phố Nguyễn Đình Chiểu</t>
  </si>
  <si>
    <t>Tiếp giáp phố Hồ Đắc Di</t>
  </si>
  <si>
    <t>Phố Phạm Công Bân (Đường 9B - 13,5m)</t>
  </si>
  <si>
    <t>Đường Tuệ Tĩnh</t>
  </si>
  <si>
    <t>Tiếp giáp đường nhánh vào bản Tả Làn Than</t>
  </si>
  <si>
    <t>Phố Đặng Văn Chung (Đường 2B2 - 31m)</t>
  </si>
  <si>
    <t>Đường Trần Duy Hưng (Đường 2B3 - 11,5m)</t>
  </si>
  <si>
    <t>KHU DÂN CƯ SỐ 2C</t>
  </si>
  <si>
    <t>Đường C5</t>
  </si>
  <si>
    <t>Phố Thành Công</t>
  </si>
  <si>
    <t>22.3837361095068, 103.4733842142205</t>
  </si>
  <si>
    <t>Đường Trần Qúy Cáp</t>
  </si>
  <si>
    <t>Tiếp giáp phố Hoàng Diệu</t>
  </si>
  <si>
    <t>Tiếp giáp phố Trần Quốc Toản</t>
  </si>
  <si>
    <t>Phố Trần Quốc Toản</t>
  </si>
  <si>
    <t>KHU DÂN CƯ SỐ 2 (ĐỐI DIỆN BỘ CHỈ HUY BIÊN PHÒNG)</t>
  </si>
  <si>
    <t>Đường Hoàng Văn Thái</t>
  </si>
  <si>
    <t>Phố Nguyễn Thái Học</t>
  </si>
  <si>
    <t>Tiếp giáp trục N-01</t>
  </si>
  <si>
    <t>Tiếp giáp trục N-04</t>
  </si>
  <si>
    <t>Phố Kim Đồng</t>
  </si>
  <si>
    <t>KHU TRUNG TÂM THƯƠNG MẠI</t>
  </si>
  <si>
    <t>Phố Hoàng Diệu</t>
  </si>
  <si>
    <t>Đường 28-06</t>
  </si>
  <si>
    <t>Đường Nguyễn Tri Phương</t>
  </si>
  <si>
    <t>Giao với phố Bùi Thị Xuân (Số nhà 046 tổ dân phố số 18)</t>
  </si>
  <si>
    <t>KHU LIÊN HỢP THỂ THAO (KHU DÂN CƯ SỐ 2 MỞ RỘNG)</t>
  </si>
  <si>
    <t>Đường D5, D6,  (16,5m)</t>
  </si>
  <si>
    <t>Tiếp giáp phố Lê Lai</t>
  </si>
  <si>
    <t>Phố Nguyễn Vũ Tráng</t>
  </si>
  <si>
    <t>Phố Lê Lai</t>
  </si>
  <si>
    <t>Tiếp giáp phố Hồ Xuân Hương</t>
  </si>
  <si>
    <t>Đường N4 (11,5m)</t>
  </si>
  <si>
    <t>Tiếp giáp phố Nguyễn Vũ Tráng</t>
  </si>
  <si>
    <t>Tiếp giáp phố Nguyễn Văn Hiền</t>
  </si>
  <si>
    <t>Phố Nguyễn Văn Hiền</t>
  </si>
  <si>
    <t>Phố Hồ Xuân Hương</t>
  </si>
  <si>
    <t>Đường T4 (9,5 m)</t>
  </si>
  <si>
    <t>Phố Xuân Diệu</t>
  </si>
  <si>
    <t>Phố Nam Cao</t>
  </si>
  <si>
    <t>Tiếp giáp phố Đoàn Thị Điểm</t>
  </si>
  <si>
    <t>Đường T3 (9,5m)</t>
  </si>
  <si>
    <t>Phố Cao Bá Quát (Đường T1 - 13,5m)</t>
  </si>
  <si>
    <t>Tiếp giáp phố Tản Đà</t>
  </si>
  <si>
    <t>Phố Đoàn Thị Điểm</t>
  </si>
  <si>
    <t>Tiếp giáp phố Cao Bá Quát</t>
  </si>
  <si>
    <t>Phố Tản Đà</t>
  </si>
  <si>
    <t>Tiếp giáp đường Đại lộ Lê Lợi</t>
  </si>
  <si>
    <t>Tiếp giáp đường T03 (KDC số2)</t>
  </si>
  <si>
    <t>KHU NHÀ MÁY CHÈ TAM ĐƯỜNG</t>
  </si>
  <si>
    <t>Đường vào nhà máy chè Tam Đường</t>
  </si>
  <si>
    <t>Tiếp giáp cổng nhà máy chè</t>
  </si>
  <si>
    <t>Ngõ 076 (Đường lên đền Lê Lợi), đường Trần Hưng Đạo</t>
  </si>
  <si>
    <t>Hết địa phận nhà ông Bùi Đức Thiện</t>
  </si>
  <si>
    <t>KHU NHÀ MÁY GẠCH TUYNEL (CŨ)</t>
  </si>
  <si>
    <t>Đường ngách bám ngõ 226 đường Trần Hưng Đạo</t>
  </si>
  <si>
    <t>Ngõ 237 đườngTrần Hưng Đạo</t>
  </si>
  <si>
    <t>Sân vận động</t>
  </si>
  <si>
    <t>KHU DÂN CƯ SỐ 4</t>
  </si>
  <si>
    <t>Phố Chiêu Tấn</t>
  </si>
  <si>
    <t>Hết ranh giới đất Sân vận động</t>
  </si>
  <si>
    <t>Phố Chiêu Tấn (Kéo dài)</t>
  </si>
  <si>
    <t>Tiếp giáp ranh giới Sân vận động</t>
  </si>
  <si>
    <t>Đường nhánh</t>
  </si>
  <si>
    <t>Tiếp giáp phố Chiêu Tấn kéo dài</t>
  </si>
  <si>
    <t>Phố Nguyễn Thiện Thuận</t>
  </si>
  <si>
    <t>Tiếp giáp Phố Trần Cao Vân</t>
  </si>
  <si>
    <t>Phố Phan Đình Phùng</t>
  </si>
  <si>
    <t>Phố Lê Văn Thiêm</t>
  </si>
  <si>
    <t>Tiếp giáp đường Chu Văn An</t>
  </si>
  <si>
    <t>Phố Trần Cao Vân</t>
  </si>
  <si>
    <t>Tiếp giáp đường Ngô Quyền</t>
  </si>
  <si>
    <t>Tiếp giáp Huỳnh Thúc Kháng</t>
  </si>
  <si>
    <t>Phố Lương Văn Can</t>
  </si>
  <si>
    <t>Đường Ngô Quyền</t>
  </si>
  <si>
    <t>Đường Huỳnh Thúc Kháng</t>
  </si>
  <si>
    <t>Phố Hoàng Công Chất (13m)</t>
  </si>
  <si>
    <t>Phố Dương Quảng Hàm</t>
  </si>
  <si>
    <t>Phố Nguyễn Bá Ngọc</t>
  </si>
  <si>
    <t>Phố Nguyễn Thiếp (D5 - 13m)</t>
  </si>
  <si>
    <t>Tiếp giáp đường Hồ Tùng Mậu</t>
  </si>
  <si>
    <t>Tiếp giáp phố Hoàng Công Chất</t>
  </si>
  <si>
    <t>Phố Lương Thế Vinh</t>
  </si>
  <si>
    <t>Tiếp giáp phố Dương Quảng Hàm</t>
  </si>
  <si>
    <t>Tiếp giáp phố Bạch Đằng</t>
  </si>
  <si>
    <t>Phố Đào Nhuận</t>
  </si>
  <si>
    <t>Phố Bạch Đằng (Đường số 10 - 13m)</t>
  </si>
  <si>
    <t>Đường N13 (13m)</t>
  </si>
  <si>
    <t>Phố Trương Định</t>
  </si>
  <si>
    <t>Tiếp giáp phố Nguyễn Cao</t>
  </si>
  <si>
    <t>Phố Lê Đại Hành (13m)</t>
  </si>
  <si>
    <t>Tiếp giáp Phố Bạch Đằng</t>
  </si>
  <si>
    <t>Đường Trần Quang Diệu</t>
  </si>
  <si>
    <t>Phố Nậm Na</t>
  </si>
  <si>
    <t>Tiếp giáp Phố Mường Than</t>
  </si>
  <si>
    <t>Tiếp giáp đường N16</t>
  </si>
  <si>
    <t>Đường D13 (13m)</t>
  </si>
  <si>
    <t>Đường tránh ngập</t>
  </si>
  <si>
    <t>Đường nhánh (Cạnh đường 19-8, tổ 8, phường Đoàn Kết)</t>
  </si>
  <si>
    <t>Tiếp giáp nhà ông Đinh Tây Lâm</t>
  </si>
  <si>
    <t>Tiếp giáp nhà ông bà Kinh Thống</t>
  </si>
  <si>
    <t>Đường nhánh sau Sân vận động</t>
  </si>
  <si>
    <t>Từ trường Mầm non Hoa Sen</t>
  </si>
  <si>
    <t>Tiếp giáp trường THPT chuyên Lê Quý Đôn</t>
  </si>
  <si>
    <t>KHU AO CÁ BÁC HỒ</t>
  </si>
  <si>
    <t>Ngõ 224 đường Trần Phú</t>
  </si>
  <si>
    <t>Đường nhánh bám Ao cá Bác Hồ thuộc phường Tân Phong</t>
  </si>
  <si>
    <t>Tiếp giáp ngõ 224 đường Trần Phú</t>
  </si>
  <si>
    <t>KHU DÂN CƯ SỐ 5 (SAU KHO BẠC TỈNH)</t>
  </si>
  <si>
    <t>Tiếp giáp đường T3</t>
  </si>
  <si>
    <t>Phố Chu Huy Mân</t>
  </si>
  <si>
    <t>Tiếp giáp phố Sùng Phái Sinh</t>
  </si>
  <si>
    <t>Tiếp giáp phố Đào Duy Anh</t>
  </si>
  <si>
    <t>Đường T2</t>
  </si>
  <si>
    <t>Phố Lý Quốc Sư</t>
  </si>
  <si>
    <t>Đường T3</t>
  </si>
  <si>
    <t>Tiếp giáp đường T1</t>
  </si>
  <si>
    <t>Phố Đào Duy Anh</t>
  </si>
  <si>
    <t>Tiếp giáp phố Chu Huy Mẫn</t>
  </si>
  <si>
    <t>Tiếp giáp đường T2</t>
  </si>
  <si>
    <t>Tiếp giáp phố Võ Thị Sáu</t>
  </si>
  <si>
    <t>Phố Sùng Phái Sinh</t>
  </si>
  <si>
    <t>KHU DÂN CƯ SỐ 6</t>
  </si>
  <si>
    <t>Đường 6-3 (17,5m)</t>
  </si>
  <si>
    <t>Phố Đồng Khởi</t>
  </si>
  <si>
    <t>Tiếp giáp đường Nguyễn Thị Định</t>
  </si>
  <si>
    <t>Tiếp giáp phố Yên Thế</t>
  </si>
  <si>
    <t>Phố Phan Bội Châu (Đường số 6-11)</t>
  </si>
  <si>
    <t>Tiếp giáp phố Đồng Khởi</t>
  </si>
  <si>
    <t>Tiếp giáp đường Hoàng Hoa Thám</t>
  </si>
  <si>
    <t>Phố Phan Chu Trinh (Đường số 6-12)</t>
  </si>
  <si>
    <t>Đường 6-13</t>
  </si>
  <si>
    <t>Tiếp giáp đường 6-3</t>
  </si>
  <si>
    <t>Đường 6 - 6</t>
  </si>
  <si>
    <t>Đường số 6-7</t>
  </si>
  <si>
    <t>Tiếp giáp đường 6-8</t>
  </si>
  <si>
    <t>Đường số 6-8</t>
  </si>
  <si>
    <t>Đường ven Hồ thượng lưu</t>
  </si>
  <si>
    <t>KHU KHÁCH SẠN MƯỜNG THANH</t>
  </si>
  <si>
    <t>Phố Võ Thị Sáu</t>
  </si>
  <si>
    <t>Tiếp giáp phố Tô Hiến Thành</t>
  </si>
  <si>
    <t>Phố Tô Hiến Thành</t>
  </si>
  <si>
    <t>Đường số 2 (13,5m)</t>
  </si>
  <si>
    <t>Tiếp giáp phố Văn Tiến Dũng</t>
  </si>
  <si>
    <t>Đường số 4 (13,5 m)</t>
  </si>
  <si>
    <t>Phố Văn Tiến Dũng</t>
  </si>
  <si>
    <t>KHU DÂN CƯ SỐ 3, SỐ 7, KHU DÂN CƯ PHÍA TÂY NAM VÀ KHU TRUNG TÂM HÀNH CHÍNH - CHÍNH TRỊ THÀNH PHỐ</t>
  </si>
  <si>
    <t>Đường Trần Can</t>
  </si>
  <si>
    <t>Tiếp giáp đường Nguyễn Trãi (Chợ phường Quyết Thắng)</t>
  </si>
  <si>
    <t>Đường Xuân Thủy</t>
  </si>
  <si>
    <t>Phố Nguyễn Gia Thiều</t>
  </si>
  <si>
    <t>Tiếp giáp đường 10- 10</t>
  </si>
  <si>
    <t>Phố Nguyễn Bỉnh Khiêm</t>
  </si>
  <si>
    <t>Tiếp giáp đường Nguyễn Du</t>
  </si>
  <si>
    <t>Phố Bà Triệu (Đường R6A)</t>
  </si>
  <si>
    <t>Tiếp giáp đường PuSamCap</t>
  </si>
  <si>
    <t>Tiếp giáp đường R12</t>
  </si>
  <si>
    <t>Đường R8 (13,5m)</t>
  </si>
  <si>
    <t>Tiếp giáp đường PuSamCap.</t>
  </si>
  <si>
    <t>Đường R12 (13,5m)</t>
  </si>
  <si>
    <t>Tiếp giáp đường R8</t>
  </si>
  <si>
    <t>Đường N4</t>
  </si>
  <si>
    <t>Đường V3 (khu dân cư phía Tây Nam)</t>
  </si>
  <si>
    <t>Tiếp giáp đường TN1</t>
  </si>
  <si>
    <t>Tiếp giáp đường 10 - 10</t>
  </si>
  <si>
    <t>Đường Nguyễn Du</t>
  </si>
  <si>
    <t>Tiếp giáp đường 10-10</t>
  </si>
  <si>
    <t>Phố Quyết Thắng</t>
  </si>
  <si>
    <t>Đường L1, L2</t>
  </si>
  <si>
    <t>Tiếp giáp phố Quyết Thắng</t>
  </si>
  <si>
    <t>Phố Nguyễn Tuân</t>
  </si>
  <si>
    <t>Tiếp giáp đường quy hoạch số R13</t>
  </si>
  <si>
    <t>Tiếp giáp đường quy hoạch số L2</t>
  </si>
  <si>
    <t>Đường R13</t>
  </si>
  <si>
    <t>Tiếp giáp Phố Quyết Thắng</t>
  </si>
  <si>
    <t>Đường D1</t>
  </si>
  <si>
    <t>Đường Lê Trọng Tấn</t>
  </si>
  <si>
    <t>Đường nhánh (Cạnh TT Y tế dự phòng thành phố)</t>
  </si>
  <si>
    <t>Tiếp giáp Nguyễn Trãi</t>
  </si>
  <si>
    <t>Giáp đường nhánh (Từ Võ Nguyên Giáp đến Trần Can)</t>
  </si>
  <si>
    <t>Đường nhánh chạy qua bản Séo Lản Than, Nậm Loỏng 1, Nậm Loỏng 2 thuộc phường Quyết Thắng</t>
  </si>
  <si>
    <t>Đường nhánh bê tông (Bám mương nước phường Quyết Thắng)</t>
  </si>
  <si>
    <t>Từ đường 10-10</t>
  </si>
  <si>
    <t>Tiếp giáp đường chạy qua bản Séo Lản Than thuộc phường Quyết Thắng</t>
  </si>
  <si>
    <t>Đường N12 (11,5m khu dân cư số 7)</t>
  </si>
  <si>
    <t>Tiếp giáp đường N14</t>
  </si>
  <si>
    <t>Đường N14 (11,5m khu dân cư số 7)</t>
  </si>
  <si>
    <t>Đường N13 (11,5m khu dân cư số 7)</t>
  </si>
  <si>
    <t>Tiếp giáp đường N12</t>
  </si>
  <si>
    <t>Đường TN1 (khu dân cư phía Tây Nam)</t>
  </si>
  <si>
    <t>Tiếp giáp đường 17</t>
  </si>
  <si>
    <t>Tiếp giáp đường V3</t>
  </si>
  <si>
    <t xml:space="preserve">	
Phố Nguyễn Công Hoan</t>
  </si>
  <si>
    <t>Tiếp giáp đường quy hoạch TN2</t>
  </si>
  <si>
    <t>Đường nhánh (tổ 7, phường Quyết Tiến)</t>
  </si>
  <si>
    <t>Đường nhánh (Bản Nậm Loỏng 3, phường Quyết Thắng)</t>
  </si>
  <si>
    <t>Tiếp giáp đường Trần Can</t>
  </si>
  <si>
    <t>Đường nhánh phía sau Viện kiểm sát nhân dân thành phố (Tổ 1, phường Quyết Tiến)</t>
  </si>
  <si>
    <t>KHU ĐẤT TÁI ĐỊNH CƯ 450M2</t>
  </si>
  <si>
    <t>Đường số 1, số 2</t>
  </si>
  <si>
    <t>Đường số 4, số 5</t>
  </si>
  <si>
    <t>Tiếp giáp đường Tô Hiệu</t>
  </si>
  <si>
    <t>KHU TÁI ĐỊNH CƯ TẢ LÀN THAN</t>
  </si>
  <si>
    <t>Đường số 7 (Nhánh 1)</t>
  </si>
  <si>
    <t>Tiếp giáp nhánh 2</t>
  </si>
  <si>
    <t>Đường số 7 (Nhánh 2 vuông góc nhánh 1)</t>
  </si>
  <si>
    <t>Các vị trí còn lại của thành phố Lai Châu cũ</t>
  </si>
  <si>
    <t>ĐƯỜNG THEO QUYẾT ĐỊNH 44/2021/QĐ-UBND NGÀY 06/12/2021 CỦA UBND TỈNH LAI CHÂU</t>
  </si>
  <si>
    <t>Phố Tôn Thất Bách</t>
  </si>
  <si>
    <t>Tiếp giáp phố Tôn Thất Tùng</t>
  </si>
  <si>
    <t>Phố Lam Sơn</t>
  </si>
  <si>
    <t>Tiếp giáp đường đi xã Nùng Nàng</t>
  </si>
  <si>
    <t>Đường nhánh ven suối tổ dân phố số 21 (Trước cửa nhà hàng Thái Bình Dương)</t>
  </si>
  <si>
    <t>Tiếp giáp đường nhánh đi vào Nhà văn hoá tổ 21</t>
  </si>
  <si>
    <t>Đường nhánh đi vào Nhà văn hoá tổ 21</t>
  </si>
  <si>
    <t>Đường đi UBND xã Sùng Phài cũ</t>
  </si>
  <si>
    <t>Hết địa phận phường Tân Phong cũ</t>
  </si>
  <si>
    <t>Đường đi vào tổ dân phố số 5 phường Tân Phong cũ</t>
  </si>
  <si>
    <t>Tiếp giáp đường Trường Trinh</t>
  </si>
  <si>
    <t>Đến hết đường</t>
  </si>
  <si>
    <t>Đường ven hồ lắng</t>
  </si>
  <si>
    <t>Tiếp giáp suối tổ dân phố số 8 phường Tân Phong</t>
  </si>
  <si>
    <t>Đường nhánh ven suối tổ dân phố số 8 phường Tân Phong cũ</t>
  </si>
  <si>
    <t>Ngõ 167 đường Trần Hưng Đạo</t>
  </si>
  <si>
    <t>Tiếp giáp nhà ông Pờ Văn Ninh</t>
  </si>
  <si>
    <t>Phố Hàn Mặc Tử, Phố Nguyễn Văn Siêu</t>
  </si>
  <si>
    <t>Tiếp giáp phố Nguyễn Huy Tưởng</t>
  </si>
  <si>
    <t>Ngõ 210 đường Trần Hưng Đạo</t>
  </si>
  <si>
    <t>Tiếp giáp bản Thành Lập phường Đoàn Kết</t>
  </si>
  <si>
    <t>ĐƯỜNG MỚI HÌNH THÀNH</t>
  </si>
  <si>
    <t>Đường 2C-6</t>
  </si>
  <si>
    <t>tương đương phố Thành Công (từ Tiếp giáp đường Điện Biên Phủ đến Tiếp giáp đường Trần Quý Cáp)</t>
  </si>
  <si>
    <t>22.383158295528567, 103.47499693163765</t>
  </si>
  <si>
    <t>Trục N-04</t>
  </si>
  <si>
    <t>tương đương đường Trần Văn Thọ (từ Tiếp giáp đường T03 đến Tiếp giáp Đại lộ Lê Lợi)</t>
  </si>
  <si>
    <t>tương đương phố Kim Đồng (từ Tiếp giáp đường Trần Quý Cáp đến Tiếp giáp trục N-04)</t>
  </si>
  <si>
    <t>D-01</t>
  </si>
  <si>
    <t>Đường số 49</t>
  </si>
  <si>
    <t>ĐƯỜNG ĐỀ XUẤT THÊM</t>
  </si>
  <si>
    <t>Tiếp giáp đường Nguyễn Viết Xuân</t>
  </si>
  <si>
    <t>Đường tránh chợ San Thàng</t>
  </si>
  <si>
    <t>Tiếp giáp ngã tư đường 30-4</t>
  </si>
  <si>
    <t>Đường Trường Chinh đến tiếp giáp đường QL 4D</t>
  </si>
  <si>
    <t>Ngã tư đường 30-4</t>
  </si>
  <si>
    <t>Đường Trường Chinh đến cửa hàng xăng dầu số 18</t>
  </si>
  <si>
    <t>Đường Trường Chinh (thuộc địa phận xã Sùng Phài cũ)</t>
  </si>
  <si>
    <t xml:space="preserve">1,25 </t>
  </si>
  <si>
    <t xml:space="preserve">1,15 </t>
  </si>
  <si>
    <t>1,10</t>
  </si>
  <si>
    <t>Cách vị trí còn lại của phường Tân Phong</t>
  </si>
  <si>
    <t xml:space="preserve">Khu vực 1 xã San Thàng cũ </t>
  </si>
  <si>
    <t>Khu vực 2 xã San Thàng cũ</t>
  </si>
  <si>
    <t xml:space="preserve">Khu vực 3 xã San Thàng cũ </t>
  </si>
  <si>
    <t xml:space="preserve">Khu vực 1 xã Nùng Nàng cũ và xã Bản Giang cũ </t>
  </si>
  <si>
    <t xml:space="preserve">1,10 </t>
  </si>
  <si>
    <t xml:space="preserve">1,05 </t>
  </si>
  <si>
    <t xml:space="preserve">Khu vực 2 xã Nùng Nàng cũ và xã Bản Giang cũ </t>
  </si>
  <si>
    <t xml:space="preserve">Khu vực 3 xã Nùng Nàng cũ và xã Bản Giang cũ </t>
  </si>
  <si>
    <t>1,05</t>
  </si>
  <si>
    <t>Khu vực 1 xã Sùng Phài cũ</t>
  </si>
  <si>
    <t>Khu vực 2 xã Sùng Phài cũ</t>
  </si>
  <si>
    <t>Khu vực 3 xã Sùng Phài cũ</t>
  </si>
  <si>
    <t>Khu vực 1 xã Lản Nhì Thàng cũ</t>
  </si>
  <si>
    <t>Khu vực 2 xã Lản Nhì Thàng cũ</t>
  </si>
  <si>
    <t>Khu vực 3 xã Lản Nhì Thàng cũ</t>
  </si>
  <si>
    <t>HUYỆN THAN UYÊN</t>
  </si>
  <si>
    <t>Đầu cầu Mường Cang (Số nhà 634)</t>
  </si>
  <si>
    <t>Hết ranh giới đất hạt Kiểm lâm (Số nhà 550)</t>
  </si>
  <si>
    <t>Bình quân Phiếu điều tra</t>
  </si>
  <si>
    <t>Tiếp giáp ranh giới đất hạt Kiểm lâm (Số nhà 550)</t>
  </si>
  <si>
    <t>Hết ranh giới đất Sân vận động (Số nhà 548)</t>
  </si>
  <si>
    <t>Hết ranh giới đất Sân vận động (Số nhà 631)</t>
  </si>
  <si>
    <t>Hết ranh giới đất Công an xã (Số nhà 402)</t>
  </si>
  <si>
    <t>Hết ranh giới số nhà 227</t>
  </si>
  <si>
    <t>Tiếp giáp ranh giới số nhà 225</t>
  </si>
  <si>
    <t>Hết địa phận xã Than Uyên</t>
  </si>
  <si>
    <t>Ngã 3 (Số nhà 002)</t>
  </si>
  <si>
    <t>Hết ranh giới đất Phòng Cảnh sát PCCC</t>
  </si>
  <si>
    <t>Tiếp giáp ngã 3 đường Điện Biên Phủ (Số nhà 001)</t>
  </si>
  <si>
    <t>Hết ranh giới số nhà 170 đường Thanh Niên</t>
  </si>
  <si>
    <t>Ngõ 620 Đường Điện Biên Phủ</t>
  </si>
  <si>
    <t>Ranh giới số nhà 001</t>
  </si>
  <si>
    <t>Hết ranh giới đất nhà ông Nguyễn Văn Việt</t>
  </si>
  <si>
    <t>Ranh giới số nhà 002</t>
  </si>
  <si>
    <t>Đường Thanh Niên (Số nhà 082)</t>
  </si>
  <si>
    <t>Đường 15/10</t>
  </si>
  <si>
    <t>UBND xã Than Uyên (Số nhà 001)</t>
  </si>
  <si>
    <t>Hết ranh giới số nhà 192</t>
  </si>
  <si>
    <t>Ngõ 534 Điện Biên Phủ</t>
  </si>
  <si>
    <t>Hết ranh giới số nhà 013</t>
  </si>
  <si>
    <t>Ngõ 542 Điện Biên Phủ</t>
  </si>
  <si>
    <t>Hết ranh giới số nhà 029</t>
  </si>
  <si>
    <t>Tiếp giáp ranh giới số nhà 001</t>
  </si>
  <si>
    <t>Tiếp giáp đường Điện Biên Phủ (Ranh giới số nhà 551)</t>
  </si>
  <si>
    <t>Ngõ 413 Điện Biên Phủ</t>
  </si>
  <si>
    <t>Hết ranh giới số nhà 045</t>
  </si>
  <si>
    <t>Tiếp giáp ranh giới số nhà 002</t>
  </si>
  <si>
    <t>Hết ranh giới số nhà 016</t>
  </si>
  <si>
    <t>Ngõ 695 Điện Biên Phủ</t>
  </si>
  <si>
    <t>Ranh giới đất nhà ông Phan Văn Sơn (Số nhà 002)</t>
  </si>
  <si>
    <t>Ngõ Đi Sen Đông</t>
  </si>
  <si>
    <t>Tiếp giáp ngã 3 (Ngõ 15 đường Điện Biên Phủ) (Số nhà 001)</t>
  </si>
  <si>
    <t>Hết ranh giới đất Hồ Bản Đông</t>
  </si>
  <si>
    <t>Tiếp giáp Ngã 3 (Số nhà 001)</t>
  </si>
  <si>
    <t>Hết ranh giới đất Nhà khách huyện ủy (Số nhà 017)</t>
  </si>
  <si>
    <t>Tiếp giáp ranh giới đất Nhà khách huyện ủy (Số nhà 020)</t>
  </si>
  <si>
    <t>Cổng Huyện đội (Số nhà 086)</t>
  </si>
  <si>
    <t>Ngõ 821 Điện Biên Phủ</t>
  </si>
  <si>
    <t>Hết ranh giới đất Hội trường UBND xã (Số nhà 005)</t>
  </si>
  <si>
    <t>Ngã tư Ngân hàng Công thương (Số nhà 001)</t>
  </si>
  <si>
    <t>Ngã tư (Gần số nhà 046)</t>
  </si>
  <si>
    <t>Phố Hoàng Liên</t>
  </si>
  <si>
    <t>Ngã 3 (Số nhà 001)</t>
  </si>
  <si>
    <t>Hết ranh giới số nhà 089</t>
  </si>
  <si>
    <t>Ranh giới đất Honda Trường Thành (Số nhà 001)</t>
  </si>
  <si>
    <t>Ngã 3 (Hết số nhà 059)</t>
  </si>
  <si>
    <t>Phố Phạm Ngọc Thạch</t>
  </si>
  <si>
    <t>Tiếp giáp Bờ hồ Than Uyên (Số nhà 046)</t>
  </si>
  <si>
    <t>Ngõ 18 Nguyễn Chí Thanh</t>
  </si>
  <si>
    <t>Hết ranh giới số nhà 015</t>
  </si>
  <si>
    <t>Đường sau Sân vận động</t>
  </si>
  <si>
    <t>Tiếp giáp ngã 3 Quốc lộ 32</t>
  </si>
  <si>
    <t>Tiếp giáp đường trục 3 (Gần nhà bà Thanh)</t>
  </si>
  <si>
    <t>Ngõ 193 Đường 15/10</t>
  </si>
  <si>
    <t>Hết ranh giới số nhà 001</t>
  </si>
  <si>
    <t>Tiếp giáp phố Lý Tự Trọng (Ranh giới đất nhà ông Lộc)</t>
  </si>
  <si>
    <t>Ngã 4 (Gần số nhà 083)</t>
  </si>
  <si>
    <t>Hết ranh giới số nhà 135</t>
  </si>
  <si>
    <t>Ngõ 552 Điện Biên Phủ</t>
  </si>
  <si>
    <t>Hết ranh giới số nhà 010</t>
  </si>
  <si>
    <t>Phố Trần Huy Liệu</t>
  </si>
  <si>
    <t>Tiếp giáp đầu cầu khu 8 (Số nhà 016)</t>
  </si>
  <si>
    <t>Ranh giới số nhà 084</t>
  </si>
  <si>
    <t>Tiếp giáp đường Nguyễn Chí Thanh (Hết ranh giới số nhà 106)</t>
  </si>
  <si>
    <t>Ngõ phố Tô Vĩnh Diện</t>
  </si>
  <si>
    <t>Ranh giới số nhà 01</t>
  </si>
  <si>
    <t>Hết ranh giới đất nhà ông Quốc Trượng</t>
  </si>
  <si>
    <t>Ngõ 21 Trần Quốc Mạnh</t>
  </si>
  <si>
    <t>Ranh giới đất nhà ông Nguyễn Đình Hải (Khu 5b)</t>
  </si>
  <si>
    <t>Tiếp giáp đầu cầu khu 8 (Số nhà 020)</t>
  </si>
  <si>
    <t>Hết ranh giới đất nhà ông Thông (Mão) (Số nhà 076)</t>
  </si>
  <si>
    <t>Ngõ 51 Nguyễn Chí Thanh</t>
  </si>
  <si>
    <t>Hết ranh giới số nhà 026</t>
  </si>
  <si>
    <t>Ngõ 82 Lương Định Của</t>
  </si>
  <si>
    <t>Hết ranh giới số nhà 005</t>
  </si>
  <si>
    <t>Phố Trần Quốc Mạnh</t>
  </si>
  <si>
    <t>Tiếp giáp ngã tư 15/10 (Số nhà 028)</t>
  </si>
  <si>
    <t>Tiếp giáp đường Thanh Niên (Số nhà 066)</t>
  </si>
  <si>
    <t>Hết ranh giới nhà ông Đô khu 6 (Số nhà 170)</t>
  </si>
  <si>
    <t>Ngõ 17 Phạm Ngọc Thạch</t>
  </si>
  <si>
    <t>Hết địa phận số nhà 001</t>
  </si>
  <si>
    <t>Hết ranh giới số nhà 019</t>
  </si>
  <si>
    <t>Ngõ 23 Phạm Ngọc Thạch</t>
  </si>
  <si>
    <t>Ngõ 31 Phạm Ngọc Thạch</t>
  </si>
  <si>
    <t>Hết ranh giới số nhà 023</t>
  </si>
  <si>
    <t>Ranh giới số nhà 137</t>
  </si>
  <si>
    <t>Ngõ 192 đường 15/10</t>
  </si>
  <si>
    <t>Tiếp giáp đường Thanh Niên (Số nhà 018)</t>
  </si>
  <si>
    <t>Ngõ 9 đường 15/10</t>
  </si>
  <si>
    <t>Tiếp giáp đường 15/10 (Số nhà 037)</t>
  </si>
  <si>
    <t>Ngõ 66 đường 15/10</t>
  </si>
  <si>
    <t>Hết ranh giới số nhà 031</t>
  </si>
  <si>
    <t>Ngõ 32 đường 15/10</t>
  </si>
  <si>
    <t>Trường Mần non số 2 (Số nhà 011)</t>
  </si>
  <si>
    <t>Tiếp giáp số nhà 018</t>
  </si>
  <si>
    <t>Hết ranh giới số nhà 092</t>
  </si>
  <si>
    <t>Tiếp giáp ranh giới số nhà 092</t>
  </si>
  <si>
    <t>Hết ranh giới số nhà 131</t>
  </si>
  <si>
    <t>Ngõ 123 Tôn Thất Tùng</t>
  </si>
  <si>
    <t>Hết ranh giới số nhà 021</t>
  </si>
  <si>
    <t>Ngõ 135 Tôn Thất Tùng</t>
  </si>
  <si>
    <t>Hết ranh giới số nhà 008</t>
  </si>
  <si>
    <t>Ngõ 10 Tôn Thất Tùng</t>
  </si>
  <si>
    <t>Ngõ 2 Phạm Ngọc Thạch</t>
  </si>
  <si>
    <t>Hết ranh giới số nhà 011</t>
  </si>
  <si>
    <t>Ngõ 2 phố Hoàng Liên</t>
  </si>
  <si>
    <t>Hết ranh giới số nhà 003</t>
  </si>
  <si>
    <t>Ngõ 28 phố Hoàng Liên</t>
  </si>
  <si>
    <t>Hết ranh giới số nhà 025</t>
  </si>
  <si>
    <t>Ngõ 12 Lương Định Của</t>
  </si>
  <si>
    <t>Hết ranh giới số nhà 017</t>
  </si>
  <si>
    <t>Đối diện cổng Huyện đội tiếp giáp đất nhà ông Hương Sinh</t>
  </si>
  <si>
    <t>Hết địa phận xã</t>
  </si>
  <si>
    <t>Ngõ 665 Điện Biên Phủ</t>
  </si>
  <si>
    <t>Hết ranh giới số nhà 013</t>
  </si>
  <si>
    <t>Ngõ 819 Điện Biên Phủ</t>
  </si>
  <si>
    <t>Ngõ 14 đường 15/10</t>
  </si>
  <si>
    <t>Ngõ 476 Điện Biên Phủ</t>
  </si>
  <si>
    <t>Hết ranh giới số nhà 007</t>
  </si>
  <si>
    <t>Ngách 2 ngõ 458 đường Điện Biên Phủ</t>
  </si>
  <si>
    <t>Tiếp giáp ranh giới số nhà 015</t>
  </si>
  <si>
    <t>Ngõ 18 đường Thanh Niên</t>
  </si>
  <si>
    <t>Tiếp giáp số nhà 001</t>
  </si>
  <si>
    <t>Ngõ 181 Điện Biên Phủ</t>
  </si>
  <si>
    <t>Ngõ 119 Điện Biên Phủ</t>
  </si>
  <si>
    <t>Hết ranh giới số nhà 012</t>
  </si>
  <si>
    <t>Ngõ 483 Điện Biên Phủ</t>
  </si>
  <si>
    <t>Ngõ 73 Tô Vĩnh Diện</t>
  </si>
  <si>
    <t>Hết ranh giới số nhà 030</t>
  </si>
  <si>
    <t>Ngõ 86 đường Thanh Niên</t>
  </si>
  <si>
    <t>Hết ranh giới số nhà 028</t>
  </si>
  <si>
    <t>Ngõ 164 đường Thanh Niên</t>
  </si>
  <si>
    <t>Hết ranh giới số nhà 014</t>
  </si>
  <si>
    <t>Ngõ 88 Nguyễn Chí Thanh</t>
  </si>
  <si>
    <t>Tiếp giáp ranh giới số nhà 001)</t>
  </si>
  <si>
    <t>Ngõ 67 Tô Vĩnh Diện</t>
  </si>
  <si>
    <t>Tiếp giáp ranh giới số nhà 012</t>
  </si>
  <si>
    <t>Hết ranh giới số nhà 034</t>
  </si>
  <si>
    <t>Ngõ 44 phố Hoàng Liên</t>
  </si>
  <si>
    <t>Hết ranh giới số nhà 004</t>
  </si>
  <si>
    <t>Ngõ 22 phố Hoàng Liên</t>
  </si>
  <si>
    <t>Ngõ 36 Lý Tự Trọng</t>
  </si>
  <si>
    <t>Hết ranh giới số nhà 009</t>
  </si>
  <si>
    <t>Ngõ 146 đường 15/10</t>
  </si>
  <si>
    <t>Ngõ 110 Điện Biên Phủ</t>
  </si>
  <si>
    <t>Ngõ 23 Tô Vĩnh Diện</t>
  </si>
  <si>
    <t>Tiếp giáp ranh giới nhà ông An</t>
  </si>
  <si>
    <t>Hết ranh giới đất nhà ông Thế</t>
  </si>
  <si>
    <t>Ngõ 83 Trần Huy Liệu</t>
  </si>
  <si>
    <t>Tiếp giáp ngã 3 Quốc lộ 32 (Số nhà 002)</t>
  </si>
  <si>
    <t>Tiếp giáp số nhà 022</t>
  </si>
  <si>
    <t>Ngõ 400 Điện Biên Phủ</t>
  </si>
  <si>
    <t>Đến cuối đường (Hết ranh giới số nhà 006)</t>
  </si>
  <si>
    <t>Ngõ 529 Điện Biên Phủ</t>
  </si>
  <si>
    <t>Tiếp giáp ranh giới đất Trạm Y tế (Số nhà 002)</t>
  </si>
  <si>
    <t>Ngõ 73 Điện Biên Phủ</t>
  </si>
  <si>
    <t>Hết ranh giới đất Công ty ga Hải Vân (Số nhà 005)</t>
  </si>
  <si>
    <t>Ngõ 159 Tôn Thất Tùng</t>
  </si>
  <si>
    <t>Ngõ 122 Điện Biên Phủ</t>
  </si>
  <si>
    <t>Tiếp giáp số nhà 001 (đất đấu giá)</t>
  </si>
  <si>
    <t>Hết ranh giới số nhà 002</t>
  </si>
  <si>
    <t>Ngõ 36 đường Điện Biên Phủ</t>
  </si>
  <si>
    <t>Ngõ 62 đường Điện Biên Phủ</t>
  </si>
  <si>
    <t>Ngõ 084 đường Điện Biên Phủ</t>
  </si>
  <si>
    <t>Tiếp giáp số nhà 084</t>
  </si>
  <si>
    <t>Ngõ 174 đường Điện Biên Phủ</t>
  </si>
  <si>
    <t>Tiếp giáp số nhà 174</t>
  </si>
  <si>
    <t>Ngõ 122 đường Thanh Niên</t>
  </si>
  <si>
    <t>Tiếp giáp ranh giới số nhà 124</t>
  </si>
  <si>
    <t>Ngõ 42 phố Trần Huy Liệu</t>
  </si>
  <si>
    <t>Ngõ 213 đường Điện Biên Phủ</t>
  </si>
  <si>
    <t>Từ tiếp giáp ranh giới số nhà 213</t>
  </si>
  <si>
    <t>Ngõ 54 đường 15 /10</t>
  </si>
  <si>
    <t>Tiếp giáp Ranh giới số nhà 056</t>
  </si>
  <si>
    <t>Ngách 8 ngõ 54 đường 15/10</t>
  </si>
  <si>
    <t>Ngách 15 ngõ 66 đường 15/10</t>
  </si>
  <si>
    <t>Hết ranh giới số nhà 006</t>
  </si>
  <si>
    <t>Ngõ 532 đường Điện Biên Phủ</t>
  </si>
  <si>
    <t>Tiếp giáp ranh giới số nhà 532</t>
  </si>
  <si>
    <t>Đến hết ranh giới thửa đất số nhà 077</t>
  </si>
  <si>
    <t>Tương đương</t>
  </si>
  <si>
    <t xml:space="preserve">Đường quốc lộ đi qua xã Mường Cang cũ </t>
  </si>
  <si>
    <t>Quốc lộ 32</t>
  </si>
  <si>
    <t>Tiếp giáp cầu Mường Cang</t>
  </si>
  <si>
    <t>Cây xăng nhà bà Chứ</t>
  </si>
  <si>
    <t xml:space="preserve">1,40 </t>
  </si>
  <si>
    <t xml:space="preserve">1,20 </t>
  </si>
  <si>
    <t>Hết đất Ban quản lý rừng phòng hộ</t>
  </si>
  <si>
    <t>Tiếp giáp đất Ban quản lý rừng phòng hộ</t>
  </si>
  <si>
    <t xml:space="preserve">1,30 </t>
  </si>
  <si>
    <t>Tiếp giáp Quốc lộ 32 cầu Mường Cang</t>
  </si>
  <si>
    <t>Hết ranh giới đất nhà bà Mòn</t>
  </si>
  <si>
    <t>Hết ranh giới đất nhà ở công nhân viên Công ty thủy điện HQ-BC</t>
  </si>
  <si>
    <t>Đường quốc lộ đi qua xã mường than cũ</t>
  </si>
  <si>
    <t xml:space="preserve">Tiếp giáp địa phận thị trấn Than Uyên cũ đến </t>
  </si>
  <si>
    <t>Hết ranh giới đất ông Nguyễn Bá Trường</t>
  </si>
  <si>
    <t>1,15</t>
  </si>
  <si>
    <t>Tiếp giáp ranh giới đất nhà ông Nguyễn Bá Trường</t>
  </si>
  <si>
    <t>Hết địa phận xã Mường Cang cũ</t>
  </si>
  <si>
    <t>XÃ MƯỜNG THAN</t>
  </si>
  <si>
    <t>Đường quốc lộ đi qua xã Phúc Than cũ</t>
  </si>
  <si>
    <t>Điểm giao với đường rẽ vào bản Nà Phát</t>
  </si>
  <si>
    <t>Cầu Che Bó</t>
  </si>
  <si>
    <t>Quốc lộ 279</t>
  </si>
  <si>
    <t>Ngã ba Quốc lộ 279 đường đi Văn Bàn</t>
  </si>
  <si>
    <t>Hết ranh giới Trạm kiểm lâm</t>
  </si>
  <si>
    <t>Cầu Mường Than</t>
  </si>
  <si>
    <t>Đường rẽ vào bản Nà Phát</t>
  </si>
  <si>
    <t>Hết địa phận xã Phúc Than cũ</t>
  </si>
  <si>
    <t>Các vị trí còn lại trên địa bàn xã Mường Than</t>
  </si>
  <si>
    <t>Xã Phúc Than cũ</t>
  </si>
  <si>
    <t>Xã Mường Mít cũ</t>
  </si>
  <si>
    <t>XÃ MƯỜNG KIM</t>
  </si>
  <si>
    <t>Trường cấp 2</t>
  </si>
  <si>
    <t>Giáp cầu sắt</t>
  </si>
  <si>
    <t>Tiếp giáp địa phận trường cấp 2</t>
  </si>
  <si>
    <t>Giáp địa phận xã Mường Cang cũ</t>
  </si>
  <si>
    <t>QL 279</t>
  </si>
  <si>
    <t>Tiếp giáp QL32 - Ngã ba Mường Kim</t>
  </si>
  <si>
    <t>Cầu Mường Kim</t>
  </si>
  <si>
    <t>Đường rẽ vào nhà máy thủy điện</t>
  </si>
  <si>
    <t>Tiếp giáp cầu sắt</t>
  </si>
  <si>
    <t>Hết địa phận trường THPT Mường Kim</t>
  </si>
  <si>
    <t>Các vị trí còn lại trên địa bàn xã Mường Kim</t>
  </si>
  <si>
    <t>Các xã: Tà Mung, Tà Hừa, Pha Mu cũ</t>
  </si>
  <si>
    <t>Xã Mường Kim cũ</t>
  </si>
  <si>
    <t xml:space="preserve">XÃ KHOEN ON </t>
  </si>
  <si>
    <t>Xã Khoen On cũ</t>
  </si>
  <si>
    <t>Xã Ta Gia cũ</t>
  </si>
  <si>
    <t>Tên đường, phố thị trấn</t>
  </si>
  <si>
    <t xml:space="preserve">Giá đất ở theo đơn giá Ủy ban giai đoạn 2020 - 2024 </t>
  </si>
  <si>
    <t>Giá đất ở tại đô thị đơn vị tư vấn đề xuất</t>
  </si>
  <si>
    <t>Tỷ lệ tăng giá đất ở tại đô thị</t>
  </si>
  <si>
    <t>Hệ số điều chỉnh theo QĐ 39/2023/QĐ-UBND</t>
  </si>
  <si>
    <t>Giá đất thương mại dịch vụ tại đô thị theo đơn giá Ủy ban giai đoạn 2020 - 2024</t>
  </si>
  <si>
    <t>Giá đất thương mại dịch vụ tại đô thị đơn vị tư vấn đề xuất</t>
  </si>
  <si>
    <t>Tỷ lệ tăng giá đất thương mại dịch vụ</t>
  </si>
  <si>
    <t>Đất SXKD phi nông nghiệp không phải đất thương mại dịch vụ tại đô thị theo đơn giá Ủy ban giai đoạn 2020 - 2024</t>
  </si>
  <si>
    <t>Giá đất SXKD phi nông nghiệp không phải đất thương mại dịch vụ tại đô thị đơn vị tư vấn đề xuất</t>
  </si>
  <si>
    <t>Tỷ lệ tăng giá đất SXKD phi nông nghiệp không phải đất thương mại dịch vụ tại đô thị</t>
  </si>
  <si>
    <t>Phương pháp đề xuất giá</t>
  </si>
  <si>
    <t>Hợp đồng chuyển nhượng công chứng</t>
  </si>
  <si>
    <t>Điều tra khảo sát thị trường</t>
  </si>
  <si>
    <t>Số phiếu tiêu chuẩn</t>
  </si>
  <si>
    <t>Tương đương với các tuyến đường</t>
  </si>
  <si>
    <t>Phía Bắc cầu Huổi Chăng Nọi</t>
  </si>
  <si>
    <t>Hết cửa hàng Xăng dầu số 8 Chi nhánh xăng dầu Lai Châu</t>
  </si>
  <si>
    <t>Tiếp giáp cửa hàng Xăng dầu số 8 Chi nhánh xăng dầu Lai Châu</t>
  </si>
  <si>
    <t>Hết cống Tổ 3</t>
  </si>
  <si>
    <t>Phía Nam cầu Huổi Chăng Nọi</t>
  </si>
  <si>
    <t>Hết ranh giới đất Chi cục thuế</t>
  </si>
  <si>
    <t>Hết ranh giới đất Đội thuế</t>
  </si>
  <si>
    <t>Tiếp giáp ranh giới đất Chi cục thuế</t>
  </si>
  <si>
    <t>Hết địa phận thị trấn Tân Uyên (Giáp xã Thân Thuộc)</t>
  </si>
  <si>
    <t>Tiếp giáp ranh giới đất Đội thuế</t>
  </si>
  <si>
    <t>Hết địa phận xã Tân Uyên (Giáp xã Thân Thuộc)</t>
  </si>
  <si>
    <t>Tiếp giáp cống Tổ 3</t>
  </si>
  <si>
    <t>Hết địa phận thị trấn (Giáp xã Phúc Khoa)</t>
  </si>
  <si>
    <t>Hết địa phận xã Tân Uyên (Giáp xã Phúc Khoa)</t>
  </si>
  <si>
    <t>Nhánh Quốc lộ 32</t>
  </si>
  <si>
    <t>Đoạn đường rẽ</t>
  </si>
  <si>
    <t>Ngã tư điểm trường mầm non khu 21</t>
  </si>
  <si>
    <t>Đường Lê Lợi (cổng sân vận động huyện)</t>
  </si>
  <si>
    <t>Hết ranh giới đất Nhà máy chè Than Uyên</t>
  </si>
  <si>
    <t>Đường Lê Lợi (Km381+720)</t>
  </si>
  <si>
    <t>Đoạn đường rẽ đi Trường mầm non Phương Trang</t>
  </si>
  <si>
    <t>Đường Lê Lợi (Km381+970)</t>
  </si>
  <si>
    <t>Cầu qua suối đi Nà Ban</t>
  </si>
  <si>
    <t>Đường Lê Lợi (Tổ dân phố số 2 đường đi bản Nà Ban)</t>
  </si>
  <si>
    <t>Đoạn đường rẽ từ Bưu điện</t>
  </si>
  <si>
    <t>Tiếp giáp đường Bệnh viện mới</t>
  </si>
  <si>
    <t>Phố Đặng Thùy Trâm</t>
  </si>
  <si>
    <t>Đường Lê Lợi (Km381+620)</t>
  </si>
  <si>
    <t>Đường nhánh Quốc lộ 32</t>
  </si>
  <si>
    <t>Đoạn rẽ vào nhà thi đấu thể thao</t>
  </si>
  <si>
    <t>Đến cổng Bệnh viện mới</t>
  </si>
  <si>
    <t>Đường Lê Lợi (Km381+910)</t>
  </si>
  <si>
    <t>Cổng nghĩa trang nhân dâ</t>
  </si>
  <si>
    <t>Trạm Y tế xã Tân Uyên</t>
  </si>
  <si>
    <t>Cổng nghĩa trang nhân dân</t>
  </si>
  <si>
    <t>Tiếp giáp Quốc lộ 32</t>
  </si>
  <si>
    <t>Kè suối Nậm Chăng Luông (Khu 32)</t>
  </si>
  <si>
    <t>Đường Lê Lợi (Đầu cầu suối Huổi Chăng Luông đi Tổ dân phố số 32)</t>
  </si>
  <si>
    <t>Kè suối Nậm Chăng Luông Khu 32</t>
  </si>
  <si>
    <t>Kè suối Nậm Chăng Luông (Khu 26)</t>
  </si>
  <si>
    <t>Đường Lê Lợi (Đầu cầu suối Huổi Chăng Luông đi Tổ dân phố số 26)</t>
  </si>
  <si>
    <t>Đường Lê Lợi (Đầu cầu suối Huổi Chăng Luông đi Tổ dân phố số 7)</t>
  </si>
  <si>
    <t>Trụ sở tạm và nhà công vụ huyện Tân Uyên</t>
  </si>
  <si>
    <t>Tiếp giáp khu dân cư khu 7</t>
  </si>
  <si>
    <t>Đường Lê Lợi (Km380+950)</t>
  </si>
  <si>
    <t>Đường đi tổ dân phố 4 cũ</t>
  </si>
  <si>
    <t>Đường Lê Lợi (Km383+740)</t>
  </si>
  <si>
    <t>Tiếp giáp Quốc lộ 32 (Đối diện trường THCS thị trấn Tân Uyên)</t>
  </si>
  <si>
    <t>Điểm giao nhau với đường xung quanh chợ</t>
  </si>
  <si>
    <t>Đường Lê Lợi (Đầu cầu suối Huổi Chăng Luông đi Tổ dân phố số 15)</t>
  </si>
  <si>
    <t>Cuối đường bê tông khu 17</t>
  </si>
  <si>
    <t>Hết đường bê tông trục chính tổ dân phố số 17</t>
  </si>
  <si>
    <t>Đường Hoàng Liên Sơn</t>
  </si>
  <si>
    <t>Đường Lê Lợi (Km387+00)</t>
  </si>
  <si>
    <t>Giáp địa phận bản Hô Be</t>
  </si>
  <si>
    <t>Đường nhánh nội thị còn lại</t>
  </si>
  <si>
    <t>Ranh giới quy hoạch chung xã Tân Uyên</t>
  </si>
  <si>
    <t>Đường Lý Thường Kiệt</t>
  </si>
  <si>
    <t>Đường Lê Lợi (Km382+940)</t>
  </si>
  <si>
    <t>Giao với đường tránh QL 32 dự kiến</t>
  </si>
  <si>
    <t>Đường xung quanh chợ</t>
  </si>
  <si>
    <t>Đường Lê Lợi (Km381+530)</t>
  </si>
  <si>
    <t>Đường Lê Lợi (Km382+590)</t>
  </si>
  <si>
    <t>Phố Lương Đình Của</t>
  </si>
  <si>
    <t>Chi cục thuế huyện đi bờ hồ</t>
  </si>
  <si>
    <t>Tiếp giáp đoạn đường rẽ đi Trường THPT Nội trú huyện</t>
  </si>
  <si>
    <t>Đường Lê Lợi (Trụ sở Chi cục thuế huyện)</t>
  </si>
  <si>
    <t>Tiếp giáp đoạn đường rẽ đi Trường THPT nội trú</t>
  </si>
  <si>
    <t>Đoạn đường rẽ đi Trường mầm non số 01</t>
  </si>
  <si>
    <t>Tiếp giáp trường THPT Nội trú huyện</t>
  </si>
  <si>
    <t>Đường Lê Lợi (Km380+890)</t>
  </si>
  <si>
    <t>Tiếp giáp Trường THPT nội trú</t>
  </si>
  <si>
    <t>Ngân hàng Nông nghiệp và PTNT huyện</t>
  </si>
  <si>
    <t>Hết ranh giới đất Trung tâm viễn thông huyện</t>
  </si>
  <si>
    <t>Đường Lê Lợi (Vị trí vòng xuyến)</t>
  </si>
  <si>
    <t>Hết ranh giới đất Trung tâm viễn thông</t>
  </si>
  <si>
    <t>Công an huyện</t>
  </si>
  <si>
    <t>Hết ranh giới đất Chi cục thống kê huyện</t>
  </si>
  <si>
    <t>Đường Lê Lợi (Trụ sở Công an huyện)</t>
  </si>
  <si>
    <t>Hết ranh giới đất Chi cục thống kê</t>
  </si>
  <si>
    <t>Các tuyến đường còn lại trong Khu trung tâm hành chính huyện</t>
  </si>
  <si>
    <t>Phố Nguyễn Du</t>
  </si>
  <si>
    <t>Phố Nguyễn Tuân (Trụ sở Công ty cầu đường số 3)</t>
  </si>
  <si>
    <t>Phố Chu Văn An (Trường THPT nội trú)</t>
  </si>
  <si>
    <t>Phố Nguyễn Tuân (Trụ sở Kho bạc Nhà nước huyện)</t>
  </si>
  <si>
    <t>Đường Lê Lợi (Km381+080)</t>
  </si>
  <si>
    <t>Phố Hồ Xuân Hương (Trụ sở Đội thuế)</t>
  </si>
  <si>
    <t>Bổ sung theo tờ trình số 1109/UBND-TNMT của UBND huyện Tân Uyên</t>
  </si>
  <si>
    <t>Tiếp giáp địa phận thị trấn Tân Uyên cũ</t>
  </si>
  <si>
    <t>Hết ranh giới đất quy hoạch Bến xe, Chợ xã Thân Thuộc cũ</t>
  </si>
  <si>
    <t xml:space="preserve">Hạt Kiểm Lâm huyện </t>
  </si>
  <si>
    <t>Hết ranh giới đất quy hoạch chung xã Tân Uyên đến năm 2030</t>
  </si>
  <si>
    <t>Các đường nhánh thuộc mặt bằng dự án: Phát triển quỹ đất bố trí đất ở dân cư</t>
  </si>
  <si>
    <t>XÃ MƯỜNG KHOA</t>
  </si>
  <si>
    <t>Xã Mường Khoa cũ</t>
  </si>
  <si>
    <t>Xã Phúc Khoa cũ</t>
  </si>
  <si>
    <t>XÃ NẬM SỎ (gồm các xã Nậm Sỏ cũ, Tà Mít cũ)</t>
  </si>
  <si>
    <t>XÃ PẮC TA</t>
  </si>
  <si>
    <t>Xã Pắc Ta cũ</t>
  </si>
  <si>
    <t>Xã Hố Mít cũ</t>
  </si>
  <si>
    <t>HUYỆN TAM ĐƯỜNG</t>
  </si>
  <si>
    <t>Tên đường, phố thị trấn Tam Đường</t>
  </si>
  <si>
    <t xml:space="preserve">Giá đất ở đơn vị tư vấn đề xuất </t>
  </si>
  <si>
    <t>Tỷ lệ tăng giá đất ở đơn vị tư vấn đề xuất so với đất ở</t>
  </si>
  <si>
    <t>Giá đất thương mại dịch vụ đề xuất theo điều tra thị trường</t>
  </si>
  <si>
    <t>Tỷ lệ tăng giá đất thương mại dịch vụ đề xuất theo điều tra thị trường so với đơn giá theo quyết định UBND giai đoạn 2020-2024</t>
  </si>
  <si>
    <t>Đất SXKD phi nông nghiệp không phải đất thương mại dịch vụ tại đô thị đơn vị tư vấn đề xuất</t>
  </si>
  <si>
    <t>VT1-Phố Nguyễn Viết Xuân(Từ Ngã 3 phố Kim Đồng đến Đường Trần Phú)</t>
  </si>
  <si>
    <t>Đường nội thị (Quốc lộ 4D cũ)</t>
  </si>
  <si>
    <t>Ngã 3 Công an thị trấn</t>
  </si>
  <si>
    <t>Ngã 3 đường đi Bản Hon, Khun Há</t>
  </si>
  <si>
    <t>Ngã 3 Tiếp giáp đường Lương Định Của</t>
  </si>
  <si>
    <t>Theo Phiếu điều tra</t>
  </si>
  <si>
    <t>Tiếp giáp ngã 3 đường đi Bản Hon, Khun Há</t>
  </si>
  <si>
    <t>Hết ngã 3 đường 36m vào TTHC huyện</t>
  </si>
  <si>
    <t>Tiếp giáp đường 21/9</t>
  </si>
  <si>
    <t>Ngã 3 đường 36m vào TTHC huyện</t>
  </si>
  <si>
    <t>Hết cầu Mường Cấu</t>
  </si>
  <si>
    <t>Tiếp giáp đầu cầu Mường Cấu</t>
  </si>
  <si>
    <t>Hết cầu Tiên Bình</t>
  </si>
  <si>
    <t>Cây xăng Thảo Trang</t>
  </si>
  <si>
    <t>Tiếp giáp xã Hồ Thầu</t>
  </si>
  <si>
    <t>Đường lên thác Tắc Tình</t>
  </si>
  <si>
    <t>Ngã 3 giáp quốc lộ 4D</t>
  </si>
  <si>
    <t>Hết địa phận nhà máy nước</t>
  </si>
  <si>
    <t>Đường Tác Tình</t>
  </si>
  <si>
    <t>Đường 36m vào trung tâm hành chính, chính trị huyện</t>
  </si>
  <si>
    <t>Tiếp giáp quốc lộ 4D cũ</t>
  </si>
  <si>
    <t>Tiếp giáp đất trung tâm hội nghị</t>
  </si>
  <si>
    <t>Đường 21/9</t>
  </si>
  <si>
    <t>Tiếp giáp Trần Phú</t>
  </si>
  <si>
    <t>Đường 36 m</t>
  </si>
  <si>
    <t>Tiếp giáp cầu Tiên Bình</t>
  </si>
  <si>
    <t>Cầu Tiên Bình</t>
  </si>
  <si>
    <t>Tiếp giáp đường số 6</t>
  </si>
  <si>
    <t>Tiếp giáp đường Lê Quý Đôn</t>
  </si>
  <si>
    <t>Đường 36m</t>
  </si>
  <si>
    <t>Hết ngã 4 đường 36</t>
  </si>
  <si>
    <t>Tiếp giáp ngã 4 đường 36</t>
  </si>
  <si>
    <t>Tiếp giáp ngã 3 quốc lộ 4D cũ (CATT)</t>
  </si>
  <si>
    <t>Ngã 3 Tiếp giáp đường Trần Phú</t>
  </si>
  <si>
    <t>Hết địa phận thị trấn</t>
  </si>
  <si>
    <t>Đường B1 (Khu TĐC Thác Cạn)</t>
  </si>
  <si>
    <t>Đường 11,5m</t>
  </si>
  <si>
    <t>Hết khu TĐC Thác Cạn cũ</t>
  </si>
  <si>
    <t>Ngã ba bản Bình Luông</t>
  </si>
  <si>
    <t>Đoạn tiếp giáp đường Trường Chinh</t>
  </si>
  <si>
    <t>Đường Nguyễn Chương</t>
  </si>
  <si>
    <t>Tiếp giáp với đường Thác Tình</t>
  </si>
  <si>
    <t>Đường 20,5m khu TĐC Thác Cạn</t>
  </si>
  <si>
    <t>Phố Nguyễn Thị Sáu</t>
  </si>
  <si>
    <t>Đường 20,5m khu TTHC huyện</t>
  </si>
  <si>
    <t>Đường 15,5m khu TTHC huyện</t>
  </si>
  <si>
    <t>Đường nội thị 11,5m (Khu tái định cư Hồ thủy lợi và nuôi trồng thủy sản Cò Lá)</t>
  </si>
  <si>
    <t>Đường số 7 (15,5m)</t>
  </si>
  <si>
    <t>Tiếp giáp Quốc lộ 4D</t>
  </si>
  <si>
    <t>Tiếp giáp đường 36m tránh 4D</t>
  </si>
  <si>
    <t>Đường số 6 (15,5m)</t>
  </si>
  <si>
    <t>Đường 13,5m khu TTHC huyện</t>
  </si>
  <si>
    <t>Tiếp giáp Trung tâm Hội nghị</t>
  </si>
  <si>
    <t>Đường 11m (khu TTHC huyện)</t>
  </si>
  <si>
    <t>Đường 11m khu TĐC công an huyện</t>
  </si>
  <si>
    <t>Đường 11,5 m</t>
  </si>
  <si>
    <t>Khu tái định cư Sân vận động huyện</t>
  </si>
  <si>
    <t>Khu tái định cư Công an huyện</t>
  </si>
  <si>
    <t>Tiếp giáp đường số 7</t>
  </si>
  <si>
    <t>Nhánh rẽ xuống chợ Bình Lư</t>
  </si>
  <si>
    <t>Đường số 8 khu TTHC GD huyện</t>
  </si>
  <si>
    <t>Tiếp giáp đường 36m vào khu TTHC- CT</t>
  </si>
  <si>
    <t>Tiếp giáp đường số 6(15,5 m)</t>
  </si>
  <si>
    <t>Đoạn giáp đường xuống Đội thuế liên xã thị trấn</t>
  </si>
  <si>
    <t>Tiếp giáp đường 36m</t>
  </si>
  <si>
    <t>Ngã 3 tiếp giáp với phố Kim Đồng</t>
  </si>
  <si>
    <t>Đường nội thị (Đoạn đường xuống Đội thuế cũ liên xã thị trấn)</t>
  </si>
  <si>
    <t>Tiếp giáp đường 8 (Khu TTTM)</t>
  </si>
  <si>
    <t>Tiếp giáp đường 4D cũ</t>
  </si>
  <si>
    <t>Ngã 3 phố Kim Đồng</t>
  </si>
  <si>
    <t>Đường nội thị (khu F5,F6)</t>
  </si>
  <si>
    <t>Đường 6A (11 m)</t>
  </si>
  <si>
    <t>Tiếp giáp đường 36 m (Khu công ty Đất hiếm)</t>
  </si>
  <si>
    <t>Tiếp giáp đường số 5 khu TTHC</t>
  </si>
  <si>
    <t>Đường nội thị khu trung tâm thương mại huyện (Khu F8)</t>
  </si>
  <si>
    <t>Đầu Nguyễn Văn Linh</t>
  </si>
  <si>
    <t>Ngã 3 đi vào phố Nguyễn Viết Xuân</t>
  </si>
  <si>
    <t>Đường nội thị khu trung tâm thương mại huyện (Khu F9)</t>
  </si>
  <si>
    <t>Đường nội thị khu trung tâm thương mại huyện (Khu F12)</t>
  </si>
  <si>
    <t>Phố Lê Văn Tám</t>
  </si>
  <si>
    <t>Đường số 9 khu TTHC GD huyện (Tiếp giáp đường lên thác Tác Tình)</t>
  </si>
  <si>
    <t>Phố Tố Hữu</t>
  </si>
  <si>
    <t>Bổ sung theo Quyết định số 44/2021/QĐ-UBND ngày 06/12/2021 của UBND tỉnh Lai Châu</t>
  </si>
  <si>
    <t>Phố Tôn Thất Tùng</t>
  </si>
  <si>
    <t>Phố La Văn Cầu</t>
  </si>
  <si>
    <t>Tuyến đường Bổ sung theo yêu cầu cấp huyện</t>
  </si>
  <si>
    <t>Tương đương đường Bế Văn Đàn</t>
  </si>
  <si>
    <t>Các khu tái định cư huyện yêu cầu bổ sung</t>
  </si>
  <si>
    <t>TÁC TÌNH</t>
  </si>
  <si>
    <t>XÃ KHUM HÁ</t>
  </si>
  <si>
    <t>Hợp tác xã Hông Phát</t>
  </si>
  <si>
    <t>Nghĩa trang bản Hưng Phong</t>
  </si>
  <si>
    <t>Ngã ba đi vào phường Tân Phong</t>
  </si>
  <si>
    <t>Tiếp giáp địa phận xã Khun Há</t>
  </si>
  <si>
    <t>Các vị trí còn lại trên địa bàn xã Khum Há</t>
  </si>
  <si>
    <t>Xã Khun Há cũ</t>
  </si>
  <si>
    <t>Xã Bản Hon cũ</t>
  </si>
  <si>
    <t>XÃ TÀ LẺNG</t>
  </si>
  <si>
    <t>Xã Hồ Thầu cũ</t>
  </si>
  <si>
    <t>Xã Giang Ma cũ</t>
  </si>
  <si>
    <t>Xã Tả Lẻng cũ</t>
  </si>
  <si>
    <t>XÃ BẢN BO</t>
  </si>
  <si>
    <t>XÃ PA TẦN</t>
  </si>
  <si>
    <t>Xã Pa Tần cũ</t>
  </si>
  <si>
    <t>Xã Nậm Ban cũ</t>
  </si>
  <si>
    <t>Xã Trung Chải cũ</t>
  </si>
  <si>
    <t>XÃ NẬM TĂM</t>
  </si>
  <si>
    <t>Xã Nậm Tăm cũ</t>
  </si>
  <si>
    <t>Xã Lùng Thàng cũ, xã Nậm Cha cũ</t>
  </si>
  <si>
    <t>HUYỆN SÌN HỒ</t>
  </si>
  <si>
    <t>Giá UBND 2020-2024</t>
  </si>
  <si>
    <t>Giá đất ở tư vấn đề xuất</t>
  </si>
  <si>
    <t>Hệ số điều chỉnh giá sau khi x tỷ số trượt giá CPI</t>
  </si>
  <si>
    <t>Giá đất thương mại dịch vụ đơn vị tư vấn</t>
  </si>
  <si>
    <t>Giá đất sản xuất kinh doanh phi nông nghiệp không phải là đất thương mại dịch vụ tại đô thị đơn vị tư vấn đề xuất</t>
  </si>
  <si>
    <t>Tỷ lệ tăng giá đất sản xuất kinh doanh phi nông nghiệp không phải là đất thương mại dịch vụ tại đô thị</t>
  </si>
  <si>
    <t>Ngã tư Bưu điện</t>
  </si>
  <si>
    <t>Hết địa phận chợ</t>
  </si>
  <si>
    <t>Cổng phòng Tài chính</t>
  </si>
  <si>
    <t>Thay điểm cuối từ bà lai thành bà chẻo mý lai</t>
  </si>
  <si>
    <t>Ranh giới đất nhà ông Hùng-Thim</t>
  </si>
  <si>
    <t>Hết ranh giới đất trụ sở BQLDATĐC</t>
  </si>
  <si>
    <t xml:space="preserve">Tiếp giáp ranh giới đất BQLDABTDTĐC </t>
  </si>
  <si>
    <t>Hết ranh giới đất nhà ông Từ</t>
  </si>
  <si>
    <t>Gộp 2 cung tuyến đường nhà ông từ đến triều sợi</t>
  </si>
  <si>
    <t>Đường Lê Lợi (Tiếp giáp ranh giới đất nhà bà Lai Phòng nông nghiệp)</t>
  </si>
  <si>
    <t>Tỉnh lộ 128 (Ngã ba- đường vào xã Tả Phìn)</t>
  </si>
  <si>
    <t>Đường Võ Nguyên Giáp (Bưu điện huyện)</t>
  </si>
  <si>
    <t>Tiếp giáp ranh giới trường mầm non</t>
  </si>
  <si>
    <t>gộp 2 cung tuyến đường từ trường mầm non đến dũng phòng</t>
  </si>
  <si>
    <t>Hết ranh giới đất nhà bà Thủy-Xương</t>
  </si>
  <si>
    <t>Phố Trần Hưng Đạo</t>
  </si>
  <si>
    <t>Đường Võ Nguyên Giáp (Bưu điện)</t>
  </si>
  <si>
    <t>Ngã ba đường đi trường PTDT Nội trú</t>
  </si>
  <si>
    <t>Đường Lê Lợi (Ngã ba Bệnh viện)</t>
  </si>
  <si>
    <t>Cổng trường PTDT Nội trú</t>
  </si>
  <si>
    <t>Hết ranh giới đất nhà ông Dính</t>
  </si>
  <si>
    <t>Đường Lê Lợi (Trung tâm Y tế)</t>
  </si>
  <si>
    <t>Đường Võ Nguyên Giáp (Đối diện chợ cũ)</t>
  </si>
  <si>
    <t>Đường Võ Nguyên Giáp (Ngã ba-Khách sạn Thanh Bình)</t>
  </si>
  <si>
    <t>Hết cổng Bệnh viện</t>
  </si>
  <si>
    <t xml:space="preserve">Giá tăng nhiều do chuyển chợ </t>
  </si>
  <si>
    <t>Tiếp giáp cổng Bệnh viện</t>
  </si>
  <si>
    <t>Giao với đường Lê Duẩn</t>
  </si>
  <si>
    <t>Phố Quang Trung</t>
  </si>
  <si>
    <t>Đường Võ Nguyên Giáp (Đi Lai Châu)</t>
  </si>
  <si>
    <t>Đường Võ Nguyên Giáp (Đi Chăn Nưa)</t>
  </si>
  <si>
    <t>Phố Âu Cơ</t>
  </si>
  <si>
    <t>Phố Lạc Long Quân</t>
  </si>
  <si>
    <t>Hết cổng trường THCS</t>
  </si>
  <si>
    <t>Ranh giới đất nhà bà Ninh - Khính</t>
  </si>
  <si>
    <t>Hết ranh giới đất nhà ông Páo</t>
  </si>
  <si>
    <t>Ranh giới đất Dãy nhà phía sau Thương nghiệp</t>
  </si>
  <si>
    <t>Hết cổng kho Bạc</t>
  </si>
  <si>
    <t>Hết bản Sìn Hồ Vây</t>
  </si>
  <si>
    <t>Tiếp giáp đường nội thị đoạn từ ranh giới đất nhà ông Hiền Hòa (giáp chợ) đến hết ranh giới nhà bà Lai</t>
  </si>
  <si>
    <t>Bổ sung theo QĐ 44</t>
  </si>
  <si>
    <t>Tiếp giáp đường lên bản Dao</t>
  </si>
  <si>
    <t>Hết ranh giới đất nhà ông Vũ Đình Tẩy</t>
  </si>
  <si>
    <t>Bổ sung theo tờ trình của huyện</t>
  </si>
  <si>
    <t>XÃ TỦA SÍN CHẢI</t>
  </si>
  <si>
    <t>Xã Làng Mô cũ, xã Tả Ngảo cũ</t>
  </si>
  <si>
    <t>Xã Tủa Sín Chải cũ</t>
  </si>
  <si>
    <t>XÃ PU SA CÁP</t>
  </si>
  <si>
    <t>Xã Pa Khóa cũ, xã Noong Hẻo cũ</t>
  </si>
  <si>
    <t>Xã Pu Sam Cáp cũ</t>
  </si>
  <si>
    <t>XÃ HỒNG THU (gồm xã Hồng Thu cũ, xã Phìn Hồ cũ, xã Ma Quai cũ)</t>
  </si>
  <si>
    <t>XÃ NẬM MẠ (gồm xã Căn Co cũ, xã Nậm Mạ cũ)</t>
  </si>
  <si>
    <t>XÃ NẬM CỔI</t>
  </si>
  <si>
    <t>Xã Nậm Hăn cũ</t>
  </si>
  <si>
    <t>Xã Nậm Cuổi cũ</t>
  </si>
  <si>
    <t>HUYỆN PHONG THỔ</t>
  </si>
  <si>
    <t>Đoạn đường cũ</t>
  </si>
  <si>
    <t>Thay đổi tuyến đường, điểm đầu, điểm cuối</t>
  </si>
  <si>
    <t>Giá đất ở đơn vị tư vấn đề xuất</t>
  </si>
  <si>
    <t>Tỷ lệ tăng giá đất ở</t>
  </si>
  <si>
    <t>Giá đất thương mại dịch vụ đề xuất</t>
  </si>
  <si>
    <t>Từ cầu Pa So</t>
  </si>
  <si>
    <t>Km 20+200 (Nhà máy nước)</t>
  </si>
  <si>
    <t>Km6 + 900 (Hết địa phận xã Phong Thổ)</t>
  </si>
  <si>
    <t>Km 18 (Ranh giới quy hoạch xã Phong Thổ)</t>
  </si>
  <si>
    <t>Cầu sang khu TĐC Huổi Luông</t>
  </si>
  <si>
    <t>Đầu cầu sang khu TĐC Huổi Luông</t>
  </si>
  <si>
    <t>Tiếp giáp Đường Điện Biên Phủ</t>
  </si>
  <si>
    <t>Phố Nguyễn Chương</t>
  </si>
  <si>
    <t>Hết Ngân hàng chính sách</t>
  </si>
  <si>
    <t>Đường nội thị dãy 1 sau đường Quốc lộ 4D</t>
  </si>
  <si>
    <t>Trung tâm chính trị</t>
  </si>
  <si>
    <t>Đường nội thị dãy 3</t>
  </si>
  <si>
    <t>Cuối đườn</t>
  </si>
  <si>
    <t xml:space="preserve">Tiếp giáp QL12 </t>
  </si>
  <si>
    <t>Tiếp giáp QL12 (Công an xã)</t>
  </si>
  <si>
    <t>Các vị trí còn lại trên địa bàn thị trấn</t>
  </si>
  <si>
    <t>Tuyến đường mới chưa có tên trong giai đoạn 2020-2024</t>
  </si>
  <si>
    <t>Phố Hoàng Cầm</t>
  </si>
  <si>
    <t>Đầu đường của phố đi bộ (đầu cầu Pa So)</t>
  </si>
  <si>
    <t>Cuối đường của phố đi bộ (giao với đường Điện Biên Phủ)</t>
  </si>
  <si>
    <t>XÃ SIN SUỐI HỒ</t>
  </si>
  <si>
    <t>Xã Sin Suối Hồ cũ</t>
  </si>
  <si>
    <t>Xã Nậm Xe cũ</t>
  </si>
  <si>
    <t>Xã Thèn Sìn cũ</t>
  </si>
  <si>
    <t>XÃ DÀO SAN</t>
  </si>
  <si>
    <t>Xã Dào San cũ</t>
  </si>
  <si>
    <t>Xã Tung Qua Lìn cũ, xã Mù Sang cũ</t>
  </si>
  <si>
    <t>XÃ SÌ LỞ LẦU (gồm xã Vàng Ma Chải cũ, xã Sì Lở Lầu cũ, xã Mồ Sì San cũ, xã Pa Vây Sử cũ)</t>
  </si>
  <si>
    <t>XÃ KHỔNG LÀO (gồm xã Khổng Lào cũ, xã Hoang Thèn cũ, xã Bản Lang cũ)</t>
  </si>
  <si>
    <t>HUYỆN NẬM NHÙN</t>
  </si>
  <si>
    <t>Thay đổi cũ</t>
  </si>
  <si>
    <t>Giá đất ở đơn vị tư vấn đề xuất theo điều tra thị trường</t>
  </si>
  <si>
    <t>Tên đường</t>
  </si>
  <si>
    <t>Điểm đầu</t>
  </si>
  <si>
    <t>Điểm cuối</t>
  </si>
  <si>
    <t>Đường 36</t>
  </si>
  <si>
    <t>Từ nhà Ông Vàng Văn Tiến</t>
  </si>
  <si>
    <t>Tiếp giáp đất ông Hoàng Ngọc Khải</t>
  </si>
  <si>
    <t>Từ tiếp giáp phố Tô Vĩnh Diện</t>
  </si>
  <si>
    <t>Tiếp giáp Đường Phan Đình Giót</t>
  </si>
  <si>
    <t>Cổng trường THPT</t>
  </si>
  <si>
    <t>Khu trung tâm hành chính huyện</t>
  </si>
  <si>
    <t>Khu Trung tâm hành chính</t>
  </si>
  <si>
    <t>Tỉnh lộ 127</t>
  </si>
  <si>
    <t>Tiếp giáp địa phận xã Nậm Hàng</t>
  </si>
  <si>
    <t>Hết cầu Nậm Dòn</t>
  </si>
  <si>
    <t>Tiếp giáp cầu Nậm Dòn</t>
  </si>
  <si>
    <t>Đường nội thị N5</t>
  </si>
  <si>
    <t>Nhà nghỉ Phương Huyền</t>
  </si>
  <si>
    <t>Phan Văn Cốc</t>
  </si>
  <si>
    <t>Tiếp giáp Đường Nguyễn Trãi</t>
  </si>
  <si>
    <t>Từ sau nhà văn hóa bản Pa Kéo 1</t>
  </si>
  <si>
    <t>Sau nhà nghỉ Phương Huyền</t>
  </si>
  <si>
    <t>Đường Nội thị</t>
  </si>
  <si>
    <t>Tiếp giáp Phố Tô Vĩnh Diện</t>
  </si>
  <si>
    <t>Sau nhà nghỉ Phượng Huyền</t>
  </si>
  <si>
    <t>Tiếp giáp đường D3</t>
  </si>
  <si>
    <t>Sau trường THCS</t>
  </si>
  <si>
    <t>Sau Trường THCS thị trấn Nậm Nhùn</t>
  </si>
  <si>
    <t>Gộp tên đường và đổi điểm đầu điểm cuối</t>
  </si>
  <si>
    <t>Đổi tên đường và điểm đầu điểm cuối</t>
  </si>
  <si>
    <t>Hết cầu Nậm Nhùn</t>
  </si>
  <si>
    <t>Ngã ba đi bản Nậm Hàng</t>
  </si>
  <si>
    <t>Tiếp giáp địa phận bản Nậm Hàng</t>
  </si>
  <si>
    <t>Tiếp giáp Đường Tôn Thất Tùng</t>
  </si>
  <si>
    <t>Cuối đường (tiếp giáp đường Sông Đà)</t>
  </si>
  <si>
    <t>Tiếp giáp tỉnh lộ 127</t>
  </si>
  <si>
    <t>Đến qua ĐTH + 500m</t>
  </si>
  <si>
    <t>Qua đài truyền hình +500m</t>
  </si>
  <si>
    <t>Đường Cảng nghiêng</t>
  </si>
  <si>
    <t>Tiếp giáp tỉnh lộ 127 (nhà ông Lê Hồng Chiến)</t>
  </si>
  <si>
    <t>Đường bến cảng nghiêng</t>
  </si>
  <si>
    <t>Đường Sông Đà</t>
  </si>
  <si>
    <t xml:space="preserve">	
Đường Cảng nghiêng</t>
  </si>
  <si>
    <t>Tiếp giáp ngã 3 đường 127 (Gần đầu cầu Nậm Nhùn)</t>
  </si>
  <si>
    <t>Tiếp giáp Đường bến cảng nghiêng</t>
  </si>
  <si>
    <t>Ngã ba đầu cầu Nậm Nhùn đi bản Noong Kiêng</t>
  </si>
  <si>
    <t>Ngã ba đi bản Noong Kiêng, Nậm Cầy</t>
  </si>
  <si>
    <t>Giáp ngã ba đi bản Noong Kiêng, Nậm Cầy</t>
  </si>
  <si>
    <t>Hết nhà văn hóa bản Noon</t>
  </si>
  <si>
    <t>Giáp ngã ba đi bản Noong Kiêng</t>
  </si>
  <si>
    <t>Hết Nhà văn hóa bản Noong Kiêng</t>
  </si>
  <si>
    <t>Tiếp giáp Đường Bế Văn Đàn</t>
  </si>
  <si>
    <t>Tiếp giáp địa phận xã Nậm Hàng (đi bản Nậm Cầy)</t>
  </si>
  <si>
    <t>Cầu Nậm Nhùn</t>
  </si>
  <si>
    <t>Cầu Nậm Manh</t>
  </si>
  <si>
    <t>Tiếp giáp địa phận xã Nậm Manh</t>
  </si>
  <si>
    <t>Tiếp giáp Đường Nguyễn Hữu Thọ</t>
  </si>
  <si>
    <t>Tỉnh Lộ 127 (đường mới)</t>
  </si>
  <si>
    <t>Ngã ba đầu cầu Nậm Nhùn đi bản Noong Kiêng, Nậm Cầy</t>
  </si>
  <si>
    <t xml:space="preserve">Tiếp giáp địa phận xã Nậm Hàng </t>
  </si>
  <si>
    <t>Tiếp giáp ngã 3 bản Nậm Nhùn</t>
  </si>
  <si>
    <t>XÃ MƯỜNG MÔ</t>
  </si>
  <si>
    <t>Xã Mường Mô cũ</t>
  </si>
  <si>
    <t>Xã Nậm Chà cũ</t>
  </si>
  <si>
    <t>XÃ HUA BUM</t>
  </si>
  <si>
    <t>Xã Hua Bum cũ</t>
  </si>
  <si>
    <t>Xã Vàng San cũ thuộc huyện Mường Tè</t>
  </si>
  <si>
    <t>XÃ LÊ LỢI</t>
  </si>
  <si>
    <t>Xã Pú Đao cũ</t>
  </si>
  <si>
    <t>Xã Nậm Pì cũ</t>
  </si>
  <si>
    <t>Xã Chăn Nưa cũ</t>
  </si>
  <si>
    <t>XÃ BUM NƯA</t>
  </si>
  <si>
    <t>Xã Bum Nưa cũ</t>
  </si>
  <si>
    <t>Xã Pa Vệ Sủ cũ</t>
  </si>
  <si>
    <t>HUYỆN MƯỜNG TÈ</t>
  </si>
  <si>
    <t>Chỉ số CPI</t>
  </si>
  <si>
    <t>Đường cũ</t>
  </si>
  <si>
    <t xml:space="preserve">Tỷ lệ tăng giá đất thương mại dịch vụ đề xuất so với đơn giá UB giai đoạn 2020-2024 </t>
  </si>
  <si>
    <t xml:space="preserve">Tỷ lệ tăng giá đất SXKD phi nông nghiệp không phải đất thương mại dịch vụ tại đô thị đề xuất so với đơn giá UB giai đoạn 2020-2024 </t>
  </si>
  <si>
    <t>Tên đường cũ</t>
  </si>
  <si>
    <t>Đường nội thị (QL 4H)</t>
  </si>
  <si>
    <t>Cầu Mường Tè 1</t>
  </si>
  <si>
    <t>Nhà ông Sung Giang</t>
  </si>
  <si>
    <t>Tiếp giáp nhà ông Sung Giang</t>
  </si>
  <si>
    <t>Hết ranh giới bến xe khách</t>
  </si>
  <si>
    <t>Hết ranh giới bến xe khách huyện</t>
  </si>
  <si>
    <t>Đường nội thị (QL4H)</t>
  </si>
  <si>
    <t>Tiếp giáp bến xe</t>
  </si>
  <si>
    <t>Dốc Phiêng Ban (Hết ranh giới ông Phan văn Thái)</t>
  </si>
  <si>
    <t>Tiếp giáp nhà ông Linh</t>
  </si>
  <si>
    <t>Giáp địa phận xã Bum Nưa</t>
  </si>
  <si>
    <t>Nhà ông Quang Thiều</t>
  </si>
  <si>
    <t>Hết nhà ông Linh</t>
  </si>
  <si>
    <t>Ngã tư khu phố 8</t>
  </si>
  <si>
    <t>Hết ranh giới công ty Thương Mại</t>
  </si>
  <si>
    <t>Giao với đường Điện Biên Phủ (Km 280+00)</t>
  </si>
  <si>
    <t>Trụ sở UBND huyện</t>
  </si>
  <si>
    <t>Đường Điện Biên Phủ (Km 280+00)</t>
  </si>
  <si>
    <t>Phố 25/1</t>
  </si>
  <si>
    <t>Sau Công ty THHH MTV số 15</t>
  </si>
  <si>
    <t>Tiếp giáp ranh giới đất nhà ông Phú</t>
  </si>
  <si>
    <t>Đường Điện Biên Phủ Km 279+800</t>
  </si>
  <si>
    <t>Đường Điện Biên Phủ Km 280+500</t>
  </si>
  <si>
    <t>Ranh giới đất Đài truyền hình</t>
  </si>
  <si>
    <t>Ngã ba Bến xe khách</t>
  </si>
  <si>
    <t>Ngã tư đường Võ Nguyên Giáp</t>
  </si>
  <si>
    <t>Đường Điện Biên Phủ (Km 280+800)</t>
  </si>
  <si>
    <t>Tiếp giáp nhà ông Phan Văn Thái</t>
  </si>
  <si>
    <t>Tiếp giáp Nhà ông Quang Thiều</t>
  </si>
  <si>
    <t>Sau công ty Thương Mại</t>
  </si>
  <si>
    <t>Hết đường bê tông tiếp giáp khu phố 9</t>
  </si>
  <si>
    <t>Phía sau nhà ông Dũng- Hạnh</t>
  </si>
  <si>
    <t>Đến bờ kè tam cấp</t>
  </si>
  <si>
    <t>Đường vòng qua Đảo</t>
  </si>
  <si>
    <t>Tiếp giáp với công ty Thương Mại</t>
  </si>
  <si>
    <t>Tiếp giáp Đài truyền hình</t>
  </si>
  <si>
    <t>Phía sau cây xăng Bảo Toàn</t>
  </si>
  <si>
    <t>Trước cửa nhà ông Đại</t>
  </si>
  <si>
    <t>Phố Ngô Quyền</t>
  </si>
  <si>
    <t>Đường Điện Biên Phủ (Km 283+200)</t>
  </si>
  <si>
    <t>Km 0+330 (hết tuyến đường bê tông)</t>
  </si>
  <si>
    <t>Ranh giới đất nhà ông Bắc</t>
  </si>
  <si>
    <t>Hết ranh giới đất TTGDTX huyện</t>
  </si>
  <si>
    <t>Đường Điện Biên Phủ (Km 282+900)</t>
  </si>
  <si>
    <t>Hết ranh giới đất TTGDTX</t>
  </si>
  <si>
    <t>Tiếp giáp cổng trung tâm GDTX</t>
  </si>
  <si>
    <t>Hết đất nhà bà Chim</t>
  </si>
  <si>
    <t>Ranh giới đất NH chính sách</t>
  </si>
  <si>
    <t>Tiếp giáp ranh giới đất BCH quân sự huyện</t>
  </si>
  <si>
    <t>Phố Đào Trọng Lịch</t>
  </si>
  <si>
    <t>Đường Điện Biên Phủ (Km 282+800)</t>
  </si>
  <si>
    <t>Tiếp giáp ranh giới đất BCH quân sự</t>
  </si>
  <si>
    <t>Phía sau Công ty Thương Mại</t>
  </si>
  <si>
    <t>Hết gianh giới nhà ông Sách</t>
  </si>
  <si>
    <t>Phố Lý Thường Kiệt</t>
  </si>
  <si>
    <t>Đường Điện Biên Phủ (Km 282+700)</t>
  </si>
  <si>
    <t>Nhà Văn hóa khu 2</t>
  </si>
  <si>
    <t>Phía sau nhà bà Gấm</t>
  </si>
  <si>
    <t>tiếp giáp Trung tâm dạy nghề</t>
  </si>
  <si>
    <t>Đường Điện Biên Phủ (Km 281+200)</t>
  </si>
  <si>
    <t>Trung tâm GDTX cũ</t>
  </si>
  <si>
    <t>Phía sau nhà ông Hải</t>
  </si>
  <si>
    <t>Hết ranh giới đất nhà VH khu 5</t>
  </si>
  <si>
    <t>Đường Điện Biên Phủ (Km 281+300)</t>
  </si>
  <si>
    <t>Nhà VH khu phố 3</t>
  </si>
  <si>
    <t>Phía sau nhà ông Phà</t>
  </si>
  <si>
    <t>Tiếp giáp ranh giới đất nhà ông Po</t>
  </si>
  <si>
    <t>Phố Lê Quý Đôn</t>
  </si>
  <si>
    <t>Đường Điện Biên Phủ (Km 281+100)</t>
  </si>
  <si>
    <t>Km 00+550 (hết tuyến đường nhựa)</t>
  </si>
  <si>
    <t>Phía sau nhà ông Phong- Thúy</t>
  </si>
  <si>
    <t>Tiếp giáp ranh giới đất nhà ông Đại Cà</t>
  </si>
  <si>
    <t>Đường Điện Biên Phủ (Km 281+500)</t>
  </si>
  <si>
    <t>Trường THCS thị trấn</t>
  </si>
  <si>
    <t>22.1</t>
  </si>
  <si>
    <t>Trường THCS</t>
  </si>
  <si>
    <t>Tiếp giáp ranh giới đất nhà bà Pa</t>
  </si>
  <si>
    <t>Đến nhà Lỳ Ma Xá</t>
  </si>
  <si>
    <t>Phía sau nhà ông Lưu Dung</t>
  </si>
  <si>
    <t>Hết ranh giới đất Trạm BVTV (cũ)</t>
  </si>
  <si>
    <t>Phía sau nhà bà Vìn</t>
  </si>
  <si>
    <t>Hết ranh giới đất Quán phố mới</t>
  </si>
  <si>
    <t>Phố Trần Văn Thọ</t>
  </si>
  <si>
    <t>Đường Điện Biên Phủ (Km 281+150)</t>
  </si>
  <si>
    <t>Giáp vị trí 1 đường đôi</t>
  </si>
  <si>
    <t>Giáp bờ kè suối Nậm Cấu</t>
  </si>
  <si>
    <t>Đường nội thị (đường giáp núi)</t>
  </si>
  <si>
    <t>Ngã ba giáp khu TĐC phía Đông Nam thị trấn</t>
  </si>
  <si>
    <t>Ngã ba đi trung tâm xã Vang San</t>
  </si>
  <si>
    <t>Đường Nậm Bum</t>
  </si>
  <si>
    <t>Đường Chu Văn An (Vị trí - Trại tạm giam công an huyện)</t>
  </si>
  <si>
    <t>Tiếp giáp cầu Nậm Cấu</t>
  </si>
  <si>
    <t>Tiếp giáp NVH khu phố 12</t>
  </si>
  <si>
    <t>Đường nội thị (Đường giáp núi)</t>
  </si>
  <si>
    <t>Ngã ba đi trung tâm xã Vàng San</t>
  </si>
  <si>
    <t>Đầu cầu TĐC khu phố 1</t>
  </si>
  <si>
    <t>Hết ranh giới trường tiểu học (Khu 11)</t>
  </si>
  <si>
    <t>Đường Lê Đại Hành</t>
  </si>
  <si>
    <t>Giao với đường Điện Biên Phủ (VT vòng xuyến khu phố 12)</t>
  </si>
  <si>
    <t>Đường Nậm Bum (VT trường mầm non thị trấn)</t>
  </si>
  <si>
    <t>Đường 32m</t>
  </si>
  <si>
    <t>Giáp đất nhà bà Hoa Anh</t>
  </si>
  <si>
    <t>Ngã ba đi cầu TĐC khu phố 1</t>
  </si>
  <si>
    <t>Giao với đường Điện Biên Phủ (nhà Hoa-Anh)</t>
  </si>
  <si>
    <t>Giao với đường Điện Biên Phủ (Km283+700)</t>
  </si>
  <si>
    <t>Đường nội thị (Đường vòng bờ kè suối Nậm Cấu)</t>
  </si>
  <si>
    <t>Cầu Nậm Cấu mới</t>
  </si>
  <si>
    <t>Giao với đường 32m (Gần cầu TĐC khu phố 1)</t>
  </si>
  <si>
    <t>Ngã ba cầu Mường Tè 1</t>
  </si>
  <si>
    <t>Trung tâm y tế huyện</t>
  </si>
  <si>
    <t>Đường Điện Biên Phủ (Km279+200)</t>
  </si>
  <si>
    <t>Trung tâm y tế</t>
  </si>
  <si>
    <t>Đường nội thị (Khu tái định cư đông nam thị trấn)</t>
  </si>
  <si>
    <t>Từ nhà ông Phiên</t>
  </si>
  <si>
    <t>Ngã ba đi Vàng San</t>
  </si>
  <si>
    <t>Phố Lê Đại Hành</t>
  </si>
  <si>
    <t>Ngã ba phía sau nhà ông Thọ</t>
  </si>
  <si>
    <t>Hết đất nhà bà Châm</t>
  </si>
  <si>
    <t>Đường nội thị nhánh B2, B3, B4; nhánh 6 (Khu tái định cư thị trấn)</t>
  </si>
  <si>
    <t>Ngã tư từ nhà ông Hà</t>
  </si>
  <si>
    <t>Ngã ba hết đất nhà ông Thảo</t>
  </si>
  <si>
    <t>Km00+350 (hết tuyến đường nhựa)</t>
  </si>
  <si>
    <t>Nhà VH khu phố 12</t>
  </si>
  <si>
    <t>Đường Điện Biên Phủ (Km279+400)</t>
  </si>
  <si>
    <t>Trụ sở Công ty THHH MTV Liên Phương</t>
  </si>
  <si>
    <t>XÃ MƯỜNG TÈ</t>
  </si>
  <si>
    <t>Xã Mường Tè cũ</t>
  </si>
  <si>
    <t>Xã Nậm Khao cũ</t>
  </si>
  <si>
    <t>XÃ THU LŨM (gồm xã Ka Lăng cũ, Thu Lũm cũ)</t>
  </si>
  <si>
    <t>XÃ PA Ủ (gồm xã Pa Ủ cũ, xã Tá Bạ cũ)</t>
  </si>
  <si>
    <t>XÃ TÀ TỔNG</t>
  </si>
  <si>
    <t>XÃ MÙ CẢ</t>
  </si>
  <si>
    <t>Phố Nguyễn Viết Xuân (từ Đường Lê Lợi (Km381+990) đến Trạm Y tế thị trấn Tân Uyên)</t>
  </si>
  <si>
    <t>Ngõ 5 đường 7/3 (từ Đường 7/3 đến Đường Võ Thị Sáu)</t>
  </si>
  <si>
    <t>Phố Lý Tự Trọng (từ Đường Nguyễn Hữu Thọ đến Phố Nguyễn Viết Xuân)</t>
  </si>
  <si>
    <t>Phố Vừ A Dính (từ Nguyễn Viết Xuân đến Phố Lý Tự Trọng)</t>
  </si>
  <si>
    <t>Đường Lương Định Của (từ Đường Trần Phú đến Ngã 3 đi bản Nà Đon, xã Bình Lư)</t>
  </si>
  <si>
    <t>Ngõ 1 đường 21/9 (từ Đầu đường đến Cuối đường)</t>
  </si>
  <si>
    <t>Đường Bế Văn Đàn (từ Đường Phan Đình Giót  đến Đường Vừ A Dính)</t>
  </si>
  <si>
    <t>Đường Võ Nguyên Giáp (từ Ranh giới đất nhà ông Hiền-Hòa (giáp chợ) đến Hết ranh giới đất nhà bà Chẻo Mý Lai)</t>
  </si>
  <si>
    <t>Đường Võ Nguyên Giáp (từ Từ ranh giới đất nhà ông Từ đến Tỉnh lộ 128 (Nhà văn hóa khu I))</t>
  </si>
  <si>
    <t>Phố Chu Văn An (từ Ranh giới đất trường Mầm non đến Đường Lê Lợi (Ngã ba sân bóng Tùng Dương))</t>
  </si>
  <si>
    <t>Phố Vừ A Dính (từ Tiếp giáp ranh giới đất nhà bà Thủy-Xương đến Đường Trường Chinh)</t>
  </si>
  <si>
    <t>Phố Bế Văn Đàn (từ Đường Lê Lợi đến Tiếp giáp suối Hoàng Hồ (Đầu cầu Hoàng Hồ))</t>
  </si>
  <si>
    <t>Đường nội thị giáp dãy nhà phía Tây chợ (từ Ranh giới đất nhà ông Võ-Cúc đến Hết ranh giới đất nhà ông Dinh - Cấp)</t>
  </si>
  <si>
    <t>Đường Điện Biên Phủ (từ Km0 đến Km1 + 100)</t>
  </si>
  <si>
    <t>Đường Điện Biên Phủ (từ Km1 + 100 đến Km1 + 600)</t>
  </si>
  <si>
    <t>Đường Điện Biên Phủ (từ Km20+200 đến Km21+85 (Hết đường đôi))</t>
  </si>
  <si>
    <t xml:space="preserve"> (từ  đến )</t>
  </si>
  <si>
    <t>Quốc lộ 4D (từ Km6 + 900 đến Đấu nối quốc lộ 100)</t>
  </si>
  <si>
    <t>Đường Chu Văn An (từ Phố Vừ A Dính đến Ngân hàng chính sách)</t>
  </si>
  <si>
    <t>Phố Nguyễn Văn Trỗi (từ Tiếp giáp đường Võ Nguyên Giáp  đến Tiếp giáp đường Võ Nguyên Giáp )</t>
  </si>
  <si>
    <t>Phố Tô Vĩnh Diện (từ Tiếp giáp đường Võ Nguyên Giáp  đến Tiếp giáp đường Võ Nguyên Giáp )</t>
  </si>
  <si>
    <t>Phố Trần Can (từ Tiếp giáp đường Võ Nguyên Giáp  đến Tiếp giáp đường Võ Nguyên Giáp )</t>
  </si>
  <si>
    <t>Phố Phan Đình Giót (từ Tiếp giáp phố Trần Can đến Tiếp Giáp đường Võ Nguyên Giáp)</t>
  </si>
  <si>
    <t>Đường Thanh Niên (từ Tiếp giáp đường Võ Nguyên Giáp đến Cầu Hòa Bình)</t>
  </si>
  <si>
    <t>Đường Trường Chinh (từ Tiếp giáp Đường Hà Huy Tập đến Tiếp giáp Đường Lê Thái Tổ)</t>
  </si>
  <si>
    <t>Đường Nguyễn Văn Linh (từ Tiếp giáp Đường Hà Huy Tập đến Bờ kè sông Đà)</t>
  </si>
  <si>
    <t>Đường Hà Huy Tập (từ Tiếp giáp Đường Trường Chinh đến Bờ kè sông Đà)</t>
  </si>
  <si>
    <t>Đường Lê Quý Đôn (từ Giao đường Lê Thái Tổ đến Giao với bờ kè sông Đà)</t>
  </si>
  <si>
    <t>Đường Võ Nguyên Giáp (từ Tiếp giáp Đường Lê Thái Tổ đến Tiếp giáp đường Tôn Thất Tùng)</t>
  </si>
  <si>
    <t>Đường Điện Biên Phủ (từ Km21+85 (Hết đường đôi) đến Km21+300 (Hết quy hoạch mở rộng trung tâm xã Phong Thổ))</t>
  </si>
  <si>
    <t>Quốc lộ 4D (từ Km1 + 600 đến Km6 + 300)</t>
  </si>
  <si>
    <t>Quốc lộ 12 (từ Km21+300 (Hết quy hoạch mở rộng trung tâm xã Phong Thổ) đến Km25+500 (Hết địa phận xã Phong Thổ))</t>
  </si>
  <si>
    <t>Đường Lê Hồng Phong (từ Tiếp giáp Đường Hà Huy Tập đến Tiếp giáp Đường Trường Chinh)</t>
  </si>
  <si>
    <t>Đường nội thị N2 (từ Ngã ba tiếp giáp đường D3 đến Tiếp giáp đường N1)</t>
  </si>
  <si>
    <t>Quốc lộ 4D (từ từ Km1+600 đến Km2+400 (Hết quy hoạch mở rộng trung tâm thị trấn Phong Thổ))</t>
  </si>
  <si>
    <t>Quốc lộ 4D (từ Km2+400 đến Km6 + 300 (Trạm xử lý nước sạch Vàng Bó))</t>
  </si>
  <si>
    <t>Các vị trí còn lại của thành phố</t>
  </si>
  <si>
    <t>Các vị trí còn lại của phường Đoàn Kết</t>
  </si>
  <si>
    <t>Các vị trí còn lại của phường Tân Phong</t>
  </si>
  <si>
    <t>1.20</t>
  </si>
  <si>
    <t>Gộp xã</t>
  </si>
  <si>
    <t>Hệ số điều chỉnh theo Quyết định số 39/2023/QĐ-UBND ngày 18 tháng 12 năm 2023</t>
  </si>
  <si>
    <t>Giá đất theo Quyết định số 45/2019/QĐ-UBND sau khi nhân hệ số điều chỉnh</t>
  </si>
  <si>
    <t xml:space="preserve">Giá đất theo Quyết định số 45/2019/QĐ-UBND ngày 20/12/2019 của UBND tỉnh </t>
  </si>
  <si>
    <t>Giá đất đề xuất điều chỉnh</t>
  </si>
  <si>
    <t>Đường Bùi Thị Xuân</t>
  </si>
  <si>
    <t>Gộp tên đường  theo Nghị Quyết số 26/2024/NQ-HĐND ngày 17/07/2024 của HĐND tỉnh Lai Châu, thay đổi điểm đầu</t>
  </si>
  <si>
    <t>Tiếp giáp đường Bùi Thị Xuân</t>
  </si>
  <si>
    <t>Gộp tên đường  theo Nghị Quyết số 26/2024/NQ-HĐND ngày 17/07/2024 của HĐND tỉnh Lai Châu; thay đổi điểm đầu</t>
  </si>
  <si>
    <t xml:space="preserve">Gộp các vị trí  còn lại chưa có tên đường, phố, ngõ trên địa bàn phường Tân Phong </t>
  </si>
  <si>
    <t xml:space="preserve">Gộp các vị trí  còn lại chưa có tên đường, phố, ngõ trên địa bàn phường Đoàn Kết </t>
  </si>
  <si>
    <t>Gộp các vị trí  còn lại chưa có tên đường, phố, ngõ trên địa bàn phường Đoàn Kết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</si>
</sst>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
    <numFmt numFmtId="166" formatCode="_(* #,##0.0_);_(* \(#,##0.0\);_(* &quot;-&quot;??_);_(@_)"/>
    <numFmt numFmtId="167" formatCode="###,###"/>
  </numFmts>
  <fonts count="58">
    <font>
      <sz val="11"/>
      <color theme="1"/>
      <name val="Calibri"/>
      <family val="2"/>
      <scheme val="minor"/>
    </font>
    <font>
      <sz val="11"/>
      <color theme="1"/>
      <name val="Calibri"/>
      <family val="2"/>
      <scheme val="minor"/>
    </font>
    <font>
      <b/>
      <sz val="11"/>
      <color rgb="FF000000"/>
      <name val="Times New Roman"/>
      <family val="1"/>
      <charset val="163"/>
    </font>
    <font>
      <b/>
      <sz val="11"/>
      <color theme="1"/>
      <name val="Times New Roman"/>
      <family val="1"/>
      <charset val="163"/>
    </font>
    <font>
      <u/>
      <sz val="11"/>
      <color theme="10"/>
      <name val="Calibri"/>
      <family val="2"/>
      <scheme val="minor"/>
    </font>
    <font>
      <b/>
      <sz val="12"/>
      <color rgb="FF000000"/>
      <name val="Times New Roman"/>
      <family val="1"/>
      <charset val="163"/>
    </font>
    <font>
      <sz val="12"/>
      <color theme="1"/>
      <name val="Times New Roman"/>
      <family val="1"/>
      <charset val="163"/>
    </font>
    <font>
      <i/>
      <sz val="12"/>
      <color rgb="FF000000"/>
      <name val="Times New Roman"/>
      <family val="1"/>
      <charset val="163"/>
    </font>
    <font>
      <b/>
      <sz val="12"/>
      <color theme="1"/>
      <name val="Times New Roman"/>
      <family val="1"/>
      <charset val="163"/>
    </font>
    <font>
      <sz val="12"/>
      <color rgb="FF000000"/>
      <name val="Times New Roman"/>
      <family val="1"/>
      <charset val="163"/>
    </font>
    <font>
      <b/>
      <sz val="14"/>
      <name val="Times New Roman"/>
      <family val="1"/>
      <charset val="163"/>
    </font>
    <font>
      <sz val="12"/>
      <name val="Times New Roman"/>
      <family val="1"/>
      <charset val="163"/>
    </font>
    <font>
      <b/>
      <sz val="12"/>
      <name val="Times New Roman"/>
      <family val="1"/>
      <charset val="163"/>
    </font>
    <font>
      <i/>
      <sz val="12"/>
      <name val="Times New Roman"/>
      <family val="1"/>
      <charset val="163"/>
    </font>
    <font>
      <sz val="12"/>
      <color rgb="FF212529"/>
      <name val="Times New Roman"/>
      <family val="1"/>
    </font>
    <font>
      <sz val="12"/>
      <color theme="1"/>
      <name val="Times New Roman"/>
      <family val="1"/>
    </font>
    <font>
      <sz val="12"/>
      <color rgb="FFFF0000"/>
      <name val="Times New Roman"/>
      <family val="1"/>
      <charset val="163"/>
    </font>
    <font>
      <b/>
      <sz val="12"/>
      <name val="Times New Roman"/>
      <family val="1"/>
    </font>
    <font>
      <b/>
      <sz val="12"/>
      <color theme="1"/>
      <name val="Times New Roman"/>
      <family val="1"/>
    </font>
    <font>
      <sz val="8"/>
      <name val="Calibri"/>
      <family val="2"/>
      <scheme val="minor"/>
    </font>
    <font>
      <b/>
      <sz val="14"/>
      <color theme="1"/>
      <name val="Times New Roman"/>
      <family val="1"/>
    </font>
    <font>
      <sz val="12"/>
      <color rgb="FFFF0000"/>
      <name val="Times New Roman"/>
      <family val="1"/>
    </font>
    <font>
      <b/>
      <sz val="12"/>
      <color rgb="FFFF0000"/>
      <name val="Times New Roman"/>
      <family val="1"/>
    </font>
    <font>
      <sz val="12"/>
      <color theme="1"/>
      <name val="Calibri"/>
      <family val="2"/>
      <scheme val="minor"/>
    </font>
    <font>
      <b/>
      <sz val="9"/>
      <color indexed="81"/>
      <name val="Tahoma"/>
      <family val="2"/>
      <charset val="163"/>
    </font>
    <font>
      <sz val="9"/>
      <color indexed="81"/>
      <name val="Tahoma"/>
      <family val="2"/>
      <charset val="163"/>
    </font>
    <font>
      <b/>
      <sz val="12"/>
      <color rgb="FFFF0000"/>
      <name val="Times New Roman"/>
      <family val="1"/>
      <charset val="163"/>
    </font>
    <font>
      <sz val="12"/>
      <name val="Times New Roman"/>
      <family val="1"/>
    </font>
    <font>
      <b/>
      <sz val="11"/>
      <name val="Times New Roman"/>
      <family val="1"/>
      <charset val="163"/>
    </font>
    <font>
      <i/>
      <sz val="12"/>
      <name val="Times New Roman"/>
      <family val="1"/>
    </font>
    <font>
      <b/>
      <sz val="12"/>
      <color theme="0"/>
      <name val="Times New Roman"/>
      <family val="1"/>
    </font>
    <font>
      <sz val="12"/>
      <color theme="0"/>
      <name val="Times New Roman"/>
      <family val="1"/>
    </font>
    <font>
      <u/>
      <sz val="12"/>
      <color rgb="FF0563C1"/>
      <name val="Times New Roman"/>
      <family val="1"/>
      <charset val="163"/>
    </font>
    <font>
      <u/>
      <sz val="12"/>
      <color rgb="FF000000"/>
      <name val="Times New Roman"/>
      <family val="1"/>
      <charset val="163"/>
    </font>
    <font>
      <u/>
      <sz val="12"/>
      <color rgb="FFFF0000"/>
      <name val="Times New Roman"/>
      <family val="1"/>
      <charset val="163"/>
    </font>
    <font>
      <sz val="11"/>
      <name val="Times New Roman"/>
      <family val="1"/>
    </font>
    <font>
      <sz val="12"/>
      <color theme="0"/>
      <name val="Times New Roman"/>
      <family val="1"/>
      <charset val="163"/>
    </font>
    <font>
      <sz val="9"/>
      <color indexed="81"/>
      <name val="Tahoma"/>
      <family val="2"/>
    </font>
    <font>
      <b/>
      <sz val="9"/>
      <color indexed="81"/>
      <name val="Tahoma"/>
      <family val="2"/>
    </font>
    <font>
      <b/>
      <sz val="11"/>
      <name val="Times New Roman"/>
      <family val="1"/>
    </font>
    <font>
      <sz val="11"/>
      <name val="Times New Roman"/>
      <family val="1"/>
      <charset val="163"/>
    </font>
    <font>
      <b/>
      <sz val="12"/>
      <color rgb="FF000000"/>
      <name val="Times New Roman"/>
      <family val="1"/>
    </font>
    <font>
      <sz val="12"/>
      <color rgb="FF000000"/>
      <name val="Times New Roman"/>
      <family val="1"/>
    </font>
    <font>
      <sz val="11"/>
      <color theme="1"/>
      <name val="Times New Roman"/>
      <family val="1"/>
      <charset val="163"/>
    </font>
    <font>
      <i/>
      <sz val="12"/>
      <color theme="1"/>
      <name val="Times New Roman"/>
      <family val="1"/>
    </font>
    <font>
      <i/>
      <sz val="12"/>
      <color rgb="FF000000"/>
      <name val="Times New Roman"/>
      <family val="1"/>
    </font>
    <font>
      <i/>
      <sz val="12"/>
      <color rgb="FFFF0000"/>
      <name val="Times New Roman"/>
      <family val="1"/>
    </font>
    <font>
      <i/>
      <sz val="12"/>
      <color rgb="FF212529"/>
      <name val="Times New Roman"/>
      <family val="1"/>
    </font>
    <font>
      <sz val="11"/>
      <color rgb="FFFF0000"/>
      <name val="Times New Roman"/>
      <family val="1"/>
      <charset val="163"/>
    </font>
    <font>
      <sz val="11"/>
      <color rgb="FFFF0000"/>
      <name val="Times New Roman"/>
      <family val="1"/>
    </font>
    <font>
      <b/>
      <sz val="11"/>
      <color rgb="FFFF0000"/>
      <name val="Times New Roman"/>
      <family val="1"/>
    </font>
    <font>
      <b/>
      <sz val="12"/>
      <color rgb="FF212529"/>
      <name val="Times New Roman"/>
      <family val="1"/>
      <charset val="163"/>
    </font>
    <font>
      <sz val="9"/>
      <color rgb="FF000000"/>
      <name val="Arial"/>
      <family val="2"/>
      <charset val="163"/>
    </font>
    <font>
      <sz val="12"/>
      <color rgb="FF212529"/>
      <name val="Times New Roman"/>
      <family val="1"/>
      <charset val="163"/>
    </font>
    <font>
      <sz val="5"/>
      <color rgb="FF000000"/>
      <name val="Arial"/>
      <family val="2"/>
      <charset val="163"/>
    </font>
    <font>
      <sz val="11"/>
      <color rgb="FF000000"/>
      <name val="TimesNewRomanPSMT"/>
    </font>
    <font>
      <i/>
      <sz val="10"/>
      <name val="Times New Roman"/>
      <family val="1"/>
      <charset val="163"/>
    </font>
    <font>
      <sz val="10"/>
      <name val="Times New Roman"/>
      <family val="1"/>
      <charset val="163"/>
    </font>
  </fonts>
  <fills count="2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bgColor indexed="64"/>
      </patternFill>
    </fill>
    <fill>
      <patternFill patternType="solid">
        <fgColor theme="3" tint="0.499984740745262"/>
        <bgColor indexed="64"/>
      </patternFill>
    </fill>
    <fill>
      <patternFill patternType="solid">
        <fgColor rgb="FF00B05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5"/>
        <bgColor indexed="64"/>
      </patternFill>
    </fill>
    <fill>
      <patternFill patternType="solid">
        <fgColor rgb="FFDDF2F0"/>
        <bgColor indexed="64"/>
      </patternFill>
    </fill>
    <fill>
      <patternFill patternType="solid">
        <fgColor theme="7"/>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style="medium">
        <color indexed="64"/>
      </right>
      <top/>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1253">
    <xf numFmtId="0" fontId="0" fillId="0" borderId="0" xfId="0"/>
    <xf numFmtId="0" fontId="3" fillId="0" borderId="1" xfId="0" applyFont="1" applyBorder="1" applyAlignment="1">
      <alignment vertical="center" wrapText="1"/>
    </xf>
    <xf numFmtId="0" fontId="6" fillId="0" borderId="0" xfId="0" applyFont="1" applyAlignment="1">
      <alignment horizontal="centerContinuous"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5" fillId="2"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164" fontId="6" fillId="0" borderId="1" xfId="1" applyNumberFormat="1" applyFont="1" applyBorder="1" applyAlignment="1">
      <alignment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6" fillId="0" borderId="1" xfId="0" applyFont="1" applyBorder="1" applyAlignment="1">
      <alignment vertical="center"/>
    </xf>
    <xf numFmtId="0" fontId="8" fillId="0" borderId="0" xfId="0" applyFont="1" applyAlignment="1">
      <alignment horizontal="centerContinuous" vertical="center"/>
    </xf>
    <xf numFmtId="0" fontId="3" fillId="0" borderId="1" xfId="0" applyFont="1" applyBorder="1" applyAlignment="1">
      <alignment wrapText="1"/>
    </xf>
    <xf numFmtId="0" fontId="3" fillId="0" borderId="1" xfId="0" applyFont="1" applyBorder="1" applyAlignment="1">
      <alignment horizontal="center" vertical="center"/>
    </xf>
    <xf numFmtId="0" fontId="8" fillId="0" borderId="1" xfId="0" applyFont="1" applyBorder="1" applyAlignment="1">
      <alignment vertical="center" wrapText="1"/>
    </xf>
    <xf numFmtId="3" fontId="6" fillId="0" borderId="1" xfId="0" applyNumberFormat="1" applyFont="1" applyBorder="1" applyAlignment="1">
      <alignment vertical="center"/>
    </xf>
    <xf numFmtId="0" fontId="6" fillId="0" borderId="0" xfId="0" applyFont="1" applyAlignment="1">
      <alignment vertical="center" wrapText="1"/>
    </xf>
    <xf numFmtId="0" fontId="9" fillId="0" borderId="1" xfId="0" applyFont="1" applyBorder="1" applyAlignment="1">
      <alignment horizontal="center" vertical="center" wrapText="1"/>
    </xf>
    <xf numFmtId="164" fontId="6" fillId="0" borderId="0" xfId="1" applyNumberFormat="1" applyFont="1" applyAlignment="1">
      <alignment vertical="center"/>
    </xf>
    <xf numFmtId="164" fontId="6" fillId="0" borderId="1" xfId="1" applyNumberFormat="1" applyFont="1" applyFill="1" applyBorder="1" applyAlignment="1">
      <alignment vertical="center"/>
    </xf>
    <xf numFmtId="164" fontId="6" fillId="0" borderId="1" xfId="1" applyNumberFormat="1" applyFont="1" applyFill="1" applyBorder="1" applyAlignment="1">
      <alignment vertical="center" wrapText="1"/>
    </xf>
    <xf numFmtId="164" fontId="8" fillId="0" borderId="1" xfId="1" applyNumberFormat="1" applyFont="1" applyFill="1" applyBorder="1" applyAlignment="1">
      <alignment vertical="center" wrapText="1"/>
    </xf>
    <xf numFmtId="0" fontId="8" fillId="0" borderId="0" xfId="0" applyFont="1" applyAlignment="1">
      <alignment horizontal="left" vertical="center"/>
    </xf>
    <xf numFmtId="0" fontId="6" fillId="0" borderId="0" xfId="0" applyFont="1"/>
    <xf numFmtId="0" fontId="6" fillId="0" borderId="0" xfId="0" applyFont="1" applyAlignment="1">
      <alignment wrapText="1"/>
    </xf>
    <xf numFmtId="164" fontId="11" fillId="5" borderId="1" xfId="1" applyNumberFormat="1" applyFont="1" applyFill="1" applyBorder="1" applyAlignment="1">
      <alignment vertical="center"/>
    </xf>
    <xf numFmtId="0" fontId="12" fillId="5" borderId="1" xfId="0" applyFont="1" applyFill="1" applyBorder="1" applyAlignment="1">
      <alignment vertical="center" wrapText="1"/>
    </xf>
    <xf numFmtId="0" fontId="6" fillId="5" borderId="1" xfId="0" applyFont="1" applyFill="1" applyBorder="1" applyAlignment="1">
      <alignment vertical="center"/>
    </xf>
    <xf numFmtId="0" fontId="12" fillId="0" borderId="1" xfId="0" applyFont="1" applyBorder="1" applyAlignment="1">
      <alignment vertical="center" wrapText="1"/>
    </xf>
    <xf numFmtId="164" fontId="11" fillId="0" borderId="1" xfId="0" applyNumberFormat="1" applyFont="1" applyBorder="1" applyAlignment="1">
      <alignment vertical="center"/>
    </xf>
    <xf numFmtId="0" fontId="5" fillId="6" borderId="1" xfId="0" applyFont="1" applyFill="1" applyBorder="1" applyAlignment="1">
      <alignment horizontal="center" vertical="center" wrapText="1"/>
    </xf>
    <xf numFmtId="165" fontId="7"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164" fontId="6" fillId="6" borderId="1" xfId="1" applyNumberFormat="1" applyFont="1" applyFill="1" applyBorder="1" applyAlignment="1">
      <alignment vertical="center"/>
    </xf>
    <xf numFmtId="164" fontId="14" fillId="6" borderId="1" xfId="0" applyNumberFormat="1" applyFont="1" applyFill="1" applyBorder="1" applyAlignment="1">
      <alignment horizontal="center" vertical="center" wrapText="1"/>
    </xf>
    <xf numFmtId="164" fontId="15" fillId="6" borderId="1" xfId="1" applyNumberFormat="1" applyFont="1" applyFill="1" applyBorder="1" applyAlignment="1">
      <alignment vertical="center"/>
    </xf>
    <xf numFmtId="0" fontId="6" fillId="6" borderId="1" xfId="0" applyFont="1" applyFill="1" applyBorder="1" applyAlignment="1">
      <alignment vertical="center"/>
    </xf>
    <xf numFmtId="3" fontId="6" fillId="6" borderId="1" xfId="0" applyNumberFormat="1" applyFont="1" applyFill="1" applyBorder="1" applyAlignment="1">
      <alignment vertical="center"/>
    </xf>
    <xf numFmtId="164" fontId="11" fillId="0" borderId="1" xfId="1" applyNumberFormat="1" applyFont="1" applyFill="1" applyBorder="1" applyAlignment="1">
      <alignment vertical="center" wrapText="1"/>
    </xf>
    <xf numFmtId="164" fontId="5" fillId="2" borderId="1" xfId="1" applyNumberFormat="1"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164" fontId="9" fillId="2" borderId="1" xfId="1" applyNumberFormat="1" applyFont="1" applyFill="1" applyBorder="1" applyAlignment="1">
      <alignment horizontal="center" vertical="center" wrapText="1"/>
    </xf>
    <xf numFmtId="164" fontId="11" fillId="0" borderId="1" xfId="1" applyNumberFormat="1" applyFont="1" applyBorder="1" applyAlignment="1">
      <alignment horizontal="center" vertical="center"/>
    </xf>
    <xf numFmtId="164" fontId="6" fillId="3" borderId="1" xfId="1" applyNumberFormat="1" applyFont="1" applyFill="1" applyBorder="1" applyAlignment="1">
      <alignment horizontal="center" vertical="center"/>
    </xf>
    <xf numFmtId="164" fontId="6" fillId="3" borderId="1" xfId="1" applyNumberFormat="1" applyFont="1" applyFill="1" applyBorder="1" applyAlignment="1">
      <alignment vertical="center"/>
    </xf>
    <xf numFmtId="164" fontId="6" fillId="3" borderId="1" xfId="1" applyNumberFormat="1" applyFont="1" applyFill="1" applyBorder="1" applyAlignment="1">
      <alignment vertical="center" wrapText="1"/>
    </xf>
    <xf numFmtId="164" fontId="11" fillId="3" borderId="1" xfId="1" applyNumberFormat="1" applyFont="1" applyFill="1" applyBorder="1" applyAlignment="1">
      <alignment vertical="center"/>
    </xf>
    <xf numFmtId="164" fontId="6" fillId="3" borderId="0" xfId="1" applyNumberFormat="1" applyFont="1" applyFill="1" applyAlignment="1">
      <alignment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vertical="center" wrapText="1"/>
    </xf>
    <xf numFmtId="164" fontId="18" fillId="0" borderId="1" xfId="1" applyNumberFormat="1" applyFont="1" applyBorder="1" applyAlignment="1">
      <alignment vertical="center"/>
    </xf>
    <xf numFmtId="164" fontId="18" fillId="6" borderId="1" xfId="1" applyNumberFormat="1" applyFont="1" applyFill="1" applyBorder="1" applyAlignment="1">
      <alignment vertical="center"/>
    </xf>
    <xf numFmtId="0" fontId="18" fillId="0" borderId="1" xfId="0" applyFont="1" applyBorder="1" applyAlignment="1">
      <alignment vertical="center"/>
    </xf>
    <xf numFmtId="164" fontId="17" fillId="5" borderId="1" xfId="1" applyNumberFormat="1" applyFont="1" applyFill="1" applyBorder="1" applyAlignment="1">
      <alignment vertical="center"/>
    </xf>
    <xf numFmtId="164" fontId="17" fillId="0" borderId="1" xfId="0" applyNumberFormat="1" applyFont="1" applyBorder="1" applyAlignment="1">
      <alignment vertical="center"/>
    </xf>
    <xf numFmtId="0" fontId="18" fillId="0" borderId="0" xfId="0" applyFont="1" applyAlignment="1">
      <alignment vertical="center"/>
    </xf>
    <xf numFmtId="164" fontId="18" fillId="0" borderId="1" xfId="1" applyNumberFormat="1" applyFont="1" applyFill="1" applyBorder="1" applyAlignment="1">
      <alignment vertical="center"/>
    </xf>
    <xf numFmtId="164" fontId="18" fillId="0" borderId="1" xfId="1" applyNumberFormat="1" applyFont="1" applyFill="1" applyBorder="1" applyAlignment="1">
      <alignment vertical="center" wrapText="1"/>
    </xf>
    <xf numFmtId="164" fontId="15" fillId="0" borderId="1" xfId="1" applyNumberFormat="1" applyFont="1" applyFill="1" applyBorder="1" applyAlignment="1">
      <alignment vertical="center"/>
    </xf>
    <xf numFmtId="164" fontId="16" fillId="0" borderId="1" xfId="1" applyNumberFormat="1" applyFont="1" applyFill="1" applyBorder="1" applyAlignment="1">
      <alignment vertical="center" wrapText="1"/>
    </xf>
    <xf numFmtId="0" fontId="15" fillId="0" borderId="1" xfId="0" applyFont="1" applyBorder="1" applyAlignment="1">
      <alignment vertical="center" wrapText="1"/>
    </xf>
    <xf numFmtId="0" fontId="8" fillId="0" borderId="0" xfId="0" applyFont="1" applyAlignment="1">
      <alignment horizontal="center" vertical="center"/>
    </xf>
    <xf numFmtId="0" fontId="5"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164" fontId="6" fillId="0" borderId="0" xfId="1" applyNumberFormat="1" applyFont="1" applyBorder="1" applyAlignment="1">
      <alignment vertical="center"/>
    </xf>
    <xf numFmtId="164" fontId="11" fillId="5" borderId="0" xfId="1" applyNumberFormat="1" applyFont="1" applyFill="1" applyBorder="1" applyAlignment="1">
      <alignment vertical="center"/>
    </xf>
    <xf numFmtId="0" fontId="12" fillId="0" borderId="1" xfId="0" applyFont="1" applyBorder="1" applyAlignment="1">
      <alignment horizontal="center" vertical="center" wrapText="1"/>
    </xf>
    <xf numFmtId="164" fontId="11" fillId="0" borderId="1" xfId="1" applyNumberFormat="1" applyFont="1" applyFill="1" applyBorder="1" applyAlignment="1">
      <alignment horizontal="center" vertical="center"/>
    </xf>
    <xf numFmtId="164" fontId="11" fillId="0" borderId="1" xfId="1" applyNumberFormat="1" applyFont="1" applyFill="1" applyBorder="1" applyAlignment="1">
      <alignment horizontal="center" vertical="center" wrapText="1"/>
    </xf>
    <xf numFmtId="164" fontId="11" fillId="0" borderId="0" xfId="1" applyNumberFormat="1" applyFont="1" applyFill="1" applyAlignment="1">
      <alignment horizontal="center" vertical="center" wrapText="1"/>
    </xf>
    <xf numFmtId="164" fontId="11" fillId="0" borderId="0" xfId="1" applyNumberFormat="1" applyFont="1" applyFill="1" applyAlignment="1">
      <alignment horizontal="center" vertical="center"/>
    </xf>
    <xf numFmtId="165" fontId="13" fillId="0" borderId="1" xfId="0" applyNumberFormat="1" applyFont="1" applyBorder="1" applyAlignment="1">
      <alignment horizontal="center" vertical="center" wrapText="1"/>
    </xf>
    <xf numFmtId="164" fontId="17" fillId="0" borderId="1" xfId="1" applyNumberFormat="1" applyFont="1" applyFill="1" applyBorder="1" applyAlignment="1">
      <alignment horizontal="center" vertical="center"/>
    </xf>
    <xf numFmtId="0" fontId="11" fillId="0" borderId="1" xfId="0" applyFont="1" applyBorder="1" applyAlignment="1">
      <alignment horizontal="center" vertical="center"/>
    </xf>
    <xf numFmtId="3" fontId="11" fillId="0" borderId="1" xfId="0" applyNumberFormat="1" applyFont="1" applyBorder="1" applyAlignment="1">
      <alignment horizontal="center" vertical="center"/>
    </xf>
    <xf numFmtId="0" fontId="6" fillId="6" borderId="0" xfId="0" applyFont="1" applyFill="1" applyAlignment="1">
      <alignment vertical="center"/>
    </xf>
    <xf numFmtId="0" fontId="6" fillId="5" borderId="0" xfId="0" applyFont="1" applyFill="1" applyAlignment="1">
      <alignment vertical="center"/>
    </xf>
    <xf numFmtId="164" fontId="11" fillId="0" borderId="0" xfId="0" applyNumberFormat="1" applyFont="1" applyAlignment="1">
      <alignment vertical="center"/>
    </xf>
    <xf numFmtId="0" fontId="6" fillId="6" borderId="5"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vertical="center"/>
    </xf>
    <xf numFmtId="164" fontId="13" fillId="0" borderId="1" xfId="1"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164" fontId="17" fillId="0" borderId="1" xfId="1" applyNumberFormat="1"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xf>
    <xf numFmtId="0" fontId="11" fillId="0" borderId="12" xfId="0" applyFont="1" applyBorder="1" applyAlignment="1">
      <alignment horizontal="center" vertical="center" wrapText="1"/>
    </xf>
    <xf numFmtId="0" fontId="3" fillId="0" borderId="1" xfId="0" applyFont="1" applyBorder="1" applyAlignment="1">
      <alignment vertical="center"/>
    </xf>
    <xf numFmtId="0" fontId="11" fillId="0" borderId="1" xfId="0" applyFont="1" applyBorder="1" applyAlignment="1">
      <alignment vertical="center"/>
    </xf>
    <xf numFmtId="0" fontId="15" fillId="0" borderId="0" xfId="0" applyFont="1" applyAlignment="1">
      <alignment vertical="center"/>
    </xf>
    <xf numFmtId="3" fontId="21" fillId="0" borderId="0" xfId="0" applyNumberFormat="1" applyFont="1" applyAlignment="1">
      <alignment horizontal="center" vertical="center"/>
    </xf>
    <xf numFmtId="0" fontId="21" fillId="0" borderId="0" xfId="0" applyFont="1" applyAlignment="1">
      <alignment vertical="center"/>
    </xf>
    <xf numFmtId="0" fontId="15"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164" fontId="15" fillId="0" borderId="0" xfId="1" applyNumberFormat="1" applyFont="1" applyAlignment="1">
      <alignment horizontal="center" vertical="center"/>
    </xf>
    <xf numFmtId="0" fontId="21" fillId="0" borderId="0" xfId="0" applyFont="1" applyAlignment="1">
      <alignment horizontal="center" vertical="center"/>
    </xf>
    <xf numFmtId="164" fontId="21" fillId="0" borderId="0" xfId="1" applyNumberFormat="1" applyFont="1" applyAlignment="1">
      <alignment vertical="center"/>
    </xf>
    <xf numFmtId="0" fontId="8" fillId="0" borderId="3" xfId="0" applyFont="1" applyBorder="1" applyAlignment="1">
      <alignment horizontal="center" vertical="center"/>
    </xf>
    <xf numFmtId="164" fontId="8" fillId="0" borderId="1" xfId="1" applyNumberFormat="1" applyFont="1" applyBorder="1" applyAlignment="1">
      <alignment horizontal="center" vertical="center"/>
    </xf>
    <xf numFmtId="0" fontId="6" fillId="0" borderId="1" xfId="0" applyFont="1" applyBorder="1" applyAlignment="1">
      <alignment horizontal="left" vertical="center"/>
    </xf>
    <xf numFmtId="164" fontId="16" fillId="4" borderId="1" xfId="1" applyNumberFormat="1" applyFont="1" applyFill="1" applyBorder="1" applyAlignment="1">
      <alignment horizontal="center" vertical="center"/>
    </xf>
    <xf numFmtId="164" fontId="6" fillId="0" borderId="1" xfId="1" applyNumberFormat="1" applyFont="1" applyBorder="1" applyAlignment="1">
      <alignment horizontal="center" vertical="center"/>
    </xf>
    <xf numFmtId="0" fontId="21" fillId="0" borderId="1" xfId="0" applyFont="1" applyBorder="1" applyAlignment="1">
      <alignment horizontal="center" vertical="center"/>
    </xf>
    <xf numFmtId="2" fontId="21" fillId="0" borderId="1" xfId="0" applyNumberFormat="1" applyFont="1" applyBorder="1" applyAlignment="1">
      <alignment horizontal="center" vertical="center"/>
    </xf>
    <xf numFmtId="2" fontId="15" fillId="0" borderId="1" xfId="0" applyNumberFormat="1" applyFont="1" applyBorder="1" applyAlignment="1">
      <alignment horizontal="center" vertical="center"/>
    </xf>
    <xf numFmtId="164" fontId="21" fillId="0" borderId="1" xfId="1" applyNumberFormat="1" applyFont="1" applyBorder="1" applyAlignment="1">
      <alignment vertical="center"/>
    </xf>
    <xf numFmtId="0" fontId="16" fillId="0" borderId="1" xfId="0" applyFont="1" applyBorder="1" applyAlignment="1">
      <alignment horizontal="center" vertical="center"/>
    </xf>
    <xf numFmtId="0" fontId="23" fillId="0" borderId="0" xfId="0" applyFont="1"/>
    <xf numFmtId="164" fontId="23" fillId="0" borderId="0" xfId="1" applyNumberFormat="1" applyFont="1" applyAlignment="1"/>
    <xf numFmtId="0" fontId="9" fillId="0" borderId="1" xfId="0" applyFont="1" applyBorder="1" applyAlignment="1">
      <alignment horizontal="center" vertical="center"/>
    </xf>
    <xf numFmtId="0" fontId="26"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2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9" fontId="9" fillId="0" borderId="0" xfId="3"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9" fillId="0" borderId="1" xfId="0" applyFont="1" applyBorder="1" applyAlignment="1">
      <alignment vertical="center"/>
    </xf>
    <xf numFmtId="0" fontId="9" fillId="0" borderId="1" xfId="0" quotePrefix="1" applyFont="1" applyBorder="1" applyAlignment="1">
      <alignment vertical="center" wrapText="1"/>
    </xf>
    <xf numFmtId="164" fontId="9" fillId="0" borderId="0" xfId="1" applyNumberFormat="1" applyFont="1" applyAlignment="1">
      <alignment vertical="center"/>
    </xf>
    <xf numFmtId="0" fontId="9" fillId="0" borderId="1" xfId="0" applyFont="1" applyBorder="1" applyAlignment="1">
      <alignment vertical="center" wrapText="1"/>
    </xf>
    <xf numFmtId="0" fontId="9" fillId="0" borderId="0" xfId="0" quotePrefix="1" applyFont="1" applyAlignment="1">
      <alignment vertical="center" wrapText="1"/>
    </xf>
    <xf numFmtId="43" fontId="9" fillId="0" borderId="0" xfId="0" applyNumberFormat="1" applyFont="1" applyAlignment="1">
      <alignment vertical="center" wrapText="1"/>
    </xf>
    <xf numFmtId="3" fontId="9" fillId="0" borderId="1" xfId="0" applyNumberFormat="1" applyFont="1" applyBorder="1" applyAlignment="1">
      <alignment vertical="center" wrapText="1"/>
    </xf>
    <xf numFmtId="43" fontId="9" fillId="0" borderId="1" xfId="0" applyNumberFormat="1" applyFont="1" applyBorder="1" applyAlignment="1">
      <alignment vertical="center" wrapText="1"/>
    </xf>
    <xf numFmtId="3" fontId="9" fillId="0" borderId="1" xfId="0" quotePrefix="1" applyNumberFormat="1" applyFont="1" applyBorder="1" applyAlignment="1">
      <alignment vertical="center" wrapText="1"/>
    </xf>
    <xf numFmtId="43" fontId="9" fillId="0" borderId="1" xfId="1" applyFont="1" applyBorder="1" applyAlignment="1">
      <alignment vertical="center" wrapText="1"/>
    </xf>
    <xf numFmtId="0" fontId="27" fillId="0" borderId="0" xfId="0" applyFont="1" applyAlignment="1">
      <alignment horizontal="center" vertical="center"/>
    </xf>
    <xf numFmtId="0" fontId="27" fillId="0" borderId="0" xfId="0" applyFont="1" applyAlignment="1">
      <alignment horizontal="left" vertical="center"/>
    </xf>
    <xf numFmtId="0" fontId="27" fillId="0" borderId="1" xfId="0" applyFont="1" applyBorder="1" applyAlignment="1">
      <alignment horizontal="center" vertical="center"/>
    </xf>
    <xf numFmtId="2" fontId="27" fillId="0" borderId="1" xfId="0" applyNumberFormat="1" applyFont="1" applyBorder="1" applyAlignment="1">
      <alignment horizontal="center" vertical="center"/>
    </xf>
    <xf numFmtId="164" fontId="27" fillId="0" borderId="1" xfId="1" applyNumberFormat="1" applyFont="1" applyFill="1" applyBorder="1" applyAlignment="1">
      <alignment vertical="center"/>
    </xf>
    <xf numFmtId="164" fontId="27" fillId="0" borderId="0" xfId="1" applyNumberFormat="1" applyFont="1" applyFill="1" applyBorder="1" applyAlignment="1">
      <alignment horizontal="center" vertical="center"/>
    </xf>
    <xf numFmtId="164" fontId="27" fillId="0" borderId="0" xfId="1" applyNumberFormat="1" applyFont="1" applyFill="1" applyBorder="1" applyAlignment="1">
      <alignment vertical="center"/>
    </xf>
    <xf numFmtId="164" fontId="6" fillId="0" borderId="1" xfId="1" applyNumberFormat="1" applyFont="1" applyFill="1" applyBorder="1" applyAlignment="1">
      <alignment horizontal="center" vertical="center" wrapText="1"/>
    </xf>
    <xf numFmtId="164" fontId="6" fillId="0" borderId="0" xfId="1" applyNumberFormat="1" applyFont="1" applyFill="1" applyBorder="1" applyAlignment="1">
      <alignment horizontal="center" vertical="center" wrapText="1"/>
    </xf>
    <xf numFmtId="164" fontId="6" fillId="0" borderId="0" xfId="1" applyNumberFormat="1" applyFont="1" applyAlignment="1">
      <alignment horizontal="center" vertical="center"/>
    </xf>
    <xf numFmtId="0" fontId="11" fillId="0" borderId="1" xfId="0" applyFont="1" applyBorder="1" applyAlignment="1">
      <alignment horizontal="left" vertical="center"/>
    </xf>
    <xf numFmtId="164" fontId="11" fillId="0" borderId="0" xfId="1" applyNumberFormat="1" applyFont="1" applyFill="1" applyBorder="1" applyAlignment="1">
      <alignment horizontal="center" vertical="center" wrapText="1"/>
    </xf>
    <xf numFmtId="164" fontId="11" fillId="0" borderId="0" xfId="1" applyNumberFormat="1" applyFont="1" applyFill="1" applyBorder="1" applyAlignment="1">
      <alignment horizontal="center" vertical="center"/>
    </xf>
    <xf numFmtId="165" fontId="12" fillId="0" borderId="1" xfId="0" applyNumberFormat="1" applyFont="1" applyBorder="1" applyAlignment="1">
      <alignment horizontal="left" vertical="center" wrapText="1"/>
    </xf>
    <xf numFmtId="0" fontId="27" fillId="0" borderId="1" xfId="0" applyFont="1" applyBorder="1" applyAlignment="1">
      <alignment vertical="center" wrapText="1"/>
    </xf>
    <xf numFmtId="164" fontId="27" fillId="0" borderId="1" xfId="1" applyNumberFormat="1" applyFont="1" applyFill="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xf>
    <xf numFmtId="0" fontId="27" fillId="0" borderId="0" xfId="0" applyFont="1" applyAlignment="1">
      <alignment vertical="center" wrapText="1"/>
    </xf>
    <xf numFmtId="2" fontId="27" fillId="0" borderId="0" xfId="0" applyNumberFormat="1" applyFont="1" applyAlignment="1">
      <alignment horizontal="center" vertical="center"/>
    </xf>
    <xf numFmtId="0" fontId="27" fillId="0" borderId="0" xfId="0" applyFont="1" applyAlignment="1">
      <alignment horizontal="center" vertical="center" wrapText="1"/>
    </xf>
    <xf numFmtId="0" fontId="6" fillId="0" borderId="0" xfId="0" applyFont="1" applyAlignment="1">
      <alignment horizontal="center" wrapText="1"/>
    </xf>
    <xf numFmtId="0" fontId="17" fillId="0" borderId="2" xfId="0" applyFont="1" applyBorder="1" applyAlignment="1">
      <alignment vertical="center"/>
    </xf>
    <xf numFmtId="0" fontId="17" fillId="0" borderId="0" xfId="0" applyFont="1" applyAlignment="1">
      <alignment vertical="center" wrapText="1"/>
    </xf>
    <xf numFmtId="165" fontId="13" fillId="0" borderId="0" xfId="0" applyNumberFormat="1" applyFont="1" applyAlignment="1">
      <alignment horizontal="center" vertical="center" wrapText="1"/>
    </xf>
    <xf numFmtId="164" fontId="16" fillId="0" borderId="0" xfId="1" applyNumberFormat="1" applyFont="1" applyFill="1" applyBorder="1" applyAlignment="1">
      <alignment horizontal="center" vertical="center" wrapText="1"/>
    </xf>
    <xf numFmtId="164" fontId="17" fillId="0" borderId="0" xfId="1" applyNumberFormat="1" applyFont="1" applyFill="1" applyBorder="1" applyAlignment="1">
      <alignment horizontal="center" vertical="center" wrapText="1"/>
    </xf>
    <xf numFmtId="3" fontId="11" fillId="0" borderId="1" xfId="0" applyNumberFormat="1" applyFont="1" applyBorder="1" applyAlignment="1">
      <alignment vertical="center"/>
    </xf>
    <xf numFmtId="3" fontId="11" fillId="0" borderId="0" xfId="0" applyNumberFormat="1" applyFont="1" applyAlignment="1">
      <alignment vertical="center"/>
    </xf>
    <xf numFmtId="3" fontId="11" fillId="0" borderId="0" xfId="0" applyNumberFormat="1" applyFont="1" applyAlignment="1">
      <alignment horizontal="center" vertical="center"/>
    </xf>
    <xf numFmtId="0" fontId="12" fillId="0" borderId="1" xfId="0" applyFont="1" applyBorder="1" applyAlignment="1">
      <alignment vertical="center"/>
    </xf>
    <xf numFmtId="164" fontId="11" fillId="0" borderId="1" xfId="1" applyNumberFormat="1" applyFont="1" applyBorder="1" applyAlignment="1">
      <alignment vertical="center"/>
    </xf>
    <xf numFmtId="0" fontId="11" fillId="0" borderId="12" xfId="0" applyFont="1" applyBorder="1" applyAlignment="1">
      <alignment vertical="center" wrapText="1"/>
    </xf>
    <xf numFmtId="0" fontId="11" fillId="0" borderId="12" xfId="0" applyFont="1" applyBorder="1" applyAlignment="1">
      <alignment vertical="center"/>
    </xf>
    <xf numFmtId="164" fontId="11" fillId="0" borderId="1" xfId="1" applyNumberFormat="1" applyFont="1" applyBorder="1" applyAlignment="1">
      <alignment vertical="center" wrapText="1"/>
    </xf>
    <xf numFmtId="0" fontId="6" fillId="0" borderId="1" xfId="0" applyFont="1" applyBorder="1" applyAlignment="1">
      <alignment horizontal="center" vertical="center" wrapText="1"/>
    </xf>
    <xf numFmtId="0" fontId="12" fillId="0" borderId="0" xfId="0" applyFont="1" applyAlignment="1">
      <alignment horizontal="center" vertical="center" wrapText="1"/>
    </xf>
    <xf numFmtId="0" fontId="11" fillId="0" borderId="12" xfId="0" applyFont="1" applyBorder="1" applyAlignment="1">
      <alignment horizontal="center" vertical="center"/>
    </xf>
    <xf numFmtId="0" fontId="11" fillId="0" borderId="11" xfId="0" applyFont="1" applyBorder="1" applyAlignment="1">
      <alignment horizontal="center" vertical="center" wrapText="1"/>
    </xf>
    <xf numFmtId="164" fontId="11" fillId="0" borderId="11" xfId="1" applyNumberFormat="1" applyFont="1" applyFill="1" applyBorder="1" applyAlignment="1">
      <alignment horizontal="center" vertical="center" wrapText="1"/>
    </xf>
    <xf numFmtId="0" fontId="10" fillId="0" borderId="0" xfId="0" applyFont="1" applyAlignment="1">
      <alignment horizontal="center" vertical="center"/>
    </xf>
    <xf numFmtId="164" fontId="12" fillId="0" borderId="1" xfId="1" applyNumberFormat="1" applyFont="1" applyFill="1" applyBorder="1" applyAlignment="1">
      <alignment horizontal="center" vertical="center" wrapText="1"/>
    </xf>
    <xf numFmtId="0" fontId="12" fillId="0" borderId="1" xfId="0" applyFont="1" applyBorder="1" applyAlignment="1">
      <alignment horizontal="center" vertical="center"/>
    </xf>
    <xf numFmtId="164" fontId="5" fillId="0" borderId="1" xfId="1" applyNumberFormat="1" applyFont="1" applyFill="1" applyBorder="1" applyAlignment="1">
      <alignment horizontal="center" vertical="center" wrapText="1"/>
    </xf>
    <xf numFmtId="0" fontId="12" fillId="0" borderId="0" xfId="0" applyFont="1" applyAlignment="1">
      <alignment horizontal="left" vertical="center"/>
    </xf>
    <xf numFmtId="165" fontId="11" fillId="0" borderId="1" xfId="0" applyNumberFormat="1" applyFont="1" applyBorder="1" applyAlignment="1">
      <alignment horizontal="center" vertical="center" wrapText="1"/>
    </xf>
    <xf numFmtId="164" fontId="11" fillId="0" borderId="1" xfId="1" applyNumberFormat="1" applyFont="1" applyBorder="1" applyAlignment="1">
      <alignment horizontal="center" vertical="center" wrapText="1"/>
    </xf>
    <xf numFmtId="166" fontId="11" fillId="0" borderId="1" xfId="1" applyNumberFormat="1" applyFont="1" applyBorder="1" applyAlignment="1">
      <alignment horizontal="center" vertical="center" wrapText="1"/>
    </xf>
    <xf numFmtId="0" fontId="12" fillId="0" borderId="1" xfId="0" applyFont="1" applyBorder="1" applyAlignment="1">
      <alignment horizontal="left" vertical="center" wrapText="1"/>
    </xf>
    <xf numFmtId="165" fontId="11"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17" fillId="0" borderId="1" xfId="0" applyFont="1" applyBorder="1" applyAlignment="1">
      <alignment horizontal="left" vertical="center" wrapText="1"/>
    </xf>
    <xf numFmtId="0" fontId="8" fillId="0" borderId="1" xfId="1"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17" fillId="0" borderId="12" xfId="0" applyFont="1" applyBorder="1" applyAlignment="1">
      <alignment horizontal="left" vertical="center" wrapText="1"/>
    </xf>
    <xf numFmtId="0" fontId="3" fillId="0" borderId="12" xfId="0" applyFont="1" applyBorder="1" applyAlignment="1">
      <alignment horizontal="center" vertical="center"/>
    </xf>
    <xf numFmtId="164" fontId="12" fillId="0" borderId="1" xfId="1" applyNumberFormat="1" applyFont="1" applyFill="1" applyBorder="1" applyAlignment="1">
      <alignment horizontal="center" vertical="center"/>
    </xf>
    <xf numFmtId="0" fontId="11" fillId="0" borderId="1" xfId="0" applyFont="1" applyBorder="1" applyAlignment="1">
      <alignment horizontal="right" vertical="center"/>
    </xf>
    <xf numFmtId="3" fontId="11" fillId="0" borderId="1" xfId="0" applyNumberFormat="1" applyFont="1" applyBorder="1" applyAlignment="1">
      <alignment horizontal="right" vertical="center"/>
    </xf>
    <xf numFmtId="0" fontId="11" fillId="0" borderId="12" xfId="0" applyFont="1" applyBorder="1" applyAlignment="1">
      <alignment horizontal="right" vertical="center"/>
    </xf>
    <xf numFmtId="3" fontId="11" fillId="0" borderId="12" xfId="0" applyNumberFormat="1" applyFont="1" applyBorder="1" applyAlignment="1">
      <alignment horizontal="right" vertical="center"/>
    </xf>
    <xf numFmtId="164" fontId="11" fillId="0" borderId="2" xfId="1" applyNumberFormat="1" applyFont="1" applyFill="1" applyBorder="1" applyAlignment="1">
      <alignment vertical="center"/>
    </xf>
    <xf numFmtId="164" fontId="29" fillId="0" borderId="2" xfId="1" applyNumberFormat="1" applyFont="1" applyFill="1" applyBorder="1" applyAlignment="1">
      <alignment vertical="center"/>
    </xf>
    <xf numFmtId="0" fontId="29" fillId="0" borderId="0" xfId="0" applyFont="1" applyAlignment="1">
      <alignment horizontal="center" vertical="center" wrapText="1"/>
    </xf>
    <xf numFmtId="164" fontId="29" fillId="0" borderId="0" xfId="1" applyNumberFormat="1" applyFont="1" applyFill="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pplyAlignment="1">
      <alignment vertical="center" wrapText="1"/>
    </xf>
    <xf numFmtId="2" fontId="31" fillId="0" borderId="0" xfId="0" applyNumberFormat="1" applyFont="1" applyAlignment="1">
      <alignment horizontal="center" vertical="center"/>
    </xf>
    <xf numFmtId="0" fontId="30" fillId="0" borderId="0" xfId="0" applyFont="1" applyAlignment="1">
      <alignment vertical="center"/>
    </xf>
    <xf numFmtId="0" fontId="30" fillId="0" borderId="0" xfId="0" applyFont="1" applyAlignment="1">
      <alignment vertical="center" wrapText="1"/>
    </xf>
    <xf numFmtId="0" fontId="17" fillId="0" borderId="14" xfId="0" applyFont="1" applyBorder="1" applyAlignment="1">
      <alignment vertical="center" wrapText="1"/>
    </xf>
    <xf numFmtId="0" fontId="29" fillId="0" borderId="0" xfId="0" applyFont="1" applyAlignment="1">
      <alignment horizontal="right" vertical="center"/>
    </xf>
    <xf numFmtId="0" fontId="29" fillId="0" borderId="2" xfId="0" applyFont="1" applyBorder="1" applyAlignment="1">
      <alignment horizontal="right" vertical="center"/>
    </xf>
    <xf numFmtId="0" fontId="29" fillId="0" borderId="0" xfId="0" applyFont="1" applyAlignment="1">
      <alignment horizontal="right" vertical="center" wrapText="1"/>
    </xf>
    <xf numFmtId="0" fontId="5" fillId="0" borderId="0" xfId="0" applyFont="1" applyAlignment="1">
      <alignment horizontal="center" vertical="center"/>
    </xf>
    <xf numFmtId="164" fontId="11" fillId="0" borderId="12" xfId="1" applyNumberFormat="1" applyFont="1" applyFill="1" applyBorder="1" applyAlignment="1">
      <alignment horizontal="center" vertical="center" wrapText="1"/>
    </xf>
    <xf numFmtId="0" fontId="22" fillId="0" borderId="1" xfId="0" applyFont="1" applyBorder="1" applyAlignment="1">
      <alignment horizontal="center" vertical="center"/>
    </xf>
    <xf numFmtId="0" fontId="17" fillId="0" borderId="5" xfId="0" applyFont="1" applyBorder="1" applyAlignment="1">
      <alignment horizontal="center" vertical="center" wrapText="1"/>
    </xf>
    <xf numFmtId="0" fontId="6" fillId="0" borderId="12" xfId="0" applyFont="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164" fontId="12" fillId="0" borderId="4" xfId="1" applyNumberFormat="1" applyFont="1" applyFill="1" applyBorder="1" applyAlignment="1">
      <alignment horizontal="center" vertical="center" wrapText="1"/>
    </xf>
    <xf numFmtId="0" fontId="9" fillId="0" borderId="0" xfId="0" applyFont="1" applyAlignment="1">
      <alignment horizontal="center" vertical="center" wrapText="1"/>
    </xf>
    <xf numFmtId="43" fontId="5" fillId="0" borderId="3" xfId="1" applyFont="1" applyFill="1" applyBorder="1" applyAlignment="1">
      <alignment horizontal="center" vertical="center" wrapText="1"/>
    </xf>
    <xf numFmtId="43" fontId="5" fillId="0" borderId="4" xfId="1" applyFont="1" applyFill="1" applyBorder="1" applyAlignment="1">
      <alignment horizontal="center" vertical="center" wrapText="1"/>
    </xf>
    <xf numFmtId="43" fontId="5" fillId="0" borderId="5" xfId="1" applyFont="1" applyFill="1" applyBorder="1" applyAlignment="1">
      <alignment horizontal="center" vertical="center" wrapText="1"/>
    </xf>
    <xf numFmtId="43" fontId="26" fillId="0" borderId="1" xfId="1" applyFont="1" applyFill="1" applyBorder="1" applyAlignment="1">
      <alignment horizontal="center" vertical="center" wrapText="1"/>
    </xf>
    <xf numFmtId="43" fontId="12" fillId="0" borderId="1" xfId="1" applyFont="1" applyFill="1" applyBorder="1" applyAlignment="1">
      <alignment horizontal="center" vertical="center" wrapText="1"/>
    </xf>
    <xf numFmtId="43" fontId="12" fillId="6" borderId="1" xfId="1" applyFont="1" applyFill="1" applyBorder="1" applyAlignment="1">
      <alignment horizontal="center" vertical="center" wrapText="1"/>
    </xf>
    <xf numFmtId="0" fontId="22" fillId="0" borderId="1" xfId="0" applyFont="1" applyBorder="1" applyAlignment="1">
      <alignment horizontal="center" vertical="center" wrapText="1"/>
    </xf>
    <xf numFmtId="0" fontId="9" fillId="0" borderId="1" xfId="0" applyFont="1" applyBorder="1" applyAlignment="1">
      <alignment horizontal="left" vertical="center"/>
    </xf>
    <xf numFmtId="43" fontId="11" fillId="0" borderId="0" xfId="1" applyFont="1" applyFill="1" applyAlignment="1">
      <alignment horizontal="center" vertical="center" wrapText="1"/>
    </xf>
    <xf numFmtId="43" fontId="10" fillId="0" borderId="0" xfId="1" applyFont="1" applyAlignment="1">
      <alignment horizontal="center" vertical="center"/>
    </xf>
    <xf numFmtId="0" fontId="43" fillId="0" borderId="1" xfId="0" applyFont="1" applyBorder="1" applyAlignment="1">
      <alignment vertical="center" wrapText="1"/>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164" fontId="18" fillId="0" borderId="0" xfId="1" applyNumberFormat="1" applyFont="1" applyFill="1" applyBorder="1" applyAlignment="1">
      <alignment vertical="center"/>
    </xf>
    <xf numFmtId="164" fontId="15" fillId="0" borderId="0" xfId="1" applyNumberFormat="1" applyFont="1" applyFill="1" applyBorder="1" applyAlignment="1">
      <alignment vertical="center"/>
    </xf>
    <xf numFmtId="0" fontId="35" fillId="0" borderId="0" xfId="0" applyFont="1" applyAlignment="1">
      <alignment horizontal="center" vertical="center" wrapText="1"/>
    </xf>
    <xf numFmtId="0" fontId="35" fillId="0" borderId="0" xfId="0" applyFont="1" applyAlignment="1">
      <alignment vertical="center" wrapText="1"/>
    </xf>
    <xf numFmtId="0" fontId="35" fillId="0" borderId="0" xfId="0" applyFont="1" applyAlignment="1">
      <alignment vertical="center"/>
    </xf>
    <xf numFmtId="0" fontId="35" fillId="0" borderId="1" xfId="0" applyFont="1" applyBorder="1" applyAlignment="1">
      <alignment vertical="center"/>
    </xf>
    <xf numFmtId="43" fontId="6" fillId="0" borderId="0" xfId="1" applyFont="1" applyFill="1" applyAlignment="1">
      <alignment vertical="center"/>
    </xf>
    <xf numFmtId="43" fontId="6" fillId="0" borderId="0" xfId="1" applyFont="1"/>
    <xf numFmtId="0" fontId="27" fillId="0" borderId="0" xfId="0" applyFont="1" applyAlignment="1">
      <alignment vertical="center"/>
    </xf>
    <xf numFmtId="3" fontId="27" fillId="0" borderId="0" xfId="0" applyNumberFormat="1" applyFont="1" applyAlignment="1">
      <alignment horizontal="center" vertical="center"/>
    </xf>
    <xf numFmtId="0" fontId="12" fillId="0" borderId="0" xfId="0" applyFont="1" applyAlignment="1">
      <alignment horizontal="left"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xf>
    <xf numFmtId="0" fontId="6" fillId="0" borderId="0" xfId="0" applyFont="1" applyAlignment="1">
      <alignment horizontal="center" vertical="center" wrapText="1"/>
    </xf>
    <xf numFmtId="0" fontId="6" fillId="0" borderId="1" xfId="1" applyNumberFormat="1" applyFont="1" applyFill="1" applyBorder="1" applyAlignment="1">
      <alignment vertical="center" wrapText="1"/>
    </xf>
    <xf numFmtId="0" fontId="8" fillId="0" borderId="1" xfId="1" applyNumberFormat="1" applyFont="1" applyFill="1" applyBorder="1" applyAlignment="1">
      <alignment vertical="center" wrapText="1"/>
    </xf>
    <xf numFmtId="0" fontId="6" fillId="0" borderId="0" xfId="1" applyNumberFormat="1" applyFont="1" applyFill="1" applyBorder="1" applyAlignment="1">
      <alignment vertical="center" wrapText="1"/>
    </xf>
    <xf numFmtId="0" fontId="12" fillId="0" borderId="1" xfId="1" applyNumberFormat="1" applyFont="1" applyFill="1" applyBorder="1" applyAlignment="1">
      <alignment horizontal="center" vertical="center"/>
    </xf>
    <xf numFmtId="0" fontId="11" fillId="0" borderId="1" xfId="1"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12" borderId="1" xfId="1" applyNumberFormat="1" applyFont="1" applyFill="1" applyBorder="1" applyAlignment="1">
      <alignment vertical="center" wrapText="1"/>
    </xf>
    <xf numFmtId="43" fontId="6" fillId="0" borderId="0" xfId="1" applyFont="1" applyFill="1" applyBorder="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8" fillId="0" borderId="1" xfId="0" applyFont="1" applyBorder="1" applyAlignment="1">
      <alignment horizontal="center" vertical="center" wrapText="1"/>
    </xf>
    <xf numFmtId="0" fontId="15" fillId="0" borderId="0" xfId="0" applyFont="1"/>
    <xf numFmtId="0" fontId="18" fillId="0" borderId="3"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0" applyFont="1" applyBorder="1" applyAlignment="1">
      <alignment horizontal="left" vertical="center"/>
    </xf>
    <xf numFmtId="0" fontId="16" fillId="0" borderId="1" xfId="0" applyFont="1" applyBorder="1" applyAlignment="1">
      <alignment horizontal="left" vertical="center" wrapText="1"/>
    </xf>
    <xf numFmtId="0" fontId="8" fillId="0" borderId="1" xfId="0" applyFont="1" applyBorder="1" applyAlignment="1">
      <alignment horizontal="left" vertical="center"/>
    </xf>
    <xf numFmtId="0" fontId="28" fillId="0" borderId="1" xfId="0" applyFont="1" applyBorder="1" applyAlignment="1">
      <alignment vertical="center" wrapText="1"/>
    </xf>
    <xf numFmtId="0" fontId="9" fillId="7" borderId="1" xfId="0" applyFont="1" applyFill="1" applyBorder="1" applyAlignment="1">
      <alignment horizontal="left" vertical="center"/>
    </xf>
    <xf numFmtId="0" fontId="9" fillId="0" borderId="0" xfId="0" applyFont="1" applyAlignment="1">
      <alignment horizontal="left" vertical="center" wrapText="1"/>
    </xf>
    <xf numFmtId="9" fontId="9" fillId="0" borderId="0" xfId="0" applyNumberFormat="1" applyFont="1" applyAlignment="1">
      <alignment vertical="center" wrapText="1"/>
    </xf>
    <xf numFmtId="0" fontId="5" fillId="0" borderId="0" xfId="0" applyFont="1" applyAlignment="1">
      <alignment vertical="center" wrapText="1"/>
    </xf>
    <xf numFmtId="164" fontId="26" fillId="0" borderId="0" xfId="1" applyNumberFormat="1" applyFont="1" applyFill="1" applyAlignment="1">
      <alignment vertical="center"/>
    </xf>
    <xf numFmtId="43" fontId="5" fillId="0" borderId="0" xfId="1" applyFont="1" applyFill="1" applyAlignment="1">
      <alignment vertical="center"/>
    </xf>
    <xf numFmtId="43" fontId="26" fillId="0" borderId="0" xfId="1" applyFont="1" applyFill="1" applyAlignment="1">
      <alignment vertical="center"/>
    </xf>
    <xf numFmtId="0" fontId="16" fillId="0" borderId="0" xfId="0" applyFont="1" applyAlignment="1">
      <alignment vertical="center"/>
    </xf>
    <xf numFmtId="43" fontId="11" fillId="0" borderId="0" xfId="1" applyFont="1" applyFill="1" applyAlignment="1">
      <alignment vertical="center"/>
    </xf>
    <xf numFmtId="3" fontId="16" fillId="0" borderId="0" xfId="0" applyNumberFormat="1" applyFont="1" applyAlignment="1">
      <alignment vertical="center"/>
    </xf>
    <xf numFmtId="3" fontId="9" fillId="0" borderId="0" xfId="0" applyNumberFormat="1" applyFont="1" applyAlignment="1">
      <alignment vertical="center"/>
    </xf>
    <xf numFmtId="0" fontId="9" fillId="0" borderId="0" xfId="0" applyFont="1"/>
    <xf numFmtId="0" fontId="9" fillId="0" borderId="0" xfId="0" applyFont="1" applyAlignment="1">
      <alignment wrapText="1"/>
    </xf>
    <xf numFmtId="10" fontId="9" fillId="0" borderId="0" xfId="0" applyNumberFormat="1" applyFont="1" applyAlignment="1">
      <alignment vertical="center" wrapText="1"/>
    </xf>
    <xf numFmtId="0" fontId="9" fillId="0" borderId="0" xfId="0" applyFont="1" applyAlignment="1">
      <alignment horizontal="left" vertical="center"/>
    </xf>
    <xf numFmtId="164" fontId="16" fillId="0" borderId="0" xfId="1" applyNumberFormat="1" applyFont="1" applyFill="1" applyAlignment="1">
      <alignment vertical="center"/>
    </xf>
    <xf numFmtId="43" fontId="9" fillId="0" borderId="0" xfId="1" applyFont="1" applyFill="1" applyAlignment="1">
      <alignment vertical="center"/>
    </xf>
    <xf numFmtId="43" fontId="16" fillId="0" borderId="0" xfId="1" applyFont="1" applyFill="1" applyAlignme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7" fillId="0" borderId="0" xfId="0" applyFont="1" applyAlignment="1">
      <alignment horizontal="left" vertical="center" wrapText="1"/>
    </xf>
    <xf numFmtId="0" fontId="33" fillId="0" borderId="0" xfId="0" applyFont="1" applyAlignment="1">
      <alignment horizontal="left" vertical="center" wrapText="1"/>
    </xf>
    <xf numFmtId="0" fontId="32" fillId="0" borderId="0" xfId="0" applyFont="1" applyAlignment="1">
      <alignment horizontal="left" vertical="center"/>
    </xf>
    <xf numFmtId="0" fontId="32" fillId="0" borderId="0" xfId="0" applyFont="1" applyAlignment="1">
      <alignment vertical="center"/>
    </xf>
    <xf numFmtId="164" fontId="34" fillId="0" borderId="0" xfId="1" applyNumberFormat="1" applyFont="1" applyFill="1" applyAlignment="1">
      <alignment vertical="center"/>
    </xf>
    <xf numFmtId="43" fontId="32" fillId="0" borderId="0" xfId="1" applyFont="1" applyFill="1" applyAlignment="1">
      <alignment vertical="center"/>
    </xf>
    <xf numFmtId="43" fontId="34" fillId="0" borderId="0" xfId="1" applyFont="1" applyFill="1" applyAlignment="1">
      <alignment vertical="center"/>
    </xf>
    <xf numFmtId="0" fontId="5" fillId="0" borderId="0" xfId="0" applyFont="1" applyAlignment="1">
      <alignment horizontal="left" vertical="center" wrapText="1"/>
    </xf>
    <xf numFmtId="164" fontId="26" fillId="0" borderId="0" xfId="1" applyNumberFormat="1" applyFont="1" applyFill="1" applyAlignment="1">
      <alignment horizontal="center" vertical="center"/>
    </xf>
    <xf numFmtId="43" fontId="5" fillId="0" borderId="0" xfId="1" applyFont="1" applyFill="1" applyAlignment="1">
      <alignment horizontal="center" vertical="center"/>
    </xf>
    <xf numFmtId="43" fontId="26" fillId="0" borderId="0" xfId="1" applyFont="1" applyFill="1" applyAlignment="1">
      <alignment horizontal="center" vertical="center"/>
    </xf>
    <xf numFmtId="3" fontId="9" fillId="0" borderId="0" xfId="0" applyNumberFormat="1" applyFont="1"/>
    <xf numFmtId="43" fontId="12" fillId="0" borderId="0" xfId="1" applyFont="1" applyFill="1" applyAlignment="1">
      <alignment vertical="center"/>
    </xf>
    <xf numFmtId="43" fontId="11" fillId="0" borderId="0" xfId="1" applyFont="1" applyFill="1" applyBorder="1" applyAlignment="1">
      <alignment horizontal="center" vertical="center"/>
    </xf>
    <xf numFmtId="3" fontId="26" fillId="0" borderId="0" xfId="1" applyNumberFormat="1" applyFont="1" applyAlignment="1">
      <alignment vertical="center"/>
    </xf>
    <xf numFmtId="0" fontId="5" fillId="0" borderId="1" xfId="0" applyFont="1" applyBorder="1" applyAlignment="1">
      <alignment horizontal="left" vertical="center" wrapText="1"/>
    </xf>
    <xf numFmtId="0" fontId="5" fillId="0" borderId="0" xfId="0" applyFont="1" applyAlignment="1">
      <alignment horizontal="center" vertical="center" wrapText="1"/>
    </xf>
    <xf numFmtId="0" fontId="5" fillId="7" borderId="1" xfId="0" applyFont="1" applyFill="1" applyBorder="1" applyAlignment="1">
      <alignment vertical="center"/>
    </xf>
    <xf numFmtId="43" fontId="5" fillId="0" borderId="1" xfId="1" applyFont="1" applyFill="1" applyBorder="1" applyAlignment="1">
      <alignment horizontal="center" vertical="center" wrapText="1"/>
    </xf>
    <xf numFmtId="0" fontId="26" fillId="6" borderId="1" xfId="0" applyFont="1" applyFill="1" applyBorder="1" applyAlignment="1">
      <alignment horizontal="center" vertical="center" wrapText="1"/>
    </xf>
    <xf numFmtId="3" fontId="12" fillId="0" borderId="1" xfId="0" applyNumberFormat="1" applyFont="1" applyBorder="1" applyAlignment="1">
      <alignment horizontal="center" vertical="center" wrapText="1"/>
    </xf>
    <xf numFmtId="164" fontId="16" fillId="6" borderId="1" xfId="1" applyNumberFormat="1" applyFont="1" applyFill="1" applyBorder="1" applyAlignment="1">
      <alignment horizontal="center" vertical="center"/>
    </xf>
    <xf numFmtId="43" fontId="11" fillId="6" borderId="1" xfId="1" applyFont="1" applyFill="1" applyBorder="1" applyAlignment="1">
      <alignment horizontal="center" vertical="center"/>
    </xf>
    <xf numFmtId="43" fontId="11" fillId="0" borderId="1" xfId="1" applyFont="1" applyFill="1" applyBorder="1" applyAlignment="1">
      <alignment horizontal="center" vertical="center"/>
    </xf>
    <xf numFmtId="43" fontId="16" fillId="0" borderId="1" xfId="1" applyFont="1" applyFill="1" applyBorder="1" applyAlignment="1">
      <alignment horizontal="center" vertical="center"/>
    </xf>
    <xf numFmtId="3" fontId="16" fillId="6" borderId="1" xfId="1" applyNumberFormat="1" applyFont="1" applyFill="1" applyBorder="1" applyAlignment="1">
      <alignment horizontal="center" vertical="center"/>
    </xf>
    <xf numFmtId="3" fontId="16" fillId="6" borderId="1" xfId="0" applyNumberFormat="1" applyFont="1" applyFill="1" applyBorder="1" applyAlignment="1">
      <alignment vertical="center"/>
    </xf>
    <xf numFmtId="43" fontId="11" fillId="6" borderId="1" xfId="1" applyFont="1" applyFill="1" applyBorder="1" applyAlignment="1">
      <alignment vertical="center"/>
    </xf>
    <xf numFmtId="3" fontId="11" fillId="0" borderId="0" xfId="0" applyNumberFormat="1" applyFont="1" applyAlignment="1">
      <alignment vertical="center" wrapText="1"/>
    </xf>
    <xf numFmtId="164" fontId="9" fillId="0" borderId="0" xfId="0" applyNumberFormat="1" applyFont="1" applyAlignment="1">
      <alignment wrapText="1"/>
    </xf>
    <xf numFmtId="0" fontId="9" fillId="7" borderId="1" xfId="0" applyFont="1" applyFill="1" applyBorder="1" applyAlignment="1">
      <alignment horizontal="left" vertical="center" wrapText="1"/>
    </xf>
    <xf numFmtId="3" fontId="16" fillId="6" borderId="1" xfId="0" applyNumberFormat="1" applyFont="1" applyFill="1" applyBorder="1" applyAlignment="1">
      <alignment horizontal="center" vertical="center"/>
    </xf>
    <xf numFmtId="0" fontId="9" fillId="0" borderId="1" xfId="0" applyFont="1" applyBorder="1"/>
    <xf numFmtId="0" fontId="9" fillId="6" borderId="1" xfId="0" applyFont="1" applyFill="1" applyBorder="1" applyAlignment="1">
      <alignment horizontal="left" vertical="center" wrapText="1"/>
    </xf>
    <xf numFmtId="164" fontId="9" fillId="0" borderId="0" xfId="1" applyNumberFormat="1" applyFont="1" applyFill="1" applyAlignment="1">
      <alignment wrapText="1"/>
    </xf>
    <xf numFmtId="164" fontId="16" fillId="0" borderId="1" xfId="1" applyNumberFormat="1" applyFont="1" applyFill="1" applyBorder="1" applyAlignment="1">
      <alignment horizontal="center" vertical="center"/>
    </xf>
    <xf numFmtId="43" fontId="11" fillId="0" borderId="1" xfId="1" applyFont="1" applyFill="1" applyBorder="1" applyAlignment="1">
      <alignment vertical="center"/>
    </xf>
    <xf numFmtId="164" fontId="16" fillId="7" borderId="1" xfId="1" applyNumberFormat="1" applyFont="1" applyFill="1" applyBorder="1" applyAlignment="1">
      <alignment horizontal="center" vertical="center"/>
    </xf>
    <xf numFmtId="0" fontId="16" fillId="6" borderId="1" xfId="0"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2" borderId="16" xfId="0" applyFont="1" applyFill="1" applyBorder="1" applyAlignment="1">
      <alignment vertical="center" wrapText="1"/>
    </xf>
    <xf numFmtId="0" fontId="11" fillId="6"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9" fillId="6" borderId="1" xfId="0" applyFont="1" applyFill="1" applyBorder="1" applyAlignment="1">
      <alignment vertical="center" wrapText="1"/>
    </xf>
    <xf numFmtId="0" fontId="9" fillId="10" borderId="1" xfId="0" applyFont="1" applyFill="1" applyBorder="1" applyAlignment="1">
      <alignment horizontal="left" vertical="center" wrapText="1"/>
    </xf>
    <xf numFmtId="0" fontId="9" fillId="10" borderId="1" xfId="0" applyFont="1" applyFill="1" applyBorder="1" applyAlignment="1">
      <alignment vertical="center" wrapText="1"/>
    </xf>
    <xf numFmtId="3" fontId="16" fillId="0" borderId="1" xfId="0" applyNumberFormat="1" applyFont="1" applyBorder="1" applyAlignment="1">
      <alignment horizontal="center" vertical="center"/>
    </xf>
    <xf numFmtId="0" fontId="5" fillId="11" borderId="1" xfId="0" applyFont="1" applyFill="1" applyBorder="1" applyAlignment="1">
      <alignment horizontal="left" vertical="center"/>
    </xf>
    <xf numFmtId="0" fontId="11" fillId="10" borderId="1" xfId="0" applyFont="1" applyFill="1" applyBorder="1" applyAlignment="1">
      <alignment horizontal="left" vertical="center" wrapText="1"/>
    </xf>
    <xf numFmtId="0" fontId="9" fillId="10" borderId="1" xfId="0" applyFont="1" applyFill="1" applyBorder="1" applyAlignment="1">
      <alignment horizontal="left" vertical="center"/>
    </xf>
    <xf numFmtId="0" fontId="16" fillId="0" borderId="1" xfId="0" applyFont="1" applyBorder="1" applyAlignment="1">
      <alignment vertical="center" wrapText="1"/>
    </xf>
    <xf numFmtId="0" fontId="9" fillId="10" borderId="1" xfId="0" applyFont="1" applyFill="1" applyBorder="1" applyAlignment="1">
      <alignment horizontal="center" vertical="center" wrapText="1"/>
    </xf>
    <xf numFmtId="0" fontId="9" fillId="10" borderId="1" xfId="0" applyFont="1" applyFill="1" applyBorder="1" applyAlignment="1">
      <alignment horizontal="center" vertical="center"/>
    </xf>
    <xf numFmtId="0" fontId="16" fillId="10" borderId="1" xfId="0" applyFont="1" applyFill="1" applyBorder="1" applyAlignment="1">
      <alignment horizontal="left" vertical="center" wrapText="1"/>
    </xf>
    <xf numFmtId="164" fontId="36" fillId="0" borderId="1" xfId="1" applyNumberFormat="1" applyFont="1" applyFill="1" applyBorder="1" applyAlignment="1">
      <alignmen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16" fillId="6" borderId="1" xfId="0" applyFont="1" applyFill="1" applyBorder="1" applyAlignment="1">
      <alignment vertical="center" wrapText="1"/>
    </xf>
    <xf numFmtId="0" fontId="9" fillId="14" borderId="1" xfId="0" applyFont="1" applyFill="1" applyBorder="1" applyAlignment="1">
      <alignment horizontal="left" vertical="center" wrapText="1"/>
    </xf>
    <xf numFmtId="3" fontId="16" fillId="0" borderId="1" xfId="0" applyNumberFormat="1" applyFont="1" applyBorder="1" applyAlignment="1">
      <alignment vertical="center"/>
    </xf>
    <xf numFmtId="0" fontId="11" fillId="4" borderId="1" xfId="0" applyFont="1" applyFill="1" applyBorder="1" applyAlignment="1">
      <alignment horizontal="center" vertical="center"/>
    </xf>
    <xf numFmtId="3" fontId="16" fillId="4" borderId="1" xfId="0" applyNumberFormat="1" applyFont="1" applyFill="1" applyBorder="1" applyAlignment="1">
      <alignment horizontal="center" vertical="center"/>
    </xf>
    <xf numFmtId="43" fontId="11" fillId="4" borderId="1" xfId="1" applyFont="1" applyFill="1" applyBorder="1" applyAlignment="1">
      <alignment horizontal="center" vertical="center"/>
    </xf>
    <xf numFmtId="43" fontId="11" fillId="4" borderId="1" xfId="1" applyFont="1" applyFill="1" applyBorder="1" applyAlignment="1">
      <alignment vertical="center"/>
    </xf>
    <xf numFmtId="0" fontId="11" fillId="4" borderId="1" xfId="0" applyFont="1" applyFill="1" applyBorder="1" applyAlignment="1">
      <alignment horizontal="left" vertical="center"/>
    </xf>
    <xf numFmtId="0" fontId="11" fillId="4" borderId="1" xfId="0" applyFont="1" applyFill="1" applyBorder="1" applyAlignment="1">
      <alignment horizontal="left" vertical="center" wrapText="1"/>
    </xf>
    <xf numFmtId="0" fontId="9" fillId="4" borderId="0" xfId="0" applyFont="1" applyFill="1" applyAlignment="1">
      <alignment wrapText="1"/>
    </xf>
    <xf numFmtId="0" fontId="9" fillId="4" borderId="0" xfId="0" applyFont="1" applyFill="1"/>
    <xf numFmtId="0" fontId="11" fillId="6" borderId="1" xfId="0" applyFont="1" applyFill="1" applyBorder="1" applyAlignment="1">
      <alignment vertical="center" wrapText="1"/>
    </xf>
    <xf numFmtId="0" fontId="9" fillId="9" borderId="1" xfId="0" applyFont="1" applyFill="1" applyBorder="1" applyAlignment="1">
      <alignment vertical="center" wrapText="1"/>
    </xf>
    <xf numFmtId="0" fontId="11" fillId="0" borderId="5" xfId="0" applyFont="1" applyBorder="1" applyAlignment="1">
      <alignment horizontal="left" vertical="center"/>
    </xf>
    <xf numFmtId="0" fontId="9" fillId="0" borderId="1" xfId="0" applyFont="1" applyBorder="1" applyAlignment="1">
      <alignment wrapText="1"/>
    </xf>
    <xf numFmtId="0" fontId="11" fillId="0" borderId="1" xfId="0" applyFont="1" applyBorder="1"/>
    <xf numFmtId="43" fontId="9" fillId="0" borderId="1" xfId="1" applyFont="1" applyFill="1" applyBorder="1"/>
    <xf numFmtId="0" fontId="11" fillId="0" borderId="5" xfId="0" applyFont="1" applyBorder="1"/>
    <xf numFmtId="3" fontId="11" fillId="0" borderId="1" xfId="0" applyNumberFormat="1" applyFont="1" applyBorder="1"/>
    <xf numFmtId="0" fontId="16" fillId="0" borderId="1" xfId="0" applyFont="1" applyBorder="1" applyAlignment="1">
      <alignment horizontal="center" vertical="center" wrapText="1"/>
    </xf>
    <xf numFmtId="3" fontId="16" fillId="6" borderId="5" xfId="0" applyNumberFormat="1" applyFont="1" applyFill="1" applyBorder="1" applyAlignment="1">
      <alignment vertical="center"/>
    </xf>
    <xf numFmtId="0" fontId="9" fillId="2" borderId="17" xfId="0" applyFont="1" applyFill="1" applyBorder="1" applyAlignment="1">
      <alignment vertical="center" wrapText="1"/>
    </xf>
    <xf numFmtId="0" fontId="9" fillId="6" borderId="5"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2" xfId="0" applyFont="1" applyFill="1" applyBorder="1" applyAlignment="1">
      <alignment vertical="center" wrapText="1"/>
    </xf>
    <xf numFmtId="3" fontId="11" fillId="0" borderId="1" xfId="0" applyNumberFormat="1" applyFont="1" applyBorder="1" applyAlignment="1">
      <alignment horizontal="center" vertical="center" wrapText="1"/>
    </xf>
    <xf numFmtId="164" fontId="16" fillId="6" borderId="1" xfId="1" applyNumberFormat="1" applyFont="1" applyFill="1" applyBorder="1"/>
    <xf numFmtId="164" fontId="16" fillId="0" borderId="1" xfId="1" applyNumberFormat="1" applyFont="1" applyFill="1" applyBorder="1"/>
    <xf numFmtId="43" fontId="16" fillId="0" borderId="1" xfId="1" applyFont="1" applyFill="1" applyBorder="1"/>
    <xf numFmtId="0" fontId="16" fillId="0" borderId="1" xfId="0" applyFont="1" applyBorder="1"/>
    <xf numFmtId="43" fontId="11" fillId="0" borderId="1" xfId="1" applyFont="1" applyFill="1" applyBorder="1"/>
    <xf numFmtId="0" fontId="9" fillId="0" borderId="12" xfId="0" applyFont="1" applyBorder="1"/>
    <xf numFmtId="3" fontId="11" fillId="0" borderId="5" xfId="0" applyNumberFormat="1" applyFont="1" applyBorder="1" applyAlignment="1">
      <alignment vertical="center"/>
    </xf>
    <xf numFmtId="43" fontId="6" fillId="0" borderId="1" xfId="1" applyFont="1" applyFill="1" applyBorder="1" applyAlignment="1">
      <alignment vertical="center"/>
    </xf>
    <xf numFmtId="164" fontId="16" fillId="6" borderId="1" xfId="1" applyNumberFormat="1" applyFont="1" applyFill="1" applyBorder="1" applyAlignment="1">
      <alignment vertical="center"/>
    </xf>
    <xf numFmtId="164" fontId="16" fillId="0" borderId="1" xfId="1" applyNumberFormat="1" applyFont="1" applyFill="1" applyBorder="1" applyAlignment="1">
      <alignment vertical="center"/>
    </xf>
    <xf numFmtId="43" fontId="16" fillId="0" borderId="1" xfId="1" applyFont="1" applyFill="1" applyBorder="1" applyAlignment="1">
      <alignment vertical="center"/>
    </xf>
    <xf numFmtId="0" fontId="6" fillId="14" borderId="1" xfId="0" applyFont="1" applyFill="1" applyBorder="1" applyAlignment="1">
      <alignment vertical="center"/>
    </xf>
    <xf numFmtId="43" fontId="6" fillId="6" borderId="1" xfId="1" applyFont="1" applyFill="1" applyBorder="1" applyAlignment="1">
      <alignment vertical="center"/>
    </xf>
    <xf numFmtId="0" fontId="16" fillId="0" borderId="1" xfId="0" applyFont="1" applyBorder="1" applyAlignment="1">
      <alignment vertical="center"/>
    </xf>
    <xf numFmtId="0" fontId="9" fillId="4" borderId="1" xfId="0" applyFont="1" applyFill="1" applyBorder="1" applyAlignment="1">
      <alignment horizontal="left" vertical="center" wrapText="1"/>
    </xf>
    <xf numFmtId="3" fontId="16" fillId="0" borderId="1" xfId="1" applyNumberFormat="1" applyFont="1" applyBorder="1" applyAlignment="1">
      <alignment vertical="center"/>
    </xf>
    <xf numFmtId="0" fontId="6" fillId="7" borderId="1" xfId="0" applyFont="1" applyFill="1" applyBorder="1" applyAlignment="1">
      <alignment horizontal="left" vertical="center" wrapText="1"/>
    </xf>
    <xf numFmtId="164" fontId="16" fillId="0" borderId="1" xfId="0" applyNumberFormat="1" applyFont="1" applyBorder="1" applyAlignment="1">
      <alignment vertical="center"/>
    </xf>
    <xf numFmtId="0" fontId="12" fillId="6" borderId="1" xfId="0" applyFont="1" applyFill="1" applyBorder="1" applyAlignment="1">
      <alignment horizontal="left" vertical="center" wrapText="1"/>
    </xf>
    <xf numFmtId="167" fontId="11" fillId="3" borderId="1" xfId="0" applyNumberFormat="1" applyFont="1" applyFill="1" applyBorder="1" applyAlignment="1">
      <alignment horizontal="center" vertical="center" wrapText="1"/>
    </xf>
    <xf numFmtId="43" fontId="11" fillId="3" borderId="1" xfId="1" applyFont="1" applyFill="1" applyBorder="1" applyAlignment="1">
      <alignment horizontal="center" vertical="center" wrapText="1"/>
    </xf>
    <xf numFmtId="43" fontId="11" fillId="3" borderId="1" xfId="1" applyFont="1" applyFill="1" applyBorder="1" applyAlignment="1">
      <alignment horizontal="center" vertical="center"/>
    </xf>
    <xf numFmtId="167" fontId="11" fillId="3" borderId="1" xfId="0" applyNumberFormat="1" applyFont="1" applyFill="1" applyBorder="1" applyAlignment="1">
      <alignment horizontal="center" vertical="center"/>
    </xf>
    <xf numFmtId="167" fontId="11" fillId="3" borderId="1" xfId="1" applyNumberFormat="1" applyFont="1" applyFill="1" applyBorder="1" applyAlignment="1">
      <alignment horizontal="center" vertical="center"/>
    </xf>
    <xf numFmtId="0" fontId="12" fillId="9"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12" fillId="14" borderId="1" xfId="0" applyFont="1" applyFill="1" applyBorder="1" applyAlignment="1">
      <alignment horizontal="left" vertical="center" wrapText="1"/>
    </xf>
    <xf numFmtId="3" fontId="9" fillId="2" borderId="1" xfId="0" applyNumberFormat="1" applyFont="1" applyFill="1" applyBorder="1" applyAlignment="1">
      <alignment horizontal="center" vertical="center" wrapText="1"/>
    </xf>
    <xf numFmtId="43" fontId="9" fillId="0" borderId="1" xfId="1" applyFont="1" applyBorder="1" applyAlignment="1">
      <alignment horizontal="center" vertical="center" wrapText="1"/>
    </xf>
    <xf numFmtId="3" fontId="6" fillId="0" borderId="1" xfId="0" applyNumberFormat="1" applyFont="1" applyBorder="1" applyAlignment="1">
      <alignment horizontal="center" vertical="center" wrapText="1"/>
    </xf>
    <xf numFmtId="43" fontId="6" fillId="0" borderId="1" xfId="1" applyFont="1" applyBorder="1" applyAlignment="1">
      <alignment horizontal="center" vertical="center" wrapText="1"/>
    </xf>
    <xf numFmtId="3" fontId="6" fillId="0" borderId="0" xfId="0" applyNumberFormat="1" applyFont="1" applyAlignment="1">
      <alignment horizontal="center" vertical="center" wrapText="1"/>
    </xf>
    <xf numFmtId="43" fontId="9" fillId="2" borderId="1" xfId="1"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1" fillId="3" borderId="1" xfId="0" applyFont="1" applyFill="1" applyBorder="1" applyAlignment="1">
      <alignment horizontal="left" vertical="center" wrapText="1"/>
    </xf>
    <xf numFmtId="43" fontId="16" fillId="3" borderId="1" xfId="1" applyFont="1" applyFill="1" applyBorder="1" applyAlignment="1">
      <alignment horizontal="center" vertical="center"/>
    </xf>
    <xf numFmtId="0" fontId="8" fillId="9" borderId="1" xfId="0" applyFont="1" applyFill="1" applyBorder="1" applyAlignment="1">
      <alignment horizontal="left" vertical="center" wrapText="1"/>
    </xf>
    <xf numFmtId="4" fontId="16" fillId="0" borderId="1" xfId="0" applyNumberFormat="1" applyFont="1" applyBorder="1" applyAlignment="1">
      <alignment horizontal="center" vertical="center" wrapText="1"/>
    </xf>
    <xf numFmtId="1" fontId="6" fillId="0" borderId="1" xfId="1" applyNumberFormat="1" applyFont="1" applyFill="1" applyBorder="1" applyAlignment="1">
      <alignment horizontal="center" vertical="center" wrapText="1"/>
    </xf>
    <xf numFmtId="164" fontId="16" fillId="0" borderId="0" xfId="1" applyNumberFormat="1" applyFont="1" applyFill="1" applyBorder="1" applyAlignment="1">
      <alignment vertical="center"/>
    </xf>
    <xf numFmtId="4" fontId="16" fillId="0" borderId="0" xfId="0" applyNumberFormat="1" applyFont="1" applyAlignment="1">
      <alignment horizontal="center" vertical="center" wrapText="1"/>
    </xf>
    <xf numFmtId="43" fontId="16" fillId="0" borderId="0" xfId="1" applyFont="1" applyFill="1" applyBorder="1" applyAlignment="1">
      <alignment vertical="center"/>
    </xf>
    <xf numFmtId="1" fontId="6" fillId="0" borderId="0" xfId="1" applyNumberFormat="1" applyFont="1" applyFill="1" applyBorder="1" applyAlignment="1">
      <alignment horizontal="center" vertical="center" wrapText="1"/>
    </xf>
    <xf numFmtId="3" fontId="16" fillId="0" borderId="0" xfId="1" applyNumberFormat="1" applyFont="1" applyBorder="1" applyAlignment="1">
      <alignment vertical="center"/>
    </xf>
    <xf numFmtId="43" fontId="11" fillId="0" borderId="0" xfId="1" applyFont="1" applyFill="1" applyBorder="1" applyAlignment="1">
      <alignment vertical="center"/>
    </xf>
    <xf numFmtId="3" fontId="6" fillId="0" borderId="0" xfId="0" applyNumberFormat="1" applyFont="1" applyAlignment="1">
      <alignment vertical="center"/>
    </xf>
    <xf numFmtId="3" fontId="16" fillId="0" borderId="0" xfId="1" applyNumberFormat="1" applyFont="1" applyAlignment="1">
      <alignment vertical="center"/>
    </xf>
    <xf numFmtId="0" fontId="9" fillId="0" borderId="0" xfId="0" applyFont="1" applyAlignment="1">
      <alignment horizontal="left" wrapText="1"/>
    </xf>
    <xf numFmtId="43" fontId="16" fillId="0" borderId="0" xfId="1" applyFont="1" applyFill="1"/>
    <xf numFmtId="164" fontId="16" fillId="0" borderId="0" xfId="1" applyNumberFormat="1" applyFont="1" applyFill="1"/>
    <xf numFmtId="43" fontId="9" fillId="0" borderId="0" xfId="1" applyFont="1" applyFill="1"/>
    <xf numFmtId="3" fontId="16" fillId="0" borderId="0" xfId="1" applyNumberFormat="1" applyFont="1"/>
    <xf numFmtId="43" fontId="11" fillId="0" borderId="0" xfId="1" applyFont="1" applyFill="1"/>
    <xf numFmtId="0" fontId="16" fillId="0" borderId="0" xfId="0" applyFont="1"/>
    <xf numFmtId="0" fontId="11" fillId="0" borderId="0" xfId="0" applyFont="1"/>
    <xf numFmtId="3" fontId="9" fillId="0" borderId="1" xfId="0" applyNumberFormat="1" applyFont="1" applyBorder="1" applyAlignment="1">
      <alignment horizontal="center" vertical="center" wrapText="1"/>
    </xf>
    <xf numFmtId="43" fontId="15" fillId="0" borderId="1" xfId="1" applyFont="1" applyFill="1" applyBorder="1" applyAlignment="1">
      <alignment vertical="center"/>
    </xf>
    <xf numFmtId="3"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3" fontId="14" fillId="0" borderId="1" xfId="1" applyFont="1" applyFill="1" applyBorder="1" applyAlignment="1">
      <alignment horizontal="center" vertical="center" wrapText="1"/>
    </xf>
    <xf numFmtId="43" fontId="21" fillId="0" borderId="1" xfId="1" applyFont="1" applyFill="1" applyBorder="1" applyAlignment="1">
      <alignment horizontal="center" vertical="center" wrapText="1"/>
    </xf>
    <xf numFmtId="164" fontId="15" fillId="0" borderId="1" xfId="0" applyNumberFormat="1" applyFont="1" applyBorder="1" applyAlignment="1">
      <alignment horizontal="left" vertical="center" wrapText="1"/>
    </xf>
    <xf numFmtId="37" fontId="14" fillId="0" borderId="1" xfId="1" applyNumberFormat="1" applyFont="1" applyFill="1" applyBorder="1" applyAlignment="1">
      <alignment horizontal="center" vertical="center" wrapText="1"/>
    </xf>
    <xf numFmtId="164" fontId="14" fillId="0" borderId="1" xfId="1" applyNumberFormat="1" applyFont="1" applyFill="1" applyBorder="1" applyAlignment="1">
      <alignment horizontal="center" vertical="center" wrapText="1"/>
    </xf>
    <xf numFmtId="0" fontId="45" fillId="0" borderId="1" xfId="0" applyFont="1" applyBorder="1" applyAlignment="1">
      <alignment horizontal="center" vertical="center" wrapText="1"/>
    </xf>
    <xf numFmtId="0" fontId="45" fillId="15" borderId="1" xfId="0" applyFont="1" applyFill="1" applyBorder="1" applyAlignment="1">
      <alignment horizontal="center" vertical="center" wrapText="1"/>
    </xf>
    <xf numFmtId="0" fontId="45" fillId="14" borderId="1" xfId="0" applyFont="1" applyFill="1" applyBorder="1" applyAlignment="1">
      <alignment horizontal="left" vertical="center" wrapText="1"/>
    </xf>
    <xf numFmtId="0" fontId="16" fillId="14" borderId="1" xfId="0" applyFont="1" applyFill="1" applyBorder="1" applyAlignment="1">
      <alignment horizontal="left" vertical="center" wrapText="1"/>
    </xf>
    <xf numFmtId="3" fontId="45" fillId="0" borderId="1" xfId="0" applyNumberFormat="1" applyFont="1" applyBorder="1" applyAlignment="1">
      <alignment horizontal="center" vertical="center" wrapText="1"/>
    </xf>
    <xf numFmtId="43" fontId="44" fillId="0" borderId="1" xfId="1" applyFont="1" applyFill="1" applyBorder="1" applyAlignment="1">
      <alignment vertical="center"/>
    </xf>
    <xf numFmtId="3" fontId="46" fillId="0" borderId="1" xfId="0" applyNumberFormat="1" applyFont="1" applyBorder="1" applyAlignment="1">
      <alignment horizontal="center" vertical="center" wrapText="1"/>
    </xf>
    <xf numFmtId="0" fontId="46" fillId="0" borderId="1" xfId="0" applyFont="1" applyBorder="1" applyAlignment="1">
      <alignment horizontal="center" vertical="center" wrapText="1"/>
    </xf>
    <xf numFmtId="3" fontId="46" fillId="0" borderId="1" xfId="0" applyNumberFormat="1" applyFont="1" applyBorder="1" applyAlignment="1">
      <alignment horizontal="center" vertical="center"/>
    </xf>
    <xf numFmtId="164" fontId="44" fillId="0" borderId="1" xfId="0" applyNumberFormat="1" applyFont="1" applyBorder="1" applyAlignment="1">
      <alignment horizontal="left" vertical="center" wrapText="1"/>
    </xf>
    <xf numFmtId="37" fontId="47" fillId="0" borderId="1" xfId="1" applyNumberFormat="1" applyFont="1" applyFill="1" applyBorder="1" applyAlignment="1">
      <alignment horizontal="center" vertical="center" wrapText="1"/>
    </xf>
    <xf numFmtId="164" fontId="47" fillId="0" borderId="1" xfId="1" applyNumberFormat="1" applyFont="1" applyFill="1" applyBorder="1" applyAlignment="1">
      <alignment horizontal="center" vertical="center" wrapText="1"/>
    </xf>
    <xf numFmtId="0" fontId="44" fillId="0" borderId="0" xfId="0" applyFont="1" applyAlignment="1">
      <alignment vertical="center"/>
    </xf>
    <xf numFmtId="0" fontId="9" fillId="15" borderId="1" xfId="0" applyFont="1" applyFill="1" applyBorder="1" applyAlignment="1">
      <alignment horizontal="center" vertical="center" wrapText="1"/>
    </xf>
    <xf numFmtId="0" fontId="16" fillId="15" borderId="1" xfId="0" applyFont="1" applyFill="1" applyBorder="1" applyAlignment="1">
      <alignment horizontal="left" vertical="center" wrapText="1"/>
    </xf>
    <xf numFmtId="3" fontId="21" fillId="0" borderId="1" xfId="0" applyNumberFormat="1" applyFont="1" applyBorder="1" applyAlignment="1">
      <alignment horizontal="center" vertical="center"/>
    </xf>
    <xf numFmtId="0" fontId="48" fillId="0" borderId="1" xfId="0" applyFont="1" applyBorder="1" applyAlignment="1">
      <alignment vertical="center" wrapText="1"/>
    </xf>
    <xf numFmtId="3" fontId="16" fillId="0" borderId="1" xfId="0" applyNumberFormat="1" applyFont="1" applyBorder="1" applyAlignment="1">
      <alignment horizontal="center" vertical="center" wrapText="1"/>
    </xf>
    <xf numFmtId="164" fontId="16" fillId="0" borderId="1" xfId="0" applyNumberFormat="1" applyFont="1" applyBorder="1" applyAlignment="1">
      <alignment horizontal="left" vertical="center" wrapText="1"/>
    </xf>
    <xf numFmtId="37" fontId="16" fillId="0" borderId="1" xfId="1" applyNumberFormat="1" applyFont="1" applyFill="1" applyBorder="1" applyAlignment="1">
      <alignment horizontal="center" vertical="center" wrapText="1"/>
    </xf>
    <xf numFmtId="164" fontId="16" fillId="0" borderId="1" xfId="1" applyNumberFormat="1" applyFont="1" applyFill="1" applyBorder="1" applyAlignment="1">
      <alignment horizontal="center" vertical="center" wrapText="1"/>
    </xf>
    <xf numFmtId="0" fontId="49" fillId="15" borderId="1" xfId="0" applyFont="1" applyFill="1" applyBorder="1" applyAlignment="1">
      <alignment horizontal="center" vertical="center" wrapText="1"/>
    </xf>
    <xf numFmtId="0" fontId="49" fillId="15" borderId="1" xfId="0" applyFont="1" applyFill="1" applyBorder="1" applyAlignment="1">
      <alignment horizontal="left" vertical="center" wrapText="1"/>
    </xf>
    <xf numFmtId="0" fontId="49" fillId="0" borderId="1" xfId="0" applyFont="1" applyBorder="1" applyAlignment="1">
      <alignment horizontal="left" vertical="center" wrapText="1"/>
    </xf>
    <xf numFmtId="0" fontId="50" fillId="0" borderId="1" xfId="0" applyFont="1" applyBorder="1" applyAlignment="1">
      <alignment horizontal="center" vertical="center" wrapText="1"/>
    </xf>
    <xf numFmtId="164" fontId="51" fillId="0" borderId="1" xfId="1" applyNumberFormat="1" applyFont="1" applyFill="1" applyBorder="1" applyAlignment="1">
      <alignment horizontal="center" vertical="center" wrapText="1"/>
    </xf>
    <xf numFmtId="164" fontId="8" fillId="0" borderId="1" xfId="0" applyNumberFormat="1" applyFont="1" applyBorder="1" applyAlignment="1">
      <alignment horizontal="left" vertical="center" wrapText="1"/>
    </xf>
    <xf numFmtId="0" fontId="49" fillId="0" borderId="1" xfId="0" applyFont="1" applyBorder="1" applyAlignment="1">
      <alignment wrapText="1"/>
    </xf>
    <xf numFmtId="164" fontId="11" fillId="0" borderId="1" xfId="0" applyNumberFormat="1" applyFont="1" applyBorder="1" applyAlignment="1">
      <alignment horizontal="center" vertical="center" wrapText="1"/>
    </xf>
    <xf numFmtId="43" fontId="11" fillId="0" borderId="1" xfId="1" applyFont="1" applyBorder="1" applyAlignment="1">
      <alignment horizontal="center" vertical="center" wrapText="1"/>
    </xf>
    <xf numFmtId="0" fontId="11" fillId="0" borderId="1" xfId="1" applyNumberFormat="1" applyFont="1" applyFill="1" applyBorder="1" applyAlignment="1">
      <alignment horizontal="center" vertical="center" wrapText="1"/>
    </xf>
    <xf numFmtId="164" fontId="11" fillId="0" borderId="5" xfId="0" applyNumberFormat="1" applyFont="1" applyBorder="1" applyAlignment="1">
      <alignment horizontal="left" vertical="center" wrapText="1"/>
    </xf>
    <xf numFmtId="43" fontId="11" fillId="0" borderId="5" xfId="1" applyFont="1" applyBorder="1" applyAlignment="1">
      <alignment horizontal="left" vertical="center" wrapText="1"/>
    </xf>
    <xf numFmtId="164" fontId="11" fillId="0" borderId="1" xfId="0" applyNumberFormat="1" applyFont="1" applyBorder="1" applyAlignment="1">
      <alignment horizontal="left" vertical="center" wrapText="1"/>
    </xf>
    <xf numFmtId="0" fontId="8" fillId="16" borderId="1"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52" fillId="2" borderId="1" xfId="0" applyFont="1" applyFill="1" applyBorder="1" applyAlignment="1">
      <alignment horizontal="center" vertical="center" wrapText="1"/>
    </xf>
    <xf numFmtId="164" fontId="11" fillId="0" borderId="5" xfId="0" applyNumberFormat="1" applyFont="1" applyBorder="1" applyAlignment="1">
      <alignment horizontal="center" vertical="center" wrapText="1"/>
    </xf>
    <xf numFmtId="0" fontId="6" fillId="2" borderId="1" xfId="0" applyFont="1" applyFill="1" applyBorder="1" applyAlignment="1">
      <alignment vertical="center" wrapText="1"/>
    </xf>
    <xf numFmtId="43" fontId="6" fillId="0" borderId="1" xfId="1" applyFont="1" applyBorder="1" applyAlignment="1">
      <alignment horizontal="left" vertical="center" wrapText="1"/>
    </xf>
    <xf numFmtId="43" fontId="11" fillId="0" borderId="1" xfId="1" applyFont="1" applyFill="1" applyBorder="1" applyAlignment="1">
      <alignment horizontal="center" vertical="center" wrapText="1"/>
    </xf>
    <xf numFmtId="43" fontId="11" fillId="0" borderId="5" xfId="1" applyFont="1" applyFill="1" applyBorder="1" applyAlignment="1">
      <alignment horizontal="left" vertical="center" wrapText="1"/>
    </xf>
    <xf numFmtId="0" fontId="6" fillId="0" borderId="1" xfId="0" applyFont="1" applyBorder="1" applyAlignment="1">
      <alignment horizontal="justify" vertical="center"/>
    </xf>
    <xf numFmtId="164" fontId="11" fillId="0" borderId="1" xfId="1" applyNumberFormat="1" applyFont="1" applyFill="1" applyBorder="1" applyAlignment="1">
      <alignment vertical="center"/>
    </xf>
    <xf numFmtId="0" fontId="11" fillId="0" borderId="5" xfId="0" applyFont="1" applyBorder="1" applyAlignment="1">
      <alignment horizontal="center" vertical="center"/>
    </xf>
    <xf numFmtId="0" fontId="6" fillId="4" borderId="1" xfId="0" applyFont="1" applyFill="1" applyBorder="1" applyAlignment="1">
      <alignment horizontal="justify" vertical="center"/>
    </xf>
    <xf numFmtId="0" fontId="6" fillId="4" borderId="1" xfId="0" applyFont="1" applyFill="1" applyBorder="1" applyAlignment="1">
      <alignment horizontal="justify" vertical="center" wrapText="1"/>
    </xf>
    <xf numFmtId="164" fontId="1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64" fontId="11" fillId="5" borderId="1" xfId="1" applyNumberFormat="1" applyFont="1" applyFill="1" applyBorder="1" applyAlignment="1">
      <alignment horizontal="center" vertical="center" wrapText="1"/>
    </xf>
    <xf numFmtId="0" fontId="11" fillId="5" borderId="5" xfId="0" applyFont="1" applyFill="1" applyBorder="1" applyAlignment="1">
      <alignment horizontal="center" vertical="center"/>
    </xf>
    <xf numFmtId="0" fontId="26" fillId="0" borderId="1" xfId="0" applyFont="1" applyBorder="1" applyAlignment="1">
      <alignment vertical="center" wrapText="1"/>
    </xf>
    <xf numFmtId="0" fontId="26" fillId="0" borderId="4" xfId="0" applyFont="1" applyBorder="1" applyAlignment="1">
      <alignment horizontal="center" vertical="center" wrapText="1"/>
    </xf>
    <xf numFmtId="0" fontId="26" fillId="0" borderId="1" xfId="0" applyFont="1" applyBorder="1" applyAlignment="1">
      <alignment horizontal="center" vertical="center"/>
    </xf>
    <xf numFmtId="0" fontId="8" fillId="5"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12" fillId="5" borderId="1" xfId="0" applyFont="1" applyFill="1" applyBorder="1" applyAlignment="1">
      <alignment horizontal="center" vertical="center"/>
    </xf>
    <xf numFmtId="0" fontId="26" fillId="5" borderId="1" xfId="0" applyFont="1" applyFill="1" applyBorder="1" applyAlignment="1">
      <alignment horizontal="center" vertical="center"/>
    </xf>
    <xf numFmtId="0" fontId="8" fillId="5" borderId="1" xfId="0" applyFont="1" applyFill="1" applyBorder="1" applyAlignment="1">
      <alignment horizontal="center" vertical="center"/>
    </xf>
    <xf numFmtId="43" fontId="8" fillId="0" borderId="1" xfId="1" applyFont="1" applyFill="1" applyBorder="1" applyAlignment="1">
      <alignment horizontal="center" vertical="center"/>
    </xf>
    <xf numFmtId="43" fontId="16" fillId="5" borderId="1" xfId="1" applyFont="1" applyFill="1" applyBorder="1" applyAlignment="1">
      <alignment vertical="center"/>
    </xf>
    <xf numFmtId="43" fontId="6" fillId="5" borderId="1" xfId="1" applyFont="1" applyFill="1" applyBorder="1" applyAlignment="1">
      <alignment vertical="center"/>
    </xf>
    <xf numFmtId="164" fontId="53" fillId="5" borderId="1" xfId="0" applyNumberFormat="1" applyFont="1" applyFill="1" applyBorder="1" applyAlignment="1">
      <alignment horizontal="center" vertical="center" wrapText="1"/>
    </xf>
    <xf numFmtId="43" fontId="53" fillId="5" borderId="1" xfId="1" applyFont="1" applyFill="1" applyBorder="1" applyAlignment="1">
      <alignment horizontal="center" vertical="center" wrapText="1"/>
    </xf>
    <xf numFmtId="164" fontId="53" fillId="5" borderId="1" xfId="1" applyNumberFormat="1" applyFont="1" applyFill="1" applyBorder="1" applyAlignment="1">
      <alignment horizontal="center" vertical="center" wrapText="1"/>
    </xf>
    <xf numFmtId="164" fontId="6" fillId="0" borderId="1" xfId="0" applyNumberFormat="1" applyFont="1" applyBorder="1" applyAlignment="1">
      <alignment horizontal="left" vertical="center" wrapText="1"/>
    </xf>
    <xf numFmtId="37" fontId="53" fillId="0" borderId="1" xfId="1" applyNumberFormat="1" applyFont="1" applyFill="1" applyBorder="1" applyAlignment="1">
      <alignment horizontal="center" vertical="center" wrapText="1"/>
    </xf>
    <xf numFmtId="164" fontId="53" fillId="0" borderId="1" xfId="1" applyNumberFormat="1" applyFont="1" applyFill="1" applyBorder="1" applyAlignment="1">
      <alignment horizontal="center" vertical="center" wrapText="1"/>
    </xf>
    <xf numFmtId="0" fontId="9" fillId="8" borderId="1" xfId="0" applyFont="1" applyFill="1" applyBorder="1" applyAlignment="1">
      <alignment vertical="center" wrapText="1"/>
    </xf>
    <xf numFmtId="0" fontId="11" fillId="8" borderId="1" xfId="0" applyFont="1" applyFill="1" applyBorder="1" applyAlignment="1">
      <alignment horizontal="left" vertical="center" wrapText="1"/>
    </xf>
    <xf numFmtId="43" fontId="16" fillId="5" borderId="1" xfId="1" applyFont="1" applyFill="1" applyBorder="1" applyAlignment="1">
      <alignment horizontal="center" vertical="center" wrapText="1"/>
    </xf>
    <xf numFmtId="164" fontId="16" fillId="5" borderId="1" xfId="1" applyNumberFormat="1" applyFont="1" applyFill="1" applyBorder="1" applyAlignment="1">
      <alignment horizontal="center" vertical="center" wrapText="1"/>
    </xf>
    <xf numFmtId="43" fontId="53" fillId="5" borderId="12" xfId="1" applyFont="1" applyFill="1" applyBorder="1" applyAlignment="1">
      <alignment horizontal="center" vertical="center" wrapText="1"/>
    </xf>
    <xf numFmtId="3" fontId="16" fillId="0" borderId="12" xfId="0" applyNumberFormat="1" applyFont="1" applyBorder="1" applyAlignment="1">
      <alignment horizontal="center" vertical="center"/>
    </xf>
    <xf numFmtId="164" fontId="53" fillId="5" borderId="12" xfId="1" applyNumberFormat="1" applyFont="1" applyFill="1" applyBorder="1" applyAlignment="1">
      <alignment horizontal="center" vertical="center" wrapText="1"/>
    </xf>
    <xf numFmtId="164" fontId="16" fillId="5" borderId="1" xfId="0" applyNumberFormat="1" applyFont="1" applyFill="1" applyBorder="1" applyAlignment="1">
      <alignment horizontal="center" vertical="center" wrapText="1"/>
    </xf>
    <xf numFmtId="0" fontId="12" fillId="0" borderId="1" xfId="0" applyFont="1" applyBorder="1" applyAlignment="1">
      <alignment horizontal="left" vertical="center"/>
    </xf>
    <xf numFmtId="3" fontId="16" fillId="0" borderId="1" xfId="1" applyNumberFormat="1" applyFont="1" applyFill="1" applyBorder="1" applyAlignment="1">
      <alignment horizontal="center" vertical="center" wrapText="1"/>
    </xf>
    <xf numFmtId="0" fontId="16"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12" fillId="8" borderId="1" xfId="0" applyFont="1" applyFill="1" applyBorder="1" applyAlignment="1">
      <alignment horizontal="left" vertical="center"/>
    </xf>
    <xf numFmtId="0" fontId="17" fillId="4" borderId="1" xfId="0" applyFont="1" applyFill="1" applyBorder="1" applyAlignment="1">
      <alignment horizontal="center" vertical="center" wrapText="1"/>
    </xf>
    <xf numFmtId="43" fontId="17" fillId="4" borderId="1" xfId="1" applyFont="1" applyFill="1" applyBorder="1" applyAlignment="1">
      <alignment horizontal="center" vertical="center" wrapText="1"/>
    </xf>
    <xf numFmtId="0" fontId="17" fillId="0" borderId="0" xfId="0" applyFont="1" applyAlignment="1">
      <alignment horizontal="center" vertical="center" wrapText="1"/>
    </xf>
    <xf numFmtId="0" fontId="18" fillId="4" borderId="1" xfId="0" applyFont="1" applyFill="1" applyBorder="1" applyAlignment="1">
      <alignment horizontal="center" vertical="center" wrapText="1"/>
    </xf>
    <xf numFmtId="43" fontId="18" fillId="4" borderId="1" xfId="1" applyFont="1" applyFill="1" applyBorder="1" applyAlignment="1">
      <alignment horizontal="center" vertical="center" wrapText="1"/>
    </xf>
    <xf numFmtId="0" fontId="18" fillId="0" borderId="0" xfId="0" applyFont="1" applyAlignment="1">
      <alignment horizontal="center" vertical="center" wrapText="1"/>
    </xf>
    <xf numFmtId="0" fontId="42" fillId="0" borderId="1" xfId="0" applyFont="1" applyBorder="1" applyAlignment="1">
      <alignment horizontal="center" vertical="center" wrapText="1"/>
    </xf>
    <xf numFmtId="0" fontId="21" fillId="0" borderId="1" xfId="0" applyFont="1" applyBorder="1" applyAlignment="1">
      <alignment horizontal="left" vertical="center" wrapText="1"/>
    </xf>
    <xf numFmtId="3" fontId="42" fillId="4" borderId="1" xfId="0" applyNumberFormat="1" applyFont="1" applyFill="1" applyBorder="1" applyAlignment="1">
      <alignment horizontal="center" vertical="center" wrapText="1"/>
    </xf>
    <xf numFmtId="43" fontId="42" fillId="4" borderId="1" xfId="1" applyFont="1" applyFill="1" applyBorder="1" applyAlignment="1">
      <alignment horizontal="center" vertical="center" wrapText="1"/>
    </xf>
    <xf numFmtId="4" fontId="21" fillId="0" borderId="1" xfId="0" applyNumberFormat="1" applyFont="1" applyBorder="1" applyAlignment="1">
      <alignment horizontal="center" vertical="center" wrapText="1"/>
    </xf>
    <xf numFmtId="3" fontId="42" fillId="0" borderId="0" xfId="0" applyNumberFormat="1" applyFont="1" applyAlignment="1">
      <alignment horizontal="center" vertical="center" wrapText="1"/>
    </xf>
    <xf numFmtId="0" fontId="52" fillId="0" borderId="16" xfId="0" applyFont="1" applyBorder="1" applyAlignment="1">
      <alignment vertical="center" wrapText="1"/>
    </xf>
    <xf numFmtId="0" fontId="21" fillId="15" borderId="1" xfId="0" applyFont="1" applyFill="1" applyBorder="1" applyAlignment="1">
      <alignment horizontal="left" vertical="center" wrapText="1"/>
    </xf>
    <xf numFmtId="0" fontId="42" fillId="15" borderId="1" xfId="0" applyFont="1" applyFill="1" applyBorder="1" applyAlignment="1">
      <alignment horizontal="center" vertical="center" wrapText="1"/>
    </xf>
    <xf numFmtId="0" fontId="21" fillId="15" borderId="1" xfId="0" applyFont="1" applyFill="1" applyBorder="1" applyAlignment="1">
      <alignment horizontal="center" vertical="center" wrapText="1"/>
    </xf>
    <xf numFmtId="0" fontId="54" fillId="0" borderId="16" xfId="0" applyFont="1" applyBorder="1" applyAlignment="1">
      <alignment vertical="center" wrapText="1"/>
    </xf>
    <xf numFmtId="0" fontId="52" fillId="15" borderId="16" xfId="0" applyFont="1" applyFill="1" applyBorder="1" applyAlignment="1">
      <alignment vertical="center" wrapText="1"/>
    </xf>
    <xf numFmtId="0" fontId="42" fillId="15" borderId="1" xfId="0" applyFont="1" applyFill="1" applyBorder="1" applyAlignment="1">
      <alignment horizontal="left" vertical="center" wrapText="1"/>
    </xf>
    <xf numFmtId="0" fontId="42" fillId="0" borderId="1" xfId="0" applyFont="1" applyBorder="1" applyAlignment="1">
      <alignment horizontal="left" vertical="center" wrapText="1"/>
    </xf>
    <xf numFmtId="0" fontId="41" fillId="0" borderId="1" xfId="0" applyFont="1" applyBorder="1" applyAlignment="1">
      <alignment horizontal="left" vertical="center"/>
    </xf>
    <xf numFmtId="3" fontId="9" fillId="4" borderId="1" xfId="0" applyNumberFormat="1" applyFont="1" applyFill="1" applyBorder="1" applyAlignment="1">
      <alignment horizontal="center" vertical="center" wrapText="1"/>
    </xf>
    <xf numFmtId="43" fontId="9" fillId="4" borderId="1" xfId="1" applyFont="1" applyFill="1" applyBorder="1" applyAlignment="1">
      <alignment horizontal="center" vertical="center" wrapText="1"/>
    </xf>
    <xf numFmtId="3" fontId="9" fillId="0" borderId="0" xfId="0" applyNumberFormat="1" applyFont="1" applyAlignment="1">
      <alignment horizontal="center" vertical="center" wrapText="1"/>
    </xf>
    <xf numFmtId="0" fontId="21" fillId="0" borderId="1" xfId="0" applyFont="1" applyBorder="1" applyAlignment="1">
      <alignment vertical="center" wrapText="1"/>
    </xf>
    <xf numFmtId="0" fontId="41" fillId="0" borderId="1" xfId="0" applyFont="1" applyBorder="1" applyAlignment="1">
      <alignment horizontal="center" vertical="center" wrapText="1"/>
    </xf>
    <xf numFmtId="0" fontId="21" fillId="15" borderId="1" xfId="0" applyFont="1" applyFill="1" applyBorder="1" applyAlignment="1">
      <alignment vertical="center" wrapText="1"/>
    </xf>
    <xf numFmtId="0" fontId="21" fillId="15" borderId="1" xfId="0" applyFont="1" applyFill="1" applyBorder="1" applyAlignment="1">
      <alignment horizontal="center" vertical="center"/>
    </xf>
    <xf numFmtId="0" fontId="22" fillId="0" borderId="1" xfId="0" applyFont="1" applyBorder="1" applyAlignment="1">
      <alignment vertical="center" wrapText="1"/>
    </xf>
    <xf numFmtId="43" fontId="17" fillId="0" borderId="1" xfId="1" applyFont="1" applyFill="1" applyBorder="1" applyAlignment="1">
      <alignment horizontal="center" vertical="center" wrapText="1"/>
    </xf>
    <xf numFmtId="0" fontId="6" fillId="17" borderId="0" xfId="0" applyFont="1" applyFill="1" applyAlignment="1">
      <alignment horizontal="center" vertical="center" wrapText="1"/>
    </xf>
    <xf numFmtId="43" fontId="22" fillId="0" borderId="1" xfId="1" applyFont="1" applyFill="1" applyBorder="1" applyAlignment="1">
      <alignment horizontal="center" vertical="center" wrapText="1"/>
    </xf>
    <xf numFmtId="0" fontId="18" fillId="3" borderId="1" xfId="0" applyFont="1" applyFill="1" applyBorder="1" applyAlignment="1">
      <alignment horizontal="center" vertical="center"/>
    </xf>
    <xf numFmtId="164" fontId="18" fillId="0" borderId="1" xfId="0" applyNumberFormat="1" applyFont="1" applyBorder="1" applyAlignment="1">
      <alignment horizontal="center" vertical="center"/>
    </xf>
    <xf numFmtId="0" fontId="15" fillId="3" borderId="1" xfId="0" applyFont="1" applyFill="1" applyBorder="1" applyAlignment="1">
      <alignment horizontal="center" vertical="center" wrapText="1"/>
    </xf>
    <xf numFmtId="0" fontId="52" fillId="2" borderId="1" xfId="0" applyFont="1" applyFill="1" applyBorder="1" applyAlignment="1">
      <alignment vertical="center" wrapText="1"/>
    </xf>
    <xf numFmtId="0" fontId="18"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3" fontId="21"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164" fontId="15" fillId="3" borderId="1" xfId="1" applyNumberFormat="1" applyFont="1" applyFill="1" applyBorder="1" applyAlignment="1">
      <alignment horizontal="center" vertical="center" wrapText="1"/>
    </xf>
    <xf numFmtId="43" fontId="6" fillId="3" borderId="1" xfId="1" applyFont="1" applyFill="1" applyBorder="1" applyAlignment="1">
      <alignment vertical="center"/>
    </xf>
    <xf numFmtId="43" fontId="15" fillId="3" borderId="1" xfId="1" applyFont="1" applyFill="1" applyBorder="1" applyAlignment="1">
      <alignment vertical="center"/>
    </xf>
    <xf numFmtId="164" fontId="14" fillId="3" borderId="1" xfId="0" applyNumberFormat="1" applyFont="1" applyFill="1" applyBorder="1" applyAlignment="1">
      <alignment horizontal="center" vertical="center" wrapText="1"/>
    </xf>
    <xf numFmtId="43" fontId="14" fillId="3" borderId="1" xfId="1" applyFont="1" applyFill="1" applyBorder="1" applyAlignment="1">
      <alignment horizontal="center" vertical="center" wrapText="1"/>
    </xf>
    <xf numFmtId="164" fontId="15" fillId="3" borderId="1" xfId="0" applyNumberFormat="1" applyFont="1" applyFill="1" applyBorder="1" applyAlignment="1">
      <alignment horizontal="left" vertical="center" wrapText="1"/>
    </xf>
    <xf numFmtId="37" fontId="14" fillId="3" borderId="1" xfId="1" applyNumberFormat="1" applyFont="1" applyFill="1" applyBorder="1" applyAlignment="1">
      <alignment horizontal="center" vertical="center" wrapText="1"/>
    </xf>
    <xf numFmtId="164" fontId="14" fillId="3" borderId="1" xfId="1" applyNumberFormat="1" applyFont="1" applyFill="1" applyBorder="1" applyAlignment="1">
      <alignment horizontal="center" vertical="center" wrapText="1"/>
    </xf>
    <xf numFmtId="0" fontId="22" fillId="18" borderId="1" xfId="0" applyFont="1" applyFill="1" applyBorder="1" applyAlignment="1">
      <alignment horizontal="left" vertical="center" wrapText="1"/>
    </xf>
    <xf numFmtId="0" fontId="21" fillId="18" borderId="1" xfId="0" applyFont="1" applyFill="1" applyBorder="1" applyAlignment="1">
      <alignment horizontal="center" vertical="center" wrapText="1"/>
    </xf>
    <xf numFmtId="43" fontId="21" fillId="3" borderId="1" xfId="1" applyFont="1" applyFill="1" applyBorder="1" applyAlignment="1">
      <alignment horizontal="center" vertical="center" wrapText="1"/>
    </xf>
    <xf numFmtId="164" fontId="15" fillId="19" borderId="1" xfId="1" applyNumberFormat="1" applyFont="1" applyFill="1" applyBorder="1" applyAlignment="1">
      <alignment vertical="center"/>
    </xf>
    <xf numFmtId="43" fontId="18" fillId="3" borderId="1" xfId="1" applyFont="1" applyFill="1" applyBorder="1" applyAlignment="1">
      <alignment vertical="center"/>
    </xf>
    <xf numFmtId="164" fontId="18" fillId="3" borderId="1" xfId="1" applyNumberFormat="1" applyFont="1" applyFill="1" applyBorder="1" applyAlignment="1">
      <alignment vertical="center"/>
    </xf>
    <xf numFmtId="0" fontId="22" fillId="0" borderId="1" xfId="0" applyFont="1" applyBorder="1" applyAlignment="1">
      <alignment horizontal="left" vertical="center" wrapText="1"/>
    </xf>
    <xf numFmtId="0" fontId="15" fillId="20" borderId="0" xfId="0" applyFont="1" applyFill="1" applyAlignment="1">
      <alignment vertical="center"/>
    </xf>
    <xf numFmtId="0" fontId="15" fillId="3" borderId="1" xfId="0" applyFont="1" applyFill="1" applyBorder="1" applyAlignment="1">
      <alignment horizontal="center" vertical="center"/>
    </xf>
    <xf numFmtId="3" fontId="21" fillId="3" borderId="1" xfId="0" applyNumberFormat="1" applyFont="1" applyFill="1" applyBorder="1" applyAlignment="1">
      <alignment horizontal="center" vertical="center"/>
    </xf>
    <xf numFmtId="0" fontId="18" fillId="18" borderId="1" xfId="0" applyFont="1" applyFill="1" applyBorder="1" applyAlignment="1">
      <alignment horizontal="left" vertical="center" wrapText="1"/>
    </xf>
    <xf numFmtId="0" fontId="15" fillId="18"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164" fontId="15" fillId="3" borderId="1" xfId="1" applyNumberFormat="1" applyFont="1" applyFill="1" applyBorder="1" applyAlignment="1">
      <alignment vertical="center"/>
    </xf>
    <xf numFmtId="0" fontId="18" fillId="3" borderId="1" xfId="1" applyNumberFormat="1" applyFont="1" applyFill="1" applyBorder="1" applyAlignment="1">
      <alignment vertical="center"/>
    </xf>
    <xf numFmtId="43" fontId="14" fillId="4" borderId="1" xfId="1" applyFont="1" applyFill="1" applyBorder="1" applyAlignment="1">
      <alignment horizontal="center" vertical="center" wrapText="1"/>
    </xf>
    <xf numFmtId="0" fontId="15" fillId="8" borderId="1" xfId="0" applyFont="1" applyFill="1" applyBorder="1" applyAlignment="1">
      <alignment horizontal="center" vertical="center" wrapText="1"/>
    </xf>
    <xf numFmtId="0" fontId="9" fillId="8" borderId="0" xfId="0" applyFont="1" applyFill="1" applyAlignment="1">
      <alignment vertical="center"/>
    </xf>
    <xf numFmtId="0" fontId="52" fillId="8" borderId="16" xfId="0" applyFont="1" applyFill="1" applyBorder="1" applyAlignment="1">
      <alignment vertical="center" wrapText="1"/>
    </xf>
    <xf numFmtId="0" fontId="22" fillId="8" borderId="1" xfId="0" applyFont="1" applyFill="1" applyBorder="1" applyAlignment="1">
      <alignment horizontal="left" vertical="center" wrapText="1"/>
    </xf>
    <xf numFmtId="0" fontId="21" fillId="8" borderId="1" xfId="0" applyFont="1" applyFill="1" applyBorder="1" applyAlignment="1">
      <alignment horizontal="center" vertical="center" wrapText="1"/>
    </xf>
    <xf numFmtId="164" fontId="15" fillId="21" borderId="1" xfId="1"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52" fillId="0" borderId="1" xfId="0" applyFont="1" applyBorder="1" applyAlignment="1">
      <alignment vertical="center" wrapText="1"/>
    </xf>
    <xf numFmtId="164" fontId="15" fillId="0" borderId="1" xfId="1" applyNumberFormat="1" applyFont="1" applyFill="1" applyBorder="1" applyAlignment="1">
      <alignment horizontal="center" vertical="center" wrapText="1"/>
    </xf>
    <xf numFmtId="0" fontId="21" fillId="0" borderId="1" xfId="0" applyFont="1" applyBorder="1" applyAlignment="1">
      <alignment vertical="center"/>
    </xf>
    <xf numFmtId="0" fontId="18" fillId="8" borderId="1" xfId="0" applyFont="1" applyFill="1" applyBorder="1" applyAlignment="1">
      <alignment horizontal="left" vertical="center" wrapText="1"/>
    </xf>
    <xf numFmtId="0" fontId="52" fillId="2" borderId="16" xfId="0" applyFont="1" applyFill="1" applyBorder="1" applyAlignment="1">
      <alignment vertical="center" wrapText="1"/>
    </xf>
    <xf numFmtId="0" fontId="18"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10" fontId="8" fillId="0" borderId="0" xfId="3" applyNumberFormat="1" applyFont="1" applyFill="1" applyAlignment="1">
      <alignment horizontal="center" vertical="center"/>
    </xf>
    <xf numFmtId="3" fontId="16" fillId="0" borderId="0" xfId="0" applyNumberFormat="1" applyFont="1" applyAlignment="1">
      <alignment horizontal="center" vertical="center"/>
    </xf>
    <xf numFmtId="0" fontId="6" fillId="3" borderId="0" xfId="0" applyFont="1" applyFill="1" applyAlignment="1">
      <alignment vertical="center"/>
    </xf>
    <xf numFmtId="0" fontId="8" fillId="5" borderId="3" xfId="0" applyFont="1" applyFill="1" applyBorder="1" applyAlignment="1">
      <alignment horizontal="center" vertical="center" wrapText="1"/>
    </xf>
    <xf numFmtId="164" fontId="8" fillId="0" borderId="1" xfId="0" applyNumberFormat="1" applyFont="1" applyBorder="1" applyAlignment="1">
      <alignment horizontal="center" vertical="center"/>
    </xf>
    <xf numFmtId="0" fontId="9" fillId="3" borderId="1" xfId="0" applyFont="1" applyFill="1" applyBorder="1" applyAlignment="1">
      <alignment horizontal="center" vertical="center" wrapText="1"/>
    </xf>
    <xf numFmtId="164" fontId="6" fillId="5" borderId="1" xfId="1" applyNumberFormat="1" applyFont="1" applyFill="1" applyBorder="1" applyAlignment="1">
      <alignment horizontal="center" vertical="center" wrapText="1"/>
    </xf>
    <xf numFmtId="0" fontId="5" fillId="0" borderId="16" xfId="0" applyFont="1" applyBorder="1" applyAlignment="1">
      <alignment vertical="center" wrapText="1"/>
    </xf>
    <xf numFmtId="0" fontId="9" fillId="0" borderId="16" xfId="0" applyFont="1" applyBorder="1" applyAlignment="1">
      <alignment vertical="center" wrapText="1"/>
    </xf>
    <xf numFmtId="0" fontId="16" fillId="3" borderId="1" xfId="0"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3" fontId="16" fillId="0" borderId="12" xfId="0" applyNumberFormat="1" applyFont="1" applyBorder="1" applyAlignment="1">
      <alignment horizontal="center" vertical="center" wrapText="1"/>
    </xf>
    <xf numFmtId="0" fontId="16" fillId="0" borderId="12" xfId="0" applyFont="1" applyBorder="1" applyAlignment="1">
      <alignment horizontal="center" vertical="center" wrapText="1"/>
    </xf>
    <xf numFmtId="3" fontId="9" fillId="0" borderId="1" xfId="0" applyNumberFormat="1" applyFont="1" applyBorder="1" applyAlignment="1">
      <alignment horizontal="left" vertical="center"/>
    </xf>
    <xf numFmtId="0" fontId="45" fillId="0" borderId="1" xfId="0" applyFont="1" applyBorder="1" applyAlignment="1">
      <alignment horizontal="left" vertical="center" wrapText="1"/>
    </xf>
    <xf numFmtId="0" fontId="18" fillId="0" borderId="1" xfId="0" applyFont="1" applyBorder="1" applyAlignment="1">
      <alignment horizontal="left" vertical="center"/>
    </xf>
    <xf numFmtId="0" fontId="15" fillId="8" borderId="1" xfId="0" applyFont="1" applyFill="1" applyBorder="1" applyAlignment="1">
      <alignment horizontal="left" vertical="center" wrapText="1"/>
    </xf>
    <xf numFmtId="43" fontId="12" fillId="5" borderId="1" xfId="1" applyFont="1" applyFill="1" applyBorder="1" applyAlignment="1">
      <alignment horizontal="center" vertical="center" wrapText="1"/>
    </xf>
    <xf numFmtId="3" fontId="26" fillId="6"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3" fontId="6" fillId="0" borderId="1" xfId="0" applyNumberFormat="1" applyFont="1" applyBorder="1" applyAlignment="1">
      <alignment horizontal="center" vertical="center"/>
    </xf>
    <xf numFmtId="0" fontId="52" fillId="2" borderId="5" xfId="0" applyFont="1" applyFill="1" applyBorder="1" applyAlignment="1">
      <alignment horizontal="center" vertical="center" wrapText="1"/>
    </xf>
    <xf numFmtId="0" fontId="40" fillId="0" borderId="1" xfId="0" applyFont="1" applyBorder="1" applyAlignment="1">
      <alignment vertical="center" wrapText="1"/>
    </xf>
    <xf numFmtId="164" fontId="6" fillId="0" borderId="1" xfId="1" applyNumberFormat="1" applyFont="1" applyBorder="1" applyAlignment="1">
      <alignment horizontal="center" vertical="center" wrapText="1"/>
    </xf>
    <xf numFmtId="0" fontId="6" fillId="6" borderId="1" xfId="1" applyNumberFormat="1" applyFont="1" applyFill="1" applyBorder="1" applyAlignment="1">
      <alignment vertical="center" wrapText="1"/>
    </xf>
    <xf numFmtId="0" fontId="55" fillId="0" borderId="0" xfId="0" applyFont="1" applyAlignment="1">
      <alignment vertical="center" wrapText="1"/>
    </xf>
    <xf numFmtId="3" fontId="6" fillId="0" borderId="5" xfId="0" applyNumberFormat="1" applyFont="1" applyBorder="1" applyAlignment="1">
      <alignment horizontal="center" vertical="center" wrapText="1"/>
    </xf>
    <xf numFmtId="0" fontId="55" fillId="0" borderId="1" xfId="0" applyFont="1" applyBorder="1" applyAlignment="1">
      <alignment vertical="center" wrapText="1"/>
    </xf>
    <xf numFmtId="37" fontId="14" fillId="0" borderId="0" xfId="1" applyNumberFormat="1" applyFont="1" applyFill="1" applyBorder="1" applyAlignment="1">
      <alignment horizontal="center" vertical="center" wrapText="1"/>
    </xf>
    <xf numFmtId="0" fontId="55" fillId="0" borderId="1" xfId="0" applyFont="1" applyBorder="1" applyAlignment="1">
      <alignment horizontal="center" vertical="center" wrapText="1"/>
    </xf>
    <xf numFmtId="164" fontId="15" fillId="0" borderId="0" xfId="1" applyNumberFormat="1" applyFont="1" applyFill="1" applyBorder="1" applyAlignment="1">
      <alignment horizontal="center" vertical="center" wrapText="1"/>
    </xf>
    <xf numFmtId="43" fontId="15" fillId="3" borderId="0" xfId="1" applyFont="1" applyFill="1" applyBorder="1" applyAlignment="1">
      <alignment vertical="center"/>
    </xf>
    <xf numFmtId="43" fontId="14" fillId="0" borderId="0" xfId="1" applyFont="1" applyFill="1" applyBorder="1" applyAlignment="1">
      <alignment horizontal="center" vertical="center" wrapText="1"/>
    </xf>
    <xf numFmtId="164" fontId="14" fillId="0" borderId="0" xfId="1" applyNumberFormat="1" applyFont="1" applyFill="1" applyBorder="1" applyAlignment="1">
      <alignment horizontal="center" vertical="center" wrapText="1"/>
    </xf>
    <xf numFmtId="164" fontId="53" fillId="3" borderId="1" xfId="0" applyNumberFormat="1" applyFont="1" applyFill="1" applyBorder="1" applyAlignment="1">
      <alignment horizontal="center" vertical="center" wrapText="1"/>
    </xf>
    <xf numFmtId="164" fontId="53" fillId="0" borderId="1" xfId="0" applyNumberFormat="1" applyFont="1" applyBorder="1" applyAlignment="1">
      <alignment horizontal="center" vertical="center" wrapText="1"/>
    </xf>
    <xf numFmtId="43" fontId="53" fillId="0" borderId="1" xfId="1" applyFont="1" applyFill="1" applyBorder="1" applyAlignment="1">
      <alignment horizontal="center" vertical="center" wrapText="1"/>
    </xf>
    <xf numFmtId="0" fontId="15" fillId="0" borderId="1" xfId="0" applyFont="1" applyBorder="1" applyAlignment="1">
      <alignment vertical="center"/>
    </xf>
    <xf numFmtId="43" fontId="42" fillId="4" borderId="0" xfId="1" applyFont="1" applyFill="1" applyBorder="1" applyAlignment="1">
      <alignment horizontal="center" vertical="center" wrapText="1"/>
    </xf>
    <xf numFmtId="43" fontId="21" fillId="0" borderId="0" xfId="1" applyFont="1" applyFill="1" applyBorder="1" applyAlignment="1">
      <alignment horizontal="center" vertical="center" wrapText="1"/>
    </xf>
    <xf numFmtId="0" fontId="42" fillId="0" borderId="1" xfId="0" applyFont="1" applyBorder="1" applyAlignment="1">
      <alignment vertical="center" wrapText="1"/>
    </xf>
    <xf numFmtId="0" fontId="6" fillId="0" borderId="12" xfId="0" applyFont="1" applyBorder="1" applyAlignment="1">
      <alignment vertical="center"/>
    </xf>
    <xf numFmtId="164" fontId="16" fillId="0" borderId="12" xfId="1" applyNumberFormat="1" applyFont="1" applyFill="1" applyBorder="1" applyAlignment="1">
      <alignment vertical="center"/>
    </xf>
    <xf numFmtId="43" fontId="6" fillId="0" borderId="12" xfId="1" applyFont="1" applyFill="1" applyBorder="1" applyAlignment="1">
      <alignment vertical="center"/>
    </xf>
    <xf numFmtId="0" fontId="55" fillId="0" borderId="12" xfId="0" applyFont="1" applyBorder="1" applyAlignment="1">
      <alignment horizontal="center" vertical="center" wrapText="1"/>
    </xf>
    <xf numFmtId="43" fontId="11" fillId="0" borderId="1" xfId="1" applyFont="1" applyBorder="1" applyAlignment="1">
      <alignment horizontal="left" vertical="center" wrapText="1"/>
    </xf>
    <xf numFmtId="0" fontId="6" fillId="6" borderId="0" xfId="1" applyNumberFormat="1" applyFont="1" applyFill="1" applyBorder="1" applyAlignment="1">
      <alignment vertical="center" wrapText="1"/>
    </xf>
    <xf numFmtId="43" fontId="22" fillId="0" borderId="5" xfId="1" applyFont="1" applyFill="1" applyBorder="1" applyAlignment="1">
      <alignment vertical="center" wrapText="1"/>
    </xf>
    <xf numFmtId="43" fontId="22" fillId="0" borderId="1" xfId="1" applyFont="1" applyFill="1" applyBorder="1" applyAlignment="1">
      <alignment vertical="center" wrapText="1"/>
    </xf>
    <xf numFmtId="0" fontId="49" fillId="0" borderId="1" xfId="0" applyFont="1" applyBorder="1" applyAlignment="1">
      <alignment vertical="center" wrapText="1"/>
    </xf>
    <xf numFmtId="164" fontId="17" fillId="0" borderId="1" xfId="0" applyNumberFormat="1" applyFont="1" applyBorder="1" applyAlignment="1">
      <alignment horizontal="center" vertical="center"/>
    </xf>
    <xf numFmtId="0" fontId="35" fillId="8" borderId="1" xfId="0" applyFont="1" applyFill="1" applyBorder="1" applyAlignment="1">
      <alignment horizontal="left" vertical="center" wrapText="1"/>
    </xf>
    <xf numFmtId="0" fontId="35" fillId="8" borderId="1" xfId="0" applyFont="1" applyFill="1" applyBorder="1" applyAlignment="1">
      <alignment vertical="center" wrapText="1"/>
    </xf>
    <xf numFmtId="0" fontId="49" fillId="8" borderId="1" xfId="0" applyFont="1" applyFill="1" applyBorder="1" applyAlignment="1">
      <alignment horizontal="left" vertical="center" wrapText="1"/>
    </xf>
    <xf numFmtId="0" fontId="35" fillId="0" borderId="5" xfId="0" applyFont="1" applyBorder="1" applyAlignment="1">
      <alignment vertical="center" wrapText="1"/>
    </xf>
    <xf numFmtId="3" fontId="27" fillId="0" borderId="1" xfId="0" applyNumberFormat="1" applyFont="1" applyBorder="1" applyAlignment="1">
      <alignment horizontal="center" vertical="center" wrapText="1"/>
    </xf>
    <xf numFmtId="164" fontId="21" fillId="0" borderId="1" xfId="1" applyNumberFormat="1" applyFont="1" applyFill="1" applyBorder="1" applyAlignment="1">
      <alignment horizontal="center" vertical="center" wrapText="1"/>
    </xf>
    <xf numFmtId="164" fontId="21" fillId="0" borderId="1" xfId="1" applyNumberFormat="1" applyFont="1" applyFill="1" applyBorder="1" applyAlignment="1">
      <alignment vertical="center"/>
    </xf>
    <xf numFmtId="43" fontId="21" fillId="0" borderId="1" xfId="1" applyFont="1" applyFill="1" applyBorder="1" applyAlignment="1">
      <alignment vertical="center"/>
    </xf>
    <xf numFmtId="43" fontId="27" fillId="0" borderId="1" xfId="1" applyFont="1" applyFill="1" applyBorder="1" applyAlignment="1">
      <alignment vertical="center"/>
    </xf>
    <xf numFmtId="164" fontId="21" fillId="0" borderId="1" xfId="0" applyNumberFormat="1" applyFont="1" applyBorder="1" applyAlignment="1">
      <alignment horizontal="center" vertical="center" wrapText="1"/>
    </xf>
    <xf numFmtId="3" fontId="35" fillId="0" borderId="1" xfId="0" applyNumberFormat="1" applyFont="1" applyBorder="1" applyAlignment="1">
      <alignment vertical="center" wrapText="1"/>
    </xf>
    <xf numFmtId="43" fontId="27" fillId="0" borderId="1" xfId="1" applyFont="1" applyFill="1" applyBorder="1" applyAlignment="1">
      <alignment horizontal="center" vertical="center" wrapText="1"/>
    </xf>
    <xf numFmtId="37" fontId="27" fillId="0" borderId="1" xfId="1" applyNumberFormat="1" applyFont="1" applyFill="1" applyBorder="1" applyAlignment="1">
      <alignment horizontal="center" vertical="center" wrapText="1"/>
    </xf>
    <xf numFmtId="164" fontId="27" fillId="0" borderId="1" xfId="1" applyNumberFormat="1" applyFont="1" applyFill="1" applyBorder="1" applyAlignment="1">
      <alignment horizontal="center" vertical="center" wrapText="1"/>
    </xf>
    <xf numFmtId="164" fontId="27" fillId="0" borderId="1" xfId="0" applyNumberFormat="1" applyFont="1" applyBorder="1" applyAlignment="1">
      <alignment horizontal="left" vertical="center" wrapText="1"/>
    </xf>
    <xf numFmtId="0" fontId="49" fillId="8" borderId="1" xfId="0" applyFont="1" applyFill="1" applyBorder="1" applyAlignment="1">
      <alignment vertical="center" wrapText="1"/>
    </xf>
    <xf numFmtId="164" fontId="27" fillId="0" borderId="1" xfId="0" applyNumberFormat="1" applyFont="1" applyBorder="1" applyAlignment="1">
      <alignment horizontal="center" vertical="center" wrapText="1"/>
    </xf>
    <xf numFmtId="0" fontId="35" fillId="0" borderId="1" xfId="0" applyFont="1" applyBorder="1" applyAlignment="1">
      <alignment horizontal="left" vertical="center" wrapText="1"/>
    </xf>
    <xf numFmtId="3" fontId="27" fillId="0" borderId="1" xfId="0" applyNumberFormat="1" applyFont="1" applyBorder="1" applyAlignment="1">
      <alignment horizontal="center" vertical="center"/>
    </xf>
    <xf numFmtId="0" fontId="49" fillId="8" borderId="1" xfId="0" applyFont="1" applyFill="1" applyBorder="1" applyAlignment="1">
      <alignment vertical="center"/>
    </xf>
    <xf numFmtId="0" fontId="49" fillId="0" borderId="1" xfId="0" applyFont="1" applyBorder="1" applyAlignment="1">
      <alignment vertical="center"/>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35" fillId="8" borderId="1" xfId="0" applyFont="1" applyFill="1" applyBorder="1" applyAlignment="1">
      <alignment horizontal="center" vertical="center" wrapText="1"/>
    </xf>
    <xf numFmtId="0" fontId="49" fillId="8" borderId="1" xfId="0" applyFont="1" applyFill="1" applyBorder="1" applyAlignment="1">
      <alignment horizontal="center" vertical="center" wrapText="1"/>
    </xf>
    <xf numFmtId="164" fontId="21" fillId="0" borderId="0" xfId="1" applyNumberFormat="1" applyFont="1" applyFill="1" applyBorder="1" applyAlignment="1">
      <alignment horizontal="center" vertical="center" wrapText="1"/>
    </xf>
    <xf numFmtId="164" fontId="21" fillId="0" borderId="0" xfId="1" applyNumberFormat="1" applyFont="1" applyFill="1" applyBorder="1" applyAlignment="1">
      <alignment vertical="center"/>
    </xf>
    <xf numFmtId="43" fontId="27" fillId="0" borderId="0" xfId="1" applyFont="1" applyFill="1" applyBorder="1" applyAlignment="1">
      <alignment vertical="center"/>
    </xf>
    <xf numFmtId="43" fontId="21" fillId="0" borderId="0" xfId="1" applyFont="1" applyFill="1" applyBorder="1" applyAlignment="1">
      <alignment vertical="center"/>
    </xf>
    <xf numFmtId="43" fontId="27" fillId="0" borderId="0" xfId="1" applyFont="1" applyFill="1" applyBorder="1" applyAlignment="1">
      <alignment horizontal="center" vertical="center" wrapText="1"/>
    </xf>
    <xf numFmtId="37" fontId="27" fillId="0" borderId="0" xfId="1" applyNumberFormat="1" applyFont="1"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35" fillId="0" borderId="3" xfId="0" applyFont="1" applyBorder="1" applyAlignment="1">
      <alignment vertical="center" wrapText="1"/>
    </xf>
    <xf numFmtId="0" fontId="27" fillId="0" borderId="1" xfId="0" applyFont="1" applyBorder="1" applyAlignment="1">
      <alignment vertical="center"/>
    </xf>
    <xf numFmtId="0" fontId="55" fillId="0" borderId="1" xfId="0" applyFont="1" applyBorder="1" applyAlignment="1">
      <alignment horizontal="left" vertical="center" wrapText="1"/>
    </xf>
    <xf numFmtId="43" fontId="27" fillId="0" borderId="1" xfId="1" applyFont="1" applyBorder="1" applyAlignment="1">
      <alignment horizontal="left" vertical="center" wrapText="1"/>
    </xf>
    <xf numFmtId="43" fontId="22" fillId="0" borderId="3" xfId="1" applyFont="1" applyFill="1" applyBorder="1" applyAlignment="1">
      <alignment horizontal="center" vertical="center" wrapText="1"/>
    </xf>
    <xf numFmtId="43" fontId="22" fillId="0" borderId="4" xfId="1" applyFont="1" applyFill="1" applyBorder="1" applyAlignment="1">
      <alignment horizontal="center" vertical="center" wrapText="1"/>
    </xf>
    <xf numFmtId="43" fontId="22" fillId="0" borderId="5" xfId="1" applyFont="1" applyFill="1" applyBorder="1" applyAlignment="1">
      <alignment horizontal="center" vertical="center" wrapText="1"/>
    </xf>
    <xf numFmtId="43" fontId="21" fillId="0" borderId="11" xfId="1" applyFont="1" applyFill="1" applyBorder="1" applyAlignment="1">
      <alignment horizontal="center" vertical="center"/>
    </xf>
    <xf numFmtId="164" fontId="21" fillId="0" borderId="11" xfId="1" applyNumberFormat="1" applyFont="1" applyFill="1" applyBorder="1" applyAlignment="1">
      <alignment horizontal="center" vertical="center"/>
    </xf>
    <xf numFmtId="43" fontId="27" fillId="0" borderId="11" xfId="1" applyFont="1" applyFill="1" applyBorder="1" applyAlignment="1">
      <alignment horizontal="center" vertical="center"/>
    </xf>
    <xf numFmtId="43" fontId="21" fillId="0" borderId="12" xfId="1" applyFont="1" applyFill="1" applyBorder="1" applyAlignment="1">
      <alignment horizontal="center" vertical="center"/>
    </xf>
    <xf numFmtId="164" fontId="21" fillId="0" borderId="12" xfId="1" applyNumberFormat="1" applyFont="1" applyFill="1" applyBorder="1" applyAlignment="1">
      <alignment horizontal="center" vertical="center"/>
    </xf>
    <xf numFmtId="43" fontId="27" fillId="0" borderId="12" xfId="1" applyFont="1" applyFill="1" applyBorder="1" applyAlignment="1">
      <alignment horizontal="center" vertical="center"/>
    </xf>
    <xf numFmtId="37" fontId="53" fillId="0" borderId="0" xfId="1" applyNumberFormat="1" applyFont="1" applyFill="1" applyBorder="1" applyAlignment="1">
      <alignment horizontal="center" vertical="center" wrapText="1"/>
    </xf>
    <xf numFmtId="164" fontId="53" fillId="0" borderId="0" xfId="1" applyNumberFormat="1" applyFont="1" applyFill="1" applyBorder="1" applyAlignment="1">
      <alignment horizontal="center" vertical="center" wrapText="1"/>
    </xf>
    <xf numFmtId="164" fontId="11" fillId="0" borderId="0" xfId="1" applyNumberFormat="1" applyFont="1" applyFill="1" applyBorder="1" applyAlignment="1">
      <alignment vertical="center"/>
    </xf>
    <xf numFmtId="0" fontId="49" fillId="13" borderId="1" xfId="0" applyFont="1" applyFill="1" applyBorder="1" applyAlignment="1">
      <alignment vertical="center" wrapText="1"/>
    </xf>
    <xf numFmtId="164" fontId="6" fillId="0" borderId="0" xfId="1" applyNumberFormat="1" applyFont="1"/>
    <xf numFmtId="43" fontId="13" fillId="0" borderId="1" xfId="1" applyFont="1" applyFill="1" applyBorder="1" applyAlignment="1">
      <alignment horizontal="center" vertical="center" wrapText="1"/>
    </xf>
    <xf numFmtId="43" fontId="11" fillId="0" borderId="0" xfId="1" applyFont="1" applyFill="1" applyBorder="1" applyAlignment="1">
      <alignment horizontal="center" vertical="center" wrapText="1"/>
    </xf>
    <xf numFmtId="43" fontId="0" fillId="0" borderId="0" xfId="1" applyFont="1"/>
    <xf numFmtId="0" fontId="11" fillId="0" borderId="0" xfId="0" applyFont="1" applyAlignment="1">
      <alignment horizontal="left" vertical="center" wrapText="1"/>
    </xf>
    <xf numFmtId="164" fontId="53" fillId="0" borderId="0" xfId="0" applyNumberFormat="1" applyFont="1" applyAlignment="1">
      <alignment horizontal="center" vertical="center" wrapText="1"/>
    </xf>
    <xf numFmtId="164" fontId="6" fillId="0" borderId="0" xfId="0" applyNumberFormat="1" applyFont="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horizontal="center" vertical="center" wrapText="1"/>
    </xf>
    <xf numFmtId="0" fontId="21" fillId="0" borderId="0" xfId="0" applyFont="1" applyAlignment="1">
      <alignment horizontal="center" vertical="center" wrapText="1"/>
    </xf>
    <xf numFmtId="3" fontId="42" fillId="4" borderId="0" xfId="0" applyNumberFormat="1" applyFont="1" applyFill="1" applyAlignment="1">
      <alignment horizontal="center" vertical="center" wrapText="1"/>
    </xf>
    <xf numFmtId="4" fontId="21" fillId="0" borderId="0" xfId="0" applyNumberFormat="1" applyFont="1" applyAlignment="1">
      <alignment horizontal="center" vertical="center" wrapText="1"/>
    </xf>
    <xf numFmtId="3" fontId="21" fillId="0" borderId="0" xfId="0" applyNumberFormat="1" applyFont="1" applyAlignment="1">
      <alignment horizontal="center" vertical="center" wrapText="1"/>
    </xf>
    <xf numFmtId="0" fontId="35" fillId="0" borderId="0" xfId="0" applyFont="1" applyAlignment="1">
      <alignment horizontal="left" vertical="center" wrapText="1"/>
    </xf>
    <xf numFmtId="0" fontId="49" fillId="0" borderId="0" xfId="0" applyFont="1" applyAlignment="1">
      <alignment horizontal="center" vertical="center" wrapText="1"/>
    </xf>
    <xf numFmtId="3" fontId="27" fillId="0" borderId="0" xfId="0" applyNumberFormat="1" applyFont="1" applyAlignment="1">
      <alignment horizontal="center" vertical="center" wrapText="1"/>
    </xf>
    <xf numFmtId="164" fontId="21" fillId="0" borderId="0" xfId="0" applyNumberFormat="1" applyFont="1" applyAlignment="1">
      <alignment horizontal="center" vertical="center" wrapText="1"/>
    </xf>
    <xf numFmtId="164" fontId="27" fillId="0" borderId="0" xfId="0" applyNumberFormat="1" applyFont="1" applyAlignment="1">
      <alignment horizontal="center" vertical="center" wrapText="1"/>
    </xf>
    <xf numFmtId="164" fontId="27" fillId="0" borderId="0" xfId="0" applyNumberFormat="1" applyFont="1" applyAlignment="1">
      <alignment horizontal="left" vertical="center" wrapText="1"/>
    </xf>
    <xf numFmtId="0" fontId="49" fillId="0" borderId="1"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164" fontId="14" fillId="3" borderId="0" xfId="0" applyNumberFormat="1" applyFont="1" applyFill="1" applyAlignment="1">
      <alignment horizontal="center" vertical="center" wrapText="1"/>
    </xf>
    <xf numFmtId="164" fontId="14" fillId="0" borderId="0" xfId="0" applyNumberFormat="1" applyFont="1" applyAlignment="1">
      <alignment horizontal="center" vertical="center" wrapText="1"/>
    </xf>
    <xf numFmtId="164" fontId="15" fillId="0" borderId="0" xfId="0" applyNumberFormat="1" applyFont="1" applyAlignment="1">
      <alignment horizontal="left" vertical="center" wrapText="1"/>
    </xf>
    <xf numFmtId="164" fontId="12" fillId="0" borderId="1" xfId="1" applyNumberFormat="1" applyFont="1" applyFill="1" applyBorder="1" applyAlignment="1">
      <alignment vertical="center" wrapText="1"/>
    </xf>
    <xf numFmtId="43" fontId="11" fillId="0" borderId="11" xfId="1" applyFont="1" applyBorder="1" applyAlignment="1">
      <alignment vertical="center"/>
    </xf>
    <xf numFmtId="43" fontId="11" fillId="0" borderId="1" xfId="1" applyFont="1" applyBorder="1" applyAlignment="1">
      <alignment vertical="center"/>
    </xf>
    <xf numFmtId="165" fontId="11" fillId="0" borderId="0" xfId="0" applyNumberFormat="1" applyFont="1" applyAlignment="1">
      <alignment vertical="center"/>
    </xf>
    <xf numFmtId="164" fontId="11" fillId="0" borderId="11" xfId="1" applyNumberFormat="1" applyFont="1" applyBorder="1" applyAlignment="1">
      <alignment vertical="center"/>
    </xf>
    <xf numFmtId="43" fontId="11" fillId="0" borderId="0" xfId="1" applyFont="1" applyAlignment="1">
      <alignment vertical="center"/>
    </xf>
    <xf numFmtId="43" fontId="12" fillId="0" borderId="1" xfId="1" applyFont="1" applyBorder="1" applyAlignment="1">
      <alignment horizontal="center" vertical="center" wrapText="1"/>
    </xf>
    <xf numFmtId="164" fontId="0" fillId="0" borderId="0" xfId="1" applyNumberFormat="1" applyFont="1"/>
    <xf numFmtId="164" fontId="10" fillId="0" borderId="0" xfId="1" applyNumberFormat="1" applyFont="1" applyAlignment="1">
      <alignment horizontal="center" vertical="center"/>
    </xf>
    <xf numFmtId="164" fontId="11" fillId="0" borderId="0" xfId="1" applyNumberFormat="1" applyFont="1" applyAlignment="1">
      <alignment vertical="center"/>
    </xf>
    <xf numFmtId="164" fontId="12" fillId="0" borderId="1" xfId="1" applyNumberFormat="1" applyFont="1" applyBorder="1" applyAlignment="1">
      <alignment horizontal="center" vertical="center" wrapText="1"/>
    </xf>
    <xf numFmtId="0" fontId="35" fillId="0" borderId="11" xfId="0" applyFont="1" applyBorder="1" applyAlignment="1">
      <alignment vertical="center" wrapText="1"/>
    </xf>
    <xf numFmtId="0" fontId="21" fillId="3" borderId="1" xfId="0" applyFont="1" applyFill="1" applyBorder="1" applyAlignment="1">
      <alignment vertical="center" wrapText="1"/>
    </xf>
    <xf numFmtId="0" fontId="10" fillId="0" borderId="0" xfId="0" applyFont="1" applyAlignment="1">
      <alignment horizontal="center" vertical="center" wrapText="1"/>
    </xf>
    <xf numFmtId="164" fontId="11" fillId="0" borderId="2" xfId="1" applyNumberFormat="1" applyFont="1" applyFill="1" applyBorder="1" applyAlignment="1">
      <alignment vertical="center" wrapText="1"/>
    </xf>
    <xf numFmtId="164" fontId="29" fillId="0" borderId="2" xfId="1" applyNumberFormat="1" applyFont="1" applyFill="1" applyBorder="1" applyAlignment="1">
      <alignment vertical="center" wrapText="1"/>
    </xf>
    <xf numFmtId="3" fontId="11" fillId="0" borderId="1" xfId="0" applyNumberFormat="1" applyFont="1" applyBorder="1" applyAlignment="1">
      <alignment vertical="center" wrapText="1"/>
    </xf>
    <xf numFmtId="3" fontId="11" fillId="0" borderId="0" xfId="0" applyNumberFormat="1" applyFont="1" applyAlignment="1">
      <alignment horizontal="center" vertical="center" wrapText="1"/>
    </xf>
    <xf numFmtId="0" fontId="17" fillId="0" borderId="2" xfId="0" applyFont="1" applyBorder="1" applyAlignment="1">
      <alignment vertical="center" wrapText="1"/>
    </xf>
    <xf numFmtId="0" fontId="29" fillId="0" borderId="2" xfId="0" applyFont="1" applyBorder="1" applyAlignment="1">
      <alignment vertical="center" wrapText="1"/>
    </xf>
    <xf numFmtId="0" fontId="18" fillId="0" borderId="0" xfId="0" applyFont="1" applyAlignment="1">
      <alignment vertical="center" wrapText="1"/>
    </xf>
    <xf numFmtId="0" fontId="15" fillId="0" borderId="0" xfId="0" applyFont="1" applyAlignment="1">
      <alignment vertical="center" wrapText="1"/>
    </xf>
    <xf numFmtId="0" fontId="27" fillId="0" borderId="1" xfId="0" applyFont="1" applyBorder="1" applyAlignment="1">
      <alignment horizontal="left" vertical="center" wrapText="1"/>
    </xf>
    <xf numFmtId="164" fontId="27" fillId="0" borderId="1" xfId="1" applyNumberFormat="1" applyFont="1" applyFill="1" applyBorder="1" applyAlignment="1">
      <alignment vertical="center" wrapText="1"/>
    </xf>
    <xf numFmtId="0" fontId="27" fillId="0" borderId="0" xfId="0" applyFont="1" applyAlignment="1">
      <alignment horizontal="left" vertical="center" wrapText="1"/>
    </xf>
    <xf numFmtId="2" fontId="27" fillId="0" borderId="0" xfId="0" applyNumberFormat="1" applyFont="1" applyAlignment="1">
      <alignment horizontal="center" vertical="center" wrapText="1"/>
    </xf>
    <xf numFmtId="2" fontId="27" fillId="0" borderId="14" xfId="0" applyNumberFormat="1" applyFont="1" applyBorder="1" applyAlignment="1">
      <alignment horizontal="center" vertical="center" wrapText="1"/>
    </xf>
    <xf numFmtId="2" fontId="31" fillId="0" borderId="0" xfId="0" applyNumberFormat="1" applyFont="1" applyAlignment="1">
      <alignment horizontal="center" vertical="center" wrapText="1"/>
    </xf>
    <xf numFmtId="164" fontId="27" fillId="0" borderId="0" xfId="1" applyNumberFormat="1" applyFont="1" applyFill="1" applyBorder="1" applyAlignment="1">
      <alignment vertical="center" wrapText="1"/>
    </xf>
    <xf numFmtId="164" fontId="6" fillId="0" borderId="0" xfId="1" applyNumberFormat="1" applyFont="1" applyAlignment="1">
      <alignment horizontal="center" vertical="center" wrapText="1"/>
    </xf>
    <xf numFmtId="0" fontId="0" fillId="0" borderId="0" xfId="0" applyAlignment="1">
      <alignment wrapText="1"/>
    </xf>
    <xf numFmtId="165" fontId="13" fillId="0" borderId="1" xfId="0" applyNumberFormat="1" applyFont="1" applyBorder="1" applyAlignment="1">
      <alignment horizontal="center" vertical="center"/>
    </xf>
    <xf numFmtId="164" fontId="12" fillId="0" borderId="0" xfId="1" applyNumberFormat="1" applyFont="1" applyFill="1" applyBorder="1" applyAlignment="1">
      <alignment horizontal="center" vertical="center" wrapText="1"/>
    </xf>
    <xf numFmtId="164" fontId="29" fillId="0" borderId="0" xfId="1" applyNumberFormat="1" applyFont="1" applyFill="1" applyBorder="1" applyAlignment="1">
      <alignment vertical="center" wrapText="1"/>
    </xf>
    <xf numFmtId="3" fontId="11" fillId="0" borderId="11" xfId="0" applyNumberFormat="1" applyFont="1" applyBorder="1" applyAlignment="1">
      <alignment vertical="center"/>
    </xf>
    <xf numFmtId="0" fontId="0" fillId="0" borderId="0" xfId="0" applyAlignment="1">
      <alignment vertical="center" wrapText="1"/>
    </xf>
    <xf numFmtId="165" fontId="13" fillId="0" borderId="1" xfId="0" applyNumberFormat="1" applyFont="1" applyBorder="1" applyAlignment="1">
      <alignment horizontal="center" vertical="center" wrapText="1"/>
    </xf>
    <xf numFmtId="164" fontId="35" fillId="0" borderId="1" xfId="1" applyNumberFormat="1" applyFont="1" applyFill="1" applyBorder="1" applyAlignment="1">
      <alignment horizontal="center" vertical="center"/>
    </xf>
    <xf numFmtId="0" fontId="35" fillId="0" borderId="1" xfId="1" applyNumberFormat="1"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164" fontId="35" fillId="0" borderId="1" xfId="1" applyNumberFormat="1" applyFont="1" applyFill="1" applyBorder="1" applyAlignment="1">
      <alignment horizontal="center" vertical="center" wrapText="1"/>
    </xf>
    <xf numFmtId="0" fontId="35" fillId="0" borderId="1" xfId="1" applyNumberFormat="1" applyFont="1" applyFill="1" applyBorder="1" applyAlignment="1">
      <alignment horizontal="center" vertical="center" wrapText="1"/>
    </xf>
    <xf numFmtId="3" fontId="35" fillId="0" borderId="1" xfId="1" applyNumberFormat="1" applyFont="1" applyFill="1" applyBorder="1" applyAlignment="1">
      <alignment horizontal="center" vertical="center" wrapText="1"/>
    </xf>
    <xf numFmtId="1" fontId="40" fillId="0" borderId="1" xfId="1" applyNumberFormat="1" applyFont="1" applyFill="1" applyBorder="1" applyAlignment="1">
      <alignment horizontal="center" vertical="center" wrapText="1"/>
    </xf>
    <xf numFmtId="43" fontId="11" fillId="0" borderId="0" xfId="1" applyNumberFormat="1" applyFont="1" applyFill="1" applyBorder="1" applyAlignment="1">
      <alignment horizontal="center" vertical="center" wrapText="1"/>
    </xf>
    <xf numFmtId="165" fontId="56" fillId="0" borderId="1" xfId="0" applyNumberFormat="1" applyFont="1" applyBorder="1" applyAlignment="1">
      <alignment horizontal="center" vertical="center" wrapText="1"/>
    </xf>
    <xf numFmtId="0" fontId="57" fillId="0" borderId="0" xfId="0" applyFont="1" applyAlignment="1">
      <alignment vertical="center"/>
    </xf>
    <xf numFmtId="0" fontId="30" fillId="0" borderId="0" xfId="0" applyFont="1" applyBorder="1" applyAlignment="1">
      <alignment horizontal="center" vertical="center" wrapText="1"/>
    </xf>
    <xf numFmtId="164" fontId="11" fillId="0" borderId="11" xfId="1" applyNumberFormat="1" applyFont="1" applyFill="1" applyBorder="1" applyAlignment="1">
      <alignment horizontal="center" vertical="center" wrapText="1"/>
    </xf>
    <xf numFmtId="164" fontId="11" fillId="0" borderId="12"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43" fontId="5" fillId="0" borderId="1" xfId="1" applyFont="1" applyFill="1" applyBorder="1" applyAlignment="1">
      <alignment horizontal="center" vertical="center" wrapText="1"/>
    </xf>
    <xf numFmtId="164" fontId="17" fillId="0" borderId="1" xfId="1" applyNumberFormat="1" applyFont="1" applyFill="1" applyBorder="1" applyAlignment="1">
      <alignment horizontal="center" vertical="center" wrapText="1"/>
    </xf>
    <xf numFmtId="43" fontId="12" fillId="0" borderId="1" xfId="1" applyFont="1" applyFill="1" applyBorder="1" applyAlignment="1">
      <alignment horizontal="center" vertical="center" wrapText="1"/>
    </xf>
    <xf numFmtId="43" fontId="11" fillId="0" borderId="12" xfId="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40" fillId="0" borderId="1" xfId="1" applyNumberFormat="1" applyFont="1" applyFill="1" applyBorder="1" applyAlignment="1">
      <alignment horizontal="center" vertical="center" wrapText="1"/>
    </xf>
    <xf numFmtId="164" fontId="40" fillId="0" borderId="1" xfId="1"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0" fontId="12" fillId="5" borderId="0" xfId="0" applyFont="1" applyFill="1" applyAlignment="1">
      <alignment horizontal="center" vertical="center" wrapText="1"/>
    </xf>
    <xf numFmtId="0" fontId="12" fillId="0" borderId="0" xfId="0" applyFont="1" applyAlignment="1">
      <alignment horizontal="center" vertical="center" wrapText="1"/>
    </xf>
    <xf numFmtId="0" fontId="5" fillId="6" borderId="0" xfId="0" applyFont="1" applyFill="1" applyAlignment="1">
      <alignment horizontal="center" vertical="center" wrapText="1"/>
    </xf>
    <xf numFmtId="0" fontId="5" fillId="6"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11" fillId="0" borderId="1" xfId="1" applyNumberFormat="1" applyFont="1" applyFill="1" applyBorder="1" applyAlignment="1">
      <alignment horizontal="center" vertical="center"/>
    </xf>
    <xf numFmtId="164" fontId="11" fillId="0" borderId="11" xfId="1" applyNumberFormat="1" applyFont="1" applyFill="1" applyBorder="1" applyAlignment="1">
      <alignment horizontal="center" vertical="center" wrapText="1"/>
    </xf>
    <xf numFmtId="164" fontId="11" fillId="0" borderId="12"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164" fontId="11" fillId="0" borderId="11" xfId="1" applyNumberFormat="1" applyFont="1" applyFill="1" applyBorder="1" applyAlignment="1">
      <alignment horizontal="center" vertical="center"/>
    </xf>
    <xf numFmtId="164" fontId="11" fillId="0" borderId="12" xfId="1" applyNumberFormat="1" applyFont="1" applyFill="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0" xfId="0" applyFont="1" applyAlignment="1">
      <alignment horizontal="center" vertical="center"/>
    </xf>
    <xf numFmtId="164" fontId="2" fillId="0" borderId="3" xfId="1" applyNumberFormat="1" applyFont="1" applyFill="1" applyBorder="1" applyAlignment="1">
      <alignment horizontal="center" vertical="center" wrapText="1"/>
    </xf>
    <xf numFmtId="164" fontId="2" fillId="0" borderId="4"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164" fontId="11" fillId="0" borderId="6" xfId="1" applyNumberFormat="1" applyFont="1" applyFill="1" applyBorder="1" applyAlignment="1">
      <alignment horizontal="center" vertical="center" wrapText="1"/>
    </xf>
    <xf numFmtId="164" fontId="11" fillId="0" borderId="7" xfId="1" applyNumberFormat="1" applyFont="1" applyFill="1" applyBorder="1" applyAlignment="1">
      <alignment horizontal="center" vertical="center" wrapText="1"/>
    </xf>
    <xf numFmtId="164" fontId="11" fillId="0" borderId="8" xfId="1" applyNumberFormat="1"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164" fontId="11" fillId="0" borderId="9" xfId="1" applyNumberFormat="1" applyFont="1" applyFill="1" applyBorder="1" applyAlignment="1">
      <alignment horizontal="center" vertical="center" wrapText="1"/>
    </xf>
    <xf numFmtId="164" fontId="11" fillId="0" borderId="10" xfId="1" applyNumberFormat="1" applyFont="1" applyFill="1" applyBorder="1" applyAlignment="1">
      <alignment horizontal="center" vertical="center" wrapText="1"/>
    </xf>
    <xf numFmtId="3" fontId="11" fillId="0" borderId="11" xfId="0" applyNumberFormat="1" applyFont="1" applyBorder="1" applyAlignment="1">
      <alignment horizontal="center" vertical="center"/>
    </xf>
    <xf numFmtId="3" fontId="11" fillId="0" borderId="12" xfId="0" applyNumberFormat="1" applyFont="1" applyBorder="1" applyAlignment="1">
      <alignment horizontal="center" vertical="center"/>
    </xf>
    <xf numFmtId="0" fontId="2"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20" fillId="0" borderId="0" xfId="0" applyFont="1" applyAlignment="1">
      <alignment horizontal="center" vertical="center"/>
    </xf>
    <xf numFmtId="0" fontId="8" fillId="0" borderId="2" xfId="0" applyFont="1" applyBorder="1" applyAlignment="1">
      <alignment horizontal="left" vertical="center"/>
    </xf>
    <xf numFmtId="164" fontId="22" fillId="0" borderId="1" xfId="1" applyNumberFormat="1" applyFont="1" applyBorder="1" applyAlignment="1">
      <alignment horizontal="center" vertical="center"/>
    </xf>
    <xf numFmtId="0" fontId="18" fillId="0" borderId="1"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64" fontId="8" fillId="0" borderId="3" xfId="1" applyNumberFormat="1" applyFont="1" applyBorder="1" applyAlignment="1">
      <alignment horizontal="center" vertical="center"/>
    </xf>
    <xf numFmtId="164" fontId="8" fillId="0" borderId="4" xfId="1" applyNumberFormat="1" applyFont="1" applyBorder="1" applyAlignment="1">
      <alignment horizontal="center" vertical="center"/>
    </xf>
    <xf numFmtId="164" fontId="8" fillId="0" borderId="5" xfId="1" applyNumberFormat="1" applyFont="1" applyBorder="1" applyAlignment="1">
      <alignment horizontal="center" vertical="center"/>
    </xf>
    <xf numFmtId="0" fontId="22"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40" fillId="0" borderId="1" xfId="1" applyNumberFormat="1" applyFont="1" applyFill="1" applyBorder="1" applyAlignment="1">
      <alignment horizontal="center" vertical="center" wrapText="1"/>
    </xf>
    <xf numFmtId="164" fontId="40" fillId="0" borderId="1" xfId="1" applyNumberFormat="1" applyFont="1" applyFill="1" applyBorder="1" applyAlignment="1">
      <alignment horizontal="center" vertical="center" wrapText="1"/>
    </xf>
    <xf numFmtId="164" fontId="11" fillId="0" borderId="13" xfId="1" applyNumberFormat="1" applyFont="1" applyFill="1" applyBorder="1" applyAlignment="1">
      <alignment horizontal="center" vertical="center" wrapText="1"/>
    </xf>
    <xf numFmtId="164" fontId="6" fillId="0" borderId="11" xfId="1" applyNumberFormat="1" applyFont="1" applyFill="1" applyBorder="1" applyAlignment="1">
      <alignment horizontal="center" vertical="center" wrapText="1"/>
    </xf>
    <xf numFmtId="164" fontId="6" fillId="0" borderId="13" xfId="1" applyNumberFormat="1" applyFont="1" applyFill="1" applyBorder="1" applyAlignment="1">
      <alignment horizontal="center" vertical="center" wrapText="1"/>
    </xf>
    <xf numFmtId="164" fontId="6" fillId="0" borderId="12" xfId="1" applyNumberFormat="1"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43" fontId="11" fillId="0" borderId="11" xfId="1" applyFont="1" applyFill="1" applyBorder="1" applyAlignment="1">
      <alignment horizontal="center" vertical="center" wrapText="1"/>
    </xf>
    <xf numFmtId="43" fontId="11" fillId="0" borderId="12" xfId="1" applyFont="1" applyFill="1" applyBorder="1" applyAlignment="1">
      <alignment horizontal="center" vertical="center" wrapText="1"/>
    </xf>
    <xf numFmtId="43" fontId="22" fillId="0" borderId="1" xfId="1"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43" fontId="12" fillId="0" borderId="11" xfId="1" applyFont="1" applyFill="1" applyBorder="1" applyAlignment="1">
      <alignment horizontal="center" vertical="center" wrapText="1"/>
    </xf>
    <xf numFmtId="43" fontId="12" fillId="0" borderId="12" xfId="1" applyFont="1" applyFill="1" applyBorder="1" applyAlignment="1">
      <alignment horizontal="center" vertical="center" wrapText="1"/>
    </xf>
    <xf numFmtId="164" fontId="12" fillId="0" borderId="11" xfId="1" applyNumberFormat="1" applyFont="1" applyFill="1" applyBorder="1" applyAlignment="1">
      <alignment horizontal="center" vertical="center" wrapText="1"/>
    </xf>
    <xf numFmtId="164" fontId="12" fillId="0" borderId="12"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164" fontId="5" fillId="0" borderId="3" xfId="1" applyNumberFormat="1" applyFont="1" applyFill="1" applyBorder="1" applyAlignment="1">
      <alignment horizontal="center" vertical="center" wrapText="1"/>
    </xf>
    <xf numFmtId="164" fontId="5" fillId="0" borderId="5" xfId="1"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2" fillId="0" borderId="4" xfId="0" applyFont="1" applyBorder="1" applyAlignment="1">
      <alignment horizontal="center"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5" fillId="0" borderId="3" xfId="1" applyNumberFormat="1" applyFont="1" applyFill="1" applyBorder="1" applyAlignment="1">
      <alignment horizontal="center" vertical="center" wrapText="1"/>
    </xf>
    <xf numFmtId="0" fontId="5" fillId="0" borderId="4" xfId="1" applyNumberFormat="1" applyFont="1" applyFill="1" applyBorder="1" applyAlignment="1">
      <alignment horizontal="center" vertical="center" wrapText="1"/>
    </xf>
    <xf numFmtId="0" fontId="5" fillId="0" borderId="5" xfId="1" applyNumberFormat="1" applyFont="1" applyFill="1" applyBorder="1" applyAlignment="1">
      <alignment horizontal="center" vertical="center" wrapText="1"/>
    </xf>
    <xf numFmtId="0" fontId="17" fillId="0" borderId="2" xfId="0" applyFont="1" applyBorder="1" applyAlignment="1">
      <alignment horizontal="left" vertical="center" wrapText="1"/>
    </xf>
    <xf numFmtId="165" fontId="11" fillId="0" borderId="11" xfId="0" applyNumberFormat="1" applyFont="1" applyBorder="1" applyAlignment="1">
      <alignment horizontal="center" vertical="center" wrapText="1"/>
    </xf>
    <xf numFmtId="165" fontId="11" fillId="0" borderId="13" xfId="0" applyNumberFormat="1" applyFont="1" applyBorder="1" applyAlignment="1">
      <alignment horizontal="center" vertical="center" wrapText="1"/>
    </xf>
    <xf numFmtId="165" fontId="11" fillId="0" borderId="12" xfId="0" applyNumberFormat="1"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9" fillId="0" borderId="2" xfId="0" applyFont="1" applyBorder="1" applyAlignment="1">
      <alignment horizontal="center" vertical="center" wrapText="1"/>
    </xf>
    <xf numFmtId="0" fontId="12" fillId="0" borderId="2" xfId="0" applyFont="1" applyBorder="1" applyAlignment="1">
      <alignment horizontal="left" vertical="center" wrapText="1"/>
    </xf>
    <xf numFmtId="164" fontId="17" fillId="0" borderId="3" xfId="1" applyNumberFormat="1" applyFont="1" applyFill="1" applyBorder="1" applyAlignment="1">
      <alignment horizontal="center" vertical="center" wrapText="1"/>
    </xf>
    <xf numFmtId="164" fontId="17" fillId="0" borderId="4" xfId="1" applyNumberFormat="1" applyFont="1" applyFill="1" applyBorder="1" applyAlignment="1">
      <alignment horizontal="center" vertical="center" wrapText="1"/>
    </xf>
    <xf numFmtId="164" fontId="17" fillId="0" borderId="5" xfId="1"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164" fontId="17" fillId="0" borderId="1" xfId="1" applyNumberFormat="1" applyFont="1" applyFill="1" applyBorder="1" applyAlignment="1">
      <alignment horizontal="center" vertical="center" wrapText="1"/>
    </xf>
    <xf numFmtId="0" fontId="10" fillId="0" borderId="0" xfId="0" applyFont="1" applyAlignment="1">
      <alignment horizontal="center" vertical="center" wrapText="1"/>
    </xf>
    <xf numFmtId="164" fontId="28" fillId="0" borderId="3" xfId="1" applyNumberFormat="1" applyFont="1" applyFill="1" applyBorder="1" applyAlignment="1">
      <alignment horizontal="center" vertical="center" wrapText="1"/>
    </xf>
    <xf numFmtId="164" fontId="28" fillId="0" borderId="4" xfId="1" applyNumberFormat="1" applyFont="1" applyFill="1" applyBorder="1" applyAlignment="1">
      <alignment horizontal="center" vertical="center" wrapText="1"/>
    </xf>
    <xf numFmtId="164" fontId="28" fillId="0" borderId="5" xfId="1" applyNumberFormat="1" applyFont="1" applyFill="1" applyBorder="1" applyAlignment="1">
      <alignment horizontal="center" vertical="center" wrapText="1"/>
    </xf>
    <xf numFmtId="164" fontId="12" fillId="0" borderId="3" xfId="1" applyNumberFormat="1" applyFont="1" applyFill="1" applyBorder="1" applyAlignment="1">
      <alignment horizontal="center" vertical="center" wrapText="1"/>
    </xf>
    <xf numFmtId="164" fontId="12" fillId="0" borderId="4" xfId="1" applyNumberFormat="1" applyFont="1" applyFill="1" applyBorder="1" applyAlignment="1">
      <alignment horizontal="center" vertical="center" wrapText="1"/>
    </xf>
    <xf numFmtId="164" fontId="12" fillId="0" borderId="5" xfId="1" applyNumberFormat="1"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10" xfId="2" applyFont="1" applyFill="1" applyBorder="1" applyAlignment="1">
      <alignment horizontal="center" vertical="center" wrapText="1"/>
    </xf>
    <xf numFmtId="164" fontId="5" fillId="0" borderId="11" xfId="1" applyNumberFormat="1" applyFont="1" applyFill="1" applyBorder="1" applyAlignment="1">
      <alignment horizontal="center" vertical="center" wrapText="1"/>
    </xf>
    <xf numFmtId="164" fontId="5" fillId="0" borderId="12"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43" fontId="12" fillId="0" borderId="1" xfId="1" applyFont="1" applyFill="1" applyBorder="1" applyAlignment="1">
      <alignment horizontal="center" vertical="center" wrapText="1"/>
    </xf>
    <xf numFmtId="164" fontId="11" fillId="0" borderId="1" xfId="1" applyNumberFormat="1" applyFont="1" applyBorder="1" applyAlignment="1">
      <alignment horizontal="center" vertical="center"/>
    </xf>
    <xf numFmtId="166" fontId="11" fillId="0" borderId="11" xfId="1" applyNumberFormat="1" applyFont="1" applyBorder="1" applyAlignment="1">
      <alignment horizontal="center" vertical="center" wrapText="1"/>
    </xf>
    <xf numFmtId="166" fontId="11" fillId="0" borderId="13" xfId="1" applyNumberFormat="1" applyFont="1" applyBorder="1" applyAlignment="1">
      <alignment horizontal="center" vertical="center" wrapText="1"/>
    </xf>
    <xf numFmtId="166" fontId="11" fillId="0" borderId="12" xfId="1" applyNumberFormat="1" applyFont="1" applyBorder="1" applyAlignment="1">
      <alignment horizontal="center" vertical="center" wrapText="1"/>
    </xf>
    <xf numFmtId="43" fontId="11" fillId="0" borderId="1" xfId="1" applyFont="1" applyBorder="1" applyAlignment="1">
      <alignment horizontal="center" vertical="center"/>
    </xf>
    <xf numFmtId="43" fontId="5" fillId="0" borderId="1" xfId="1" applyFont="1" applyFill="1" applyBorder="1" applyAlignment="1">
      <alignment horizontal="center" vertical="center" wrapText="1"/>
    </xf>
    <xf numFmtId="0" fontId="5" fillId="0" borderId="11" xfId="1" applyNumberFormat="1" applyFont="1" applyFill="1" applyBorder="1" applyAlignment="1">
      <alignment horizontal="center" vertical="center" wrapText="1"/>
    </xf>
    <xf numFmtId="0" fontId="5" fillId="0" borderId="12" xfId="1" applyNumberFormat="1" applyFont="1" applyFill="1" applyBorder="1" applyAlignment="1">
      <alignment horizontal="center" vertical="center" wrapText="1"/>
    </xf>
    <xf numFmtId="0" fontId="22" fillId="0" borderId="1" xfId="0" applyFont="1" applyBorder="1" applyAlignment="1">
      <alignment horizontal="center" vertical="center" wrapText="1"/>
    </xf>
    <xf numFmtId="43" fontId="11" fillId="0" borderId="11" xfId="1" applyFont="1" applyBorder="1" applyAlignment="1">
      <alignment horizontal="center" vertical="center"/>
    </xf>
    <xf numFmtId="43" fontId="11" fillId="0" borderId="12" xfId="1" applyFont="1" applyBorder="1" applyAlignment="1">
      <alignment horizontal="center" vertical="center"/>
    </xf>
    <xf numFmtId="3" fontId="11" fillId="0" borderId="1" xfId="0" applyNumberFormat="1" applyFont="1" applyBorder="1" applyAlignment="1">
      <alignment horizontal="center" vertical="center"/>
    </xf>
    <xf numFmtId="164" fontId="5" fillId="0" borderId="4" xfId="1" applyNumberFormat="1" applyFont="1" applyFill="1" applyBorder="1" applyAlignment="1">
      <alignment horizontal="center" vertical="center" wrapText="1"/>
    </xf>
    <xf numFmtId="164" fontId="11" fillId="0" borderId="11" xfId="1" applyNumberFormat="1" applyFont="1" applyBorder="1" applyAlignment="1">
      <alignment horizontal="right" vertical="center" wrapText="1"/>
    </xf>
    <xf numFmtId="164" fontId="11" fillId="0" borderId="13" xfId="1" applyNumberFormat="1" applyFont="1" applyBorder="1" applyAlignment="1">
      <alignment horizontal="right" vertical="center" wrapText="1"/>
    </xf>
    <xf numFmtId="164" fontId="11" fillId="0" borderId="12" xfId="1" applyNumberFormat="1" applyFont="1" applyBorder="1" applyAlignment="1">
      <alignment horizontal="right"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2" xfId="0" applyFont="1" applyBorder="1" applyAlignment="1">
      <alignment horizontal="left" vertical="center"/>
    </xf>
    <xf numFmtId="0" fontId="29" fillId="0" borderId="0" xfId="0" applyFont="1" applyAlignment="1">
      <alignment horizontal="center" vertical="center"/>
    </xf>
    <xf numFmtId="0" fontId="29" fillId="0" borderId="2" xfId="0" applyFont="1" applyBorder="1" applyAlignment="1">
      <alignment horizontal="center" vertical="center"/>
    </xf>
    <xf numFmtId="165" fontId="11"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4" fontId="11" fillId="0" borderId="1" xfId="1" applyNumberFormat="1"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left" vertical="center" wrapText="1"/>
    </xf>
    <xf numFmtId="0" fontId="29" fillId="0" borderId="2" xfId="0" applyFont="1" applyBorder="1" applyAlignment="1">
      <alignment horizontal="right" vertical="center"/>
    </xf>
    <xf numFmtId="164" fontId="11" fillId="0" borderId="11" xfId="1" applyNumberFormat="1" applyFont="1" applyBorder="1" applyAlignment="1">
      <alignment horizontal="right" vertical="center"/>
    </xf>
    <xf numFmtId="164" fontId="11" fillId="0" borderId="13" xfId="1" applyNumberFormat="1" applyFont="1" applyBorder="1" applyAlignment="1">
      <alignment horizontal="right" vertical="center"/>
    </xf>
    <xf numFmtId="164" fontId="11" fillId="0" borderId="12" xfId="1" applyNumberFormat="1" applyFont="1" applyBorder="1" applyAlignment="1">
      <alignment horizontal="right" vertical="center"/>
    </xf>
    <xf numFmtId="164" fontId="12" fillId="0" borderId="1" xfId="1" applyNumberFormat="1" applyFont="1" applyBorder="1" applyAlignment="1">
      <alignment horizontal="center" vertical="center" wrapText="1"/>
    </xf>
    <xf numFmtId="0" fontId="11" fillId="0" borderId="11" xfId="0" applyFont="1" applyBorder="1" applyAlignment="1">
      <alignment horizontal="right" vertical="center"/>
    </xf>
    <xf numFmtId="0" fontId="11" fillId="0" borderId="13" xfId="0" applyFont="1" applyBorder="1" applyAlignment="1">
      <alignment horizontal="right" vertical="center"/>
    </xf>
    <xf numFmtId="0" fontId="11" fillId="0" borderId="12" xfId="0" applyFont="1" applyBorder="1" applyAlignment="1">
      <alignment horizontal="right" vertical="center"/>
    </xf>
    <xf numFmtId="3" fontId="11" fillId="0" borderId="11" xfId="0" applyNumberFormat="1" applyFont="1" applyBorder="1" applyAlignment="1">
      <alignment horizontal="right" vertical="center"/>
    </xf>
    <xf numFmtId="3" fontId="11" fillId="0" borderId="12" xfId="0" applyNumberFormat="1" applyFont="1" applyBorder="1" applyAlignment="1">
      <alignment horizontal="right" vertical="center"/>
    </xf>
    <xf numFmtId="3" fontId="11" fillId="0" borderId="13" xfId="0" applyNumberFormat="1" applyFont="1" applyBorder="1" applyAlignment="1">
      <alignment horizontal="right" vertical="center"/>
    </xf>
    <xf numFmtId="0" fontId="17" fillId="0" borderId="2" xfId="0" applyFont="1" applyBorder="1" applyAlignment="1">
      <alignment horizontal="left" vertical="center"/>
    </xf>
    <xf numFmtId="164" fontId="17" fillId="0" borderId="3" xfId="1" applyNumberFormat="1" applyFont="1" applyFill="1" applyBorder="1" applyAlignment="1">
      <alignment horizontal="center" vertical="center"/>
    </xf>
    <xf numFmtId="164" fontId="17" fillId="0" borderId="4" xfId="1" applyNumberFormat="1" applyFont="1" applyFill="1" applyBorder="1" applyAlignment="1">
      <alignment horizontal="center" vertical="center"/>
    </xf>
    <xf numFmtId="164" fontId="17" fillId="0" borderId="5" xfId="1" applyNumberFormat="1" applyFont="1" applyFill="1" applyBorder="1" applyAlignment="1">
      <alignment horizontal="center" vertical="center"/>
    </xf>
    <xf numFmtId="0" fontId="30" fillId="0" borderId="15"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9" fillId="2" borderId="1" xfId="0" applyFont="1" applyFill="1" applyBorder="1" applyAlignment="1">
      <alignment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6"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5" fillId="20" borderId="11" xfId="0" applyFont="1" applyFill="1" applyBorder="1" applyAlignment="1">
      <alignment horizontal="center" vertical="center" wrapText="1"/>
    </xf>
    <xf numFmtId="0" fontId="15" fillId="20" borderId="12"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3" fontId="26" fillId="0" borderId="1" xfId="1" applyFont="1" applyFill="1" applyBorder="1" applyAlignment="1">
      <alignment horizontal="center" vertical="center" wrapText="1"/>
    </xf>
    <xf numFmtId="43" fontId="12" fillId="5" borderId="1" xfId="1" applyFont="1" applyFill="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18" fillId="0" borderId="1" xfId="0" applyFont="1" applyBorder="1" applyAlignment="1">
      <alignment horizontal="center" vertical="center" wrapText="1"/>
    </xf>
    <xf numFmtId="43" fontId="17" fillId="0" borderId="3" xfId="1" applyFont="1" applyFill="1" applyBorder="1" applyAlignment="1">
      <alignment horizontal="center" vertical="center" wrapText="1"/>
    </xf>
    <xf numFmtId="43" fontId="17" fillId="0" borderId="4" xfId="1" applyFont="1" applyFill="1" applyBorder="1" applyAlignment="1">
      <alignment horizontal="center" vertical="center" wrapText="1"/>
    </xf>
    <xf numFmtId="43" fontId="17" fillId="0" borderId="5" xfId="1"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12" xfId="0" applyFont="1" applyFill="1" applyBorder="1" applyAlignment="1">
      <alignment horizontal="center" vertical="center" wrapText="1"/>
    </xf>
    <xf numFmtId="43" fontId="17" fillId="0" borderId="1" xfId="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164" fontId="21" fillId="0" borderId="11" xfId="1" applyNumberFormat="1" applyFont="1" applyFill="1" applyBorder="1" applyAlignment="1">
      <alignment horizontal="center" vertical="center" wrapText="1"/>
    </xf>
    <xf numFmtId="164" fontId="21" fillId="0" borderId="12" xfId="1" applyNumberFormat="1" applyFont="1" applyFill="1" applyBorder="1" applyAlignment="1">
      <alignment horizontal="center" vertical="center" wrapText="1"/>
    </xf>
    <xf numFmtId="164" fontId="21" fillId="0" borderId="11" xfId="1" applyNumberFormat="1" applyFont="1" applyFill="1" applyBorder="1" applyAlignment="1">
      <alignment horizontal="center" vertical="center"/>
    </xf>
    <xf numFmtId="164" fontId="21" fillId="0" borderId="12" xfId="1" applyNumberFormat="1" applyFont="1" applyFill="1" applyBorder="1" applyAlignment="1">
      <alignment horizontal="center" vertical="center"/>
    </xf>
    <xf numFmtId="0" fontId="18" fillId="0" borderId="1" xfId="0" applyFont="1" applyBorder="1" applyAlignment="1">
      <alignment horizontal="left" vertical="center" wrapText="1"/>
    </xf>
    <xf numFmtId="43" fontId="22" fillId="0" borderId="1" xfId="1" applyFont="1" applyFill="1" applyBorder="1" applyAlignment="1">
      <alignment horizontal="center" vertical="center" wrapText="1"/>
    </xf>
    <xf numFmtId="0" fontId="49" fillId="8" borderId="1" xfId="0" applyFont="1" applyFill="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164" fontId="27" fillId="0" borderId="11" xfId="1" applyNumberFormat="1" applyFont="1" applyFill="1" applyBorder="1" applyAlignment="1">
      <alignment horizontal="center" vertical="center" wrapText="1"/>
    </xf>
    <xf numFmtId="164" fontId="27" fillId="0" borderId="12"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43" fontId="17" fillId="0" borderId="15" xfId="1" applyFont="1" applyFill="1" applyBorder="1" applyAlignment="1">
      <alignment horizontal="center" vertical="center" wrapText="1"/>
    </xf>
    <xf numFmtId="43" fontId="17" fillId="0" borderId="0" xfId="1" applyFont="1" applyFill="1" applyBorder="1" applyAlignment="1">
      <alignment horizontal="center" vertical="center" wrapText="1"/>
    </xf>
    <xf numFmtId="43" fontId="17" fillId="0" borderId="14" xfId="1" applyFont="1" applyFill="1" applyBorder="1" applyAlignment="1">
      <alignment horizontal="center" vertical="center" wrapText="1"/>
    </xf>
    <xf numFmtId="0" fontId="49" fillId="8" borderId="11" xfId="0" applyFont="1" applyFill="1" applyBorder="1" applyAlignment="1">
      <alignment horizontal="left" vertical="center" wrapText="1"/>
    </xf>
    <xf numFmtId="0" fontId="49" fillId="8" borderId="12" xfId="0" applyFont="1" applyFill="1" applyBorder="1" applyAlignment="1">
      <alignment horizontal="left" vertical="center" wrapText="1"/>
    </xf>
    <xf numFmtId="0" fontId="49" fillId="8" borderId="11" xfId="0" applyFont="1" applyFill="1" applyBorder="1" applyAlignment="1">
      <alignment horizontal="center" vertical="center" wrapText="1"/>
    </xf>
    <xf numFmtId="0" fontId="49" fillId="8" borderId="12" xfId="0" applyFont="1" applyFill="1" applyBorder="1" applyAlignment="1">
      <alignment horizontal="center" vertical="center" wrapText="1"/>
    </xf>
    <xf numFmtId="0" fontId="17" fillId="4" borderId="1" xfId="0" applyFont="1" applyFill="1" applyBorder="1" applyAlignment="1">
      <alignment horizontal="center" vertical="center" wrapText="1"/>
    </xf>
    <xf numFmtId="43" fontId="26" fillId="0" borderId="3" xfId="1" applyFont="1" applyFill="1" applyBorder="1" applyAlignment="1">
      <alignment horizontal="center" vertical="center" wrapText="1"/>
    </xf>
    <xf numFmtId="43" fontId="26" fillId="0" borderId="4" xfId="1" applyFont="1" applyFill="1" applyBorder="1" applyAlignment="1">
      <alignment horizontal="center" vertical="center" wrapText="1"/>
    </xf>
    <xf numFmtId="43" fontId="26" fillId="0" borderId="5" xfId="1" applyFont="1" applyFill="1" applyBorder="1" applyAlignment="1">
      <alignment horizontal="center" vertical="center" wrapText="1"/>
    </xf>
    <xf numFmtId="0" fontId="16" fillId="0" borderId="15" xfId="0" applyFont="1" applyBorder="1" applyAlignment="1">
      <alignment horizontal="center" vertical="center" wrapText="1"/>
    </xf>
    <xf numFmtId="43" fontId="12" fillId="5" borderId="3" xfId="1" applyFont="1" applyFill="1" applyBorder="1" applyAlignment="1">
      <alignment horizontal="center" vertical="center" wrapText="1"/>
    </xf>
    <xf numFmtId="43" fontId="12" fillId="5" borderId="4" xfId="1" applyFont="1" applyFill="1" applyBorder="1" applyAlignment="1">
      <alignment horizontal="center" vertical="center" wrapText="1"/>
    </xf>
    <xf numFmtId="43" fontId="12" fillId="5" borderId="5" xfId="1" applyFont="1" applyFill="1" applyBorder="1" applyAlignment="1">
      <alignment horizontal="center" vertical="center" wrapText="1"/>
    </xf>
    <xf numFmtId="0" fontId="9" fillId="2" borderId="11" xfId="0" applyFont="1" applyFill="1" applyBorder="1" applyAlignment="1">
      <alignment vertical="center" wrapText="1"/>
    </xf>
    <xf numFmtId="0" fontId="9" fillId="2" borderId="13" xfId="0" applyFont="1" applyFill="1" applyBorder="1" applyAlignment="1">
      <alignment vertical="center" wrapText="1"/>
    </xf>
    <xf numFmtId="0" fontId="9" fillId="2" borderId="12" xfId="0" applyFont="1" applyFill="1" applyBorder="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 fontId="6" fillId="0" borderId="1" xfId="0" applyNumberFormat="1" applyFont="1" applyBorder="1" applyAlignment="1">
      <alignment horizontal="center"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43" fontId="5" fillId="0" borderId="3" xfId="1" applyFont="1" applyFill="1" applyBorder="1" applyAlignment="1">
      <alignment horizontal="center" vertical="center" wrapText="1"/>
    </xf>
    <xf numFmtId="43" fontId="5" fillId="0" borderId="4" xfId="1" applyFont="1" applyFill="1" applyBorder="1" applyAlignment="1">
      <alignment horizontal="center" vertical="center" wrapText="1"/>
    </xf>
    <xf numFmtId="43" fontId="5" fillId="0" borderId="5" xfId="1" applyFont="1" applyFill="1" applyBorder="1" applyAlignment="1">
      <alignment horizontal="center" vertical="center" wrapText="1"/>
    </xf>
    <xf numFmtId="0" fontId="11" fillId="6" borderId="11" xfId="0" applyFont="1" applyFill="1" applyBorder="1" applyAlignment="1">
      <alignment horizontal="left"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3" fontId="26" fillId="6" borderId="3" xfId="1" applyNumberFormat="1" applyFont="1" applyFill="1" applyBorder="1" applyAlignment="1">
      <alignment horizontal="center" vertical="center" wrapText="1"/>
    </xf>
    <xf numFmtId="3" fontId="26" fillId="6" borderId="4" xfId="1" applyNumberFormat="1" applyFont="1" applyFill="1" applyBorder="1" applyAlignment="1">
      <alignment horizontal="center" vertical="center" wrapText="1"/>
    </xf>
    <xf numFmtId="3" fontId="26" fillId="6" borderId="5" xfId="1" applyNumberFormat="1" applyFont="1" applyFill="1" applyBorder="1" applyAlignment="1">
      <alignment horizontal="center" vertical="center" wrapText="1"/>
    </xf>
    <xf numFmtId="43" fontId="12" fillId="6" borderId="1" xfId="1" applyFont="1" applyFill="1" applyBorder="1" applyAlignment="1">
      <alignment horizontal="center" vertical="center" wrapText="1"/>
    </xf>
    <xf numFmtId="43" fontId="5" fillId="0" borderId="0" xfId="1" applyFont="1" applyAlignment="1">
      <alignment horizontal="center" vertical="center"/>
    </xf>
    <xf numFmtId="3" fontId="5" fillId="0" borderId="0" xfId="1" applyNumberFormat="1" applyFont="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43" fontId="26" fillId="0" borderId="3" xfId="1" applyFont="1" applyBorder="1" applyAlignment="1">
      <alignment horizontal="center" vertical="center" wrapText="1"/>
    </xf>
    <xf numFmtId="43" fontId="26" fillId="0" borderId="4" xfId="1" applyFont="1" applyBorder="1" applyAlignment="1">
      <alignment horizontal="center" vertical="center" wrapText="1"/>
    </xf>
    <xf numFmtId="43" fontId="26" fillId="0" borderId="5" xfId="1" applyFont="1" applyBorder="1" applyAlignment="1">
      <alignment horizontal="center" vertical="center" wrapText="1"/>
    </xf>
    <xf numFmtId="3" fontId="26" fillId="6" borderId="3" xfId="0" applyNumberFormat="1" applyFont="1" applyFill="1" applyBorder="1" applyAlignment="1">
      <alignment horizontal="center" vertical="center" wrapText="1"/>
    </xf>
    <xf numFmtId="3" fontId="26" fillId="6" borderId="4" xfId="0" applyNumberFormat="1" applyFont="1" applyFill="1" applyBorder="1" applyAlignment="1">
      <alignment horizontal="center" vertical="center" wrapText="1"/>
    </xf>
    <xf numFmtId="3" fontId="26" fillId="6" borderId="5"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1" fillId="4" borderId="0" xfId="0" applyFont="1" applyFill="1" applyAlignment="1">
      <alignment vertical="center" wrapText="1"/>
    </xf>
    <xf numFmtId="0" fontId="12" fillId="0" borderId="0" xfId="0" applyFont="1" applyFill="1" applyAlignment="1">
      <alignment horizontal="left" vertical="center"/>
    </xf>
    <xf numFmtId="0" fontId="11" fillId="0" borderId="0" xfId="0" applyFont="1" applyFill="1" applyAlignment="1">
      <alignment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12" fillId="0" borderId="11" xfId="0" applyFont="1" applyFill="1" applyBorder="1" applyAlignment="1">
      <alignment horizontal="left"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left" vertical="center"/>
    </xf>
    <xf numFmtId="0" fontId="12" fillId="0" borderId="13" xfId="0" applyFont="1" applyFill="1" applyBorder="1" applyAlignment="1">
      <alignment horizontal="center" vertical="center" wrapText="1"/>
    </xf>
    <xf numFmtId="0" fontId="12" fillId="0" borderId="12" xfId="0" applyFont="1" applyFill="1" applyBorder="1" applyAlignment="1">
      <alignment horizontal="left" vertical="center"/>
    </xf>
    <xf numFmtId="0" fontId="12" fillId="0" borderId="12" xfId="0" applyFont="1" applyFill="1" applyBorder="1" applyAlignment="1">
      <alignment horizontal="center" vertical="center" wrapText="1"/>
    </xf>
    <xf numFmtId="0" fontId="12" fillId="0" borderId="1" xfId="0" applyFont="1" applyFill="1" applyBorder="1" applyAlignment="1">
      <alignment horizontal="center" vertical="center" wrapText="1"/>
    </xf>
    <xf numFmtId="165" fontId="13" fillId="0" borderId="1" xfId="0" applyNumberFormat="1" applyFont="1" applyFill="1" applyBorder="1" applyAlignment="1">
      <alignment horizontal="center" vertical="center"/>
    </xf>
    <xf numFmtId="165" fontId="13"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xf>
    <xf numFmtId="165"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2" fontId="11" fillId="0" borderId="1" xfId="0" applyNumberFormat="1" applyFont="1" applyFill="1" applyBorder="1" applyAlignment="1">
      <alignment horizontal="center" vertical="center"/>
    </xf>
    <xf numFmtId="0" fontId="11" fillId="0" borderId="13" xfId="0" applyFont="1" applyFill="1" applyBorder="1" applyAlignment="1">
      <alignment horizontal="center" vertical="center" wrapText="1"/>
    </xf>
    <xf numFmtId="0" fontId="35" fillId="0" borderId="1" xfId="0" applyFont="1" applyFill="1" applyBorder="1" applyAlignment="1">
      <alignment vertical="center" wrapText="1"/>
    </xf>
    <xf numFmtId="0" fontId="11" fillId="0" borderId="13" xfId="0" applyFont="1" applyFill="1" applyBorder="1" applyAlignment="1">
      <alignment horizontal="center" vertical="center"/>
    </xf>
    <xf numFmtId="0" fontId="11" fillId="0" borderId="13"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1" fillId="0" borderId="11" xfId="0" applyFont="1" applyFill="1" applyBorder="1" applyAlignment="1">
      <alignment vertical="center" wrapText="1"/>
    </xf>
    <xf numFmtId="0" fontId="11" fillId="0" borderId="11" xfId="0" applyFont="1" applyFill="1" applyBorder="1" applyAlignment="1">
      <alignment horizontal="center" vertical="center" wrapText="1"/>
    </xf>
    <xf numFmtId="2" fontId="11" fillId="0" borderId="1" xfId="0" applyNumberFormat="1" applyFont="1" applyFill="1" applyBorder="1" applyAlignment="1">
      <alignment horizontal="center" vertical="center"/>
    </xf>
    <xf numFmtId="0" fontId="4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165" fontId="13" fillId="0" borderId="0" xfId="0" applyNumberFormat="1" applyFont="1" applyFill="1" applyAlignment="1">
      <alignment horizontal="center" vertical="center" wrapText="1"/>
    </xf>
    <xf numFmtId="0" fontId="17" fillId="0" borderId="0" xfId="0" applyFont="1" applyFill="1" applyAlignment="1">
      <alignment vertical="center" wrapText="1"/>
    </xf>
    <xf numFmtId="0" fontId="11" fillId="0" borderId="0" xfId="0" applyFont="1" applyFill="1" applyBorder="1" applyAlignment="1">
      <alignment horizontal="center" vertical="center" wrapText="1"/>
    </xf>
    <xf numFmtId="0" fontId="6" fillId="0" borderId="0" xfId="0" applyFont="1" applyFill="1" applyAlignment="1">
      <alignment vertical="center" wrapText="1"/>
    </xf>
    <xf numFmtId="0" fontId="29" fillId="0" borderId="2" xfId="0" applyFont="1" applyFill="1" applyBorder="1" applyAlignment="1">
      <alignment horizontal="center" vertical="center" wrapText="1"/>
    </xf>
    <xf numFmtId="0" fontId="11" fillId="0" borderId="1" xfId="0" applyFont="1" applyFill="1" applyBorder="1" applyAlignment="1">
      <alignment vertical="center"/>
    </xf>
    <xf numFmtId="3" fontId="11" fillId="0" borderId="1" xfId="0" applyNumberFormat="1" applyFont="1" applyFill="1" applyBorder="1" applyAlignment="1">
      <alignment vertical="center"/>
    </xf>
    <xf numFmtId="166" fontId="11" fillId="0" borderId="11" xfId="1" applyNumberFormat="1" applyFont="1" applyFill="1" applyBorder="1" applyAlignment="1">
      <alignment horizontal="center" vertical="center" wrapText="1"/>
    </xf>
    <xf numFmtId="166" fontId="11" fillId="0" borderId="13" xfId="1" applyNumberFormat="1" applyFont="1" applyFill="1" applyBorder="1" applyAlignment="1">
      <alignment horizontal="center" vertical="center" wrapText="1"/>
    </xf>
    <xf numFmtId="166" fontId="11" fillId="0" borderId="12" xfId="1" applyNumberFormat="1" applyFont="1" applyFill="1" applyBorder="1" applyAlignment="1">
      <alignment horizontal="center" vertical="center" wrapText="1"/>
    </xf>
    <xf numFmtId="166" fontId="11" fillId="0" borderId="1" xfId="1" applyNumberFormat="1" applyFont="1" applyFill="1" applyBorder="1" applyAlignment="1">
      <alignment horizontal="center" vertical="center" wrapText="1"/>
    </xf>
    <xf numFmtId="3" fontId="11" fillId="0" borderId="11" xfId="0" applyNumberFormat="1" applyFont="1" applyFill="1" applyBorder="1" applyAlignment="1">
      <alignment horizontal="center" vertical="center" wrapText="1"/>
    </xf>
    <xf numFmtId="3" fontId="11" fillId="0" borderId="12" xfId="0" applyNumberFormat="1" applyFont="1" applyFill="1" applyBorder="1" applyAlignment="1">
      <alignment horizontal="center" vertical="center" wrapText="1"/>
    </xf>
    <xf numFmtId="3" fontId="11" fillId="0" borderId="11" xfId="0" applyNumberFormat="1" applyFont="1" applyFill="1" applyBorder="1" applyAlignment="1">
      <alignment vertical="center"/>
    </xf>
    <xf numFmtId="3" fontId="11" fillId="0" borderId="11" xfId="0" applyNumberFormat="1" applyFont="1" applyFill="1" applyBorder="1" applyAlignment="1">
      <alignment horizontal="center" vertical="center"/>
    </xf>
    <xf numFmtId="3" fontId="11" fillId="0" borderId="12" xfId="0" applyNumberFormat="1" applyFont="1" applyFill="1" applyBorder="1" applyAlignment="1">
      <alignment horizontal="center" vertical="center"/>
    </xf>
    <xf numFmtId="3" fontId="11" fillId="0" borderId="13" xfId="0" applyNumberFormat="1" applyFont="1" applyFill="1" applyBorder="1" applyAlignment="1">
      <alignment horizontal="center" vertical="center" wrapText="1"/>
    </xf>
    <xf numFmtId="165" fontId="11" fillId="0" borderId="11" xfId="0" applyNumberFormat="1" applyFont="1" applyFill="1" applyBorder="1" applyAlignment="1">
      <alignment horizontal="center" vertical="center" wrapText="1"/>
    </xf>
    <xf numFmtId="165" fontId="11" fillId="0" borderId="13" xfId="0" applyNumberFormat="1" applyFont="1" applyFill="1" applyBorder="1" applyAlignment="1">
      <alignment horizontal="center" vertical="center" wrapText="1"/>
    </xf>
    <xf numFmtId="165" fontId="11" fillId="0" borderId="12"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3" fontId="11" fillId="0" borderId="0" xfId="0" applyNumberFormat="1" applyFont="1" applyFill="1" applyAlignment="1">
      <alignment horizontal="center" vertical="center" wrapText="1"/>
    </xf>
    <xf numFmtId="3" fontId="11" fillId="0" borderId="0" xfId="0" applyNumberFormat="1" applyFont="1" applyFill="1" applyAlignment="1">
      <alignment vertical="center" wrapText="1"/>
    </xf>
    <xf numFmtId="165" fontId="11" fillId="0" borderId="1" xfId="0" applyNumberFormat="1" applyFont="1" applyFill="1" applyBorder="1" applyAlignment="1">
      <alignment horizontal="center" vertical="center" wrapText="1"/>
    </xf>
    <xf numFmtId="164" fontId="11" fillId="0" borderId="11" xfId="1" applyNumberFormat="1" applyFont="1" applyFill="1" applyBorder="1" applyAlignment="1">
      <alignment vertical="center"/>
    </xf>
    <xf numFmtId="164" fontId="11" fillId="0" borderId="11" xfId="1" applyNumberFormat="1" applyFont="1" applyFill="1" applyBorder="1" applyAlignment="1">
      <alignment horizontal="right" vertical="center" wrapText="1"/>
    </xf>
    <xf numFmtId="164" fontId="11" fillId="0" borderId="13" xfId="1" applyNumberFormat="1" applyFont="1" applyFill="1" applyBorder="1" applyAlignment="1">
      <alignment horizontal="right" vertical="center" wrapText="1"/>
    </xf>
    <xf numFmtId="164" fontId="11" fillId="0" borderId="12" xfId="1" applyNumberFormat="1" applyFont="1" applyFill="1" applyBorder="1" applyAlignment="1">
      <alignment horizontal="right" vertical="center" wrapText="1"/>
    </xf>
    <xf numFmtId="0" fontId="11" fillId="0" borderId="1" xfId="0" applyFont="1" applyFill="1" applyBorder="1" applyAlignment="1">
      <alignment horizontal="right" vertical="center" wrapText="1"/>
    </xf>
    <xf numFmtId="43" fontId="11" fillId="0" borderId="11" xfId="1" applyFont="1" applyFill="1" applyBorder="1" applyAlignment="1">
      <alignment vertical="center"/>
    </xf>
    <xf numFmtId="0" fontId="11" fillId="0" borderId="11" xfId="0" applyFont="1" applyFill="1" applyBorder="1" applyAlignment="1">
      <alignment horizontal="right" vertical="center" wrapText="1"/>
    </xf>
    <xf numFmtId="0" fontId="11" fillId="0" borderId="13" xfId="0" applyFont="1" applyFill="1" applyBorder="1" applyAlignment="1">
      <alignment horizontal="right" vertical="center" wrapText="1"/>
    </xf>
    <xf numFmtId="0" fontId="11" fillId="0" borderId="12" xfId="0" applyFont="1" applyFill="1" applyBorder="1" applyAlignment="1">
      <alignment horizontal="right" vertical="center" wrapText="1"/>
    </xf>
    <xf numFmtId="3" fontId="11" fillId="0" borderId="11"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1" fillId="0" borderId="12" xfId="0" applyNumberFormat="1" applyFont="1" applyFill="1" applyBorder="1" applyAlignment="1">
      <alignment horizontal="right" vertical="center" wrapText="1"/>
    </xf>
    <xf numFmtId="3" fontId="11" fillId="0" borderId="1" xfId="0" applyNumberFormat="1" applyFont="1" applyFill="1" applyBorder="1" applyAlignment="1">
      <alignment horizontal="right" vertical="center" wrapText="1"/>
    </xf>
    <xf numFmtId="43" fontId="11" fillId="0" borderId="11" xfId="1" applyFont="1" applyFill="1" applyBorder="1" applyAlignment="1">
      <alignment horizontal="center" vertical="center"/>
    </xf>
    <xf numFmtId="43" fontId="11" fillId="0" borderId="12" xfId="1" applyFont="1" applyFill="1" applyBorder="1" applyAlignment="1">
      <alignment horizontal="center" vertical="center"/>
    </xf>
    <xf numFmtId="0" fontId="11" fillId="0" borderId="1" xfId="0" applyFont="1" applyFill="1" applyBorder="1" applyAlignment="1">
      <alignment horizontal="right" vertical="center" wrapText="1"/>
    </xf>
    <xf numFmtId="0" fontId="11" fillId="0" borderId="12" xfId="0" applyFont="1" applyFill="1" applyBorder="1" applyAlignment="1">
      <alignment horizontal="right" vertical="center" wrapText="1"/>
    </xf>
    <xf numFmtId="3" fontId="11" fillId="0" borderId="1" xfId="0" applyNumberFormat="1" applyFont="1" applyFill="1" applyBorder="1" applyAlignment="1">
      <alignment horizontal="right" vertical="center" wrapText="1"/>
    </xf>
    <xf numFmtId="0" fontId="15" fillId="0" borderId="0" xfId="0" applyFont="1" applyFill="1" applyAlignment="1">
      <alignment vertical="center" wrapText="1"/>
    </xf>
    <xf numFmtId="3" fontId="21" fillId="0" borderId="0" xfId="0" applyNumberFormat="1" applyFont="1" applyFill="1" applyAlignment="1">
      <alignment horizontal="center" vertical="center" wrapText="1"/>
    </xf>
    <xf numFmtId="0" fontId="21" fillId="0" borderId="0" xfId="0" applyFont="1" applyFill="1" applyAlignment="1">
      <alignment vertical="center" wrapText="1"/>
    </xf>
    <xf numFmtId="0" fontId="15" fillId="0" borderId="0" xfId="0" applyFont="1" applyFill="1" applyAlignment="1">
      <alignment horizontal="center" vertical="center" wrapText="1"/>
    </xf>
    <xf numFmtId="0" fontId="18" fillId="0" borderId="0" xfId="0" applyFont="1" applyFill="1" applyAlignment="1">
      <alignment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2" fontId="27" fillId="0" borderId="1" xfId="0" applyNumberFormat="1" applyFont="1" applyFill="1" applyBorder="1" applyAlignment="1">
      <alignment horizontal="center" vertical="center" wrapText="1"/>
    </xf>
    <xf numFmtId="164" fontId="18" fillId="0" borderId="0" xfId="0" applyNumberFormat="1" applyFont="1" applyFill="1" applyAlignment="1">
      <alignment vertical="center" wrapText="1"/>
    </xf>
    <xf numFmtId="0" fontId="6" fillId="0" borderId="0" xfId="0" applyFont="1" applyFill="1" applyAlignment="1">
      <alignment wrapText="1"/>
    </xf>
    <xf numFmtId="0" fontId="0" fillId="0" borderId="0" xfId="0" applyFill="1" applyAlignment="1">
      <alignment vertical="center" wrapText="1"/>
    </xf>
    <xf numFmtId="0" fontId="0" fillId="0" borderId="0" xfId="0" applyFill="1" applyAlignment="1">
      <alignment wrapText="1"/>
    </xf>
    <xf numFmtId="0" fontId="12" fillId="0"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2" xfId="0" applyFont="1" applyFill="1" applyBorder="1" applyAlignment="1">
      <alignment horizontal="center" vertical="center"/>
    </xf>
    <xf numFmtId="0" fontId="15" fillId="0" borderId="0" xfId="0" applyFont="1" applyFill="1" applyAlignment="1">
      <alignment horizontal="center" vertical="center"/>
    </xf>
    <xf numFmtId="0" fontId="11" fillId="0" borderId="12" xfId="0" applyFont="1" applyFill="1" applyBorder="1" applyAlignment="1">
      <alignment horizontal="center" vertical="center" wrapText="1"/>
    </xf>
    <xf numFmtId="164" fontId="35" fillId="0" borderId="11" xfId="1" applyNumberFormat="1" applyFont="1" applyFill="1" applyBorder="1" applyAlignment="1">
      <alignment horizontal="center" vertical="center"/>
    </xf>
    <xf numFmtId="164" fontId="35" fillId="0" borderId="12" xfId="1"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wrapText="1"/>
    </xf>
    <xf numFmtId="0" fontId="6"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1" fillId="0" borderId="0" xfId="0" applyFont="1" applyFill="1" applyAlignment="1">
      <alignment horizontal="center" vertical="center"/>
    </xf>
    <xf numFmtId="0" fontId="12" fillId="0" borderId="2" xfId="0" applyFont="1" applyFill="1" applyBorder="1" applyAlignment="1">
      <alignment horizontal="left" vertical="center" wrapText="1"/>
    </xf>
    <xf numFmtId="164" fontId="40" fillId="0" borderId="1" xfId="1" applyNumberFormat="1" applyFont="1" applyFill="1" applyBorder="1" applyAlignment="1">
      <alignment horizontal="center" vertical="center"/>
    </xf>
    <xf numFmtId="0" fontId="39" fillId="0" borderId="1" xfId="1" applyNumberFormat="1" applyFont="1" applyFill="1" applyBorder="1" applyAlignment="1">
      <alignment horizontal="center" vertical="center"/>
    </xf>
    <xf numFmtId="0" fontId="40" fillId="0" borderId="11" xfId="1" applyNumberFormat="1" applyFont="1" applyFill="1" applyBorder="1" applyAlignment="1">
      <alignment horizontal="center" vertical="center"/>
    </xf>
    <xf numFmtId="164" fontId="40" fillId="0" borderId="11" xfId="1" applyNumberFormat="1" applyFont="1" applyFill="1" applyBorder="1" applyAlignment="1">
      <alignment horizontal="center" vertical="center"/>
    </xf>
    <xf numFmtId="0" fontId="40" fillId="0" borderId="13" xfId="1" applyNumberFormat="1" applyFont="1" applyFill="1" applyBorder="1" applyAlignment="1">
      <alignment horizontal="center" vertical="center"/>
    </xf>
    <xf numFmtId="164" fontId="40" fillId="0" borderId="13" xfId="1" applyNumberFormat="1" applyFont="1" applyFill="1" applyBorder="1" applyAlignment="1">
      <alignment horizontal="center" vertical="center"/>
    </xf>
    <xf numFmtId="0" fontId="40" fillId="0" borderId="12" xfId="1" applyNumberFormat="1" applyFont="1" applyFill="1" applyBorder="1" applyAlignment="1">
      <alignment horizontal="center" vertical="center"/>
    </xf>
    <xf numFmtId="164" fontId="40" fillId="0" borderId="12" xfId="1" applyNumberFormat="1" applyFont="1" applyFill="1" applyBorder="1" applyAlignment="1">
      <alignment horizontal="center" vertical="center"/>
    </xf>
    <xf numFmtId="0" fontId="40"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165" fontId="11" fillId="0" borderId="11" xfId="0" applyNumberFormat="1" applyFont="1" applyFill="1" applyBorder="1" applyAlignment="1">
      <alignment horizontal="center" vertical="center"/>
    </xf>
    <xf numFmtId="165" fontId="13" fillId="0" borderId="11" xfId="0" applyNumberFormat="1" applyFont="1" applyFill="1" applyBorder="1" applyAlignment="1">
      <alignment horizontal="center" vertical="center" wrapText="1"/>
    </xf>
    <xf numFmtId="3" fontId="11" fillId="0" borderId="1" xfId="0" applyNumberFormat="1" applyFont="1" applyFill="1" applyBorder="1" applyAlignment="1">
      <alignment vertical="center" wrapText="1"/>
    </xf>
    <xf numFmtId="165" fontId="11" fillId="0" borderId="13" xfId="0" applyNumberFormat="1" applyFont="1" applyFill="1" applyBorder="1" applyAlignment="1">
      <alignment horizontal="center" vertical="center"/>
    </xf>
    <xf numFmtId="165" fontId="11" fillId="0" borderId="1" xfId="0" applyNumberFormat="1" applyFont="1" applyFill="1" applyBorder="1" applyAlignment="1">
      <alignment horizontal="left" vertical="center" wrapText="1"/>
    </xf>
    <xf numFmtId="165" fontId="13" fillId="0" borderId="13" xfId="0" applyNumberFormat="1" applyFont="1" applyFill="1" applyBorder="1" applyAlignment="1">
      <alignment horizontal="center" vertical="center" wrapText="1"/>
    </xf>
    <xf numFmtId="165" fontId="11" fillId="0" borderId="12" xfId="0" applyNumberFormat="1" applyFont="1" applyFill="1" applyBorder="1" applyAlignment="1">
      <alignment horizontal="center" vertical="center"/>
    </xf>
    <xf numFmtId="165" fontId="13" fillId="0" borderId="1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vertical="center" wrapText="1"/>
    </xf>
    <xf numFmtId="165" fontId="12" fillId="0" borderId="1" xfId="0" applyNumberFormat="1" applyFont="1" applyFill="1" applyBorder="1" applyAlignment="1">
      <alignment horizontal="left" vertical="center" wrapText="1"/>
    </xf>
    <xf numFmtId="0" fontId="3" fillId="0" borderId="1" xfId="0" applyFont="1" applyFill="1" applyBorder="1" applyAlignment="1">
      <alignment horizontal="left" wrapText="1"/>
    </xf>
    <xf numFmtId="0" fontId="3" fillId="0" borderId="1" xfId="0" applyFont="1" applyFill="1" applyBorder="1" applyAlignment="1">
      <alignment horizontal="left" vertical="center" wrapText="1"/>
    </xf>
    <xf numFmtId="43" fontId="11" fillId="0" borderId="1" xfId="1" applyFont="1" applyFill="1" applyBorder="1" applyAlignment="1">
      <alignment horizontal="center" vertical="center"/>
    </xf>
    <xf numFmtId="0" fontId="1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Font="1" applyFill="1" applyBorder="1" applyAlignment="1">
      <alignment vertical="center"/>
    </xf>
    <xf numFmtId="3" fontId="11" fillId="0" borderId="1" xfId="0" applyNumberFormat="1"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 xfId="0" applyFont="1" applyFill="1" applyBorder="1" applyAlignment="1">
      <alignment horizontal="left" vertical="center" wrapText="1"/>
    </xf>
  </cellXfs>
  <cellStyles count="4">
    <cellStyle name="Comma" xfId="1" builtinId="3"/>
    <cellStyle name="Hyperlink" xfId="2" builtinId="8"/>
    <cellStyle name="Normal" xfId="0" builtinId="0"/>
    <cellStyle name="Percent" xfId="3"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M&#225;y%20t&#237;nh/File%20b&#7843;ng%20gi&#225;%20&#273;&#7845;t%20Lai%20Ch&#226;u%20CPI%2009.06/8.%20TP%20Lai%20Ch&#226;u1%2002.6%20ch&#7889;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7843;ng%20gi&#225;%20&#273;&#7845;t\B&#7843;ng%20gi&#225;%20Lai%20Ch&#226;u\B&#7843;ng%20gi&#225;%20ch&#7889;t\BG&#272;%20TP%20Lai%20Ch&#226;u1%2025.5.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us/OneDrive/M&#225;y%20t&#237;nh/File%20b&#7843;ng%20gi&#225;%20&#273;&#7845;t%20Lai%20Ch&#226;u%20CPI%2009.06/File%20t&#7893;ng%20h&#7907;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sus/OneDrive/M&#225;y%20t&#237;nh/File%20b&#7843;ng%20gi&#225;%20&#273;&#7845;t%20Lai%20Ch&#226;u%20CPI%2009.06/5.%20Ph&#7909;%20l&#7909;c%20BG&#272;%20huy&#7879;n%20T&#226;n%20Uy&#234;n%20CP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sus/OneDrive/M&#225;y%20t&#237;nh/File%20b&#7843;ng%20gi&#225;%20&#273;&#7845;t%20Lai%20Ch&#226;u%20CPI%2009.06/4.%20Ph&#7909;%20l&#7909;c%20BG&#272;%20huy&#7879;n%20Tam%20&#272;&#432;&#7901;ng%20a%20Ho&#224;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sus/OneDrive/M&#225;y%20t&#237;nh/File%20b&#7843;ng%20gi&#225;%20&#273;&#7845;t%20Lai%20Ch&#226;u%20CPI%2009.06/DUTHAOBANGGIADAT/File%20t&#7893;ng%20h&#7907;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ảng thống kê vt1"/>
      <sheetName val="Trang tính6"/>
      <sheetName val="ODT - Diep làm"/>
      <sheetName val="Bảng tổng ODT"/>
      <sheetName val="BGĐ QĐ.45.2019.QĐ-UBND1"/>
      <sheetName val="BGĐ QĐ 44 2021 QĐ-UBND"/>
      <sheetName val="CV-2069UBND-VP, NQ 26.2024NQ"/>
      <sheetName val="BGĐ Đất ở tại nông thôn"/>
      <sheetName val="Thành Phố - HĐCN (2)"/>
      <sheetName val="HDCN CHÍNH"/>
      <sheetName val="PL04"/>
      <sheetName val="PL06"/>
      <sheetName val="Bảng tổng hợp"/>
      <sheetName val="Sheet1"/>
    </sheetNames>
    <sheetDataSet>
      <sheetData sheetId="0"/>
      <sheetData sheetId="1"/>
      <sheetData sheetId="2"/>
      <sheetData sheetId="3">
        <row r="11">
          <cell r="I11" t="str">
            <v>Đường 30 - 4 (từ Tiếp giáp đường Võ Văn Kiệt đến Tiếp giáp đường Trường Chinh)</v>
          </cell>
        </row>
        <row r="12">
          <cell r="I12" t="str">
            <v>Đường 30 - 4 (từ Tiếp giáp Bệnh viện Đa khoa tỉnh đến Tiếp giáp đường Võ Văn Kiệt)</v>
          </cell>
        </row>
        <row r="13">
          <cell r="I13" t="str">
            <v>Đường 30 - 4 (từ Tiếp giáp đường Nguyễn Hữu Thọ đến Hết Bệnh viện Đa khoa tỉnh)</v>
          </cell>
        </row>
        <row r="14">
          <cell r="I14" t="str">
            <v>Phố Trần Đăng Ninh (từ Tiếp giáp đường Trường Chinh đến Tiếp giáp đường Võ Văn Kiệt)</v>
          </cell>
        </row>
        <row r="15">
          <cell r="I15" t="str">
            <v>Đường Trần Huy Liệu (từ Tiếp giáp đường 30-4 đến Tiếp giáp đường Võ Văn Kiệt)</v>
          </cell>
        </row>
        <row r="16">
          <cell r="I16" t="str">
            <v>Phố Trần Đại Nghĩa (từ Tiếp giáp đường 30-4 đến Tiếp giáp đường Phạm Ngọc Thạch (Trường THCS Đông Phong))</v>
          </cell>
        </row>
        <row r="17">
          <cell r="I17" t="str">
            <v>Đường Nguyễn Hữu Thọ (từ Tiếp giáp đường Hoàng Văn Thái đến Tiếp giáp đường Trường Chinh)</v>
          </cell>
        </row>
        <row r="18">
          <cell r="I18" t="str">
            <v>Đường Điện Biên Phủ (từ Tiếp giáp đường Lò Văn Hặc đến Tiếp giáp đường Nguyễn Hữu Thọ)</v>
          </cell>
        </row>
        <row r="19">
          <cell r="I19" t="str">
            <v>Đường Điện Biên Phủ (từ Tiếp giáp Đường Nguyễn Chí Thanh đến Tiếp giáp đường Lò Văn Hặc)</v>
          </cell>
        </row>
        <row r="20">
          <cell r="I20" t="str">
            <v>Đại lộ Lê Lợi (từ Tiếp giáp đường Lê Duẩn đến Cuối đường đại lộ Lê Lợi (Giáp chân núi Nùng Nàng))</v>
          </cell>
        </row>
        <row r="21">
          <cell r="I21" t="str">
            <v>Đường Hoàng Hoa Thám (từ Phố Yên Thế đến Tiếp giáp đường Điện Biên Phủ)</v>
          </cell>
        </row>
        <row r="22">
          <cell r="I22" t="str">
            <v>Đường Hoàng Hoa Thám (từ Tiếp giáp đường Điện Biên Phủ đến Tiếp giáp đường Trần Phú)</v>
          </cell>
        </row>
        <row r="23">
          <cell r="I23" t="str">
            <v>Đường Nguyễn Chí Thanh (từ Tiếp giáp đường Lê Duẩn đến Tiếp giáp đường 19-8 và đường Điện Biên Phủ)</v>
          </cell>
        </row>
        <row r="24">
          <cell r="I24" t="str">
            <v>Đường 19-8 (từ Tiếp giáp phố Chiêu Tấn đến Tiếp giáp đường Nguyễn Chí Thanh)</v>
          </cell>
        </row>
        <row r="25">
          <cell r="I25" t="str">
            <v>Đường 19-8 (từ Tiếp giáp đường Bế Văn Đàn đến Tiếp giáp phố Chiêu Tấn)</v>
          </cell>
        </row>
        <row r="26">
          <cell r="I26" t="str">
            <v>Đường Bế Văn Đàn (từ Tiếp giáp đường Trần Hưng Đạo đến Tiếp giáp đường Võ Nguyên Giáp)</v>
          </cell>
        </row>
        <row r="27">
          <cell r="I27" t="str">
            <v>Đường Bế Văn Đàn (từ Tiếp giáp đường Võ Nguyên Giáp đến Tiếp giáp đường tránh ngập)</v>
          </cell>
        </row>
        <row r="28">
          <cell r="I28" t="str">
            <v>Đường Bế Văn Đàn (từ Tiếp giáp đường tránh ngập đến Hết trụ sở Viện kiểm sát tỉnh (Cũ))</v>
          </cell>
        </row>
        <row r="29">
          <cell r="I29" t="str">
            <v>Đường Bế Văn Đàn (từ Tiếp giáp Viện kiểm sát tỉnh (Cũ) đến Tiếp giáp đường Pusamcap)</v>
          </cell>
        </row>
        <row r="30">
          <cell r="I30" t="str">
            <v>Đường Võ Nguyên Giáp (từ Tiếp giáp Trường lái xe cơ giới đến Tiếp giáp đường Bế Văn Đàn)</v>
          </cell>
        </row>
        <row r="31">
          <cell r="I31" t="str">
            <v>Đường Võ Nguyên Giáp (từ Tiếp giáp địa phận xã Nậm Loỏng cũ đến Hết ranh giới đất Trường lái xe cơ giới)</v>
          </cell>
        </row>
        <row r="32">
          <cell r="I32" t="str">
            <v>Đường Tôn Đức Thắng (từ Tiếp giáp đường Nguyễn Trãi đến Tiếp giáp đường Bế Văn Đàn)</v>
          </cell>
        </row>
        <row r="33">
          <cell r="I33" t="str">
            <v>Đường Tôn Đức Thắng kéo dài (từ Tiếp giáp đường Nguyễn Trãi đến Tiếp giáp cổng trường mầm non Bình Minh)</v>
          </cell>
        </row>
        <row r="34">
          <cell r="I34" t="str">
            <v>Đường Pusamcap (từ Tiếp giáp đường Võ Nguyên Giáp đến Tiếp giáp đường Bế Văn Đàn)</v>
          </cell>
        </row>
        <row r="35">
          <cell r="I35" t="str">
            <v>Đường 10-10 (20,5m) (từ Tiếp giáp đường Võ Nguyên Giáp đến Tiếp giáp đường Nguyễn Trãi)</v>
          </cell>
        </row>
        <row r="36">
          <cell r="I36" t="str">
            <v>Đường 10-10 kéo dài (20,5m) (từ Tiếp giáp đường Nguyễn Trãi đến Cuối đường)</v>
          </cell>
        </row>
        <row r="37">
          <cell r="I37" t="str">
            <v>Đường Tô Hiệu (13,5m) (từ Tiếp giáp đường R2 đến Tiếp giáp đường số 5)</v>
          </cell>
        </row>
        <row r="38">
          <cell r="I38" t="str">
            <v>Đường Lê Quý Đôn (từ Tiếp giáp Đường Võ Nguyên Giáp đến Tiếp giáp đường Nguyễn Trãi)</v>
          </cell>
        </row>
        <row r="39">
          <cell r="I39" t="str">
            <v>Đường Trường Chinh (từ Tiếp giáp đường Nguyễn Hữu Thọ đến Tiếp giáp đường 30-4)</v>
          </cell>
        </row>
        <row r="40">
          <cell r="I40" t="str">
            <v>Đường Trường Chinh (từ Tiếp giáp Đại lộ Lê Lợi đến Tiếp giáp đường Nguyễn Hữu Thọ)</v>
          </cell>
        </row>
        <row r="41">
          <cell r="I41" t="str">
            <v>Đường Lê Duẩn (từ Tiếp giáp đường Trần Phú đến Tiếp giáp đại lộ Lê Lợi)</v>
          </cell>
        </row>
        <row r="42">
          <cell r="I42" t="str">
            <v>Đường Trần Hưng Đạo (từ Tiếp giáp đường Trần Phú đến Tiếp giáp đường Huỳnh Thúc Kháng)</v>
          </cell>
        </row>
        <row r="44">
          <cell r="I44" t="str">
            <v>Đường Trần Hưng Đạo (từ Tiếp giáp Siêu thị Quang Thanh đến Tiếp giáp đường Vừ A Dính)</v>
          </cell>
        </row>
        <row r="45">
          <cell r="I45" t="str">
            <v>Đường Trần Hưng Đạo (từ Tiếp giáp đường Vừ A Dính đến Tiếp giáp đường Bế Văn Đàn)</v>
          </cell>
        </row>
        <row r="46">
          <cell r="I46" t="str">
            <v>Đường Trần Hưng Đạo (từ Tiếp giáp đường Bế Văn Đàn đến Tiếp giáp đường Tôn Đức Thắng)</v>
          </cell>
        </row>
        <row r="47">
          <cell r="I47" t="str">
            <v>Đường Nguyễn Trãi (từ Tiếp giáp đường Tôn Đức Thắng đến Tiếp giáp ngã 3 rẽ đường Trần Can)</v>
          </cell>
        </row>
        <row r="48">
          <cell r="I48" t="str">
            <v>Đường Nguyễn Trãi (từ Tiếp giáp ngã 3 rẽ đường Trần Can đến Hết địa phận phường Quyết Thắng cũ)</v>
          </cell>
        </row>
        <row r="49">
          <cell r="I49" t="str">
            <v>Đường Nguyễn Lương Bằng (từ Tiếp giáp đường 30-4 đến Tiếp giáp đường hình bán nguyệt (Khu vườn cây))</v>
          </cell>
        </row>
        <row r="50">
          <cell r="I50" t="str">
            <v>Đường Nguyễn Đức Cảnh (từ Tiếp giáp đường Điện Biên Phủ đến Tiếp giáp đường Phạm Văn Đồng)</v>
          </cell>
        </row>
        <row r="51">
          <cell r="I51" t="str">
            <v>Đường Trần Phú (từ Tiếp giáp đường Trần Hưng Đạo đến Tiếp giáp Đại lộ Lê Lợi)</v>
          </cell>
        </row>
        <row r="52">
          <cell r="I52" t="str">
            <v>Đường Nguyễn Viết Xuân (từ Tiếp giáp đường Trần Phú đến Tiếp giáp đường Thanh Niên)</v>
          </cell>
        </row>
        <row r="53">
          <cell r="I53" t="str">
            <v>Đường Nguyễn Văn Linh (từ Tiếp giáp đường 30-4 đến Tiếp giáp Đại lộ Lê Lợi)</v>
          </cell>
        </row>
        <row r="55">
          <cell r="I55" t="str">
            <v>Đường Võ Văn Kiệt (từ Tiếp giáp đường 30-4 đến Tiếp giáp đường Phạm Văn Đồng kéo dài)</v>
          </cell>
        </row>
        <row r="56">
          <cell r="I56" t="str">
            <v>Đường Tô Vĩnh Diện (từ Tiếp giáp đường 30-4 đến Tiếp giáp đường Nguyễn Thái Bình)</v>
          </cell>
        </row>
        <row r="57">
          <cell r="I57" t="str">
            <v>Đường Hoàng Minh Giám (từ Tiếp giáp đường 30-4 đến Tiếp giáp đường Võ Văn Kiệt)</v>
          </cell>
        </row>
        <row r="58">
          <cell r="I58" t="str">
            <v>Đường Nguyễn Thái Bình (từ Tiếp giáp đường Hoàng Minh Giám đến Tiếp giáp đường Võ Văn Kiệt)</v>
          </cell>
        </row>
        <row r="59">
          <cell r="I59" t="str">
            <v>Phố Vương Thừa Vũ (từ Tiếp giáp đường Hoàng Văn Thụ đến Tiếp giáp đường Nguyễn Thái Bình)</v>
          </cell>
        </row>
        <row r="60">
          <cell r="I60" t="str">
            <v>Phố Phạm Hồng Thái (từ Tiếp giáp đường Hoàng Văn Thụ đến Tiếp giáp đường Nguyễn Thái Bình)</v>
          </cell>
        </row>
        <row r="61">
          <cell r="I61" t="str">
            <v>Đường Trần Khát Chân (từ Tiếp giáp đường Trần Huy Liệu đến Tiếp giáp đường Hoàng Văn Thụ)</v>
          </cell>
        </row>
        <row r="62">
          <cell r="I62" t="str">
            <v>Đường B10 (13,5m) (từ Tiếp giáp đường Trần Huy Liệu đến Tiếp giáp đường Tô Vĩnh Diện)</v>
          </cell>
        </row>
        <row r="63">
          <cell r="I63" t="str">
            <v>Phố Hoàng Đình Cầu (từ Tiếp giáp phố Nguyễn Thái Bình đến Tiếp giáp phố Vương Thừa Vũ)</v>
          </cell>
        </row>
        <row r="64">
          <cell r="I64" t="str">
            <v>Phố Phạm Ngũ Lão (từ Tiếp giáp đường Hoàng Minh Giám đến Tiếp giáp đường Trần Huy Liệu)</v>
          </cell>
        </row>
        <row r="65">
          <cell r="I65" t="str">
            <v>Phố Nguyễn Phong Sắc (từ Giao với đường quy hoạch số 2-15 đến Tiếp giáp phố Phùng Chí Kiên)</v>
          </cell>
        </row>
        <row r="66">
          <cell r="I66" t="str">
            <v>Tuyến số 1 (Đường Phạm Văn Đồng kéo dài) (từ Tiếp giáp tuyến số 3 đến Tiếp giáp tuyến số 4)</v>
          </cell>
        </row>
        <row r="67">
          <cell r="I67" t="str">
            <v>Đường Phạm Văn Đồng (từ Tiếp giáp tuyến số 1 và tuyến số 4 đến Tiếp giáp phố Phùng Chí Kiên)</v>
          </cell>
        </row>
        <row r="68">
          <cell r="I68" t="str">
            <v>Tuyến số 3, số 4 (từ Tiếp giáp đường Nguyễn Lương Bằng đến Tiếp giáp tuyến số 1)</v>
          </cell>
        </row>
        <row r="69">
          <cell r="I69" t="str">
            <v>Đường nhánh tổ 23, phường Đông Phong (từ Tiếp giáp phố Trần Đăng Ninh đến Tiếp giáp đường Phạm Văn Đồng kéo dài)</v>
          </cell>
        </row>
        <row r="70">
          <cell r="I70" t="str">
            <v>Phố Phùng Chí Kiên (từ Tiếp giáp đường Nguyễn Lương Bằng đến Tiếp giáp đường Võ Văn Kiệt)</v>
          </cell>
        </row>
        <row r="72">
          <cell r="I72" t="str">
            <v>Phố Đặng Văn Ngữ (từ Tiếp giáp đường 30-4 đến Tiếp giáp đường Phạm Ngọc Thạch)</v>
          </cell>
        </row>
        <row r="73">
          <cell r="I73" t="str">
            <v>Đường Nguyễn Khuyến (từ Tiếp giáp đường 30-4 đến Tiếp giáp đường Phạm Ngọc Thạch)</v>
          </cell>
        </row>
        <row r="74">
          <cell r="I74" t="str">
            <v>Đường Phan Đình Giót (từ Tiếp giáp đường 30-4 đến Tiếp giáp đường Phạm Ngọc Thạch)</v>
          </cell>
        </row>
        <row r="75">
          <cell r="I75" t="str">
            <v>Phố Trần Bình Trọng (Đường A4) (từ Tiếp giáp phố Đặng Văn Ngữ đến Tiếp giáp đường Phan Đình Giót)</v>
          </cell>
        </row>
        <row r="76">
          <cell r="I76" t="str">
            <v>Phố Trần Nhật Duật (Đường A5) (từ Tiếp giáp phố Đặng Văn Ngữ đến Tiếp giáp đường Phan Đình Giót)</v>
          </cell>
        </row>
        <row r="77">
          <cell r="I77" t="str">
            <v>Phố Trần Quang Khải (từ Tiếp giáp phố Đặng Văn Ngữ đến Tiếp giáp phố Nguyễn Văn Trỗi)</v>
          </cell>
        </row>
        <row r="78">
          <cell r="I78" t="str">
            <v>Phố Nguyễn Huy Tưởng (từ Tiếp giáp đường 30-4 đến Tiếp giáp Phố Trần Bình Trọng)</v>
          </cell>
        </row>
        <row r="79">
          <cell r="I79" t="str">
            <v>Phố Nguyễn Văn Ngọc (từ Tiếp giáp phố Hoàng Ngọc Phách đến Tiếp giáp phố Nguyễn Đổng Chi)</v>
          </cell>
        </row>
        <row r="80">
          <cell r="I80" t="str">
            <v>Phố Ngô Gia Tự (từ Tiếp giáp phố Hoàng Ngọc Phách đến Tiếp giáp phố Nguyễn Đổng Chi)</v>
          </cell>
        </row>
        <row r="81">
          <cell r="I81" t="str">
            <v>Phố Hoàng Ngọc Phách (từ Tiếp giáp phố Trần Nhật Duật đến Tiếp giáp đường Phạm Ngọc Thạch)</v>
          </cell>
        </row>
        <row r="82">
          <cell r="I82" t="str">
            <v>Phố Nguyễn Đổng Chi (từ Tiếp giáp phố Trần Nhật Duật đến Tiếp giáp đường Phạm Ngọc Thạch)</v>
          </cell>
        </row>
        <row r="83">
          <cell r="I83" t="str">
            <v>Đường A16, A17 (từ Tiếp giáp phố Đặng Văn Ngữ đến Tiếp giáp phố Hoàng Ngọc Phách)</v>
          </cell>
        </row>
        <row r="84">
          <cell r="I84" t="str">
            <v>Phố Ban Mai (từ Tiếp giáp với đường Phạm Ngọc Thạch (Trường mầm non Họa Mi, Tổ dân phố số 26) đến Tiếp giáp với phố Nguyễn Văn Trỗi (số nhà 519, tổ dân phố số 26))</v>
          </cell>
        </row>
        <row r="85">
          <cell r="I85" t="str">
            <v>Phố Nguyễn Văn Trỗi (Gồm 2 nhánh) (từ Tiếp giáp đường Phạm Ngọc Thạch đến Tiếp giáp đường Phan Đình Giót)</v>
          </cell>
        </row>
        <row r="86">
          <cell r="I86" t="str">
            <v>Phố Nguyễn Văn Trỗi (từ Tiếp giáp đường Phan Đình Giót đến Tiếp giáp đường Nguyễn Khuyến)</v>
          </cell>
        </row>
        <row r="87">
          <cell r="I87" t="str">
            <v>Phố Mạc Đĩnh Chi (từ Tiếp giáp phố Nguyễn Văn Trỗi đến Tiếp giáp Phố Trần Bình Trọng)</v>
          </cell>
        </row>
        <row r="88">
          <cell r="I88" t="str">
            <v>Phố Trương Hán Siêu (từ Tiếp giáp phố Nguyễn Văn Trỗi đến Tiếp giáp Phố Trần Bình Trọng)</v>
          </cell>
        </row>
        <row r="89">
          <cell r="I89" t="str">
            <v>Đường Phạm Ngọc Thạch (từ Tiếp giáp phố Phùng Hưng đến Tiếp giáp phố Đặng Văn Ngữ)</v>
          </cell>
        </row>
        <row r="90">
          <cell r="I90" t="str">
            <v>Phố Lý Tự Trọng (13,5m) (từ Tiếp giáp đường 30-4 đến Tiếp giáp phố Trần Đại Nghĩa (20,5m))</v>
          </cell>
        </row>
        <row r="91">
          <cell r="I91" t="str">
            <v>Phố Lý Tự Trọng (từ Tiếp giáp phố Trần Đại Nghĩa đến Tiếp giáp phố Phùng Hưng)</v>
          </cell>
        </row>
        <row r="92">
          <cell r="I92" t="str">
            <v>Phố Triệu Quang Phục (1B-6) (từ Tiếp giáp phố Lý Tự Trọng (13,5m) đến Tiếp giáp phố Phùng Hưng)</v>
          </cell>
        </row>
        <row r="93">
          <cell r="I93" t="str">
            <v>Phố Đặng Dung (1B-7) (từ Tiếp giáp phố Lý Tự Trọng (13,5m) đến Tiếp giáp phố Phùng Hưng)</v>
          </cell>
        </row>
        <row r="94">
          <cell r="I94" t="str">
            <v>Phố Nguyễn Trung Trực (1B-8) (từ Tiếp giáp phố Lý Tự Trọng (13,5m) đến Tiếp giáp phố Phùng Hưng)</v>
          </cell>
        </row>
        <row r="95">
          <cell r="I95" t="str">
            <v>Đường 1B-9 (13,5m) (từ Tiếp giáp phố Trần Đại Nghĩa (20,5) đến Tiếp giáp phố Phùng Hưng)</v>
          </cell>
        </row>
        <row r="96">
          <cell r="I96" t="str">
            <v>Đường đi Đông Pao (từ Tiếp giáp đường Phạm Ngọc Thạch đến Hết địa phận phường Tân Phong)</v>
          </cell>
        </row>
        <row r="97">
          <cell r="I97" t="str">
            <v>Phố Lương Định Của (từ Tiếp giáp phố Nguyễn Trung Trực đến Tiếp giáp đường 30/4)</v>
          </cell>
        </row>
        <row r="98">
          <cell r="I98" t="str">
            <v>Phố Phùng Hưng (từ Tiếp giáp đường 30-4 đến Tiếp giáp với đường Phạm Ngọc Thạch)</v>
          </cell>
        </row>
        <row r="99">
          <cell r="I99" t="str">
            <v>Đường nhánh cạnh nhà nghỉ Hoa Ban (Giáp BCH QS tỉnh) (từ Tiếp giáp đường 30-4 đến Tiếp giáp trường tiểu học San Thàng)</v>
          </cell>
        </row>
        <row r="101">
          <cell r="I101" t="str">
            <v>Đường Hoàng Văn Thụ (từ Tiếp giáp phố Trần Đăng Ninh đến Tiếp giáp đường Trần Khát Chân)</v>
          </cell>
        </row>
        <row r="103">
          <cell r="I103" t="str">
            <v>Phố Mường Kim (từ Tiếp giáp Đại lộ Lê Lợi đến Tiếp giáp Phố Nguyễn Thị Minh Khai)</v>
          </cell>
        </row>
        <row r="104">
          <cell r="I104" t="str">
            <v>Phố Hương Phong (từ Tiếp giáp Đại lộ Lê Lợi đến Tiếp giáp phố Nguyễn Thị Minh Khai)</v>
          </cell>
        </row>
        <row r="105">
          <cell r="I105" t="str">
            <v>Đường Hoàng Quốc Việt (từ Tiếp giáp đường TT-2 đến Giáp đường Nguyễn Văn Linh)</v>
          </cell>
        </row>
        <row r="106">
          <cell r="I106" t="str">
            <v>Đường Hoàng Quốc Việt (từ Tiếp giáp đường Nguyễn Văn Linh đến Tiếp giáp đường Trường Chinh)</v>
          </cell>
        </row>
        <row r="107">
          <cell r="I107" t="str">
            <v>Đường Lê Hồng Phong (từ Tiếp giáp đường Phạm Văn Đồng đến Tiếp giáp đường Trường Chinh)</v>
          </cell>
        </row>
        <row r="108">
          <cell r="I108" t="str">
            <v>Phố Phan Đăng Lưu (từ Tiếp giáp Phố Mường Kim đến Tiếp giáp phố Hương Phong)</v>
          </cell>
        </row>
        <row r="109">
          <cell r="I109" t="str">
            <v>Phố Yết Kiêu (từ Tiếp giáp phố Nguyễn Thị Minh Khai đến Tiếp giáp đường Hoàng Quốc Việt)</v>
          </cell>
        </row>
        <row r="110">
          <cell r="I110" t="str">
            <v>Phố Nguyễn Thị Minh Khai (từ Tiếp giáp đường Phạm Văn Đồng đến Tiếp giáp đường Lê Hồng Phong)</v>
          </cell>
        </row>
        <row r="111">
          <cell r="I111" t="str">
            <v>Phố Lê Thanh Nghị (từ Tiếp giáp đường Lê Hồng Phong đến Tiếp giáp phố Nguyễn Thị Minh Khai)</v>
          </cell>
        </row>
        <row r="112">
          <cell r="I112" t="str">
            <v>Phố Nguyễn Duy Trinh (từ Tiếp giáp đường Lê Hồng Phong đến Tiếp giáp phố Nguyễn Thị Minh Khai)</v>
          </cell>
        </row>
        <row r="113">
          <cell r="I113" t="str">
            <v>Đường số 5-12 (13,5m) (từ Tiếp giáp phố Lê Thanh Nghị đến Tiếp giáp phố Nguyễn Duy Trinh)</v>
          </cell>
        </row>
        <row r="114">
          <cell r="I114" t="str">
            <v>Phố Nguyễn Đức Thuận (từ Tiếp giáp với đường Hoàng Quốc Việt (số nhà 001, tổ dân phố số 16) đến Tiếp giáp với đường Hoàng Quốc Việt (số nhà 024, tổ dân phố số 16))</v>
          </cell>
        </row>
        <row r="115">
          <cell r="I115" t="str">
            <v>Đường số 5-11 (13,5m) (từ Tiếp giáp Đường Hoàng Quốc Việt đến Hết ranh giới đất chợ Tân Phong 2)</v>
          </cell>
        </row>
        <row r="116">
          <cell r="I116" t="str">
            <v>Đường Phạm Văn Đồng (từ Tiếp giáp Đại lộ Lê Lợi đến Giáp đường Nguyễn Hữu Thọ)</v>
          </cell>
        </row>
        <row r="117">
          <cell r="I117" t="str">
            <v>Đường số 1 (Khu TTHC - 46 hộ) (từ Tiếp giáp đường Hoàng Quốc Việt đến Giáp đường Nguyễn Văn Linh)</v>
          </cell>
        </row>
        <row r="118">
          <cell r="I118" t="str">
            <v>Phố Lê Văn Lương (từ Tiếp giáp đường Trường Chinh đến Tiếp giáp đường Nguyễn Hữu Thọ)</v>
          </cell>
        </row>
        <row r="119">
          <cell r="I119" t="str">
            <v>Đường nhánh số 2, 3 (từ Tiếp giáp đường Nguyễn Hữu Thọ đến Tiếp giáp phố Lê Văn Lương)</v>
          </cell>
        </row>
        <row r="121">
          <cell r="I121" t="str">
            <v>Đường Trần Văn Thọ (từ Tiếp giáp đường T03 đến Tiếp giáp Đại lộ Lê Lợi)</v>
          </cell>
        </row>
        <row r="122">
          <cell r="I122" t="str">
            <v>Đường Trần Văn Thọ (từ Tiếp giáp Đại lộ Lê Lợi đến Tiếp giáp đường Trần Quý Cáp)</v>
          </cell>
        </row>
        <row r="123">
          <cell r="I123" t="str">
            <v>Phố Trịnh Hoài Đức (T01) (từ Tiếp giáp đường Trần Quốc Mạnh đến Tiếp giáp đường Trần Văn Thọ)</v>
          </cell>
        </row>
        <row r="124">
          <cell r="I124" t="str">
            <v>Phố Lê Văn Hưu (T02) (từ Tiếp giáp đường Trần Quốc Mạnh đến Tiếp giáp đường Trần Văn Thọ)</v>
          </cell>
        </row>
        <row r="125">
          <cell r="I125" t="str">
            <v>Đường T03 (13,5m) (từ Tiếp giáp đường Trần Quốc Mạnh đến Cuối đường)</v>
          </cell>
        </row>
        <row r="126">
          <cell r="I126" t="str">
            <v>Phố Nguyễn Khánh Toàn (từ Tiếp giáp với đường Hoàng Văn Thái (số nhà 023, tổ dân phố số 19) đến Tiếp giáp với đường Trần Văn Thọ (giữa số nhà 033 và số nhà 035, tổ dân phố số 19)</v>
          </cell>
        </row>
        <row r="127">
          <cell r="I127" t="str">
            <v>Đường Bùi Thị Xuân (16,5m) (từ Tiếp giáp đường Hoàng Văn Thái đến Tiếp giáp đường Trần Văn Thọ)</v>
          </cell>
        </row>
        <row r="128">
          <cell r="I128" t="str">
            <v>Đường Trần Quý Cáp (từ Tiếp giáp đường Trần Văn Thọ đến Tiếp giáp đường Hoàng Văn Thái)</v>
          </cell>
        </row>
        <row r="129">
          <cell r="I129" t="str">
            <v>Phố Quyết Tiến (từ Tiếp giáp đường Trần Quý Cáp đến Phố Nguyễn Khánh Toàn)</v>
          </cell>
        </row>
        <row r="130">
          <cell r="I130" t="str">
            <v>Đường đi xã Nùng Nàng (từ Tiếp giáp đường Trần Văn Thọ đến Hết địa phận phường Tân Phong)</v>
          </cell>
        </row>
        <row r="131">
          <cell r="I131" t="str">
            <v>Đường đi Nùng Nàng - Nậm Tăm (từ Tiếp giáp Đại lộ Lê Lợi đến Hết địa phận phường Tân Phong)</v>
          </cell>
        </row>
        <row r="133">
          <cell r="I133" t="str">
            <v>Phố Đoàn Trần Nghiệp (từ Tiếp giáp đường 30-4 đến Tiếp giáp đường Đặng Thai Mai)</v>
          </cell>
        </row>
        <row r="134">
          <cell r="I134" t="str">
            <v>Đường 4A (16,5m) (từ Tiếp giáp đường 30-4 đến Tiếp giáp đường 2-6)</v>
          </cell>
        </row>
        <row r="135">
          <cell r="I135" t="str">
            <v>Phố Lê Anh Xuân (từ Tiếp giáp đường Đặng Thai Mai đến Tiếp giáp đường 2-6)</v>
          </cell>
        </row>
        <row r="136">
          <cell r="I136" t="str">
            <v>Phố Hà Huy Tập (từ Tiếp giáp đường 30-4 đến Tiếp giáp đường Đặng Thai Mai)</v>
          </cell>
        </row>
        <row r="137">
          <cell r="I137" t="str">
            <v>Phố Vũ Tông Phan (từ Tiếp giáp phố Lê Anh Xuân đến Tiếp giáp đường 4A)</v>
          </cell>
        </row>
        <row r="138">
          <cell r="I138" t="str">
            <v>Đường Đặng Thai Mai (từ Tiếp giáp đường Nguyễn Hữu Thọ đến Tiếp giáp đường 1-1)</v>
          </cell>
        </row>
        <row r="139">
          <cell r="I139" t="str">
            <v>Phố Trung Dũng (từ Tiếp giáp phố Đoàn Trần Nghiệp đến Tiếp giáp đường Nguyễn Văn Linh)</v>
          </cell>
        </row>
        <row r="140">
          <cell r="I140" t="str">
            <v>Phố Nguyễn Văn Tố (từ Tiếp giáp đường 30-4 đến Tiếp giáp đường Đặng Thai Mai)</v>
          </cell>
        </row>
        <row r="141">
          <cell r="I141" t="str">
            <v>Đường 2 - 6 (từ Tiếp giáp đường Nguyễn Hữu Thọ đến Tiếp giáp đường 4A)</v>
          </cell>
        </row>
        <row r="142">
          <cell r="I142" t="str">
            <v>Đường 1-1 (từ Tiếp giáp đường 30-4 đến Tiếp giáp đường Nguyễn Lương Bằng)</v>
          </cell>
        </row>
        <row r="144">
          <cell r="I144" t="str">
            <v>Đường Lê Hữu Trác (từ Tiếp giáp đường 30-4 đến Tiếp giáp đường Phạm Ngọc Thạch)</v>
          </cell>
        </row>
        <row r="145">
          <cell r="I145" t="str">
            <v>Đường 2B (13,5m) (từ Tiếp giáp phố Nguyễn Đình Chiểu đến Tiếp giáp phố Phạm Công Bân)</v>
          </cell>
        </row>
        <row r="146">
          <cell r="I146" t="str">
            <v>Đường Tôn Thất Tùng (từ Tiếp giáp đường 30-4 đến Tiếp giáp đường Phạm Ngọc Thạch)</v>
          </cell>
        </row>
        <row r="147">
          <cell r="I147" t="str">
            <v>Phố Hồ Đắc Di (từ Tiếp giáp đường 30-4 đến Tiếp giáp đường Phạm Ngọc Thạch)</v>
          </cell>
        </row>
        <row r="148">
          <cell r="I148" t="str">
            <v>Phố Nguyễn Đình Chiểu (từ Tiếp giáp phố Hồ Đắc Di đến Tiếp giáp phố Lê Hữu Trác)</v>
          </cell>
        </row>
        <row r="149">
          <cell r="I149" t="str">
            <v>Phố Cù Chính Lan (từ Giao với phố Tôn Thất Tùng (số nhà 037, tổ dân phố 27) đến Tiếp giáp phố Lê Hữu Trác)</v>
          </cell>
        </row>
        <row r="150">
          <cell r="I150" t="str">
            <v>Phố Cù Chính Lan (từ Tiếp giáp đường Lê Hữu Trác đến Tiếp giáp đường Tuệ Tĩnh (số nhà 001, Tổ dân phố 27))</v>
          </cell>
        </row>
        <row r="152">
          <cell r="I152" t="str">
            <v>Phố Phạm Công Bân (Đường 9B - 13,5m) (từ Tiếp giáp đường Tôn Thất Tùng đến Tiếp giáp phố Lê Hữu Trác)</v>
          </cell>
        </row>
        <row r="153">
          <cell r="I153" t="str">
            <v>Đường Tuệ Tĩnh (từ Tiếp giáp đường Nguyễn Hữu Thọ đến Tiếp giáp phố Hồ Đắc Di)</v>
          </cell>
        </row>
        <row r="154">
          <cell r="I154" t="str">
            <v>Đường Phạm Ngọc Thạch (từ Tiếp giáp phố Đặng Văn Ngữ đến Tiếp giáp đường nhánh vào bản Tả Làn Than)</v>
          </cell>
        </row>
        <row r="155">
          <cell r="I155" t="str">
            <v>Phố Đặng Văn Chung (Đường 2B2 - 31m) (từ Tiếp giáp đường Tôn Thất Tùng đến Tiếp giáp phố Lê Hữu Trác)</v>
          </cell>
        </row>
        <row r="156">
          <cell r="I156" t="str">
            <v>Đường Trần Duy Hưng (Đường 2B3 - 11,5m) (từ Tiếp giáp đường Tôn Thất Tùng đến Tiếp giáp phố Lê Hữu Trác)</v>
          </cell>
        </row>
        <row r="158">
          <cell r="I158" t="str">
            <v>Phố Thành Công (từ Tiếp giáp đường Điện Biên Phủ đến Tiếp giáp đường Trần Quý Cáp)</v>
          </cell>
        </row>
        <row r="159">
          <cell r="I159" t="str">
            <v>Đường Trần Qúy Cáp (từ Tiếp giáp phố Hoàng Diệu đến Tiếp giáp phố Trần Quốc Toản)</v>
          </cell>
        </row>
        <row r="160">
          <cell r="I160" t="str">
            <v>Phố Trần Quốc Toản (từ Tiếp giáp phố Thành Công đến Tiếp giáp ranh giới đất CT điện lực Lai Châu)</v>
          </cell>
        </row>
        <row r="161">
          <cell r="I161" t="str">
            <v>Phố Nguyễn Tri Phương (từ Tiếp giáp đường 28-06 đến Tiếp giáp ranh giới đất CT điện lực Lai Châu)</v>
          </cell>
        </row>
        <row r="163">
          <cell r="I163" t="str">
            <v>Đường Hoàng Văn Thái (từ Tiếp giáp đường Nguyễn Hữu Thọ đến Tiếp giáp đường Trần Quý Cáp)</v>
          </cell>
        </row>
        <row r="164">
          <cell r="I164" t="str">
            <v>Phố Nguyễn Thái Học (từ Tiếp giáp trục N-01 đến Tiếp giáp trục N-04)</v>
          </cell>
        </row>
        <row r="165">
          <cell r="I165" t="str">
            <v>Phố Kim Đồng (từ Tiếp giáp đường Trần Quý Cáp đến Tiếp giáp trục N-04)</v>
          </cell>
        </row>
        <row r="166">
          <cell r="I166" t="str">
            <v>Phố Lưu Quý An (từ Tiếp giáp với đường Hoàng Văn Thái (số nhà 071, tổ dân phố số 19) đến Tiếp giáp với phố Kim Đồng (Trường THCS Tân Phong))</v>
          </cell>
        </row>
        <row r="168">
          <cell r="I168" t="str">
            <v>Đường Hoàng Văn Thái (từ Tiếp giáp Đại lộ Lê Lợi đến Tiếp giáp đường Trần Quý Cáp)</v>
          </cell>
        </row>
        <row r="169">
          <cell r="I169" t="str">
            <v>Đường Trần Quý Cáp (từ Tiếp giáp đường Hoàng Văn Thái đến Tiếp giáp phố Hoàng Diệu)</v>
          </cell>
        </row>
        <row r="170">
          <cell r="I170" t="str">
            <v>Phố Hoàng Diệu (từ Tiếp giáp Đại lộ Lê Lợi đến Tiếp giáp phố Thành Công)</v>
          </cell>
        </row>
        <row r="171">
          <cell r="I171" t="str">
            <v>Đường 28-06 (từ Tiếp giáp đường Hoàng Văn Thái đến Tiếp giáp đường Điện Biên Phủ)</v>
          </cell>
        </row>
        <row r="174">
          <cell r="I174" t="str">
            <v>Đường D5, D6,  (16,5m) (từ Tiếp giáp đường Trần Quốc Mạnh đến Tiếp giáp phố Lê Lai)</v>
          </cell>
        </row>
        <row r="175">
          <cell r="I175" t="str">
            <v>Phố Nguyễn Vũ Tráng (từ Tiếp giáp đường Trần Quốc Mạnh đến Tiếp giáp phố Lê Lai)</v>
          </cell>
        </row>
        <row r="176">
          <cell r="I176" t="str">
            <v>Phố Lê Lai (từ Tiếp giáp đại lộ Lê Lợi đến Tiếp giáp phố Hồ Xuân Hương)</v>
          </cell>
        </row>
        <row r="177">
          <cell r="I177" t="str">
            <v>Đường N4 (11,5m) (từ Tiếp giáp phố Nguyễn Vũ Tráng đến Tiếp giáp phố Nguyễn Văn Hiền)</v>
          </cell>
        </row>
        <row r="178">
          <cell r="I178" t="str">
            <v>Phố Nguyễn Văn Hiền (từ Tiếp giáp đường Trần Quốc Mạnh đến Tiếp giáp phố Nguyễn Vũ Tráng)</v>
          </cell>
        </row>
        <row r="179">
          <cell r="I179" t="str">
            <v>Phố Hồ Xuân Hương (từ Tiếp giáp đường Điện Biên Phủ đến Tiếp giáp đường Trần Quốc Mạnh)</v>
          </cell>
        </row>
        <row r="180">
          <cell r="I180" t="str">
            <v>Phố Hồ Xuân Hương (từ Tiếp giáp đường Trần Quốc Mạnh đến Tiếp giáp đường Lò Văn Hặc)</v>
          </cell>
        </row>
        <row r="181">
          <cell r="I181" t="str">
            <v>Phố Xuân Diệu (từ Tiếp giáp đường Điện Biên Phủ đến Tiếp giáp phố Lê Lai)</v>
          </cell>
        </row>
        <row r="182">
          <cell r="I182" t="str">
            <v>Phố Nam Cao (từ Tiếp giáp phố Đoàn Thị Điểm đến Tiếp giáp đường Trần Quốc Mạnh)</v>
          </cell>
        </row>
        <row r="183">
          <cell r="I183" t="str">
            <v>Phố Cao Bá Quát (Đường T1 - 13,5m) (từ Tiếp giáp phố Tản Đà đến Tiếp giáp đường Điện Biên Phủ)</v>
          </cell>
        </row>
        <row r="184">
          <cell r="I184" t="str">
            <v>Phố Đoàn Thị Điểm (từ Tiếp giáp phố Hồ Xuân Hương đến Tiếp giáp phố Cao Bá Quát)</v>
          </cell>
        </row>
        <row r="185">
          <cell r="I185" t="str">
            <v>Phố Tản Đà (từ Tiếp giáp đường Lò Văn Hặc đến Tiếp giáp phố Hồ Xuân Hương)</v>
          </cell>
        </row>
        <row r="186">
          <cell r="I186" t="str">
            <v>Đường Trần Quốc Mạnh (từ Tiếp giáp đường Đại lộ Lê Lợi đến Tiếp giáp phố Hồ Xuân Hương)</v>
          </cell>
        </row>
        <row r="187">
          <cell r="I187" t="str">
            <v>Đường Trần Quốc Mạnh (từ Tiếp giáp phố Hồ Xuân Hương đến Tiếp giáp đường Lò Văn Hặc)</v>
          </cell>
        </row>
        <row r="188">
          <cell r="I188" t="str">
            <v>Đường Lò Văn Hặc (từ Tiếp giáp đường Điện Biên Phủ đến Tiếp giáp phố Tản Đà)</v>
          </cell>
        </row>
        <row r="190">
          <cell r="I190" t="str">
            <v>Đường vào nhà máy chè Tam Đường (từ Tiếp giáp đường Lê Duẩn đến Tiếp giáp cổng nhà máy chè)</v>
          </cell>
        </row>
        <row r="191">
          <cell r="I191" t="str">
            <v>Ngõ 076 (Đường lên đền Lê Lợi), đường Trần Hưng Đạo (từ Tiếp giáp đường Trần Hưng Đạo đến Hết địa phận nhà ông Bùi Đức Thiện)</v>
          </cell>
        </row>
        <row r="192">
          <cell r="I192" t="str">
            <v>Đường nhánh từ đền Lê Lợi đến bản Thành Lập phường Đoàn Kết (từ Thửa đất số 2, tờ bản đồ địa chính số 19, phường Đoàn Kết của ông Đinh Thế Chuyển đến Giao với ngõ 210, đường Trần Hưng Đạo (hết thửa đất số 3, tờ bản đồ số 11 của ông Trần Văn Ngọ)</v>
          </cell>
        </row>
        <row r="194">
          <cell r="I194" t="str">
            <v>Đường Trần Thủ độ (từ Tiếp giáp với đường Trần Hưng Đạo (giữa hai số nhà 226 và 228, Tổ dân phố số 10) đến Tiếp giáp với đường Trần Hưng Đạo (giữa hai số nhà 366 và 370, Tổ dân phố số 11))</v>
          </cell>
        </row>
        <row r="195">
          <cell r="I195"/>
        </row>
        <row r="197">
          <cell r="I197" t="str">
            <v>Ngõ 237 đườngTrần Hưng Đạo (từ Tiếp giáp đường Trần Hưng Đạo đến Sân vận động)</v>
          </cell>
        </row>
        <row r="199">
          <cell r="I199" t="str">
            <v>Phố Chiêu Tấn (từ Tiếp giáp đường 19-8 đến Hết ranh giới đất Sân vận động)</v>
          </cell>
        </row>
        <row r="200">
          <cell r="I200" t="str">
            <v>Phố Chiêu Tấn (Kéo dài) (từ Tiếp giáp đường Trần Hưng Đạo đến Tiếp giáp ranh giới Sân vận động)</v>
          </cell>
        </row>
        <row r="201">
          <cell r="I201" t="str">
            <v>Đường Vừ A Dính (từ Tiếp giáp đường Trần Hưng Đạo đến Tiếp giáp phố Chiêu Tấn)</v>
          </cell>
        </row>
        <row r="202">
          <cell r="I202" t="str">
            <v>Đường nhánh (từ Tiếp giáp phố Chiêu Tấn đến Tiếp giáp phố Chiêu Tấn kéo dài)</v>
          </cell>
        </row>
        <row r="203">
          <cell r="I203" t="str">
            <v>Phố Nguyễn Thiện Thuận (từ Tiếp giáp phố Chiêu Tấn đến Tiếp giáp Phố Trần Cao Vân)</v>
          </cell>
        </row>
        <row r="204">
          <cell r="I204" t="str">
            <v>Phố Phan Đình Phùng (từ Tiếp giáp đường Huỳnh Thúc Kháng đến Phố Lê Văn Thiêm)</v>
          </cell>
        </row>
        <row r="205">
          <cell r="I205" t="str">
            <v>Phố Lê Văn Thiêm (từ Tiếp giáp đường Chu Văn An đến Phố Nguyễn Thiện Thuận)</v>
          </cell>
        </row>
        <row r="206">
          <cell r="I206" t="str">
            <v>Phố Trần Cao Vân (từ Tiếp giáp đường Huỳnh Thúc Kháng đến Phố Phan Đình Phùng)</v>
          </cell>
        </row>
        <row r="207">
          <cell r="I207" t="str">
            <v>Đường Chu Văn An (từ Tiếp giáp đường Ngô Quyền đến Tiếp giáp Huỳnh Thúc Kháng)</v>
          </cell>
        </row>
        <row r="208">
          <cell r="I208" t="str">
            <v>Đường Chu Văn An (từ Tiếp giáp đường Huỳnh Thúc Kháng đến Tiếp giáp đường Nguyễn Chí Thanh)</v>
          </cell>
        </row>
        <row r="209">
          <cell r="I209" t="str">
            <v>Phố Lương Văn Can (từ Tiếp giáp đường Ngô Quyền đến Tiếp giáp đường Chu Văn An)</v>
          </cell>
        </row>
        <row r="210">
          <cell r="I210" t="str">
            <v>Đường Ngô Quyền (từ Tiếp giáp phố Chiêu Tấn đến Tiếp giáp Huỳnh Thúc Kháng)</v>
          </cell>
        </row>
        <row r="211">
          <cell r="I211" t="str">
            <v>Đường Ngô Quyền (từ Tiếp giáp Huỳnh Thúc Kháng đến Tiếp giáp đường Nguyễn Chí Thanh)</v>
          </cell>
        </row>
        <row r="212">
          <cell r="I212" t="str">
            <v>Đường Huỳnh Thúc Kháng (từ Tiếp giáp đường 19-8 đến Tiếp giáp đường Trần Hưng Đạo)</v>
          </cell>
        </row>
        <row r="213">
          <cell r="I213" t="str">
            <v>Phố Hoàng Công Chất (13m) (từ Tiếp giáp đường Ngô Quyền đến Phố Nguyễn Cao)</v>
          </cell>
        </row>
        <row r="214">
          <cell r="I214" t="str">
            <v>Phố Dương Quảng Hàm (từ Tiếp giáp đường Ngô Quyền đến Tiếp giáp đường Chu Văn An)</v>
          </cell>
        </row>
        <row r="215">
          <cell r="I215" t="str">
            <v>Phố Nguyễn Bá Ngọc (từ Tiếp giáp đường Ngô Quyền đến Tiếp giáp đường Chu Văn An)</v>
          </cell>
        </row>
        <row r="216">
          <cell r="I216" t="str">
            <v>Đường Hồ Tùng Mậu (từ Tiếp giáp đường 19-8 đến Hết địa phận phường Đoàn Kết)</v>
          </cell>
        </row>
        <row r="218">
          <cell r="I218" t="str">
            <v>Phố Nguyễn Thiếp (D5 - 13m) (từ Tiếp giáp đường Hồ Tùng Mậu đến Tiếp giáp phố Hoàng Công Chất)</v>
          </cell>
        </row>
        <row r="219">
          <cell r="I219" t="str">
            <v>Phố Đào Nhuận (từ Tiếp giáp phố Dương Quảng Hàm đến Tiếp giáp phố Bạch Đằng)</v>
          </cell>
        </row>
        <row r="220">
          <cell r="I220" t="str">
            <v>Phố Bạch Đằng (Đường số 10 - 13m) (từ Tiếp giáp đường Ngô Quyền đến Tiếp giáp đường Trần Quang Diệu)</v>
          </cell>
        </row>
        <row r="221">
          <cell r="I221" t="str">
            <v>Đường N13 (13m) (từ Tiếp giáp đường 19-8 đến Tiếp giáp đường Chu Văn An)</v>
          </cell>
        </row>
        <row r="222">
          <cell r="I222" t="str">
            <v>Phố Nguyễn Cao (từ Tiếp giáp đường Trần Quang Diệu đến Tiếp giáp đường Huỳnh Thúc Kháng)</v>
          </cell>
        </row>
        <row r="224">
          <cell r="I224" t="str">
            <v>Phố Trương Định (từ Tiếp giáp phố Nguyễn Cao đến Tiếp giáp đường Trần Quang Diệu)</v>
          </cell>
        </row>
        <row r="225">
          <cell r="I225" t="str">
            <v>Phố Lê Đại Hành (13m) (từ Tiếp giáp đường Nguyễn Chí Thanh đến Tiếp giáp Phố Bạch Đằng)</v>
          </cell>
        </row>
        <row r="226">
          <cell r="I226" t="str">
            <v>Đường Trần Quang Diệu (từ Tiếp giáp đường Nguyễn Chí Thanh đến Tiếp giáp phố Nguyễn Cao)</v>
          </cell>
        </row>
        <row r="227">
          <cell r="I227" t="str">
            <v>Phố Nậm Na (từ Tiếp giáp Phố Mường Than đến Tiếp giáp đường N16)</v>
          </cell>
        </row>
        <row r="228">
          <cell r="I228" t="str">
            <v>Phố Mường Than (từ Tiếp giáp Đường 19-8 đến Tiếp giáp đường Nguyễn Chí Thanh kéo dài)</v>
          </cell>
        </row>
        <row r="230">
          <cell r="I230" t="str">
            <v>Đường D13A (13m) (từ Tiếp giáp phố Mường Than đến Tiếp giáp đường Nguyễn Chí Thanh)</v>
          </cell>
        </row>
        <row r="231">
          <cell r="I231" t="str">
            <v>Đường N16 (13m) (từ Tiếp giáp đường 19-8 đến Tiếp giáp Phố Nậm Nam)</v>
          </cell>
        </row>
        <row r="232">
          <cell r="I232" t="str">
            <v>Đường tránh ngập (từ Tiếp giáp đường Bế Văn Đàn đến Tiếp giáp đường 19-8)</v>
          </cell>
        </row>
        <row r="233">
          <cell r="I233" t="str">
            <v>Đường nhánh (Cạnh đường 19-8, tổ 8, phường Đoàn Kết) (từ Tiếp giáp nhà ông Đinh Tây Lâm đến Tiếp giáp nhà ông bà Kinh Thống)</v>
          </cell>
        </row>
        <row r="234">
          <cell r="I234" t="str">
            <v>Đường nhánh sau Sân vận động (từ Từ trường Mầm non Hoa Sen đến Tiếp giáp trường THPT chuyên Lê Quý Đôn)</v>
          </cell>
        </row>
        <row r="236">
          <cell r="I236" t="str">
            <v>Ngõ 224 đường Trần Phú (từ Tiếp giáp đường Trần Phú đến Cuối đường)</v>
          </cell>
        </row>
        <row r="237">
          <cell r="I237" t="str">
            <v>Đường nhánh bám Ao cá Bác Hồ thuộc phường Tân Phong (từ Tiếp giáp đường Trần Phú đến Tiếp giáp ngõ 224 đường Trần Phú)</v>
          </cell>
        </row>
        <row r="239">
          <cell r="I239" t="str">
            <v>Phố Chu Huy Mân (từ Tiếp giáp phố Sùng Phái Sinh đến Tiếp giáp phố Đào Duy Anh)</v>
          </cell>
        </row>
        <row r="240">
          <cell r="I240" t="str">
            <v>Phố Lý Quốc Sư (từ Tiếp giáp phố Sùng Phái Sinh đến Tiếp giáp phố Đào Duy Anh)</v>
          </cell>
        </row>
        <row r="241">
          <cell r="I241" t="str">
            <v>Phố Đào Duy Anh (từ Tiếp giáp đường Lê Duẩn đến Tiếp giáp phố Chu Huy Mẫn)</v>
          </cell>
        </row>
        <row r="242">
          <cell r="I242" t="str">
            <v>Phố Đào Duy Anh (từ Tiếp giáp phố Chu Huy Mẫn đến Tiếp giáp phố Võ Thị Sáu)</v>
          </cell>
        </row>
        <row r="243">
          <cell r="I243" t="str">
            <v>Phố Sùng Phái Sinh (từ Tiếp giáp đường Lê Duẩn đến Tiếp giáp đường Thanh Niên)</v>
          </cell>
        </row>
        <row r="245">
          <cell r="I245" t="str">
            <v>Đường Nguyễn Thị Định (từ Tiếp giáp đường Nguyễn Chí Thanh kéo dài đến Tiếp giáp đường Lò Văn Hặc)</v>
          </cell>
        </row>
        <row r="246">
          <cell r="I246" t="str">
            <v>Đường Nguyễn Chí Thanh kéo dài (từ Tiếp giáp đường Điện Biên Phủ đến Tiếp giáp đường Trần Quốc Mạnh)</v>
          </cell>
        </row>
        <row r="247">
          <cell r="I247" t="str">
            <v>Đường Trần Quốc Mạnh (từ Tiếp giáp đường Nguyễn Chí Thanh kéo dài đến Tiếp giáp đường Lò Văn Hặc)</v>
          </cell>
        </row>
        <row r="248">
          <cell r="I248" t="str">
            <v>Phố Đồng Khởi (từ Tiếp giáp đường Nguyễn Thị Định đến Tiếp giáp phố Yên Thế)</v>
          </cell>
        </row>
        <row r="249">
          <cell r="I249" t="str">
            <v>Phố Phan Bội Châu (Đường số 6-11) (từ Tiếp giáp phố Đồng Khởi đến Tiếp giáp đường Hoàng Hoa Thám)</v>
          </cell>
        </row>
        <row r="250">
          <cell r="I250" t="str">
            <v>Phố Phan Chu Trinh (Đường số 6-12) (từ Tiếp giáp phố Đồng Khởi đến Tiếp giáp đường Hoàng Hoa Thám)</v>
          </cell>
        </row>
        <row r="251">
          <cell r="I251" t="str">
            <v>Phố Yên Thế (từ Tiếp giáp đường Hoàng Hoa Thám đến Tiếp giáp phố Đồng Khởi)</v>
          </cell>
        </row>
        <row r="252">
          <cell r="I252" t="str">
            <v>Đường Ngô Quyền (từ Tiếp giáp đường Nguyễn Chí Thanh đến Tiếp giáp đường Hoàng Hoa Thám)</v>
          </cell>
        </row>
        <row r="253">
          <cell r="I253" t="str">
            <v>Đường số 6-7 (từ Tiếp giáp đường Ngô Quyền đến Tiếp giáp đường 6-8)</v>
          </cell>
        </row>
        <row r="254">
          <cell r="I254" t="str">
            <v>Đường số 6-8 (từ Tiếp giáp đường Nguyễn Chí Thanh đến Tiếp giáp đường Hoàng Hoa Thám)</v>
          </cell>
        </row>
        <row r="255">
          <cell r="I255" t="str">
            <v>Đường ven Hồ thượng lưu (từ Tiếp giáp đường Trần Phú đến Tiếp giáp đường Hoàng Hoa Thám)</v>
          </cell>
        </row>
        <row r="257">
          <cell r="I257" t="str">
            <v>Phố Võ Thị Sáu (từ Tiếp giáp Đại lộ Lê Lợi đến Tiếp giáp phố Sùng Phái Sinh)</v>
          </cell>
        </row>
        <row r="258">
          <cell r="I258" t="str">
            <v>Đường Thanh Niên (từ Tiếp giáp Đại lộ Lê Lợi đến Tiếp giáp phố Tô Hiến Thành)</v>
          </cell>
        </row>
        <row r="259">
          <cell r="I259" t="str">
            <v>Đường Thanh Niên (từ Tiếp giáp phố Tô Hiến Thành đến Tiếp giáp đường Nguyễn Chí Thanh)</v>
          </cell>
        </row>
        <row r="260">
          <cell r="I260" t="str">
            <v>Phố Tô Hiến Thành (từ Tiếp giáp đường Thanh Niên đến Tiếp giáp đường Lê Duẩn)</v>
          </cell>
        </row>
        <row r="261">
          <cell r="I261" t="str">
            <v>Đường số 2 (13,5m) (từ Tiếp giáp phố Văn Tiến Dũng đến Tiếp giáp đường Lê Duẩn)</v>
          </cell>
        </row>
        <row r="262">
          <cell r="I262" t="str">
            <v>Phố Văn Tiến Dũng (từ Tiếp giáp phố Tô Hiến Thành đến Tiếp giáp phố Sùng Phái Sinh)</v>
          </cell>
        </row>
        <row r="264">
          <cell r="I264" t="str">
            <v>Đường Trần Can (từ Tiếp giáp đường Võ Nguyên Giáp đến Tiếp giáp đường Nguyễn Trãi (Chợ phường Quyết Thắng))</v>
          </cell>
        </row>
        <row r="265">
          <cell r="I265" t="str">
            <v>Đường Xuân Thủy (từ Tiếp giáp phố Nguyễn Bỉnh Khiêm đến Tiếp giáp đường Võ Nguyên Giáp)</v>
          </cell>
        </row>
        <row r="266">
          <cell r="I266" t="str">
            <v>Phố Nguyễn Đình Thi (từ Tiếp giáp đường Xuân Thủy đến Giao với phố Nguyễn Công Hoan (đối diện trụ sở Điện lực Thành phố Lai Châu))</v>
          </cell>
        </row>
        <row r="267">
          <cell r="I267" t="str">
            <v>Đường V1 (13,5m) (từ Tiếp đường Xuân Thủy đến Tiếp giáp phố 12/12)</v>
          </cell>
        </row>
        <row r="268">
          <cell r="I268" t="str">
            <v>Phố 12/12 (từ Giao với đường quy hoạch N4 (đối diện số nhà 040, tổ dân phố số 7) đến Giao với phố Nguyễn Công Hoan)</v>
          </cell>
        </row>
        <row r="269">
          <cell r="I269" t="str">
            <v>Phố Nguyễn Gia Thiều (từ Tiếp giáp phố Nguyễn Bỉnh Khiêm đến Tiếp giáp đường 10- 10)</v>
          </cell>
        </row>
        <row r="270">
          <cell r="I270" t="str">
            <v>Phố Nguyễn Bỉnh Khiêm (từ Tiếp giáp đường Võ Nguyên Giáp đến Tiếp giáp đường Nguyễn Du)</v>
          </cell>
        </row>
        <row r="271">
          <cell r="I271" t="str">
            <v>Phố Bà Triệu (Đường R6A) (từ Tiếp giáp đường PuSamCap đến Tiếp giáp đường R12)</v>
          </cell>
        </row>
        <row r="272">
          <cell r="I272" t="str">
            <v>Đường R8 (13,5m) (từ Tiếp giáp đường PuSamCap. đến Tiếp giáp đường R12)</v>
          </cell>
        </row>
        <row r="273">
          <cell r="I273" t="str">
            <v>Đường R12 (13,5m) (từ Tiếp giáp đường R8 đến Tiếp giáp đường Võ Nguyên Giáp)</v>
          </cell>
        </row>
        <row r="274">
          <cell r="I274" t="str">
            <v>Đường N1 (từ Tiếp giáp phố 30/9 đến Tiếp giáp phố Nguyễn Bỉnh Khiêm)</v>
          </cell>
        </row>
        <row r="275">
          <cell r="I275" t="str">
            <v>Phố 30/9 (từ Giao với đường Xuân Thủy (số nhà 035, tổ dân phố số 7) đến Giao với phố 12/12 (số nhà 068, tổ dân phố 7))</v>
          </cell>
        </row>
        <row r="276">
          <cell r="I276" t="str">
            <v>Đường N4 (từ Tiếp giáp đường N1 đến Tiếp giáp đường Nguyễn Du)</v>
          </cell>
        </row>
        <row r="277">
          <cell r="I277" t="str">
            <v>Đường Nguyễn Du (từ Tiếp giáp đường 10-10 đến Tiếp giáp đường Tôn Đức Thắng)</v>
          </cell>
        </row>
        <row r="278">
          <cell r="I278" t="str">
            <v>Phố Quyết Thắng (từ Tiếp giáp phố Nguyễn Bỉnh Khiêm đến Tiếp giáp đường Tôn Đức Thắng)</v>
          </cell>
        </row>
        <row r="279">
          <cell r="I279" t="str">
            <v>Đường L1, L2 (từ Tiếp giáp phố Quyết Thắng đến Tiếp giáp đường Nguyễn Du)</v>
          </cell>
        </row>
        <row r="280">
          <cell r="I280" t="str">
            <v>Phố Nguyễn Tuân (từ Tiếp giáp đường quy hoạch số R13 đến Tiếp giáp đường quy hoạch số L2)</v>
          </cell>
        </row>
        <row r="281">
          <cell r="I281" t="str">
            <v>Đường R13 (từ Tiếp giáp Phố Quyết Thắng đến Tiếp giáp đường Nguyễn Du)</v>
          </cell>
        </row>
        <row r="282">
          <cell r="I282" t="str">
            <v>Đường Lê Trọng Tấn (từ Tiếp giáp đường Võ Nguyên Giáp đến Tiếp giáp đường Võ Nguyên Giáp)</v>
          </cell>
        </row>
        <row r="283">
          <cell r="I283" t="str">
            <v>Đường nhánh (Cạnh TT Y tế dự phòng thành phố) (từ Tiếp giáp Nguyễn Trãi đến Giáp đường nhánh (Từ Võ Nguyên Giáp đến Trần Can))</v>
          </cell>
        </row>
        <row r="284">
          <cell r="I284" t="str">
            <v>Đường nhánh chạy qua bản Séo Lản Than, Nậm Loỏng 1, Nậm Loỏng 2 thuộc phường Quyết Thắng (từ  đến )</v>
          </cell>
        </row>
        <row r="285">
          <cell r="I285" t="str">
            <v>Đường nhánh bê tông (Bám mương nước phường Quyết Thắng) (từ Từ đường 10-10 đến Tiếp giáp đường chạy qua bản Séo Lản Than thuộc phường Quyết Thắng)</v>
          </cell>
        </row>
        <row r="286">
          <cell r="I286" t="str">
            <v>Đường N12 (11,5m khu dân cư số 7) (từ Tiếp giáp đường Võ Nguyên Giáp đến Tiếp giáp đường N14)</v>
          </cell>
        </row>
        <row r="287">
          <cell r="I287" t="str">
            <v>Đường N14 (11,5m khu dân cư số 7) (từ Tiếp giáp đường Tôn Đức Thắng đến Cuối đường)</v>
          </cell>
        </row>
        <row r="288">
          <cell r="I288" t="str">
            <v>Đường N13 (11,5m khu dân cư số 7) (từ Tiếp giáp đường N12 đến Cuối đường)</v>
          </cell>
        </row>
        <row r="289">
          <cell r="I289" t="str">
            <v xml:space="preserve">	
Phố Nguyễn Công Hoan (từ Tiếp giáp đường Võ Nguyên Giáp đến Tiếp giáp đường quy hoạch TN2)</v>
          </cell>
        </row>
        <row r="290">
          <cell r="I290" t="str">
            <v>Đường Nguyễn Du (từ Tiếp giáp phố Nguyễn Công Hoan đến Tiếp giáp đường 10 - 10)</v>
          </cell>
        </row>
        <row r="291">
          <cell r="I291" t="str">
            <v>Đường nhánh (tổ 7, phường Quyết Tiến) (từ Tiếp giáp đường Võ Nguyên Giáp đến Tiếp giáp đường Tôn Đức Thắng)</v>
          </cell>
        </row>
        <row r="292">
          <cell r="I292" t="str">
            <v>Đường nhánh (Bản Nậm Loỏng 3, phường Quyết Thắng) (từ Tiếp giáp đường Trần Can đến Tiếp giáp đường Võ Nguyên Giáp)</v>
          </cell>
        </row>
        <row r="293">
          <cell r="I293" t="str">
            <v>Đường nhánh phía sau Viện kiểm sát nhân dân thành phố (Tổ 1, phường Quyết Tiến) (từ Tiếp giáp đường Tôn Đức Thắng đến Tiếp giáp đường Bế Văn Đàn)</v>
          </cell>
        </row>
        <row r="295">
          <cell r="I295" t="str">
            <v>Đường số 1, số 2 (từ Tiếp giáp đường số 3 đến Tiếp giáp đường Pusamcap)</v>
          </cell>
        </row>
        <row r="296">
          <cell r="I296" t="str">
            <v>Đường số 3 (từ Tiếp giáp đường số 1 đến Tiếp giáp đường Pusamcap)</v>
          </cell>
        </row>
        <row r="297">
          <cell r="I297" t="str">
            <v>Đường số 4, số 5 (từ Tiếp giáp đường Pusamcap đến Tiếp giáp đường Tô Hiệu)</v>
          </cell>
        </row>
        <row r="299">
          <cell r="I299" t="str">
            <v>Đường số 7 (Nhánh 1) (từ Tiếp giáp nhánh 2 đến Tiếp giáp đường Nguyễn Hữu Thọ)</v>
          </cell>
        </row>
        <row r="300">
          <cell r="I300" t="str">
            <v>Đường số 7 (Nhánh 2 vuông góc nhánh 1) (từ Đầu đường đến Cuối đường)</v>
          </cell>
        </row>
        <row r="301">
          <cell r="I301" t="str">
            <v>Các vị trí còn lại của thành phố Lai Châu cũ</v>
          </cell>
        </row>
        <row r="303">
          <cell r="I303" t="str">
            <v>Phố Tôn Thất Bách (từ Tiếp giáp đường Lê Hữu Trác đến Tiếp giáp phố Tôn Thất Tùng)</v>
          </cell>
        </row>
        <row r="304">
          <cell r="I304" t="str">
            <v>Phố Lam Sơn (từ Tiếp giáp đường Đại lộ Lê Lợi đến Tiếp giáp đường đi xã Nùng Nàng)</v>
          </cell>
        </row>
        <row r="305">
          <cell r="I305" t="str">
            <v>Đường nhánh ven suối tổ dân phố số 21 (Trước cửa nhà hàng Thái Bình Dương) (từ Tiếp giáp đường nhánh đi vào Nhà văn hoá tổ 21 đến Tiếp giáp đường Nguyễn Hữu Thọ)</v>
          </cell>
        </row>
        <row r="306">
          <cell r="I306" t="str">
            <v>Đường nhánh đi vào Nhà văn hoá tổ 21 (từ Tiếp giáp đường Điện Biên Phủ đến Tiếp giáp đường Nguyễn Văn Linh)</v>
          </cell>
        </row>
        <row r="307">
          <cell r="I307" t="str">
            <v>Đường đi UBND xã Sùng Phài cũ (từ Tiếp giáp đường Lê Duẩn đến Hết địa phận phường Tân Phong cũ)</v>
          </cell>
        </row>
        <row r="308">
          <cell r="I308" t="str">
            <v>Đường đi vào tổ dân phố số 5 phường Tân Phong cũ (từ Tiếp giáp đường Trường Trinh đến Đến hết đường)</v>
          </cell>
        </row>
        <row r="309">
          <cell r="I309" t="str">
            <v>Đường ven hồ lắng (từ Tiếp giáp suối tổ dân phố số 8 phường Tân Phong đến Tiếp giáp đường Hoàng Hoa Thám)</v>
          </cell>
        </row>
        <row r="310">
          <cell r="I310" t="str">
            <v>Đường nhánh ven suối tổ dân phố số 8 phường Tân Phong cũ (từ Tiếp giáp đường Nguyễn Chí Thanh đến Tiếp giáp đường Hoàng Hoa Thám)</v>
          </cell>
        </row>
        <row r="311">
          <cell r="I311" t="str">
            <v>Đường nhánh của đường Trần Thủ Độ (từ Tiếp giáp đường Trần Thủ Độ (ngõ 226 cũ đường Trần Hưng Đạo) đến Tiếp giáp đường Trần Thủ Độ (ngõ 368 cũ đường Trần Hưng Đạo))</v>
          </cell>
        </row>
        <row r="312">
          <cell r="I312" t="str">
            <v>Đường ngách 003 ngõ 210 đường Trần Hưng Đạo (từ Tiếp giáp ngõ 210 đường Trần Hưng Đạo đến Tiếp giáp đường Trần Thủ Độ (ngõ 226 cũ đường Trần Hưng Đạo))</v>
          </cell>
        </row>
        <row r="313">
          <cell r="I313" t="str">
            <v>Ngõ 262 đường Trần Hưng Đạo (từ Tiếp giáp đường Trần Hưng Đạo đến Tiếp giáp đường nhánh của đường Trần Thủ Độ (ngõ 226 cũ đường Trần Hưng Đạo))</v>
          </cell>
        </row>
        <row r="314">
          <cell r="I314" t="str">
            <v>Ngõ 167 đường Trần Hưng Đạo (từ Tiếp giáp đường Trần Hưng Đạo đến Tiếp giáp nhà ông Pờ Văn Ninh)</v>
          </cell>
        </row>
        <row r="315">
          <cell r="I315" t="str">
            <v>Phố Hàn Mặc Tử, Phố Nguyễn Văn Siêu (từ Tiếp giáp phố Nguyễn Huy Tưởng đến Tiếp giáp đường Nguyễn Khuyến)</v>
          </cell>
        </row>
        <row r="316">
          <cell r="I316" t="str">
            <v>Ngõ 210 đường Trần Hưng Đạo (từ Tiếp giáp đường Trần Hưng Đạo đến Tiếp giáp bản Thành Lập phường Đoàn Kết)</v>
          </cell>
        </row>
      </sheetData>
      <sheetData sheetId="4"/>
      <sheetData sheetId="5"/>
      <sheetData sheetId="6"/>
      <sheetData sheetId="7"/>
      <sheetData sheetId="8">
        <row r="2">
          <cell r="I2" t="str">
            <v>Loại đất</v>
          </cell>
          <cell r="J2" t="str">
            <v>Vị trí theo bảng giá đất</v>
          </cell>
          <cell r="M2" t="str">
            <v>Đơn giá đất (VNĐ)</v>
          </cell>
        </row>
        <row r="3">
          <cell r="I3" t="str">
            <v>Đất trồng cây hàng năm khác</v>
          </cell>
          <cell r="J3" t="str">
            <v>Đường Trần Thủ độ (từ Tiếp giáp với đường Trần Hưng Đạo (giữa hai số nhà 226 và 228, Tổ dân phố số 10) đến Tiếp giáp với đường Trần Hưng Đạo (giữa hai số nhà 366 và 370, Tổ dân phố số 11))</v>
          </cell>
          <cell r="M3">
            <v>61500.615006150067</v>
          </cell>
        </row>
        <row r="4">
          <cell r="I4" t="str">
            <v>Đất ở tại đô thị</v>
          </cell>
          <cell r="J4" t="str">
            <v>Phố Hoàng Đình Cầu (từ Tiếp giáp phố Nguyễn Thái Bình đến Tiếp giáp phố Vương Thừa Vũ)</v>
          </cell>
          <cell r="M4">
            <v>1454545.4545454546</v>
          </cell>
        </row>
        <row r="5">
          <cell r="I5" t="str">
            <v>Đất ở tại đô thị</v>
          </cell>
          <cell r="J5" t="str">
            <v>Các vị trí còn lại của thành phố Lai Châu cũ</v>
          </cell>
          <cell r="M5">
            <v>287631.83125599235</v>
          </cell>
        </row>
        <row r="6">
          <cell r="I6" t="str">
            <v>Đất ở tại đô thị</v>
          </cell>
          <cell r="J6" t="str">
            <v>Phố Chiêu Tấn (từ Tiếp giáp đường 19-8 đến Hết ranh giới đất Sân vận động)</v>
          </cell>
          <cell r="M6">
            <v>2656042.4966799468</v>
          </cell>
        </row>
        <row r="7">
          <cell r="I7" t="str">
            <v xml:space="preserve">- Đất ở: 217,3 m²
- Đất trồng cây hàng năm khác: 62,9 m² </v>
          </cell>
          <cell r="J7" t="str">
            <v>Đường nhánh của đường Trần Thủ Độ (từ Tiếp giáp đường Trần Thủ Độ (ngõ 226 cũ đường Trần Hưng Đạo) đến Tiếp giáp đường Trần Thủ Độ (ngõ 368 cũ đường Trần Hưng Đạo))</v>
          </cell>
          <cell r="M7">
            <v>892219.84296930768</v>
          </cell>
        </row>
        <row r="8">
          <cell r="I8" t="str">
            <v>Đất ở tại đô thị</v>
          </cell>
          <cell r="J8" t="str">
            <v>Đường Trần Quý Cáp (từ Tiếp giáp đường Hoàng Văn Thái đến Tiếp giáp phố Hoàng Diệu)</v>
          </cell>
          <cell r="M8">
            <v>1333333.3333333333</v>
          </cell>
        </row>
        <row r="9">
          <cell r="I9" t="str">
            <v>Đất ở tại đô thị</v>
          </cell>
          <cell r="J9" t="str">
            <v>Đường Trần Khát Chân (từ Tiếp giáp đường Trần Huy Liệu đến Tiếp giáp đường Hoàng Văn Thụ)</v>
          </cell>
          <cell r="M9">
            <v>1428571.4285714286</v>
          </cell>
        </row>
        <row r="10">
          <cell r="I10" t="str">
            <v>Đất ở tại đô thị</v>
          </cell>
          <cell r="J10" t="str">
            <v>Phố Tôn Thất Bách (từ Tiếp giáp đường Lê Hữu Trác đến Tiếp giáp phố Tôn Thất Tùng)</v>
          </cell>
          <cell r="M10">
            <v>945179.58412098303</v>
          </cell>
        </row>
        <row r="11">
          <cell r="I11" t="str">
            <v xml:space="preserve">- Đất ở: 96,7 m²
- Đất trồng cây hàng năm khác: 28,6 m² </v>
          </cell>
          <cell r="J11" t="str">
            <v>Các vị trí còn lại của thành phố Lai Châu cũ</v>
          </cell>
          <cell r="M11">
            <v>399042.29848363926</v>
          </cell>
        </row>
        <row r="12">
          <cell r="I12" t="str">
            <v xml:space="preserve">- Đất ở tại đô thị: 100,7 m²
- Đất vườn: 25,4 m² </v>
          </cell>
          <cell r="J12" t="str">
            <v>Đường Trần Hưng Đạo (từ Tiếp giáp Siêu thị Quang Thanh đến Tiếp giáp đường Vừ A Dính)</v>
          </cell>
          <cell r="M12">
            <v>3965107.0578905633</v>
          </cell>
        </row>
        <row r="13">
          <cell r="I13" t="str">
            <v>Đất ở tại đô thị</v>
          </cell>
          <cell r="J13" t="str">
            <v>Các vị trí còn lại của thành phố Lai Châu cũ</v>
          </cell>
          <cell r="M13">
            <v>555555.5555555555</v>
          </cell>
        </row>
        <row r="14">
          <cell r="I14" t="str">
            <v>Đất ở tại đô thị</v>
          </cell>
          <cell r="J14" t="str">
            <v>Đường Hoàng Văn Thụ (từ Tiếp giáp phố Trần Đăng Ninh đến Tiếp giáp đường Trần Khát Chân)</v>
          </cell>
          <cell r="M14">
            <v>1619047.6190476189</v>
          </cell>
        </row>
        <row r="15">
          <cell r="I15" t="str">
            <v>Đất ở tại đô thị</v>
          </cell>
          <cell r="J15" t="str">
            <v>Đường nhánh (tổ 7, phường Quyết Tiến) (từ Tiếp giáp đường Võ Nguyên Giáp đến Tiếp giáp đường Tôn Đức Thắng)</v>
          </cell>
          <cell r="M15">
            <v>5428571.4285714282</v>
          </cell>
        </row>
        <row r="16">
          <cell r="I16" t="str">
            <v>Đất ở tại đô thị</v>
          </cell>
          <cell r="J16" t="str">
            <v>Phố Trần Quốc Toản (từ Tiếp giáp phố Thành Công đến Tiếp giáp ranh giới đất CT điện lực Lai Châu)</v>
          </cell>
          <cell r="M16">
            <v>3736654.8042704626</v>
          </cell>
        </row>
        <row r="17">
          <cell r="I17" t="str">
            <v>Đất ở tại đô thị</v>
          </cell>
          <cell r="J17" t="str">
            <v>Đường Trường Chinh (từ Tiếp giáp đường Nguyễn Hữu Thọ đến Tiếp giáp đường 30-4)</v>
          </cell>
          <cell r="M17">
            <v>2782931.3543599257</v>
          </cell>
        </row>
        <row r="18">
          <cell r="I18" t="str">
            <v>Đất ở tại đô thị</v>
          </cell>
          <cell r="J18" t="str">
            <v>Phố Tôn Thất Bách (từ Tiếp giáp đường Lê Hữu Trác đến Tiếp giáp phố Tôn Thất Tùng)</v>
          </cell>
          <cell r="M18">
            <v>945179.58412098303</v>
          </cell>
        </row>
        <row r="19">
          <cell r="I19" t="str">
            <v>Đất ở tại đô thị</v>
          </cell>
          <cell r="J19" t="str">
            <v>Phố Trần Quốc Toản (từ Tiếp giáp phố Thành Công đến Tiếp giáp ranh giới đất CT điện lực Lai Châu)</v>
          </cell>
          <cell r="M19">
            <v>1520912.547528517</v>
          </cell>
        </row>
        <row r="20">
          <cell r="I20" t="str">
            <v>Đất ở tại đô thị</v>
          </cell>
          <cell r="J20" t="str">
            <v>Đường Hoàng Quốc Việt (từ Tiếp giáp đường Nguyễn Văn Linh đến Tiếp giáp đường Trường Chinh)</v>
          </cell>
          <cell r="M20">
            <v>1620591.0390848427</v>
          </cell>
        </row>
        <row r="21">
          <cell r="I21" t="str">
            <v>Đất ở tại đô thị</v>
          </cell>
          <cell r="J21" t="str">
            <v xml:space="preserve">	
Phố Nguyễn Công Hoan (từ Tiếp giáp đường Võ Nguyên Giáp đến Tiếp giáp đường quy hoạch TN2)</v>
          </cell>
          <cell r="M21">
            <v>0</v>
          </cell>
        </row>
        <row r="22">
          <cell r="I22" t="str">
            <v>Đất ở tại đô thị</v>
          </cell>
          <cell r="J22" t="str">
            <v>Các vị trí còn lại của thành phố Lai Châu cũ</v>
          </cell>
          <cell r="M22">
            <v>1168451.8013631937</v>
          </cell>
        </row>
        <row r="23">
          <cell r="I23" t="str">
            <v>Đất ở tại đô thị</v>
          </cell>
          <cell r="J23" t="str">
            <v>Các vị trí còn lại của thành phố Lai Châu cũ</v>
          </cell>
          <cell r="M23">
            <v>356633.3808844508</v>
          </cell>
        </row>
        <row r="24">
          <cell r="I24" t="str">
            <v>Đất ở tại đô thị</v>
          </cell>
          <cell r="J24" t="str">
            <v>Phố Phan Đăng Lưu (từ Tiếp giáp Phố Mường Kim đến Tiếp giáp phố Hương Phong)</v>
          </cell>
          <cell r="M24">
            <v>858778.62595419853</v>
          </cell>
        </row>
        <row r="25">
          <cell r="I25" t="str">
            <v>Đất trồng cây hàng năm</v>
          </cell>
          <cell r="J25"/>
          <cell r="M25">
            <v>69545.865498296116</v>
          </cell>
        </row>
        <row r="26">
          <cell r="I26" t="str">
            <v xml:space="preserve">- Đất ở tại đô thị: 144,4 m²
- Đất trồng cây hàng năm khác: 143,8 m² </v>
          </cell>
          <cell r="J26"/>
          <cell r="M26">
            <v>208188.75780707842</v>
          </cell>
        </row>
        <row r="27">
          <cell r="I27" t="str">
            <v>Đất ở tại đô thị</v>
          </cell>
          <cell r="J27" t="str">
            <v>Phố Lý Tự Trọng (13,5m) (từ Tiếp giáp đường 30-4 đến Tiếp giáp phố Trần Đại Nghĩa (20,5m))</v>
          </cell>
          <cell r="M27">
            <v>921658.98617511522</v>
          </cell>
        </row>
        <row r="28">
          <cell r="I28" t="str">
            <v xml:space="preserve">- Đất ở tại đô thị: 88,5 m²
- Đất trồng cây hàng năm khác: 35 m² </v>
          </cell>
          <cell r="J28"/>
          <cell r="M28">
            <v>485829.95951417001</v>
          </cell>
        </row>
        <row r="29">
          <cell r="I29" t="str">
            <v>Đất trồng cây hàng năm</v>
          </cell>
          <cell r="J29"/>
          <cell r="M29">
            <v>46412.327114081505</v>
          </cell>
        </row>
        <row r="30">
          <cell r="I30" t="str">
            <v xml:space="preserve">- Đất ở tại đô thị: 118,9 m²
- Đất trồng cây hàng năm khác: 23,7 m² </v>
          </cell>
          <cell r="J30"/>
          <cell r="M30"/>
        </row>
        <row r="31">
          <cell r="I31" t="str">
            <v>Đất ở tại đô thị</v>
          </cell>
          <cell r="J31" t="str">
            <v>Các vị trí còn lại của thành phố Lai Châu cũ</v>
          </cell>
          <cell r="M31">
            <v>5693581.7805383028</v>
          </cell>
        </row>
        <row r="32">
          <cell r="I32" t="str">
            <v>Đất ở tại đô thị</v>
          </cell>
          <cell r="J32" t="str">
            <v>Đường Huỳnh Thúc Kháng (từ Tiếp giáp đường 19-8 đến Tiếp giáp đường Trần Hưng Đạo)</v>
          </cell>
          <cell r="M32">
            <v>3333333.3333333335</v>
          </cell>
        </row>
        <row r="33">
          <cell r="I33" t="str">
            <v>Đất ở tại đô thị</v>
          </cell>
          <cell r="J33" t="str">
            <v>Các vị trí còn lại của thành phố Lai Châu cũ</v>
          </cell>
          <cell r="M33">
            <v>0</v>
          </cell>
        </row>
        <row r="34">
          <cell r="I34" t="str">
            <v>Đất ở tại đô thị</v>
          </cell>
          <cell r="J34" t="str">
            <v>Đại lộ Lê Lợi (từ Tiếp giáp đường Lê Duẩn đến Cuối đường đại lộ Lê Lợi (Giáp chân núi Nùng Nàng))</v>
          </cell>
          <cell r="M34">
            <v>4497607.655502392</v>
          </cell>
        </row>
        <row r="35">
          <cell r="I35" t="str">
            <v>Đất ở tại đô thị</v>
          </cell>
          <cell r="J35" t="str">
            <v>Đường Hoàng Văn Thụ (từ Tiếp giáp phố Trần Đăng Ninh đến Tiếp giáp đường Trần Khát Chân)</v>
          </cell>
          <cell r="M35">
            <v>1542649.727767695</v>
          </cell>
        </row>
        <row r="36">
          <cell r="I36" t="str">
            <v>Đất ở tại đô thị</v>
          </cell>
          <cell r="J36" t="str">
            <v>Phố Lý Tự Trọng (13,5m) (từ Tiếp giáp đường 30-4 đến Tiếp giáp phố Trần Đại Nghĩa (20,5m))</v>
          </cell>
          <cell r="M36">
            <v>829493.08755760372</v>
          </cell>
        </row>
        <row r="37">
          <cell r="I37" t="str">
            <v>Đất ở tại đô thị</v>
          </cell>
          <cell r="J37" t="str">
            <v>Phố Nguyễn Gia Thiều (từ Tiếp giáp phố Nguyễn Bỉnh Khiêm đến Tiếp giáp đường 10- 10)</v>
          </cell>
          <cell r="M37">
            <v>953288.8465204956</v>
          </cell>
        </row>
        <row r="38">
          <cell r="I38" t="str">
            <v>- Đất ở nông thôn: 150 m²
- Đất nương rẫy: 250 m²</v>
          </cell>
          <cell r="J38" t="str">
            <v>Đường Nguyễn Trãi (từ Tiếp giáp ngã 3 rẽ đường Trần Can đến Hết địa phận phường Quyết Thắng cũ)</v>
          </cell>
          <cell r="M38">
            <v>1000000</v>
          </cell>
        </row>
        <row r="39">
          <cell r="I39" t="str">
            <v>Đất ở tại đô thị</v>
          </cell>
          <cell r="J39" t="str">
            <v>Phố Tôn Thất Bách (từ Tiếp giáp đường Lê Hữu Trác đến Tiếp giáp phố Tôn Thất Tùng)</v>
          </cell>
          <cell r="M39">
            <v>1419110.6906338695</v>
          </cell>
        </row>
        <row r="40">
          <cell r="I40" t="str">
            <v>- Đất ở: 128,5 m²
- Đất trồng cây lâu năm: 24,3 m²</v>
          </cell>
          <cell r="J40"/>
          <cell r="M40">
            <v>458115.18324607325</v>
          </cell>
        </row>
        <row r="41">
          <cell r="I41" t="str">
            <v>Đất ở tại đô thị</v>
          </cell>
          <cell r="J41"/>
          <cell r="M41">
            <v>1790763.4307257305</v>
          </cell>
        </row>
        <row r="42">
          <cell r="I42" t="str">
            <v>Đất ở tại đô thị</v>
          </cell>
          <cell r="J42" t="str">
            <v>Đường Nguyễn Hữu Thọ (từ Tiếp giáp đường Hoàng Văn Thái đến Tiếp giáp đường Trường Chinh)</v>
          </cell>
          <cell r="M42">
            <v>2488687.7828054298</v>
          </cell>
        </row>
        <row r="43">
          <cell r="I43" t="str">
            <v>Đất ở tại đô thị</v>
          </cell>
          <cell r="J43" t="str">
            <v>Đường Đặng Thai Mai (từ Tiếp giáp đường Nguyễn Hữu Thọ đến Tiếp giáp đường 1-1)</v>
          </cell>
          <cell r="M43">
            <v>1867413.6321195145</v>
          </cell>
        </row>
        <row r="44">
          <cell r="I44" t="str">
            <v>Đất ở tại đô thị</v>
          </cell>
          <cell r="J44" t="str">
            <v>Các vị trí còn lại của thành phố Lai Châu cũ</v>
          </cell>
          <cell r="M44">
            <v>2006018.0541624874</v>
          </cell>
        </row>
        <row r="45">
          <cell r="I45" t="str">
            <v>Đất ở tại đô thị</v>
          </cell>
          <cell r="J45"/>
          <cell r="M45">
            <v>1523178.8079470198</v>
          </cell>
        </row>
        <row r="46">
          <cell r="I46" t="str">
            <v>Đất ở tại đô thị</v>
          </cell>
          <cell r="J46" t="str">
            <v>Phố Tôn Thất Bách (từ Tiếp giáp đường Lê Hữu Trác đến Tiếp giáp phố Tôn Thất Tùng)</v>
          </cell>
          <cell r="M46">
            <v>945179.58412098303</v>
          </cell>
        </row>
        <row r="47">
          <cell r="I47" t="str">
            <v>Đất ở tại đô thị</v>
          </cell>
          <cell r="J47" t="str">
            <v>Đường Hoàng Minh Giám (từ Tiếp giáp đường 30-4 đến Tiếp giáp đường Võ Văn Kiệt)</v>
          </cell>
          <cell r="M47">
            <v>1714285.7142857143</v>
          </cell>
        </row>
        <row r="48">
          <cell r="I48" t="str">
            <v>Đất ở tại đô thị</v>
          </cell>
          <cell r="J48" t="str">
            <v>Đường Trường Chinh (từ Tiếp giáp đường Nguyễn Hữu Thọ đến Tiếp giáp đường 30-4)</v>
          </cell>
          <cell r="M48">
            <v>2761904.7619047621</v>
          </cell>
        </row>
        <row r="49">
          <cell r="I49" t="str">
            <v>Đất ở tại đô thị</v>
          </cell>
          <cell r="J49" t="str">
            <v>Phố Hoàng Diệu (từ Tiếp giáp Đại lộ Lê Lợi đến Tiếp giáp phố Thành Công)</v>
          </cell>
          <cell r="M49">
            <v>2888888.888888889</v>
          </cell>
        </row>
        <row r="50">
          <cell r="I50" t="str">
            <v>Đất ở tại đô thị</v>
          </cell>
          <cell r="J50" t="str">
            <v>Phố Yên Thế (từ Tiếp giáp đường Hoàng Hoa Thám đến Tiếp giáp phố Đồng Khởi)</v>
          </cell>
          <cell r="M50">
            <v>761904.76190476189</v>
          </cell>
        </row>
        <row r="51">
          <cell r="I51" t="str">
            <v>Đất ở tại đô thị</v>
          </cell>
          <cell r="J51" t="str">
            <v>Đường Phạm Văn Đồng (từ Tiếp giáp tuyến số 1 và tuyến số 4 đến Tiếp giáp phố Phùng Chí Kiên)</v>
          </cell>
          <cell r="M51">
            <v>1000000</v>
          </cell>
        </row>
        <row r="52">
          <cell r="I52" t="str">
            <v>Đất trồng lúa nước</v>
          </cell>
          <cell r="J52"/>
          <cell r="M52">
            <v>22492.127755285652</v>
          </cell>
        </row>
        <row r="53">
          <cell r="I53" t="str">
            <v>- Đất ở: 100 m²
- Đất trồng cây lâu năm: 11,6 m²</v>
          </cell>
          <cell r="J53"/>
          <cell r="M53">
            <v>3809523.8095238097</v>
          </cell>
        </row>
        <row r="54">
          <cell r="I54" t="str">
            <v>- Đất ở: 98,6 m²
- Đất trồng cây lâu năm: 140,3 m²</v>
          </cell>
          <cell r="J54"/>
          <cell r="M54">
            <v>627877.77312683128</v>
          </cell>
        </row>
        <row r="55">
          <cell r="I55" t="str">
            <v>Đất ở tại đô thị</v>
          </cell>
          <cell r="J55" t="str">
            <v>Phố Trần Đăng Ninh (từ Tiếp giáp đường Trường Chinh đến Tiếp giáp đường Võ Văn Kiệt)</v>
          </cell>
          <cell r="M55">
            <v>952380.95238095243</v>
          </cell>
        </row>
        <row r="56">
          <cell r="I56" t="str">
            <v>Đất ở tại đô thị</v>
          </cell>
          <cell r="J56" t="str">
            <v>Đường Huỳnh Thúc Kháng (từ Tiếp giáp đường 19-8 đến Tiếp giáp đường Trần Hưng Đạo)</v>
          </cell>
          <cell r="M56">
            <v>3639846.743295019</v>
          </cell>
        </row>
        <row r="57">
          <cell r="I57" t="str">
            <v>Đất ở tại đô thị</v>
          </cell>
          <cell r="J57" t="str">
            <v xml:space="preserve">	
Phố Nguyễn Công Hoan (từ Tiếp giáp đường Võ Nguyên Giáp đến Tiếp giáp đường quy hoạch TN2)</v>
          </cell>
          <cell r="M57">
            <v>952380.95238095243</v>
          </cell>
        </row>
        <row r="58">
          <cell r="I58" t="str">
            <v>- Đất ở: 117,6 m²
- Đất trồng cây hàng năm: 65 m²</v>
          </cell>
          <cell r="J58"/>
          <cell r="M58">
            <v>1095290.251916758</v>
          </cell>
        </row>
        <row r="59">
          <cell r="I59" t="str">
            <v>- Đất ở: 1051,6 m²
- Đất trồng cây hàng năm: 470,3 m²</v>
          </cell>
          <cell r="J59" t="str">
            <v>VT2 Đường Trần Hưng Đạo (từ Tiếp giáp đường Huỳnh Thúc Kháng đến Hết Siêu thị Quang Thanh)</v>
          </cell>
          <cell r="M59">
            <v>197122.01852946973</v>
          </cell>
        </row>
        <row r="60">
          <cell r="I60" t="str">
            <v>Đất ở tại đô thị</v>
          </cell>
          <cell r="J60" t="str">
            <v>Phố Phạm Hồng Thái (từ Tiếp giáp đường Hoàng Văn Thụ đến Tiếp giáp đường Nguyễn Thái Bình)</v>
          </cell>
          <cell r="M60">
            <v>1238095.2380952381</v>
          </cell>
        </row>
        <row r="61">
          <cell r="I61" t="str">
            <v>Đất ở tại đô thị</v>
          </cell>
          <cell r="J61" t="str">
            <v>Đường Trần Khát Chân (từ Tiếp giáp đường Trần Huy Liệu đến Tiếp giáp đường Hoàng Văn Thụ)</v>
          </cell>
          <cell r="M61">
            <v>1425855.5133079847</v>
          </cell>
        </row>
        <row r="62">
          <cell r="I62" t="str">
            <v>Đất ở tại đô thị</v>
          </cell>
          <cell r="J62" t="str">
            <v>Đường Hoàng Minh Giám (từ Tiếp giáp đường 30-4 đến Tiếp giáp đường Võ Văn Kiệt)</v>
          </cell>
          <cell r="M62"/>
        </row>
        <row r="63">
          <cell r="I63" t="str">
            <v>Đất ở tại đô thị</v>
          </cell>
          <cell r="J63" t="str">
            <v>Phố Nguyễn Huy Tưởng (từ Tiếp giáp đường 30-4 đến Tiếp giáp Phố Trần Bình Trọng)</v>
          </cell>
          <cell r="M63">
            <v>1902949.5718363465</v>
          </cell>
        </row>
        <row r="64">
          <cell r="I64" t="str">
            <v>Đất ở tại đô thị</v>
          </cell>
          <cell r="J64" t="str">
            <v>Đường Phạm Văn Đồng (từ Tiếp giáp tuyến số 1 và tuyến số 4 đến Tiếp giáp phố Phùng Chí Kiên)</v>
          </cell>
          <cell r="M64">
            <v>1000000</v>
          </cell>
        </row>
        <row r="65">
          <cell r="I65" t="str">
            <v>- Đất ở tại nông thôn: 252,5 m²
- Đất trồng cây hàng năm: 104,2 m²</v>
          </cell>
          <cell r="J65" t="str">
            <v>Khu vực 1 - Vị trí 1 - Quốc lộ 4D: Đoạn từ ngã tư đường 30-4, đường Trường Chinh đến cửa hàng xăng dầu số 18 (xã San Thàng)</v>
          </cell>
          <cell r="M65">
            <v>560695.26212503505</v>
          </cell>
        </row>
        <row r="66">
          <cell r="I66" t="str">
            <v>Đất ở tại đô thị</v>
          </cell>
          <cell r="J66" t="str">
            <v>Các vị trí còn lại của thành phố Lai Châu cũ</v>
          </cell>
          <cell r="M66">
            <v>341880.34188034188</v>
          </cell>
        </row>
        <row r="67">
          <cell r="I67" t="str">
            <v>Đất ở tại đô thị</v>
          </cell>
          <cell r="J67" t="str">
            <v>Đường Nguyễn Trãi (từ Tiếp giáp ngã 3 rẽ đường Trần Can đến Hết địa phận phường Quyết Thắng cũ)</v>
          </cell>
          <cell r="M67">
            <v>2356020.9424083773</v>
          </cell>
        </row>
        <row r="68">
          <cell r="I68" t="str">
            <v>Đất ở tại đô thị</v>
          </cell>
          <cell r="J68" t="str">
            <v>Đường Nguyễn Trãi (từ Tiếp giáp đường Tôn Đức Thắng đến Tiếp giáp ngã 3 rẽ đường Trần Can)</v>
          </cell>
          <cell r="M68"/>
        </row>
        <row r="69">
          <cell r="I69" t="str">
            <v>Đất ở tại đô thị</v>
          </cell>
          <cell r="J69" t="str">
            <v>Đường Trần Quốc Mạnh (từ Tiếp giáp đường Nguyễn Chí Thanh kéo dài đến Tiếp giáp đường Lò Văn Hặc)</v>
          </cell>
          <cell r="M69">
            <v>1714285.7142857143</v>
          </cell>
        </row>
        <row r="70">
          <cell r="I70" t="str">
            <v>Đất ở tại đô thị</v>
          </cell>
          <cell r="J70" t="str">
            <v>Phố Vương Thừa Vũ (từ Tiếp giáp đường Hoàng Văn Thụ đến Tiếp giáp đường Nguyễn Thái Bình)</v>
          </cell>
          <cell r="M70">
            <v>1428571.4285714286</v>
          </cell>
        </row>
        <row r="71">
          <cell r="I71" t="str">
            <v>Đất ở tại đô thị</v>
          </cell>
          <cell r="J71" t="str">
            <v>Phố Trần Quốc Toản (từ Tiếp giáp phố Thành Công đến Tiếp giáp ranh giới đất CT điện lực Lai Châu)</v>
          </cell>
          <cell r="M71">
            <v>1494661.921708185</v>
          </cell>
        </row>
        <row r="72">
          <cell r="I72" t="str">
            <v>- Đất ở tại nông thôn: 250 m²
- Đất trồng cây hàng năm: 233,4 m²</v>
          </cell>
          <cell r="J72" t="str">
            <v>VT2 Đường Trần Hưng Đạo (từ Tiếp giáp đường Huỳnh Thúc Kháng đến Hết Siêu thị Quang Thanh)</v>
          </cell>
          <cell r="M72">
            <v>620604.05461315683</v>
          </cell>
        </row>
        <row r="73">
          <cell r="I73" t="str">
            <v>Đất ở tại đô thị</v>
          </cell>
          <cell r="J73" t="str">
            <v>Đường Trường Chinh (từ Tiếp giáp đường Nguyễn Hữu Thọ đến Tiếp giáp đường 30-4)</v>
          </cell>
          <cell r="M73">
            <v>2571428.5714285714</v>
          </cell>
        </row>
        <row r="74">
          <cell r="I74" t="str">
            <v>Đất ở tại đô thị</v>
          </cell>
          <cell r="J74" t="str">
            <v>Đường Nguyễn Khuyến (từ Tiếp giáp đường 30-4 đến Tiếp giáp đường Phạm Ngọc Thạch)</v>
          </cell>
          <cell r="M74"/>
        </row>
        <row r="75">
          <cell r="I75" t="str">
            <v>Đất ở tại đô thị</v>
          </cell>
          <cell r="J75" t="str">
            <v>Đường Trần Văn Thọ (từ Tiếp giáp Đại lộ Lê Lợi đến Tiếp giáp đường Trần Quý Cáp)</v>
          </cell>
          <cell r="M75">
            <v>1525262.1544327931</v>
          </cell>
        </row>
        <row r="76">
          <cell r="I76" t="str">
            <v>Đất ở tại đô thị</v>
          </cell>
          <cell r="J76" t="str">
            <v>Đường Huỳnh Thúc Kháng (từ Tiếp giáp đường 19-8 đến Tiếp giáp đường Trần Hưng Đạo)</v>
          </cell>
          <cell r="M76">
            <v>2509469.6969696973</v>
          </cell>
        </row>
        <row r="77">
          <cell r="I77" t="str">
            <v>Đất ở tại đô thị</v>
          </cell>
          <cell r="J77" t="str">
            <v>Đường Nguyễn Chí Thanh (từ Tiếp giáp đường Lê Duẩn đến Tiếp giáp đường 19-8 và đường Điện Biên Phủ)</v>
          </cell>
          <cell r="M77">
            <v>2576923.076923077</v>
          </cell>
        </row>
        <row r="78">
          <cell r="I78" t="str">
            <v>Đất ở tại đô thị</v>
          </cell>
          <cell r="J78" t="str">
            <v>Phố Đặng Văn Chung (Đường 2B2 - 31m) (từ Tiếp giáp đường Tôn Thất Tùng đến Tiếp giáp phố Lê Hữu Trác)</v>
          </cell>
          <cell r="M78">
            <v>1509433.9622641508</v>
          </cell>
        </row>
        <row r="79">
          <cell r="I79" t="str">
            <v>- Đất ở: 160 m²
- Đất trồng cây hàng năm: 42,2 m²</v>
          </cell>
          <cell r="J79" t="str">
            <v>Đường 30 - 4 (từ Tiếp giáp đường Võ Văn Kiệt đến Tiếp giáp đường Trường Chinh)</v>
          </cell>
          <cell r="M79">
            <v>741839.762611276</v>
          </cell>
        </row>
        <row r="80">
          <cell r="I80" t="str">
            <v>Đất trồng cây lâu năm</v>
          </cell>
          <cell r="J80"/>
          <cell r="M80">
            <v>18141.686572128321</v>
          </cell>
        </row>
        <row r="81">
          <cell r="I81" t="str">
            <v>Đất ở tại đô thị</v>
          </cell>
          <cell r="J81" t="str">
            <v>Đường Nguyễn Hữu Thọ (từ Tiếp giáp đường Hoàng Văn Thái đến Tiếp giáp đường Trường Chinh)</v>
          </cell>
          <cell r="M81">
            <v>2488687.7828054298</v>
          </cell>
        </row>
        <row r="82">
          <cell r="I82" t="str">
            <v>Đất ở tại đô thị</v>
          </cell>
          <cell r="J82" t="str">
            <v>Phố Yên Thế (từ Tiếp giáp đường Hoàng Hoa Thám đến Tiếp giáp phố Đồng Khởi)</v>
          </cell>
          <cell r="M82">
            <v>1142857.142857143</v>
          </cell>
        </row>
        <row r="83">
          <cell r="I83" t="str">
            <v>Đất ở tại đô thị</v>
          </cell>
          <cell r="J83" t="str">
            <v>Đường D5, D6,  (16,5m) (từ Tiếp giáp đường Trần Quốc Mạnh đến Tiếp giáp phố Lê Lai)</v>
          </cell>
          <cell r="M83">
            <v>1904761.9047619049</v>
          </cell>
        </row>
        <row r="84">
          <cell r="I84" t="str">
            <v>Đất ở tại đô thị</v>
          </cell>
          <cell r="J84" t="str">
            <v>Đường 10-10 (20,5m) (từ Tiếp giáp đường Võ Nguyên Giáp đến Tiếp giáp đường Nguyễn Trãi)</v>
          </cell>
          <cell r="M84">
            <v>851063.82978723408</v>
          </cell>
        </row>
        <row r="85">
          <cell r="I85" t="str">
            <v>Đất ở tại đô thị</v>
          </cell>
          <cell r="J85" t="str">
            <v>Các vị trí còn lại của thành phố Lai Châu cũ</v>
          </cell>
          <cell r="M85">
            <v>961538.4615384615</v>
          </cell>
        </row>
        <row r="86">
          <cell r="I86" t="str">
            <v>Đất trồng cây lâu năm</v>
          </cell>
          <cell r="J86"/>
          <cell r="M86">
            <v>12846.393833730959</v>
          </cell>
        </row>
        <row r="87">
          <cell r="I87" t="str">
            <v>- Đất ở tại đô thị: 220 m²
- Đất trồng cây hàng năm: 108,5 m²</v>
          </cell>
          <cell r="J87"/>
          <cell r="M87">
            <v>324149.10858995136</v>
          </cell>
        </row>
        <row r="88">
          <cell r="I88" t="str">
            <v>Đất ở tại đô thị</v>
          </cell>
          <cell r="J88" t="str">
            <v>Phố Trương Định (từ Tiếp giáp phố Nguyễn Cao đến Tiếp giáp đường Trần Quang Diệu)</v>
          </cell>
          <cell r="M88">
            <v>1590271.2815715622</v>
          </cell>
        </row>
        <row r="89">
          <cell r="I89" t="str">
            <v>Đất lúa</v>
          </cell>
          <cell r="J89" t="str">
            <v>Đường Trường Chinh (từ Tiếp giáp Đại lộ Lê Lợi đến Tiếp giáp đường Nguyễn Hữu Thọ)</v>
          </cell>
          <cell r="M89">
            <v>12629.451881788331</v>
          </cell>
        </row>
        <row r="90">
          <cell r="I90" t="str">
            <v>- Đất ở tại đô thị: 134,5 m²
- Đất trồng cây hàng năm: 21,9 m²</v>
          </cell>
          <cell r="J90" t="str">
            <v>VT2 Đường Trần Hưng Đạo (từ Tiếp giáp đường Huỳnh Thúc Kháng đến Hết Siêu thị Quang Thanh)</v>
          </cell>
          <cell r="M90">
            <v>447570.33248081838</v>
          </cell>
        </row>
        <row r="91">
          <cell r="I91" t="str">
            <v>- Đất ở tại đô thị: 145,5 m²
- Đất trồng cây hàng năm: 203,4 m²</v>
          </cell>
          <cell r="J91" t="str">
            <v>Đường Bế Văn Đàn (từ Tiếp giáp đường tránh ngập đến Hết trụ sở Viện kiểm sát tỉnh (Cũ))</v>
          </cell>
          <cell r="M91">
            <v>716537.68988248787</v>
          </cell>
        </row>
        <row r="92">
          <cell r="I92" t="str">
            <v>Đất ở tại đô thị</v>
          </cell>
          <cell r="J92"/>
          <cell r="M92">
            <v>1333333.3333333333</v>
          </cell>
        </row>
        <row r="93">
          <cell r="I93" t="str">
            <v>Đất ở tại đô thị</v>
          </cell>
          <cell r="J93" t="str">
            <v>Phố Phùng Chí Kiên (từ Tiếp giáp đường Nguyễn Lương Bằng đến Tiếp giáp đường Võ Văn Kiệt)</v>
          </cell>
          <cell r="M93">
            <v>1000000</v>
          </cell>
        </row>
        <row r="94">
          <cell r="I94" t="str">
            <v>Đất ở tại đô thị</v>
          </cell>
          <cell r="J94" t="str">
            <v>Đường Nguyễn Chí Thanh (từ Tiếp giáp đường Lê Duẩn đến Tiếp giáp đường 19-8 và đường Điện Biên Phủ)</v>
          </cell>
          <cell r="M94">
            <v>5693950.177935943</v>
          </cell>
        </row>
        <row r="95">
          <cell r="I95" t="str">
            <v>Đất trồng cây hàng năm</v>
          </cell>
          <cell r="J95" t="str">
            <v>Đường Phạm Ngọc Thạch (từ Tiếp giáp phố Đặng Văn Ngữ đến Tiếp giáp đường nhánh vào bản Tả Làn Than)</v>
          </cell>
          <cell r="M95">
            <v>228623.68541380888</v>
          </cell>
        </row>
        <row r="96">
          <cell r="I96" t="str">
            <v>Đất ở tại đô thị</v>
          </cell>
          <cell r="J96" t="str">
            <v>Đường R8 (13,5m) (từ Tiếp giáp đường PuSamCap. đến Tiếp giáp đường R12)</v>
          </cell>
          <cell r="M96">
            <v>952380.95238095243</v>
          </cell>
        </row>
        <row r="97">
          <cell r="I97" t="str">
            <v>Đất ở liền kề khu đô thị thuộc khu trung tâm thương mại</v>
          </cell>
          <cell r="J97" t="str">
            <v>Đường 28-06 (từ Tiếp giáp đường Hoàng Văn Thái đến Tiếp giáp đường Điện Biên Phủ)</v>
          </cell>
          <cell r="M97">
            <v>3000000</v>
          </cell>
        </row>
        <row r="98">
          <cell r="I98" t="str">
            <v>Đất ở tại đô thị</v>
          </cell>
          <cell r="J98" t="str">
            <v>Đại lộ Lê Lợi (từ Tiếp giáp đường Lê Duẩn đến Cuối đường đại lộ Lê Lợi (Giáp chân núi Nùng Nàng))</v>
          </cell>
          <cell r="M98">
            <v>4593301.4354066988</v>
          </cell>
        </row>
        <row r="99">
          <cell r="I99" t="str">
            <v>Đất ở tại đô thị</v>
          </cell>
          <cell r="J99" t="str">
            <v>Các vị trí còn lại của thành phố Lai Châu cũ</v>
          </cell>
          <cell r="M99">
            <v>549450.54945054941</v>
          </cell>
        </row>
        <row r="100">
          <cell r="I100" t="str">
            <v>Đất ở tại đô thị</v>
          </cell>
          <cell r="J100" t="str">
            <v>Phố Nguyễn Tri Phương (từ Tiếp giáp đường 28-06 đến Tiếp giáp ranh giới đất CT điện lực Lai Châu)</v>
          </cell>
          <cell r="M100">
            <v>1117318.43575419</v>
          </cell>
        </row>
        <row r="101">
          <cell r="I101" t="str">
            <v>Đất ở tại đô thị: 144m²; đất trồng cây hàng năm khác: 59,1m²</v>
          </cell>
          <cell r="J101" t="str">
            <v>Ngõ 210 đường Trần Hưng Đạo (Tiếp giáp đường Trần Hưng Đạo đến Tiếp giáp bản Thành Lập phường Đoàn Kết)</v>
          </cell>
          <cell r="M101">
            <v>738552.43722304283</v>
          </cell>
        </row>
        <row r="102">
          <cell r="I102" t="str">
            <v>Đất ở tại đô thị</v>
          </cell>
          <cell r="J102" t="str">
            <v>Các vị trí còn lại của thành phố Lai Châu cũ</v>
          </cell>
          <cell r="M102">
            <v>96946.194861851662</v>
          </cell>
        </row>
        <row r="103">
          <cell r="I103" t="str">
            <v>Đất ở: 172m²; đất trồng cây hàng năm khác: 117,2m²</v>
          </cell>
          <cell r="J103"/>
          <cell r="M103">
            <v>345781.46611341636</v>
          </cell>
        </row>
        <row r="104">
          <cell r="I104" t="str">
            <v>Đất ở tại đô thị</v>
          </cell>
          <cell r="J104" t="str">
            <v>Đường Trần Duy Hưng (Đường 2B3 - 11,5m) (từ Tiếp giáp đường Tôn Thất Tùng đến Tiếp giáp phố Lê Hữu Trác)</v>
          </cell>
          <cell r="M104">
            <v>952380.95238095243</v>
          </cell>
        </row>
        <row r="105">
          <cell r="I105" t="str">
            <v>Đất ở tại đô thị: 204,59m²; Đất trồng cây hàng năm khác: 506,21m²</v>
          </cell>
          <cell r="J105" t="str">
            <v>Đường Bế Văn Đàn (từ Tiếp giáp đường tránh ngập đến Hết trụ sở Viện kiểm sát tỉnh (Cũ))</v>
          </cell>
          <cell r="M105">
            <v>175858.1879572313</v>
          </cell>
        </row>
        <row r="106">
          <cell r="I106" t="str">
            <v>Đất ở tại đô thị</v>
          </cell>
          <cell r="J106" t="str">
            <v>Các vị trí còn lại của thành phố Lai Châu cũ</v>
          </cell>
          <cell r="M106">
            <v>612244.89795918367</v>
          </cell>
        </row>
        <row r="107">
          <cell r="I107" t="str">
            <v>Đất ở tại đô thị</v>
          </cell>
          <cell r="J107" t="str">
            <v>Đường Nguyễn Trãi (từ Tiếp giáp đường Tôn Đức Thắng đến Tiếp giáp ngã 3 rẽ đường Trần Can)</v>
          </cell>
          <cell r="M107">
            <v>2109938.9228206552</v>
          </cell>
        </row>
        <row r="108">
          <cell r="I108" t="str">
            <v>Đất ở tại đô thị</v>
          </cell>
          <cell r="J108" t="str">
            <v>Phố Phạm Hồng Thái (từ Tiếp giáp đường Hoàng Văn Thụ đến Tiếp giáp đường Nguyễn Thái Bình)</v>
          </cell>
          <cell r="M108">
            <v>1095238.0952380951</v>
          </cell>
        </row>
        <row r="109">
          <cell r="I109" t="str">
            <v>Đất ở: 88,3m²; đất trồng cây hàng năm khác: 37,1m²</v>
          </cell>
          <cell r="J109"/>
          <cell r="M109">
            <v>478468.89952153107</v>
          </cell>
        </row>
        <row r="110">
          <cell r="I110" t="str">
            <v>Đất ở tại đô thị</v>
          </cell>
          <cell r="J110" t="str">
            <v>Các vị trí còn lại của thành phố Lai Châu cũ</v>
          </cell>
          <cell r="M110">
            <v>851970.18104366341</v>
          </cell>
        </row>
        <row r="111">
          <cell r="I111" t="str">
            <v>Đất ở tại đô thị</v>
          </cell>
          <cell r="J111" t="str">
            <v>Đường Trần Hưng Đạo (từ Tiếp giáp đường Vừ A Dính đến Tiếp giáp đường Bế Văn Đàn)</v>
          </cell>
          <cell r="M111">
            <v>3913679.590343819</v>
          </cell>
        </row>
        <row r="112">
          <cell r="I112" t="str">
            <v>Đất trồng cây lâu năm</v>
          </cell>
          <cell r="J112"/>
          <cell r="M112">
            <v>16775.708773695689</v>
          </cell>
        </row>
        <row r="113">
          <cell r="I113" t="str">
            <v>Đất ở: 116m²; đất trồng cây hàng năm khác: 37m²</v>
          </cell>
          <cell r="J113" t="str">
            <v>Đường Lê Duẩn (từ Tiếp giáp đường Trần Phú đến Tiếp giáp đại lộ Lê Lợi)</v>
          </cell>
          <cell r="M113">
            <v>980392.15686274506</v>
          </cell>
        </row>
        <row r="114">
          <cell r="I114" t="str">
            <v>Đất ở tại đô thị</v>
          </cell>
          <cell r="J114" t="str">
            <v>Phố Nguyễn Bỉnh Khiêm (từ Tiếp giáp đường Võ Nguyên Giáp đến Tiếp giáp đường Nguyễn Du)</v>
          </cell>
          <cell r="M114">
            <v>952380.95238095243</v>
          </cell>
        </row>
        <row r="115">
          <cell r="I115" t="str">
            <v>Đất ở tại đô thị</v>
          </cell>
          <cell r="J115" t="str">
            <v>Đường Hoàng Văn Thụ (từ Tiếp giáp phố Trần Đăng Ninh đến Tiếp giáp đường Trần Khát Chân)</v>
          </cell>
          <cell r="M115">
            <v>1554770.3180212015</v>
          </cell>
        </row>
        <row r="116">
          <cell r="I116" t="str">
            <v>Đất ở tại đô thị</v>
          </cell>
          <cell r="J116" t="str">
            <v>Phố Hoàng Đình Cầu (từ Tiếp giáp phố Nguyễn Thái Bình đến Tiếp giáp phố Vương Thừa Vũ)</v>
          </cell>
          <cell r="M116">
            <v>1818181.8181818181</v>
          </cell>
        </row>
        <row r="117">
          <cell r="I117" t="str">
            <v>Đất ở tại đô thị</v>
          </cell>
          <cell r="J117" t="str">
            <v>Đường Nguyễn Khuyến (từ Tiếp giáp đường 30-4 đến Tiếp giáp đường Phạm Ngọc Thạch)</v>
          </cell>
          <cell r="M117">
            <v>1904761.9047619049</v>
          </cell>
        </row>
        <row r="118">
          <cell r="I118" t="str">
            <v>Đất ở tại đô thị</v>
          </cell>
          <cell r="J118" t="str">
            <v>Đường Chu Văn An (từ Tiếp giáp đường Huỳnh Thúc Kháng đến Tiếp giáp đường Nguyễn Chí Thanh)</v>
          </cell>
          <cell r="M118">
            <v>941619.58568738226</v>
          </cell>
        </row>
        <row r="119">
          <cell r="I119" t="str">
            <v>Đất ở tại đô thị</v>
          </cell>
          <cell r="J119"/>
          <cell r="M119">
            <v>2000000</v>
          </cell>
        </row>
        <row r="120">
          <cell r="I120" t="str">
            <v>Đất ở tại đô thị</v>
          </cell>
          <cell r="J120" t="str">
            <v>Đường Chu Văn An (từ Tiếp giáp đường Ngô Quyền đến Tiếp giáp Huỳnh Thúc Kháng)</v>
          </cell>
          <cell r="M120">
            <v>1806684.7335140018</v>
          </cell>
        </row>
        <row r="121">
          <cell r="I121" t="str">
            <v>Đất ở tại đô thị</v>
          </cell>
          <cell r="J121"/>
          <cell r="M121">
            <v>2996289.4248608537</v>
          </cell>
        </row>
        <row r="122">
          <cell r="I122" t="str">
            <v>Đất ở tại đô thị</v>
          </cell>
          <cell r="J122" t="str">
            <v>Đường nhánh (Bản Nậm Loỏng 3, phường Quyết Thắng) (từ Tiếp giáp đường Trần Can đến Tiếp giáp đường Võ Nguyên Giáp)</v>
          </cell>
          <cell r="M122">
            <v>453720.50816696911</v>
          </cell>
        </row>
        <row r="123">
          <cell r="I123" t="str">
            <v>Đất ở tại đô thị</v>
          </cell>
          <cell r="J123" t="str">
            <v>Đường Trần Hưng Đạo (từ Tiếp giáp đường Bế Văn Đàn đến Tiếp giáp đường Tôn Đức Thắng)</v>
          </cell>
          <cell r="M123">
            <v>3287070.8546384219</v>
          </cell>
        </row>
        <row r="124">
          <cell r="I124" t="str">
            <v>Đất ở tại đô thị</v>
          </cell>
          <cell r="J124"/>
          <cell r="M124">
            <v>356930.39857227844</v>
          </cell>
        </row>
        <row r="125">
          <cell r="I125" t="str">
            <v>Đất ở tại đô thị</v>
          </cell>
          <cell r="J125" t="str">
            <v>VT2 Đường Trần Hưng Đạo (từ Tiếp giáp đường Huỳnh Thúc Kháng đến Hết Siêu thị Quang Thanh)</v>
          </cell>
          <cell r="M125">
            <v>270270.2702702703</v>
          </cell>
        </row>
        <row r="126">
          <cell r="I126" t="str">
            <v>Đất ở tại đô thị</v>
          </cell>
          <cell r="J126" t="str">
            <v>Các vị trí còn lại của thành phố Lai Châu cũ</v>
          </cell>
          <cell r="M126">
            <v>526315.78947368416</v>
          </cell>
        </row>
        <row r="127">
          <cell r="I127" t="str">
            <v>Đất ở tại đô thị</v>
          </cell>
          <cell r="J127" t="str">
            <v>Đường Lê Duẩn (từ Tiếp giáp đường Trần Phú đến Tiếp giáp đại lộ Lê Lợi)</v>
          </cell>
          <cell r="M127">
            <v>2448979.5918367347</v>
          </cell>
        </row>
        <row r="128">
          <cell r="I128" t="str">
            <v>Đất ở tại đô thị</v>
          </cell>
          <cell r="J128" t="str">
            <v>Các vị trí còn lại của thành phố Lai Châu cũ</v>
          </cell>
          <cell r="M128">
            <v>816993.46405228751</v>
          </cell>
        </row>
        <row r="129">
          <cell r="I129" t="str">
            <v>Đất ở tại đô thị</v>
          </cell>
          <cell r="J129" t="str">
            <v>Phố Đặng Văn Chung (Đường 2B2 - 31m) (từ Tiếp giáp đường Tôn Thất Tùng đến Tiếp giáp phố Lê Hữu Trác)</v>
          </cell>
          <cell r="M129">
            <v>2830188.6792452829</v>
          </cell>
        </row>
        <row r="130">
          <cell r="I130" t="str">
            <v>Đất ở tại đô thị</v>
          </cell>
          <cell r="J130" t="str">
            <v>Phố Nguyễn Thái Học (từ Tiếp giáp trục N-01 đến Tiếp giáp trục N-04)</v>
          </cell>
          <cell r="M130">
            <v>2271114.2654364798</v>
          </cell>
        </row>
        <row r="131">
          <cell r="I131" t="str">
            <v>Đất ở nông thôn</v>
          </cell>
          <cell r="J131"/>
          <cell r="M131">
            <v>588235.29411764711</v>
          </cell>
        </row>
        <row r="132">
          <cell r="I132" t="str">
            <v>Đất ở tại đô thị</v>
          </cell>
          <cell r="J132" t="str">
            <v>Phố Hương Phong (từ Tiếp giáp Đại lộ Lê Lợi đến Tiếp giáp phố Nguyễn Thị Minh Khai)</v>
          </cell>
          <cell r="M132">
            <v>1523809.5238095238</v>
          </cell>
        </row>
        <row r="133">
          <cell r="I133" t="str">
            <v>Đất ở tại đô thị: 1051,6m²; Đất trồng cây hàng năm khác: 470,3m²</v>
          </cell>
          <cell r="J133"/>
          <cell r="M133">
            <v>197122.01852946973</v>
          </cell>
        </row>
        <row r="134">
          <cell r="I134" t="str">
            <v>Đất ở tại đô thị</v>
          </cell>
          <cell r="J134" t="str">
            <v>Đường Chu Văn An (từ Tiếp giáp đường Ngô Quyền đến Tiếp giáp Huỳnh Thúc Kháng)</v>
          </cell>
          <cell r="M134">
            <v>1449275.3623188406</v>
          </cell>
        </row>
        <row r="135">
          <cell r="I135" t="str">
            <v>Đất ở tại đô thị</v>
          </cell>
          <cell r="J135" t="str">
            <v>Đường Trường Chinh (từ Tiếp giáp đường Nguyễn Hữu Thọ đến Tiếp giáp đường 30-4)</v>
          </cell>
          <cell r="M135">
            <v>2782931.3543599257</v>
          </cell>
        </row>
        <row r="136">
          <cell r="I136" t="str">
            <v>Đất ở tại đô thị</v>
          </cell>
          <cell r="J136" t="str">
            <v>Đường Hoàng Văn Thụ (từ Tiếp giáp phố Trần Đăng Ninh đến Tiếp giáp đường Trần Khát Chân)</v>
          </cell>
          <cell r="M136">
            <v>1523809.5238095238</v>
          </cell>
        </row>
        <row r="137">
          <cell r="I137" t="str">
            <v>Đất ở tại đô thị</v>
          </cell>
          <cell r="J137" t="str">
            <v>Phố Lê Lai (từ Tiếp giáp đại lộ Lê Lợi đến Tiếp giáp phố Hồ Xuân Hương)</v>
          </cell>
          <cell r="M137">
            <v>4385964.9122807011</v>
          </cell>
        </row>
        <row r="138">
          <cell r="I138" t="str">
            <v>Đất ở tại đô thị</v>
          </cell>
          <cell r="J138" t="str">
            <v>Phố Đặng Dung (1B-7) (từ Tiếp giáp phố Lý Tự Trọng (13,5m) đến Tiếp giáp phố Phùng Hưng)</v>
          </cell>
          <cell r="M138">
            <v>953288.8465204956</v>
          </cell>
        </row>
        <row r="139">
          <cell r="I139" t="str">
            <v>Đất ở tại đô thị: 122,6 m²; Đất trồng cây hàng năm khác: 10,7m²</v>
          </cell>
          <cell r="J139"/>
          <cell r="M139">
            <v>375093.77344336081</v>
          </cell>
        </row>
        <row r="140">
          <cell r="I140" t="str">
            <v>Đất ở tại đô thị</v>
          </cell>
          <cell r="J140" t="str">
            <v>Đại lộ Lê Lợi (từ Tiếp giáp đường Lê Duẩn đến Cuối đường đại lộ Lê Lợi (Giáp chân núi Nùng Nàng))</v>
          </cell>
          <cell r="M140">
            <v>5741626.7942583729</v>
          </cell>
        </row>
        <row r="141">
          <cell r="I141" t="str">
            <v>Đất ở tại đô thị</v>
          </cell>
          <cell r="J141" t="str">
            <v>Phố Lê Lai (từ Tiếp giáp đại lộ Lê Lợi đến Tiếp giáp phố Hồ Xuân Hương)</v>
          </cell>
          <cell r="M141">
            <v>954198.47328244278</v>
          </cell>
        </row>
        <row r="142">
          <cell r="I142" t="str">
            <v>Đất ở tại đô thị</v>
          </cell>
          <cell r="J142" t="str">
            <v>Đường tránh ngập (từ Tiếp giáp đường Bế Văn Đàn đến Tiếp giáp đường 19-8)</v>
          </cell>
          <cell r="M142">
            <v>1812250.8155128672</v>
          </cell>
        </row>
        <row r="143">
          <cell r="I143" t="str">
            <v>Đất ở tại đô thị</v>
          </cell>
          <cell r="J143" t="str">
            <v>Phố Trương Định (từ Tiếp giáp phố Nguyễn Cao đến Tiếp giáp đường Trần Quang Diệu)</v>
          </cell>
          <cell r="M143">
            <v>6666666.666666667</v>
          </cell>
        </row>
        <row r="144">
          <cell r="I144" t="str">
            <v>Đất ở tại đô thị</v>
          </cell>
          <cell r="J144" t="str">
            <v>Phố Đặng Dung (1B-7) (từ Tiếp giáp phố Lý Tự Trọng (13,5m) đến Tiếp giáp phố Phùng Hưng)</v>
          </cell>
          <cell r="M144">
            <v>1142857.142857143</v>
          </cell>
        </row>
        <row r="145">
          <cell r="I145" t="str">
            <v>Đất ở tại đô thị</v>
          </cell>
          <cell r="J145" t="str">
            <v>Các vị trí còn lại của thành phố Lai Châu cũ</v>
          </cell>
          <cell r="M145">
            <v>328048.11372334609</v>
          </cell>
        </row>
        <row r="146">
          <cell r="I146" t="str">
            <v>Đất ở tại đô thị</v>
          </cell>
          <cell r="J146" t="str">
            <v>Đường Nguyễn Thị Định (từ Tiếp giáp đường Nguyễn Chí Thanh kéo dài đến Tiếp giáp đường Lò Văn Hặc)</v>
          </cell>
          <cell r="M146">
            <v>2095238.0952380951</v>
          </cell>
        </row>
        <row r="147">
          <cell r="I147" t="str">
            <v>Đất ở tại đô thị</v>
          </cell>
          <cell r="J147" t="str">
            <v>Các vị trí còn lại của thành phố Lai Châu cũ</v>
          </cell>
          <cell r="M147">
            <v>541125.54112554109</v>
          </cell>
        </row>
        <row r="148">
          <cell r="I148" t="str">
            <v>Đất ở tại đô thị</v>
          </cell>
          <cell r="J148" t="str">
            <v>Phố Lê Văn Lương (từ Tiếp giáp đường Trường Chinh đến Tiếp giáp đường Nguyễn Hữu Thọ)</v>
          </cell>
          <cell r="M148">
            <v>857142.85714285716</v>
          </cell>
        </row>
        <row r="149">
          <cell r="I149" t="str">
            <v>Đất ở tại đô thị</v>
          </cell>
          <cell r="J149" t="str">
            <v>Phố Hương Phong (từ Tiếp giáp Đại lộ Lê Lợi đến Tiếp giáp phố Nguyễn Thị Minh Khai)</v>
          </cell>
          <cell r="M149">
            <v>1897533.2068311195</v>
          </cell>
        </row>
        <row r="150">
          <cell r="I150" t="str">
            <v>Đất ở tại đô thị: 95,3 m²; Đất trồng cây hàng năm khác: 186,4m²</v>
          </cell>
          <cell r="J150"/>
          <cell r="M150">
            <v>177493.78771742989</v>
          </cell>
        </row>
        <row r="151">
          <cell r="I151" t="str">
            <v>Đất ở tại đô thị</v>
          </cell>
          <cell r="J151" t="str">
            <v>Đường Phan Đình Giót (từ Tiếp giáp đường 30-4 đến Tiếp giáp đường Phạm Ngọc Thạch)</v>
          </cell>
          <cell r="M151">
            <v>784313.72549019603</v>
          </cell>
        </row>
        <row r="152">
          <cell r="I152" t="str">
            <v>Đất ở tại đô thị</v>
          </cell>
          <cell r="J152" t="str">
            <v>Phố Yên Thế (từ Tiếp giáp đường Hoàng Hoa Thám đến Tiếp giáp phố Đồng Khởi)</v>
          </cell>
          <cell r="M152">
            <v>398406.37450199202</v>
          </cell>
        </row>
        <row r="153">
          <cell r="I153" t="str">
            <v>Đất ở tại đô thị: 167 m²; Đất trồng cây hàng năm khác: 164,6m²</v>
          </cell>
          <cell r="J153"/>
          <cell r="M153">
            <v>452352.23160434252</v>
          </cell>
        </row>
        <row r="154">
          <cell r="I154" t="str">
            <v>Đất ở tại đô thị</v>
          </cell>
          <cell r="J154" t="str">
            <v>Đường Trần Huy Liệu (từ Tiếp giáp đường 30-4 đến Tiếp giáp đường Võ Văn Kiệt)</v>
          </cell>
          <cell r="M154">
            <v>1708428.2460136674</v>
          </cell>
        </row>
        <row r="155">
          <cell r="I155" t="str">
            <v>Đất ở tại đô thị</v>
          </cell>
          <cell r="J155" t="str">
            <v>Phố Yên Thế (từ Tiếp giáp đường Hoàng Hoa Thám đến Tiếp giáp phố Đồng Khởi)</v>
          </cell>
          <cell r="M155">
            <v>952380.95238095243</v>
          </cell>
        </row>
        <row r="156">
          <cell r="I156" t="str">
            <v>Đất ở tại đô thị</v>
          </cell>
          <cell r="J156" t="str">
            <v>Đường 19-8 (từ Tiếp giáp phố Chiêu Tấn đến Tiếp giáp đường Nguyễn Chí Thanh)</v>
          </cell>
          <cell r="M156">
            <v>1668520.578420467</v>
          </cell>
        </row>
        <row r="157">
          <cell r="I157" t="str">
            <v>Đất ở tại đô thị</v>
          </cell>
          <cell r="J157"/>
          <cell r="M157">
            <v>460829.49308755761</v>
          </cell>
        </row>
        <row r="158">
          <cell r="I158" t="str">
            <v>Đất ở tại đô thị</v>
          </cell>
          <cell r="J158" t="str">
            <v>Đường Trần Hưng Đạo (từ Tiếp giáp đường Huỳnh Thúc Kháng đến Hết Siêu thị Quang Thanh)</v>
          </cell>
          <cell r="M158">
            <v>610687.02290076332</v>
          </cell>
        </row>
        <row r="159">
          <cell r="I159" t="str">
            <v xml:space="preserve">Đất trông lúa nước còn lại </v>
          </cell>
          <cell r="J159"/>
          <cell r="M159">
            <v>23191.094619666048</v>
          </cell>
        </row>
        <row r="160">
          <cell r="I160" t="str">
            <v>Đất ở tại đô thị</v>
          </cell>
          <cell r="J160" t="str">
            <v>Đường Chu Văn An (từ Tiếp giáp đường Ngô Quyền đến Tiếp giáp Huỳnh Thúc Kháng)</v>
          </cell>
          <cell r="M160">
            <v>1666666.6666666667</v>
          </cell>
        </row>
        <row r="161">
          <cell r="I161" t="str">
            <v>Đất ở tại đô thị</v>
          </cell>
          <cell r="J161" t="str">
            <v>Đường Trần Phú (từ Tiếp giáp đường Trần Hưng Đạo đến Tiếp giáp Đại lộ Lê Lợi)</v>
          </cell>
          <cell r="M161">
            <v>2705627.7056277054</v>
          </cell>
        </row>
        <row r="162">
          <cell r="I162" t="str">
            <v>Đất ở tại đô thị</v>
          </cell>
          <cell r="J162" t="str">
            <v>Đường Trần Hưng Đạo (từ Tiếp giáp đường Huỳnh Thúc Kháng đến Hết Siêu thị Quang Thanh)</v>
          </cell>
          <cell r="M162">
            <v>512382.57899231429</v>
          </cell>
        </row>
        <row r="163">
          <cell r="I163" t="str">
            <v>Đất ở tại đô thị</v>
          </cell>
          <cell r="J163" t="str">
            <v>Đường Lê Hữu Trác (từ Tiếp giáp đường 30-4 đến Tiếp giáp đường Phạm Ngọc Thạch)</v>
          </cell>
          <cell r="M163">
            <v>945179.58412098303</v>
          </cell>
        </row>
        <row r="164">
          <cell r="I164" t="str">
            <v>Đất ở tại đô thị</v>
          </cell>
          <cell r="J164" t="str">
            <v>Phố Nguyễn Bỉnh Khiêm (từ Tiếp giáp đường Võ Nguyên Giáp đến Tiếp giáp đường Nguyễn Du)</v>
          </cell>
          <cell r="M164">
            <v>952380.95238095243</v>
          </cell>
        </row>
        <row r="165">
          <cell r="I165" t="str">
            <v>Đất ở tại đô thị</v>
          </cell>
          <cell r="J165" t="str">
            <v>Đường Nguyễn Chí Thanh (từ Tiếp giáp đường Lê Duẩn đến Tiếp giáp đường 19-8 và đường Điện Biên Phủ)</v>
          </cell>
          <cell r="M165">
            <v>1164144.3538998836</v>
          </cell>
        </row>
        <row r="166">
          <cell r="I166" t="str">
            <v>Đất ở lâu dài</v>
          </cell>
          <cell r="J166"/>
          <cell r="M166">
            <v>302114.80362537765</v>
          </cell>
        </row>
        <row r="167">
          <cell r="I167" t="str">
            <v>Đất ở tại đô thị</v>
          </cell>
          <cell r="J167" t="str">
            <v>Đường Nguyễn Trãi (từ Tiếp giáp đường Tôn Đức Thắng đến Tiếp giáp ngã 3 rẽ đường Trần Can)</v>
          </cell>
          <cell r="M167">
            <v>2358490.5660377359</v>
          </cell>
        </row>
        <row r="168">
          <cell r="I168" t="str">
            <v xml:space="preserve">phường Tân Phong, thị xã Lai Châu, tỉnh Lai Châu </v>
          </cell>
          <cell r="J168" t="str">
            <v>Đường Ngô Quyền (từ Tiếp giáp Huỳnh Thúc Kháng đến Tiếp giáp đường Nguyễn Chí Thanh)</v>
          </cell>
          <cell r="M168">
            <v>2376425.8555133077</v>
          </cell>
        </row>
        <row r="169">
          <cell r="I169" t="str">
            <v>Đất ở tại đô thị</v>
          </cell>
          <cell r="J169" t="str">
            <v>Các vị trí còn lại của thành phố Lai Châu cũ</v>
          </cell>
          <cell r="M169">
            <v>523560.20942408382</v>
          </cell>
        </row>
        <row r="170">
          <cell r="I170" t="str">
            <v xml:space="preserve">Đất ở tại nông thôn </v>
          </cell>
          <cell r="J170"/>
          <cell r="M170">
            <v>665335.99467731197</v>
          </cell>
        </row>
        <row r="171">
          <cell r="I171" t="str">
            <v>Đất ở tại đô thị</v>
          </cell>
          <cell r="J171" t="str">
            <v>Phố Trần Quốc Toản (từ Tiếp giáp phố Thành Công đến Tiếp giáp ranh giới đất CT điện lực Lai Châu)</v>
          </cell>
          <cell r="M171">
            <v>1563981.0426540284</v>
          </cell>
        </row>
        <row r="172">
          <cell r="I172" t="str">
            <v>Đất ở tại đô thị</v>
          </cell>
          <cell r="J172" t="str">
            <v>Các vị trí còn lại của thành phố Lai Châu cũ</v>
          </cell>
          <cell r="M172">
            <v>532481.36315228965</v>
          </cell>
        </row>
        <row r="173">
          <cell r="I173" t="str">
            <v>Đất ở tại đô thị</v>
          </cell>
          <cell r="J173" t="str">
            <v>Phố Cù Chính Lan (từ Giao với phố Tôn Thất Tùng (số nhà 037, tổ dân phố 27) đến Tiếp giáp phố Lê Hữu Trác)</v>
          </cell>
          <cell r="M173">
            <v>943396.22641509434</v>
          </cell>
        </row>
        <row r="174">
          <cell r="I174" t="str">
            <v>Đất ở tại đô thị</v>
          </cell>
          <cell r="J174" t="str">
            <v>Phố Bà Triệu (Đường R6A) (từ Tiếp giáp đường PuSamCap đến Tiếp giáp đường R12)</v>
          </cell>
          <cell r="M174">
            <v>1523809.5238095238</v>
          </cell>
        </row>
        <row r="175">
          <cell r="I175" t="str">
            <v>Đất ở tại đô thị</v>
          </cell>
          <cell r="J175" t="str">
            <v>Các vị trí còn lại của thành phố Lai Châu cũ</v>
          </cell>
          <cell r="M175">
            <v>503778.33753148618</v>
          </cell>
        </row>
        <row r="176">
          <cell r="I176" t="str">
            <v>Đất ở tại đô thị</v>
          </cell>
          <cell r="J176" t="str">
            <v>Đường 30 - 4 (từ Tiếp giáp đường Nguyễn Hữu Thọ đến Hết Bệnh viện Đa khoa tỉnh)</v>
          </cell>
          <cell r="M176">
            <v>5539906.1032863846</v>
          </cell>
        </row>
        <row r="177">
          <cell r="I177" t="str">
            <v>Đất ở tại đô thị</v>
          </cell>
          <cell r="J177" t="str">
            <v>Phố Nguyễn Văn Trỗi (từ Tiếp giáp đường Phan Đình Giót đến Tiếp giáp đường Nguyễn Khuyến)</v>
          </cell>
          <cell r="M177">
            <v>952380.95238095243</v>
          </cell>
        </row>
        <row r="178">
          <cell r="I178" t="str">
            <v>Đất ở tại đô thị</v>
          </cell>
          <cell r="J178"/>
          <cell r="M178">
            <v>348162.4758220503</v>
          </cell>
        </row>
        <row r="179">
          <cell r="I179" t="str">
            <v>Đất ở tại đô thị</v>
          </cell>
          <cell r="J179" t="str">
            <v>Phố Trần Quốc Toản (từ Tiếp giáp phố Thành Công đến Tiếp giáp ranh giới đất CT điện lực Lai Châu)</v>
          </cell>
          <cell r="M179">
            <v>1899335.2326685661</v>
          </cell>
        </row>
        <row r="180">
          <cell r="I180" t="str">
            <v>Đất ở tại đô thị</v>
          </cell>
          <cell r="J180"/>
          <cell r="M180">
            <v>6607142.8571428573</v>
          </cell>
        </row>
        <row r="181">
          <cell r="I181" t="str">
            <v>Đất ở tại đô thị</v>
          </cell>
          <cell r="J181"/>
          <cell r="M181">
            <v>546946.21695533267</v>
          </cell>
        </row>
        <row r="182">
          <cell r="I182" t="str">
            <v xml:space="preserve">Đất trông cây hàng năm </v>
          </cell>
          <cell r="J182" t="str">
            <v>Đại lộ Lê Lợi (từ Tiếp giáp đường Lê Duẩn đến Cuối đường đại lộ Lê Lợi (Giáp chân núi Nùng Nàng))</v>
          </cell>
          <cell r="M182">
            <v>15069.318866787222</v>
          </cell>
        </row>
        <row r="183">
          <cell r="I183" t="str">
            <v>Đất ở tại đô thị</v>
          </cell>
          <cell r="J183" t="str">
            <v>Phố Phan Bội Châu (Đường số 6-11) (từ Tiếp giáp phố Đồng Khởi đến Tiếp giáp đường Hoàng Hoa Thám)</v>
          </cell>
          <cell r="M183">
            <v>952380.95238095243</v>
          </cell>
        </row>
        <row r="184">
          <cell r="I184" t="str">
            <v>Đất ở tại đô thị</v>
          </cell>
          <cell r="J184" t="str">
            <v>Phố Trung Dũng (từ Tiếp giáp phố Đoàn Trần Nghiệp đến Tiếp giáp đường Nguyễn Văn Linh)</v>
          </cell>
          <cell r="M184">
            <v>12183692.596063729</v>
          </cell>
        </row>
        <row r="185">
          <cell r="I185" t="str">
            <v>Đất ở tại đô thị</v>
          </cell>
          <cell r="J185" t="str">
            <v>Đường Trần Huy Liệu (từ Tiếp giáp đường 30-4 đến Tiếp giáp đường Võ Văn Kiệt)</v>
          </cell>
          <cell r="M185">
            <v>1901140.6844106463</v>
          </cell>
        </row>
        <row r="186">
          <cell r="I186" t="str">
            <v>Đất ở tại đô thị</v>
          </cell>
          <cell r="J186" t="str">
            <v>Đường Trường Chinh (từ Tiếp giáp đường Nguyễn Hữu Thọ đến Tiếp giáp đường 30-4)</v>
          </cell>
          <cell r="M186">
            <v>2723004.6948356805</v>
          </cell>
        </row>
        <row r="187">
          <cell r="I187" t="str">
            <v>Đất trồng cây lâu năm</v>
          </cell>
          <cell r="J187"/>
          <cell r="M187">
            <v>47931.745194842537</v>
          </cell>
        </row>
        <row r="188">
          <cell r="I188" t="str">
            <v>Đất ở tại đô thị</v>
          </cell>
          <cell r="J188" t="str">
            <v>Đường Nguyễn Hữu Thọ (từ Tiếp giáp đường Hoàng Văn Thái đến Tiếp giáp đường Trường Chinh)</v>
          </cell>
          <cell r="M188">
            <v>1631205.6737588653</v>
          </cell>
        </row>
        <row r="189">
          <cell r="I189" t="str">
            <v>Đất ở tại đô thị</v>
          </cell>
          <cell r="J189" t="str">
            <v>Đường Nguyễn Hữu Thọ (từ Tiếp giáp đường Hoàng Văn Thái đến Tiếp giáp đường Trường Chinh)</v>
          </cell>
          <cell r="M189">
            <v>2857142.8571428573</v>
          </cell>
        </row>
        <row r="190">
          <cell r="I190" t="str">
            <v>Đất ở tại đô thị</v>
          </cell>
          <cell r="J190" t="str">
            <v>Đường Điện Biên Phủ (từ Tiếp giáp đường Lò Văn Hặc đến Tiếp giáp đường Nguyễn Hữu Thọ)</v>
          </cell>
          <cell r="M190">
            <v>1428571.4285714286</v>
          </cell>
        </row>
        <row r="191">
          <cell r="I191" t="str">
            <v>Đất ở tại đô thị</v>
          </cell>
          <cell r="J191"/>
          <cell r="M191">
            <v>952380.95238095243</v>
          </cell>
        </row>
        <row r="192">
          <cell r="I192" t="str">
            <v>Đất ở tại đô thị</v>
          </cell>
          <cell r="J192"/>
          <cell r="M192">
            <v>34259.984338292874</v>
          </cell>
        </row>
        <row r="193">
          <cell r="I193" t="str">
            <v xml:space="preserve">Đất ở, đất trồng cây hàng năm </v>
          </cell>
          <cell r="J193"/>
          <cell r="M193">
            <v>690250.2157031924</v>
          </cell>
        </row>
        <row r="194">
          <cell r="I194" t="str">
            <v>Đất ở tại đô thị</v>
          </cell>
          <cell r="J194" t="str">
            <v>Các vị trí còn lại của thành phố Lai Châu cũ</v>
          </cell>
          <cell r="M194">
            <v>1304347.8260869565</v>
          </cell>
        </row>
        <row r="195">
          <cell r="I195" t="str">
            <v>Đất ở tại đô thị</v>
          </cell>
          <cell r="J195" t="str">
            <v>Đường 30 - 4 (từ Tiếp giáp Bệnh viện Đa khoa tỉnh đến Tiếp giáp đường Võ Văn Kiệt)</v>
          </cell>
          <cell r="M195">
            <v>2985781.9905213271</v>
          </cell>
        </row>
        <row r="196">
          <cell r="I196" t="str">
            <v>Đất ở tại đô thị</v>
          </cell>
          <cell r="J196"/>
          <cell r="M196">
            <v>1571428.5714285714</v>
          </cell>
        </row>
        <row r="197">
          <cell r="I197" t="str">
            <v>Đất ở tại đô thị</v>
          </cell>
          <cell r="J197" t="str">
            <v>Phố Đặng Văn Chung (Đường 2B2 - 31m) (từ Tiếp giáp đường Tôn Thất Tùng đến Tiếp giáp phố Lê Hữu Trác)</v>
          </cell>
          <cell r="M197"/>
        </row>
        <row r="198">
          <cell r="I198" t="str">
            <v>Đất ở tại đô thị</v>
          </cell>
          <cell r="J198" t="str">
            <v>Các vị trí còn lại của thành phố Lai Châu cũ</v>
          </cell>
          <cell r="M198">
            <v>929368.02973977698</v>
          </cell>
        </row>
        <row r="199">
          <cell r="I199" t="str">
            <v>Đất ở tại đô thị</v>
          </cell>
          <cell r="J199" t="str">
            <v>Phố Triệu Quang Phục (1B-6) (từ Tiếp giáp phố Lý Tự Trọng (13,5m) đến Tiếp giáp phố Phùng Hưng)</v>
          </cell>
          <cell r="M199">
            <v>1571428.5714285714</v>
          </cell>
        </row>
        <row r="200">
          <cell r="I200" t="str">
            <v xml:space="preserve">Đất trồng cây hàng năm </v>
          </cell>
          <cell r="J200"/>
          <cell r="M200">
            <v>42962.708369135595</v>
          </cell>
        </row>
        <row r="201">
          <cell r="I201" t="str">
            <v>Đất ở tại đô thị</v>
          </cell>
          <cell r="J201" t="str">
            <v>Phố Tôn Thất Bách (từ Tiếp giáp đường Lê Hữu Trác đến Tiếp giáp phố Tôn Thất Tùng)</v>
          </cell>
          <cell r="M201">
            <v>944287.0632672332</v>
          </cell>
        </row>
        <row r="202">
          <cell r="I202" t="str">
            <v>Đất ở tại đô thị: 73,9 m²; Đất trồng cây hàng năm khác: 16m²</v>
          </cell>
          <cell r="J202" t="str">
            <v>VT2 Đường Trần Hưng Đạo (từ Tiếp giáp đường Huỳnh Thúc Kháng đến Hết Siêu thị Quang Thanh)</v>
          </cell>
          <cell r="M202">
            <v>778642.93659621791</v>
          </cell>
        </row>
        <row r="203">
          <cell r="I203" t="str">
            <v>Đất ở tại đô thị: 195,8m²; Đất trồng cây hàng năm khác: 82,8m²</v>
          </cell>
          <cell r="J203" t="str">
            <v>VT2 Đường Trần Hưng Đạo (từ Tiếp giáp đường Huỳnh Thúc Kháng đến Hết Siêu thị Quang Thanh)</v>
          </cell>
          <cell r="M203">
            <v>574300.0717875089</v>
          </cell>
        </row>
        <row r="204">
          <cell r="I204" t="str">
            <v>Đất ở tại đô thị</v>
          </cell>
          <cell r="J204" t="str">
            <v>Đường 30 - 4 (từ Tiếp giáp đường Nguyễn Hữu Thọ đến Hết Bệnh viện Đa khoa tỉnh)</v>
          </cell>
          <cell r="M204">
            <v>5502846.2998102466</v>
          </cell>
        </row>
        <row r="205">
          <cell r="I205" t="str">
            <v>Đất ở tại đô thị</v>
          </cell>
          <cell r="J205" t="str">
            <v>Đường Trần Khát Chân (từ Tiếp giáp đường Trần Huy Liệu đến Tiếp giáp đường Hoàng Văn Thụ)</v>
          </cell>
          <cell r="M205">
            <v>1140684.4106463878</v>
          </cell>
        </row>
        <row r="206">
          <cell r="I206" t="str">
            <v>Đất ở tại đô thị</v>
          </cell>
          <cell r="J206" t="str">
            <v>Đường Nguyễn Thị Định (từ Tiếp giáp đường Nguyễn Chí Thanh kéo dài đến Tiếp giáp đường Lò Văn Hặc)</v>
          </cell>
          <cell r="M206">
            <v>952380.95238095243</v>
          </cell>
        </row>
        <row r="207">
          <cell r="I207" t="str">
            <v>Đất ở tại đô thị</v>
          </cell>
          <cell r="J207" t="str">
            <v>Các vị trí còn lại của thành phố Lai Châu cũ</v>
          </cell>
          <cell r="M207">
            <v>456026.05863192183</v>
          </cell>
        </row>
        <row r="208">
          <cell r="I208" t="str">
            <v>Đất ở tại đô thị</v>
          </cell>
          <cell r="J208" t="str">
            <v>Đường Hoàng Văn Thụ (từ Tiếp giáp phố Trần Đăng Ninh đến Tiếp giáp đường Trần Khát Chân)</v>
          </cell>
          <cell r="M208">
            <v>1428571.4285714286</v>
          </cell>
        </row>
        <row r="209">
          <cell r="I209" t="str">
            <v>Đất ở tại đô thị</v>
          </cell>
          <cell r="J209" t="str">
            <v>Phố Bà Triệu (Đường R6A) (từ Tiếp giáp đường PuSamCap đến Tiếp giáp đường R12)</v>
          </cell>
          <cell r="M209">
            <v>1428571.4285714286</v>
          </cell>
        </row>
        <row r="210">
          <cell r="I210" t="str">
            <v xml:space="preserve">Đất trồng cây hàng năm khác </v>
          </cell>
          <cell r="J210" t="str">
            <v>Đường Bế Văn Đàn (từ Tiếp giáp Viện kiểm sát tỉnh (Cũ) đến Tiếp giáp đường Pusamcap)</v>
          </cell>
          <cell r="M210">
            <v>292226.76797194622</v>
          </cell>
        </row>
        <row r="211">
          <cell r="I211" t="str">
            <v>Đất ở tại đô thị</v>
          </cell>
          <cell r="J211" t="str">
            <v>Phố Vũ Tông Phan (từ Tiếp giáp phố Lê Anh Xuân đến Tiếp giáp đường 4A)</v>
          </cell>
          <cell r="M211">
            <v>1534883.7209302327</v>
          </cell>
        </row>
        <row r="212">
          <cell r="I212" t="str">
            <v>Đất ở tại đô thị</v>
          </cell>
          <cell r="J212" t="str">
            <v>Phố Nguyễn Đình Chiểu (từ Tiếp giáp phố Hồ Đắc Di đến Tiếp giáp phố Lê Hữu Trác)</v>
          </cell>
          <cell r="M212">
            <v>1904761.9047619049</v>
          </cell>
        </row>
        <row r="213">
          <cell r="I213" t="str">
            <v>Đất ở tại đô thị</v>
          </cell>
          <cell r="J213" t="str">
            <v>Đường Phạm Văn Đồng (từ Tiếp giáp Đại lộ Lê Lợi đến Giáp đường Nguyễn Hữu Thọ)</v>
          </cell>
          <cell r="M213">
            <v>952380.95238095243</v>
          </cell>
        </row>
        <row r="214">
          <cell r="I214" t="str">
            <v>Đất ở tại đô thị</v>
          </cell>
          <cell r="J214" t="str">
            <v>Phố Tôn Thất Bách (từ Tiếp giáp đường Lê Hữu Trác đến Tiếp giáp phố Tôn Thất Tùng)</v>
          </cell>
          <cell r="M214">
            <v>964083.17580340267</v>
          </cell>
        </row>
        <row r="215">
          <cell r="I215" t="str">
            <v xml:space="preserve">- Đất ở: 115 m²
- Đất trồng cây hàng năm khác: 86,9 m² </v>
          </cell>
          <cell r="J215" t="str">
            <v>Đường Bế Văn Đàn (từ Tiếp giáp đường tránh ngập đến Hết trụ sở Viện kiểm sát tỉnh (Cũ))</v>
          </cell>
          <cell r="M215">
            <v>495294.70034670626</v>
          </cell>
        </row>
        <row r="216">
          <cell r="I216" t="str">
            <v>Đất ở tại đô thị</v>
          </cell>
          <cell r="J216" t="str">
            <v>Đường Trần Khát Chân (từ Tiếp giáp đường Trần Huy Liệu đến Tiếp giáp đường Hoàng Văn Thụ)</v>
          </cell>
          <cell r="M216">
            <v>1140684.4106463878</v>
          </cell>
        </row>
        <row r="217">
          <cell r="I217" t="str">
            <v>Đất ở tại đô thị</v>
          </cell>
          <cell r="J217" t="str">
            <v>Đường Chu Văn An (từ Tiếp giáp đường Huỳnh Thúc Kháng đến Tiếp giáp đường Nguyễn Chí Thanh)</v>
          </cell>
          <cell r="M217">
            <v>1892147.5875118258</v>
          </cell>
        </row>
        <row r="218">
          <cell r="I218" t="str">
            <v>Đất ở tại đô thị</v>
          </cell>
          <cell r="J218" t="str">
            <v>Đường Hoàng Văn Thụ (từ Tiếp giáp phố Trần Đăng Ninh đến Tiếp giáp đường Trần Khát Chân)</v>
          </cell>
          <cell r="M218">
            <v>1904761.9047619049</v>
          </cell>
        </row>
        <row r="219">
          <cell r="I219" t="str">
            <v>Đất ở tại đô thị</v>
          </cell>
          <cell r="J219" t="str">
            <v>Các vị trí còn lại của thành phố Lai Châu cũ</v>
          </cell>
          <cell r="M219">
            <v>496277.91563275439</v>
          </cell>
        </row>
        <row r="220">
          <cell r="I220" t="str">
            <v>Đất ở tại đô thị</v>
          </cell>
          <cell r="J220" t="str">
            <v>Đường Hoàng Hoa Thám (từ Tiếp giáp đường Điện Biên Phủ đến Tiếp giáp đường Trần Phú)</v>
          </cell>
          <cell r="M220">
            <v>2076411.9601328904</v>
          </cell>
        </row>
        <row r="221">
          <cell r="I221" t="str">
            <v>Đất ở tại đô thị</v>
          </cell>
          <cell r="J221" t="str">
            <v>Các vị trí còn lại của thành phố Lai Châu cũ</v>
          </cell>
          <cell r="M221">
            <v>457404.23098913662</v>
          </cell>
        </row>
        <row r="222">
          <cell r="I222" t="str">
            <v xml:space="preserve">Đất trồng cây hàng năm khác </v>
          </cell>
          <cell r="J222"/>
          <cell r="M222">
            <v>45758.213599341077</v>
          </cell>
        </row>
        <row r="223">
          <cell r="I223"/>
          <cell r="J223"/>
          <cell r="M223">
            <v>0</v>
          </cell>
        </row>
        <row r="224">
          <cell r="I224" t="str">
            <v>Đất ở tại đô thị</v>
          </cell>
          <cell r="J224" t="str">
            <v>Phố Nguyễn Văn Trỗi (Gồm 2 nhánh) (từ Tiếp giáp đường Phạm Ngọc Thạch đến Tiếp giáp đường Phan Đình Giót)</v>
          </cell>
          <cell r="M224">
            <v>1904761.9047619049</v>
          </cell>
        </row>
        <row r="225">
          <cell r="I225" t="str">
            <v>Đất ở tại đô thị</v>
          </cell>
          <cell r="J225" t="str">
            <v>Phố Lý Tự Trọng (13,5m) (từ Tiếp giáp đường 30-4 đến Tiếp giáp phố Trần Đại Nghĩa (20,5m))</v>
          </cell>
          <cell r="M225">
            <v>2764976.9585253457</v>
          </cell>
        </row>
        <row r="226">
          <cell r="I226" t="str">
            <v>Đất ở tại đô thị</v>
          </cell>
          <cell r="J226" t="str">
            <v>Phố Phạm Ngũ Lão (từ Tiếp giáp đường Hoàng Minh Giám đến Tiếp giáp đường Trần Huy Liệu)</v>
          </cell>
          <cell r="M226">
            <v>1298701.2987012987</v>
          </cell>
        </row>
        <row r="227">
          <cell r="I227" t="str">
            <v xml:space="preserve">Đất trồng lúa nước còn lại </v>
          </cell>
          <cell r="J227"/>
          <cell r="M227"/>
        </row>
        <row r="228">
          <cell r="I228" t="str">
            <v>Đất ở tại đô thị</v>
          </cell>
          <cell r="J228" t="str">
            <v>Đường Lê Duẩn (từ Tiếp giáp đường Trần Phú đến Tiếp giáp đại lộ Lê Lợi)</v>
          </cell>
          <cell r="M228">
            <v>2996715.9277504105</v>
          </cell>
        </row>
        <row r="229">
          <cell r="I229" t="str">
            <v xml:space="preserve">- Đất ở: 105 m²
- Đất trồng cây hàng năm khác: 22,2 m² </v>
          </cell>
          <cell r="J229"/>
          <cell r="M229">
            <v>314465.40880503145</v>
          </cell>
        </row>
        <row r="230">
          <cell r="I230" t="str">
            <v>Đất ở tại đô thị</v>
          </cell>
          <cell r="J230" t="str">
            <v>Đại lộ Lê Lợi (từ Tiếp giáp đường Lê Duẩn đến Cuối đường đại lộ Lê Lợi (Giáp chân núi Nùng Nàng))</v>
          </cell>
          <cell r="M230">
            <v>4784688.9952153107</v>
          </cell>
        </row>
        <row r="231">
          <cell r="I231" t="str">
            <v>Đất ở tại đô thị</v>
          </cell>
          <cell r="J231" t="str">
            <v>Đường Lê Duẩn (từ Tiếp giáp đường Trần Phú đến Tiếp giáp đại lộ Lê Lợi)</v>
          </cell>
          <cell r="M231">
            <v>2994257.5881870384</v>
          </cell>
        </row>
        <row r="232">
          <cell r="I232" t="str">
            <v>Đất ở tại đô thị</v>
          </cell>
          <cell r="J232" t="str">
            <v>Đường Nguyễn Du (từ Tiếp giáp đường 10-10 đến Tiếp giáp đường Tôn Đức Thắng)</v>
          </cell>
          <cell r="M232">
            <v>904761.90476190473</v>
          </cell>
        </row>
        <row r="233">
          <cell r="I233" t="str">
            <v>Đất ở tại đô thị</v>
          </cell>
          <cell r="J233" t="str">
            <v>Đường Thanh Niên (từ Tiếp giáp phố Tô Hiến Thành đến Tiếp giáp đường Nguyễn Chí Thanh)</v>
          </cell>
          <cell r="M233">
            <v>2769230.769230769</v>
          </cell>
        </row>
        <row r="234">
          <cell r="I234" t="str">
            <v>Đất ở tại đô thị</v>
          </cell>
          <cell r="J234" t="str">
            <v>Tuyến số 1 (Đường Phạm Văn Đồng kéo dài) (từ Tiếp giáp tuyến số 3 đến Tiếp giáp tuyến số 4)</v>
          </cell>
          <cell r="M234">
            <v>1523809.5238095238</v>
          </cell>
        </row>
        <row r="235">
          <cell r="I235" t="str">
            <v>Đất ở tại đô thị</v>
          </cell>
          <cell r="J235" t="str">
            <v>Phố Bà Triệu (Đường R6A) (từ Tiếp giáp đường PuSamCap đến Tiếp giáp đường R12)</v>
          </cell>
          <cell r="M235">
            <v>1523809.5238095238</v>
          </cell>
        </row>
        <row r="236">
          <cell r="I236" t="str">
            <v>Đất ở tại đô thị</v>
          </cell>
          <cell r="J236" t="str">
            <v>Các vị trí còn lại của thành phố Lai Châu cũ</v>
          </cell>
          <cell r="M236">
            <v>724054.7063555913</v>
          </cell>
        </row>
        <row r="237">
          <cell r="I237" t="str">
            <v>Đất ở tại đô thị</v>
          </cell>
          <cell r="J237" t="str">
            <v>Phố Mường Kim (từ Tiếp giáp Đại lộ Lê Lợi đến Tiếp giáp Phố Nguyễn Thị Minh Khai)</v>
          </cell>
          <cell r="M237">
            <v>1575931.2320916904</v>
          </cell>
        </row>
        <row r="238">
          <cell r="I238" t="str">
            <v xml:space="preserve">- Đất ở: 104 m²
- Đất trồng cây hàng năm khác: 23,8 m² </v>
          </cell>
          <cell r="J238"/>
          <cell r="M238">
            <v>391236.3067292645</v>
          </cell>
        </row>
        <row r="239">
          <cell r="I239" t="str">
            <v>Đất ở tại đô thị</v>
          </cell>
          <cell r="J239" t="str">
            <v>Đường tránh ngập (từ Tiếp giáp đường Bế Văn Đàn đến Tiếp giáp đường 19-8)</v>
          </cell>
          <cell r="M239">
            <v>3591380.6863527535</v>
          </cell>
        </row>
        <row r="240">
          <cell r="I240" t="str">
            <v>Đất ở tại đô thị</v>
          </cell>
          <cell r="J240" t="str">
            <v>Phố Lý Tự Trọng (13,5m) (từ Tiếp giáp đường 30-4 đến Tiếp giáp phố Trần Đại Nghĩa (20,5m))</v>
          </cell>
          <cell r="M240">
            <v>1658986.1751152074</v>
          </cell>
        </row>
        <row r="241">
          <cell r="I241" t="str">
            <v>Đất ở tại đô thị</v>
          </cell>
          <cell r="J241" t="str">
            <v>Phố Trần Quang Khải (từ Tiếp giáp phố Đặng Văn Ngữ đến Tiếp giáp phố Nguyễn Văn Trỗi)</v>
          </cell>
          <cell r="M241">
            <v>1238095.2380952381</v>
          </cell>
        </row>
        <row r="242">
          <cell r="I242" t="str">
            <v>Đất ở tại đô thị</v>
          </cell>
          <cell r="J242" t="str">
            <v>Phố Phan Chu Trinh (Đường số 6-12) (từ Tiếp giáp phố Đồng Khởi đến Tiếp giáp đường Hoàng Hoa Thám)</v>
          </cell>
          <cell r="M242">
            <v>1000000</v>
          </cell>
        </row>
        <row r="243">
          <cell r="I243" t="str">
            <v>Đất ở tại đô thị</v>
          </cell>
          <cell r="J243" t="str">
            <v>Đường Trần Phú (từ Tiếp giáp đường Trần Hưng Đạo đến Tiếp giáp Đại lộ Lê Lợi)</v>
          </cell>
          <cell r="M243">
            <v>6734006.7340067346</v>
          </cell>
        </row>
        <row r="244">
          <cell r="I244" t="str">
            <v>Đất ở tại đô thị</v>
          </cell>
          <cell r="J244" t="str">
            <v>Đường Nguyễn Chí Thanh (từ Tiếp giáp đường Lê Duẩn đến Tiếp giáp đường 19-8 và đường Điện Biên Phủ)</v>
          </cell>
          <cell r="M244">
            <v>2876318.3125599232</v>
          </cell>
        </row>
        <row r="245">
          <cell r="I245" t="str">
            <v>Đất ở tại đô thị</v>
          </cell>
          <cell r="J245" t="str">
            <v>Các vị trí còn lại của thành phố Lai Châu cũ</v>
          </cell>
          <cell r="M245">
            <v>570884.87155090389</v>
          </cell>
        </row>
        <row r="246">
          <cell r="I246" t="str">
            <v>Đất ở tại đô thị</v>
          </cell>
          <cell r="J246" t="str">
            <v>Các vị trí còn lại của thành phố Lai Châu cũ</v>
          </cell>
          <cell r="M246">
            <v>496688.74172185431</v>
          </cell>
        </row>
        <row r="247">
          <cell r="I247" t="str">
            <v>Đất ở tại đô thị</v>
          </cell>
          <cell r="J247" t="str">
            <v>Đường Thanh Niên (từ Tiếp giáp Đại lộ Lê Lợi đến Tiếp giáp phố Tô Hiến Thành)</v>
          </cell>
          <cell r="M247">
            <v>2200000</v>
          </cell>
        </row>
        <row r="248">
          <cell r="I248" t="str">
            <v>Đất ở tại đô thị</v>
          </cell>
          <cell r="J248" t="str">
            <v>Đường Trần Văn Thọ (từ Tiếp giáp Đại lộ Lê Lợi đến Tiếp giáp đường Trần Quý Cáp)</v>
          </cell>
          <cell r="M248">
            <v>1518026.5654648955</v>
          </cell>
        </row>
        <row r="249">
          <cell r="I249" t="str">
            <v>Đất ở tại đô thị</v>
          </cell>
          <cell r="J249" t="str">
            <v>Đường Ngô Quyền (từ Tiếp giáp Huỳnh Thúc Kháng đến Tiếp giáp đường Nguyễn Chí Thanh)</v>
          </cell>
          <cell r="M249">
            <v>2209523.8095238097</v>
          </cell>
        </row>
        <row r="250">
          <cell r="I250" t="str">
            <v xml:space="preserve">- Đất ở: 97,3 m²
- Đất trồng cây hàng năm khác: 12,4 m² </v>
          </cell>
          <cell r="J250" t="str">
            <v>VT2 Đường Trần Hưng Đạo (từ Tiếp giáp đường Huỳnh Thúc Kháng đến Hết Siêu thị Quang Thanh)</v>
          </cell>
          <cell r="M250">
            <v>638103.91978122154</v>
          </cell>
        </row>
        <row r="251">
          <cell r="I251" t="str">
            <v>Đất ở tại đô thị</v>
          </cell>
          <cell r="J251" t="str">
            <v>Phố Phùng Chí Kiên (từ Tiếp giáp đường Nguyễn Lương Bằng đến Tiếp giáp đường Võ Văn Kiệt)</v>
          </cell>
          <cell r="M251">
            <v>1142857.142857143</v>
          </cell>
        </row>
        <row r="252">
          <cell r="I252" t="str">
            <v>Đất ở tại đô thị</v>
          </cell>
          <cell r="J252" t="str">
            <v>Phố Mường Kim (từ Tiếp giáp Đại lộ Lê Lợi đến Tiếp giáp Phố Nguyễn Thị Minh Khai)</v>
          </cell>
          <cell r="M252">
            <v>1523809.5238095238</v>
          </cell>
        </row>
        <row r="253">
          <cell r="I253" t="str">
            <v>Đất ở tại đô thị</v>
          </cell>
          <cell r="J253"/>
          <cell r="M253">
            <v>10476190.476190476</v>
          </cell>
        </row>
        <row r="254">
          <cell r="I254" t="str">
            <v xml:space="preserve">Đất trồng cây lâu năm </v>
          </cell>
          <cell r="J254"/>
          <cell r="M254">
            <v>37721.614485099963</v>
          </cell>
        </row>
        <row r="255">
          <cell r="I255" t="str">
            <v>Đất ở tại đô thị</v>
          </cell>
          <cell r="J255" t="str">
            <v>Phố Nguyễn Văn Trỗi (Gồm 2 nhánh) (từ Tiếp giáp đường Phạm Ngọc Thạch đến Tiếp giáp đường Phan Đình Giót)</v>
          </cell>
          <cell r="M255">
            <v>1428571.4285714286</v>
          </cell>
        </row>
        <row r="256">
          <cell r="I256" t="str">
            <v>Đất ở tại đô thị</v>
          </cell>
          <cell r="J256" t="str">
            <v>Các vị trí còn lại của thành phố Lai Châu cũ</v>
          </cell>
          <cell r="M256">
            <v>279916.02519244223</v>
          </cell>
        </row>
        <row r="257">
          <cell r="I257" t="str">
            <v>Đất ở tại đô thị</v>
          </cell>
          <cell r="J257" t="str">
            <v>Phố Ban Mai (từ Tiếp giáp với đường Phạm Ngọc Thạch (Trường mầm non Họa Mi, Tổ dân phố số 26) đến Tiếp giáp với phố Nguyễn Văn Trỗi (số nhà 519, tổ dân phố số 26))</v>
          </cell>
          <cell r="M257">
            <v>1142857.142857143</v>
          </cell>
        </row>
        <row r="258">
          <cell r="I258" t="str">
            <v xml:space="preserve">Đất trồng cây lâu năm </v>
          </cell>
          <cell r="J258"/>
          <cell r="M258">
            <v>25716.857400025718</v>
          </cell>
        </row>
        <row r="259">
          <cell r="I259" t="str">
            <v xml:space="preserve">Đất trồng cây lâu năm </v>
          </cell>
          <cell r="J259"/>
          <cell r="M259">
            <v>88370.448921880525</v>
          </cell>
        </row>
        <row r="260">
          <cell r="I260" t="str">
            <v>Đất ở tại đô thị</v>
          </cell>
          <cell r="J260" t="str">
            <v>Phố Nguyễn Thái Học (từ Tiếp giáp trục N-01 đến Tiếp giáp trục N-04)</v>
          </cell>
          <cell r="M260">
            <v>1904761.9047619049</v>
          </cell>
        </row>
        <row r="261">
          <cell r="I261" t="str">
            <v>Đất ở tại đô thị</v>
          </cell>
          <cell r="J261" t="str">
            <v>Đường Hoàng Hoa Thám (từ Tiếp giáp đường Điện Biên Phủ đến Tiếp giáp đường Trần Phú)</v>
          </cell>
          <cell r="M261">
            <v>2250225.0225022505</v>
          </cell>
        </row>
        <row r="262">
          <cell r="I262" t="str">
            <v xml:space="preserve">Đất trồng cây lâu năm khác </v>
          </cell>
          <cell r="J262"/>
          <cell r="M262">
            <v>35648.590454733421</v>
          </cell>
        </row>
        <row r="263">
          <cell r="I263" t="str">
            <v>Đất ở tại đô thị</v>
          </cell>
          <cell r="J263"/>
          <cell r="M263">
            <v>4501969.6117051216</v>
          </cell>
        </row>
        <row r="264">
          <cell r="I264" t="str">
            <v>Đất ở tại đô thị</v>
          </cell>
          <cell r="J264" t="str">
            <v>Phố Phạm Công Bân (Đường 9B - 13,5m) (từ Tiếp giáp đường Tôn Thất Tùng đến Tiếp giáp phố Lê Hữu Trác)</v>
          </cell>
          <cell r="M264">
            <v>1885014.1376060322</v>
          </cell>
        </row>
        <row r="265">
          <cell r="I265" t="str">
            <v>Đất ở tại đô thị</v>
          </cell>
          <cell r="J265" t="str">
            <v>Phố Quyết Tiến (từ Tiếp giáp đường Trần Quý Cáp đến Phố Nguyễn Khánh Toàn)</v>
          </cell>
          <cell r="M265">
            <v>2392344.4976076554</v>
          </cell>
        </row>
        <row r="266">
          <cell r="I266" t="str">
            <v>Đất ở tại đô thị</v>
          </cell>
          <cell r="J266" t="str">
            <v>Đường nhánh từ đền Lê Lợi đến bản Thành Lập phường Đoàn Kết (từ Thửa đất số 2, tờ bản đồ địa chính số 19, phường Đoàn Kết của ông Đinh Thế Chuyển đến Giao với ngõ 210, đường Trần Hưng Đạo (hết thửa đất số 3, tờ bản đồ số 11 của ông Trần Văn Ngọ)</v>
          </cell>
          <cell r="M266">
            <v>664451.82724252495</v>
          </cell>
        </row>
        <row r="267">
          <cell r="I267" t="str">
            <v>Đất ở tại đô thị</v>
          </cell>
          <cell r="J267" t="str">
            <v>Đường Hoàng Văn Thụ (từ Tiếp giáp phố Trần Đăng Ninh đến Tiếp giáp đường Trần Khát Chân)</v>
          </cell>
          <cell r="M267">
            <v>1142857.142857143</v>
          </cell>
        </row>
        <row r="268">
          <cell r="I268" t="str">
            <v>Đất ở tại đô thị</v>
          </cell>
          <cell r="J268" t="str">
            <v>Đường Bế Văn Đàn (từ Tiếp giáp đường tránh ngập đến Hết trụ sở Viện kiểm sát tỉnh (Cũ))</v>
          </cell>
          <cell r="M268">
            <v>905511.81102362205</v>
          </cell>
        </row>
        <row r="269">
          <cell r="I269" t="str">
            <v>Đất ở tại nông thôn</v>
          </cell>
          <cell r="J269" t="str">
            <v>Vị trí 1 - Khu vực 1 Quốc lộ 4D: Đoạn từ ngã tư đường 30-4, đường Trường Chinh đến cửa hàng xăng dầu số 18 (xã San Thàng cũ)</v>
          </cell>
          <cell r="M269">
            <v>1469237.8328741963</v>
          </cell>
        </row>
        <row r="270">
          <cell r="I270" t="str">
            <v>Đất ở tại đô thị</v>
          </cell>
          <cell r="J270"/>
          <cell r="M270">
            <v>952380.95238095243</v>
          </cell>
        </row>
        <row r="271">
          <cell r="I271" t="str">
            <v>Đất ở tại đô thị</v>
          </cell>
          <cell r="J271" t="str">
            <v>Phố Trần Bình Trọng (Đường A4) (từ Tiếp giáp phố Đặng Văn Ngữ đến Tiếp giáp đường Phan Đình Giót)</v>
          </cell>
          <cell r="M271">
            <v>933333.33333333337</v>
          </cell>
        </row>
        <row r="272">
          <cell r="I272" t="str">
            <v>Đất ở tại đô thị</v>
          </cell>
          <cell r="J272"/>
          <cell r="M272">
            <v>405844.15584415582</v>
          </cell>
        </row>
        <row r="273">
          <cell r="I273" t="str">
            <v>Đất trồng lúa nước còn lại</v>
          </cell>
          <cell r="J273"/>
          <cell r="M273">
            <v>0</v>
          </cell>
        </row>
        <row r="274">
          <cell r="I274" t="str">
            <v>Đất ở tại đô thị</v>
          </cell>
          <cell r="J274" t="str">
            <v>Ngõ 167 đường Trần Hưng Đạo (từ Tiếp giáp đường Trần Hưng Đạo đến Tiếp giáp nhà ông Pờ Văn Ninh)</v>
          </cell>
          <cell r="M274">
            <v>781860.8287724785</v>
          </cell>
        </row>
        <row r="275">
          <cell r="I275" t="str">
            <v>Đất trồng lúa nước còn lại</v>
          </cell>
          <cell r="J275"/>
          <cell r="M275">
            <v>0</v>
          </cell>
        </row>
        <row r="276">
          <cell r="I276" t="str">
            <v>Đất ở tại đô thị</v>
          </cell>
          <cell r="J276" t="str">
            <v>Đường Trần Hưng Đạo (từ Tiếp giáp đường Huỳnh Thúc Kháng đến Hết Siêu thị Quang Thanh)</v>
          </cell>
          <cell r="M276">
            <v>2642213.2421510727</v>
          </cell>
        </row>
        <row r="277">
          <cell r="I277" t="str">
            <v>Đất ở tại đô thị</v>
          </cell>
          <cell r="J277" t="str">
            <v>Đường Lê Duẩn (từ Tiếp giáp đường Trần Phú đến Tiếp giáp đại lộ Lê Lợi)</v>
          </cell>
          <cell r="M277">
            <v>2502085.0708924104</v>
          </cell>
        </row>
        <row r="278">
          <cell r="I278" t="str">
            <v>Đất trồng cây hàng năm khác</v>
          </cell>
          <cell r="J278"/>
          <cell r="M278">
            <v>78817.733990147783</v>
          </cell>
        </row>
        <row r="279">
          <cell r="I279" t="str">
            <v>Đất trồng cây hàng năm khác</v>
          </cell>
          <cell r="J279"/>
          <cell r="M279">
            <v>56721.497447532609</v>
          </cell>
        </row>
        <row r="280">
          <cell r="I280" t="str">
            <v>Đất ở tại đô thị</v>
          </cell>
          <cell r="J280" t="str">
            <v>Phố Trần Quốc Toản (từ Tiếp giáp phố Thành Công đến Tiếp giáp ranh giới đất CT điện lực Lai Châu)</v>
          </cell>
          <cell r="M280">
            <v>1523809.5238095238</v>
          </cell>
        </row>
        <row r="281">
          <cell r="I281" t="str">
            <v>Đất ở tại đô thị</v>
          </cell>
          <cell r="J281" t="str">
            <v>Đường Nguyễn Chí Thanh (từ Tiếp giáp đường Lê Duẩn đến Tiếp giáp đường 19-8 và đường Điện Biên Phủ)</v>
          </cell>
          <cell r="M281">
            <v>3021978.0219780221</v>
          </cell>
        </row>
        <row r="282">
          <cell r="I282" t="str">
            <v>Đất trồng cây hàng năm khác</v>
          </cell>
          <cell r="J282" t="str">
            <v>VT2 Đường Trần Hưng Đạo (từ Tiếp giáp đường Huỳnh Thúc Kháng đến Hết Siêu thị Quang Thanh)</v>
          </cell>
          <cell r="M282">
            <v>36107.290233837688</v>
          </cell>
        </row>
        <row r="283">
          <cell r="I283" t="str">
            <v>Đất ở tại đô thị</v>
          </cell>
          <cell r="J283" t="str">
            <v>Các vị trí còn lại của thành phố Lai Châu cũ</v>
          </cell>
          <cell r="M283">
            <v>809716.59919028345</v>
          </cell>
        </row>
        <row r="284">
          <cell r="I284" t="str">
            <v>Đất trồng cây hàng năm khác</v>
          </cell>
          <cell r="J284"/>
          <cell r="M284">
            <v>31961.135259524417</v>
          </cell>
        </row>
        <row r="285">
          <cell r="I285" t="str">
            <v>Đất ở tại đô thị</v>
          </cell>
          <cell r="J285" t="str">
            <v>VT2 Đường Trần Hưng Đạo (từ Tiếp giáp đường Huỳnh Thúc Kháng đến Hết Siêu thị Quang Thanh)</v>
          </cell>
          <cell r="M285">
            <v>527505.65184626984</v>
          </cell>
        </row>
        <row r="286">
          <cell r="I286" t="str">
            <v>Đất ở tại đô thị</v>
          </cell>
          <cell r="J286" t="str">
            <v>Phố Trần Quốc Toản (từ Tiếp giáp phố Thành Công đến Tiếp giáp ranh giới đất CT điện lực Lai Châu)</v>
          </cell>
          <cell r="M286">
            <v>1523809.5238095238</v>
          </cell>
        </row>
        <row r="287">
          <cell r="I287" t="str">
            <v>Đất ở tại đô thị</v>
          </cell>
          <cell r="J287"/>
          <cell r="M287">
            <v>1238095.2380952381</v>
          </cell>
        </row>
        <row r="288">
          <cell r="I288" t="str">
            <v>Đất ở tại đô thị</v>
          </cell>
          <cell r="J288" t="str">
            <v>Đường Hoàng Văn Thụ (từ Tiếp giáp phố Trần Đăng Ninh đến Tiếp giáp đường Trần Khát Chân)</v>
          </cell>
          <cell r="M288">
            <v>907441.01633393823</v>
          </cell>
        </row>
        <row r="289">
          <cell r="I289" t="str">
            <v>Đất ở tại đô thị</v>
          </cell>
          <cell r="J289" t="str">
            <v>Phố Trung Dũng (từ Tiếp giáp phố Đoàn Trần Nghiệp đến Tiếp giáp đường Nguyễn Văn Linh)</v>
          </cell>
          <cell r="M289">
            <v>11385199.240986716</v>
          </cell>
        </row>
        <row r="290">
          <cell r="I290" t="str">
            <v>Đất ở tại đô thị</v>
          </cell>
          <cell r="J290" t="str">
            <v>Phố Nguyễn Đình Chiểu (từ Tiếp giáp phố Hồ Đắc Di đến Tiếp giáp phố Lê Hữu Trác)</v>
          </cell>
          <cell r="M290">
            <v>1424501.4245014244</v>
          </cell>
        </row>
        <row r="291">
          <cell r="I291" t="str">
            <v>Đất ở tại đô thị</v>
          </cell>
          <cell r="J291" t="str">
            <v>VT2 Đường Trần Hưng Đạo (từ Tiếp giáp đường Huỳnh Thúc Kháng đến Hết Siêu thị Quang Thanh)</v>
          </cell>
          <cell r="M291">
            <v>1111111.111111111</v>
          </cell>
        </row>
        <row r="292">
          <cell r="I292" t="str">
            <v>Đất ở tại đô thị</v>
          </cell>
          <cell r="J292" t="str">
            <v>Các vị trí còn lại của thành phố Lai Châu cũ</v>
          </cell>
          <cell r="M292">
            <v>787401.57480314968</v>
          </cell>
        </row>
        <row r="293">
          <cell r="I293" t="str">
            <v>Đất ở tại đô thị</v>
          </cell>
          <cell r="J293"/>
          <cell r="M293">
            <v>38393.611303079168</v>
          </cell>
        </row>
        <row r="294">
          <cell r="I294" t="str">
            <v>Đất ở tại đô thị</v>
          </cell>
          <cell r="J294"/>
          <cell r="M294">
            <v>833333.33333333337</v>
          </cell>
        </row>
        <row r="295">
          <cell r="I295" t="str">
            <v>Đất ở tại đô thị</v>
          </cell>
          <cell r="J295"/>
          <cell r="M295">
            <v>135525.84026020963</v>
          </cell>
        </row>
        <row r="296">
          <cell r="I296" t="str">
            <v>Đất trồng cây hàng năm</v>
          </cell>
          <cell r="J296"/>
          <cell r="M296">
            <v>52631.57894736842</v>
          </cell>
        </row>
        <row r="297">
          <cell r="I297" t="str">
            <v>Đất ở tại đô thị</v>
          </cell>
          <cell r="J297" t="str">
            <v>Tuyến số 1 (Đường Phạm Văn Đồng kéo dài) (từ Tiếp giáp tuyến số 3 đến Tiếp giáp tuyến số 4)</v>
          </cell>
          <cell r="M297">
            <v>2173913.0434782607</v>
          </cell>
        </row>
        <row r="298">
          <cell r="I298" t="str">
            <v>Đất ở tại đô thị</v>
          </cell>
          <cell r="J298" t="str">
            <v>Đường Nguyễn Trãi (từ Tiếp giáp đường Tôn Đức Thắng đến Tiếp giáp ngã 3 rẽ đường Trần Can)</v>
          </cell>
          <cell r="M298">
            <v>2240143.3691756274</v>
          </cell>
        </row>
        <row r="299">
          <cell r="I299" t="str">
            <v>Đất ở tại đô thị</v>
          </cell>
          <cell r="J299" t="str">
            <v>Đường Bế Văn Đàn (từ Tiếp giáp Viện kiểm sát tỉnh (Cũ) đến Tiếp giáp đường Pusamcap)</v>
          </cell>
          <cell r="M299">
            <v>421229.99157540017</v>
          </cell>
        </row>
        <row r="300">
          <cell r="I300" t="str">
            <v>Đất ở tại đô thị</v>
          </cell>
          <cell r="J300" t="str">
            <v>Đường Trần Hưng Đạo (từ Tiếp giáp đường Vừ A Dính đến Tiếp giáp đường Bế Văn Đàn)</v>
          </cell>
          <cell r="M300">
            <v>3058623.6193712829</v>
          </cell>
        </row>
        <row r="301">
          <cell r="I301" t="str">
            <v>Đất ở tại đô thị</v>
          </cell>
          <cell r="J301" t="str">
            <v>Đường Nguyễn Trãi (từ Tiếp giáp đường Tôn Đức Thắng đến Tiếp giáp ngã 3 rẽ đường Trần Can)</v>
          </cell>
          <cell r="M301">
            <v>2295918.3673469387</v>
          </cell>
        </row>
        <row r="302">
          <cell r="I302" t="str">
            <v>Đất ở tại đô thị</v>
          </cell>
          <cell r="J302" t="str">
            <v>Phố Chu Huy Mân (từ Tiếp giáp phố Sùng Phái Sinh đến Tiếp giáp phố Đào Duy Anh)</v>
          </cell>
          <cell r="M302">
            <v>904761.90476190473</v>
          </cell>
        </row>
        <row r="303">
          <cell r="I303" t="str">
            <v>Đất trồng cây lâu năm</v>
          </cell>
          <cell r="J303"/>
          <cell r="M303">
            <v>53008.216273522397</v>
          </cell>
        </row>
        <row r="304">
          <cell r="I304" t="str">
            <v>Đất ở tại đô thị</v>
          </cell>
          <cell r="J304" t="str">
            <v>Đường Lê Duẩn (từ Tiếp giáp đường Trần Phú đến Tiếp giáp đại lộ Lê Lợi)</v>
          </cell>
          <cell r="M304">
            <v>2442996.7426710096</v>
          </cell>
        </row>
        <row r="305">
          <cell r="I305" t="str">
            <v>Đất ở tại đô thị</v>
          </cell>
          <cell r="J305"/>
          <cell r="M305">
            <v>14793.555927038182</v>
          </cell>
        </row>
        <row r="306">
          <cell r="I306" t="str">
            <v>Đất ở tại đô thị</v>
          </cell>
          <cell r="J306" t="str">
            <v>Đường Nguyễn Hữu Thọ (từ Tiếp giáp đường Hoàng Văn Thái đến Tiếp giáp đường Trường Chinh)</v>
          </cell>
          <cell r="M306">
            <v>1062322.9461756374</v>
          </cell>
        </row>
        <row r="307">
          <cell r="I307" t="str">
            <v>Đất ở tại đô thị</v>
          </cell>
          <cell r="J307" t="str">
            <v>Phố Trung Dũng (từ Tiếp giáp phố Đoàn Trần Nghiệp đến Tiếp giáp đường Nguyễn Văn Linh)</v>
          </cell>
          <cell r="M307">
            <v>4703668.8617121354</v>
          </cell>
        </row>
        <row r="308">
          <cell r="I308" t="str">
            <v>Đất ở tại đô thị</v>
          </cell>
          <cell r="J308"/>
          <cell r="M308">
            <v>770712.90944123315</v>
          </cell>
        </row>
        <row r="309">
          <cell r="I309" t="str">
            <v xml:space="preserve">Đất ở tại nông thôn </v>
          </cell>
          <cell r="J309"/>
          <cell r="M309">
            <v>754147.81297134236</v>
          </cell>
        </row>
        <row r="310">
          <cell r="I310" t="str">
            <v>Đất ở tại đô thị</v>
          </cell>
          <cell r="J310" t="str">
            <v>Đường Trần Hưng Đạo (từ Tiếp giáp đường Huỳnh Thúc Kháng đến Hết Siêu thị Quang Thanh)</v>
          </cell>
          <cell r="M310">
            <v>1050420.1680672269</v>
          </cell>
        </row>
        <row r="311">
          <cell r="I311" t="str">
            <v>Đất ở tại đô thị</v>
          </cell>
          <cell r="J311"/>
          <cell r="M311">
            <v>2857142.8571428573</v>
          </cell>
        </row>
        <row r="312">
          <cell r="I312" t="str">
            <v xml:space="preserve">Đất ở tại nông thôn </v>
          </cell>
          <cell r="J312"/>
          <cell r="M312">
            <v>977198.69706840394</v>
          </cell>
        </row>
        <row r="313">
          <cell r="I313" t="str">
            <v>Đất ở tại đô thị</v>
          </cell>
          <cell r="J313" t="str">
            <v>Đường Lê Duẩn (từ Tiếp giáp đường Trần Phú đến Tiếp giáp đại lộ Lê Lợi)</v>
          </cell>
          <cell r="M313">
            <v>2380952.3809523811</v>
          </cell>
        </row>
        <row r="314">
          <cell r="I314" t="str">
            <v>Đất ở tại đô thị</v>
          </cell>
          <cell r="J314"/>
          <cell r="M314">
            <v>1671681.7118020728</v>
          </cell>
        </row>
        <row r="315">
          <cell r="I315" t="str">
            <v>Đất ở tại đô thị</v>
          </cell>
          <cell r="J315" t="str">
            <v>Các vị trí còn lại của thành phố Lai Châu cũ</v>
          </cell>
          <cell r="M315">
            <v>809716.59919028345</v>
          </cell>
        </row>
        <row r="316">
          <cell r="I316" t="str">
            <v>Đất ở tại đô thị</v>
          </cell>
          <cell r="J316" t="str">
            <v>Phố Cù Chính Lan (từ Tiếp giáp đường Lê Hữu Trác đến Tiếp giáp đường Tuệ Tĩnh (số nhà 001, Tổ dân phố 27))</v>
          </cell>
          <cell r="M316">
            <v>1890359.1682419661</v>
          </cell>
        </row>
        <row r="317">
          <cell r="I317" t="str">
            <v>Đất ở tại đô thị</v>
          </cell>
          <cell r="J317"/>
          <cell r="M317">
            <v>3153153.1531531531</v>
          </cell>
        </row>
        <row r="318">
          <cell r="I318" t="str">
            <v>Đất ở tại đô thị</v>
          </cell>
          <cell r="J318"/>
          <cell r="M318">
            <v>2173913.0434782607</v>
          </cell>
        </row>
        <row r="319">
          <cell r="I319" t="str">
            <v>Đất ở tại đô thị</v>
          </cell>
          <cell r="J319" t="str">
            <v>Đường Lê Duẩn (từ Tiếp giáp đường Trần Phú đến Tiếp giáp đại lộ Lê Lợi)</v>
          </cell>
          <cell r="M319">
            <v>4784688.9952153107</v>
          </cell>
        </row>
        <row r="320">
          <cell r="I320" t="str">
            <v>Đất trồng lúa nước còn lại</v>
          </cell>
          <cell r="J320"/>
          <cell r="M320">
            <v>4159.7337770382692</v>
          </cell>
        </row>
        <row r="321">
          <cell r="I321" t="str">
            <v>Đất ở tại đô thị</v>
          </cell>
          <cell r="J321" t="str">
            <v>Các vị trí còn lại của thành phố Lai Châu cũ</v>
          </cell>
          <cell r="M321">
            <v>614911.60645657184</v>
          </cell>
        </row>
        <row r="322">
          <cell r="I322" t="str">
            <v xml:space="preserve">Đất ở tại nông thôn </v>
          </cell>
          <cell r="J322" t="str">
            <v>Vị trí 1 - Khu vực 1 Quốc lộ 4D: Đoạn từ ngã tư đường 30-4, đường Trường Chinh đến cửa hàng xăng dầu số 18 (xã San Thàng cũ)</v>
          </cell>
          <cell r="M322">
            <v>1287553.6480686695</v>
          </cell>
        </row>
        <row r="323">
          <cell r="I323" t="str">
            <v>Đất ở tại đô thị</v>
          </cell>
          <cell r="J323" t="str">
            <v>Đường Lê Duẩn (từ Tiếp giáp đường Trần Phú đến Tiếp giáp đại lộ Lê Lợi)</v>
          </cell>
          <cell r="M323">
            <v>2997502.0815986679</v>
          </cell>
        </row>
        <row r="324">
          <cell r="I324" t="str">
            <v>Đất ở tại đô thị</v>
          </cell>
          <cell r="J324"/>
          <cell r="M324">
            <v>1408450.704225352</v>
          </cell>
        </row>
        <row r="325">
          <cell r="I325" t="str">
            <v xml:space="preserve">Đất ở tại nông thôn </v>
          </cell>
          <cell r="J325"/>
          <cell r="M325">
            <v>166333.99866932799</v>
          </cell>
        </row>
        <row r="326">
          <cell r="I326" t="str">
            <v>Đất ở : 93,1m2. Đất trồng cây hàng năm khác 25,7m2</v>
          </cell>
          <cell r="J326" t="str">
            <v>Đường Trần Hưng Đạo (từ Tiếp giáp đường Huỳnh Thúc Kháng đến Hết Siêu thị Quang Thanh)</v>
          </cell>
          <cell r="M326">
            <v>505050.50505050505</v>
          </cell>
        </row>
        <row r="327">
          <cell r="I327" t="str">
            <v>Đất ở tại đô thị</v>
          </cell>
          <cell r="J327" t="str">
            <v>Đường Trần Huy Liệu (từ Tiếp giáp đường 30-4 đến Tiếp giáp đường Võ Văn Kiệt)</v>
          </cell>
          <cell r="M327">
            <v>1232227.4881516588</v>
          </cell>
        </row>
        <row r="328">
          <cell r="I328" t="str">
            <v>Đất ở tại đô thị</v>
          </cell>
          <cell r="J328" t="str">
            <v>Các vị trí còn lại của thành phố Lai Châu cũ</v>
          </cell>
          <cell r="M328">
            <v>665399.2395437262</v>
          </cell>
        </row>
        <row r="329">
          <cell r="I329" t="str">
            <v>Đất trồng cây hàng năm khác</v>
          </cell>
          <cell r="J329"/>
          <cell r="M329">
            <v>137362.63736263738</v>
          </cell>
        </row>
        <row r="330">
          <cell r="I330" t="str">
            <v>Đất trồng cây lâu năm</v>
          </cell>
          <cell r="J330"/>
          <cell r="M330">
            <v>53039.142887450937</v>
          </cell>
        </row>
        <row r="331">
          <cell r="I331" t="str">
            <v>Đất ở tại đô thị</v>
          </cell>
          <cell r="J331" t="str">
            <v>Phố Phạm Ngũ Lão (từ Tiếp giáp đường Hoàng Minh Giám đến Tiếp giáp đường Trần Huy Liệu)</v>
          </cell>
          <cell r="M331">
            <v>1125541.1255411257</v>
          </cell>
        </row>
        <row r="332">
          <cell r="I332" t="str">
            <v>Đất ở tại đô thị</v>
          </cell>
          <cell r="J332" t="str">
            <v>Các vị trí còn lại của thành phố Lai Châu cũ</v>
          </cell>
          <cell r="M332">
            <v>403225.80645161291</v>
          </cell>
        </row>
        <row r="333">
          <cell r="I333" t="str">
            <v>Đất ở tại đô thị</v>
          </cell>
          <cell r="J333"/>
          <cell r="M333">
            <v>1534883.7209302327</v>
          </cell>
        </row>
        <row r="334">
          <cell r="I334" t="str">
            <v>Đất ở tại đô thị</v>
          </cell>
          <cell r="J334"/>
          <cell r="M334">
            <v>137362.63736263738</v>
          </cell>
        </row>
        <row r="335">
          <cell r="I335" t="str">
            <v>Đất ở tại đô thị</v>
          </cell>
          <cell r="J335" t="str">
            <v>Phố Tản Đà (từ Tiếp giáp đường Lò Văn Hặc đến Tiếp giáp phố Hồ Xuân Hương)</v>
          </cell>
          <cell r="M335">
            <v>1715919.9237368922</v>
          </cell>
        </row>
        <row r="336">
          <cell r="I336" t="str">
            <v>Đất ở tại đô thị</v>
          </cell>
          <cell r="J336" t="str">
            <v>Phố Trần Quốc Toản (từ Tiếp giáp phố Thành Công đến Tiếp giáp ranh giới đất CT điện lực Lai Châu)</v>
          </cell>
          <cell r="M336">
            <v>1523809.5238095238</v>
          </cell>
        </row>
        <row r="337">
          <cell r="I337" t="str">
            <v xml:space="preserve">Đất ở tại nông thôn </v>
          </cell>
          <cell r="J337"/>
          <cell r="M337">
            <v>1904761.9047619049</v>
          </cell>
        </row>
        <row r="338">
          <cell r="I338" t="str">
            <v xml:space="preserve">Đất ở tại nông thôn </v>
          </cell>
          <cell r="J338"/>
          <cell r="M338">
            <v>3333333.3333333335</v>
          </cell>
        </row>
        <row r="339">
          <cell r="I339" t="str">
            <v>Đất trồng lúa nước còn lại</v>
          </cell>
          <cell r="J339"/>
          <cell r="M339">
            <v>2675.2273943285177</v>
          </cell>
        </row>
        <row r="340">
          <cell r="I340" t="str">
            <v>Đất trồng lúa nước còn lại</v>
          </cell>
          <cell r="J340"/>
          <cell r="M340">
            <v>2460.0246002460026</v>
          </cell>
        </row>
        <row r="341">
          <cell r="I341" t="str">
            <v>Đất ở tại đô thị 57,2m2 và đất trồng cây hàng năm khác 29m2</v>
          </cell>
          <cell r="J341"/>
          <cell r="M341">
            <v>1740139.2111368908</v>
          </cell>
        </row>
        <row r="342">
          <cell r="I342" t="str">
            <v>Đất ở 104m2 và đất trồng cây hàng năm khác 23,8m2</v>
          </cell>
          <cell r="J342"/>
          <cell r="M342">
            <v>576923.07692307688</v>
          </cell>
        </row>
        <row r="343">
          <cell r="I343" t="str">
            <v>Đất trồng lúa nước còn lại</v>
          </cell>
          <cell r="J343"/>
          <cell r="M343">
            <v>2058.0366330520683</v>
          </cell>
        </row>
        <row r="344">
          <cell r="I344" t="str">
            <v>Đất ở tại đô thị</v>
          </cell>
          <cell r="J344" t="str">
            <v>Đường Hoàng Văn Thụ (từ Tiếp giáp phố Trần Đăng Ninh đến Tiếp giáp đường Trần Khát Chân)</v>
          </cell>
          <cell r="M344">
            <v>1879699.2481203007</v>
          </cell>
        </row>
        <row r="345">
          <cell r="I345" t="str">
            <v>Đất ở tại đô thị</v>
          </cell>
          <cell r="J345" t="str">
            <v>Các vị trí còn lại của thành phố Lai Châu cũ</v>
          </cell>
          <cell r="M345">
            <v>708382.52656434476</v>
          </cell>
        </row>
        <row r="346">
          <cell r="I346" t="str">
            <v>Đất ở tại đô thị</v>
          </cell>
          <cell r="J346" t="str">
            <v>Đường Chu Văn An (từ Tiếp giáp đường Huỳnh Thúc Kháng đến Tiếp giáp đường Nguyễn Chí Thanh)</v>
          </cell>
          <cell r="M346">
            <v>1904761.9047619049</v>
          </cell>
        </row>
        <row r="347">
          <cell r="I347" t="str">
            <v>Đất ở tại đô thị</v>
          </cell>
          <cell r="J347" t="str">
            <v>Phố Phùng Chí Kiên (từ Tiếp giáp đường Nguyễn Lương Bằng đến Tiếp giáp đường Võ Văn Kiệt)</v>
          </cell>
          <cell r="M347">
            <v>1238095.2380952381</v>
          </cell>
        </row>
        <row r="348">
          <cell r="I348" t="str">
            <v>Đất trồng cây lâu năm khác</v>
          </cell>
          <cell r="J348"/>
          <cell r="M348">
            <v>99700.897308075786</v>
          </cell>
        </row>
        <row r="349">
          <cell r="I349" t="str">
            <v>Đất ở tại đô thị</v>
          </cell>
          <cell r="J349" t="str">
            <v>Phố Phạm Ngũ Lão (từ Tiếp giáp đường Hoàng Minh Giám đến Tiếp giáp đường Trần Huy Liệu)</v>
          </cell>
          <cell r="M349">
            <v>1298701.2987012987</v>
          </cell>
        </row>
        <row r="350">
          <cell r="I350" t="str">
            <v>Đất ở tại nông thôn, đất trồng cây hàng năm khác</v>
          </cell>
          <cell r="J350"/>
          <cell r="M350">
            <v>139470.0139470014</v>
          </cell>
        </row>
        <row r="351">
          <cell r="I351" t="str">
            <v>Đất ở tại đô thị</v>
          </cell>
          <cell r="J351" t="str">
            <v>Đường Bế Văn Đàn (từ Tiếp giáp đường tránh ngập đến Hết trụ sở Viện kiểm sát tỉnh (Cũ))</v>
          </cell>
          <cell r="M351">
            <v>875401.22556171578</v>
          </cell>
        </row>
        <row r="352">
          <cell r="I352" t="str">
            <v>Đất ở tại đô thị</v>
          </cell>
          <cell r="J352" t="str">
            <v>Đường Nguyễn Trãi (từ Tiếp giáp đường Tôn Đức Thắng đến Tiếp giáp ngã 3 rẽ đường Trần Can)</v>
          </cell>
          <cell r="M352">
            <v>2086834.7338935572</v>
          </cell>
        </row>
        <row r="353">
          <cell r="I353" t="str">
            <v>Đất ở tại đô thị</v>
          </cell>
          <cell r="J353" t="str">
            <v>Đường Trần Duy Hưng (Đường 2B3 - 11,5m) (từ Tiếp giáp đường Tôn Thất Tùng đến Tiếp giáp phố Lê Hữu Trác)</v>
          </cell>
          <cell r="M353">
            <v>938967.13615023473</v>
          </cell>
        </row>
        <row r="354">
          <cell r="I354" t="str">
            <v>Đất ở tại đô thị</v>
          </cell>
          <cell r="J354" t="str">
            <v>Phố Đặng Dung (1B-7) (từ Tiếp giáp phố Lý Tự Trọng (13,5m) đến Tiếp giáp phố Phùng Hưng)</v>
          </cell>
          <cell r="M354">
            <v>952380.95238095243</v>
          </cell>
        </row>
        <row r="355">
          <cell r="I355" t="str">
            <v>Đất ở tại đô thị</v>
          </cell>
          <cell r="J355" t="str">
            <v>Đường Nguyễn Thái Bình (từ Tiếp giáp đường Hoàng Minh Giám đến Tiếp giáp đường Võ Văn Kiệt)</v>
          </cell>
          <cell r="M355">
            <v>2070063.694267516</v>
          </cell>
        </row>
        <row r="356">
          <cell r="I356" t="str">
            <v>Đất ở tại đô thị</v>
          </cell>
          <cell r="J356" t="str">
            <v>Phố Yên Thế (từ Tiếp giáp đường Hoàng Hoa Thám đến Tiếp giáp phố Đồng Khởi)</v>
          </cell>
          <cell r="M356">
            <v>952380.95238095243</v>
          </cell>
        </row>
        <row r="357">
          <cell r="I357" t="str">
            <v>Đất ở tại đô thị</v>
          </cell>
          <cell r="J357" t="str">
            <v>Đường Trần Phú (từ Tiếp giáp đường Trần Hưng Đạo đến Tiếp giáp Đại lộ Lê Lợi)</v>
          </cell>
          <cell r="M357">
            <v>4198473.2824427485</v>
          </cell>
        </row>
        <row r="358">
          <cell r="I358" t="str">
            <v>Đất ở tại đô thị</v>
          </cell>
          <cell r="J358"/>
          <cell r="M358">
            <v>544464.60980036296</v>
          </cell>
        </row>
        <row r="359">
          <cell r="I359" t="str">
            <v>Đất nuôi trồng thủy sản</v>
          </cell>
          <cell r="J359"/>
          <cell r="M359">
            <v>60938.452163315051</v>
          </cell>
        </row>
        <row r="360">
          <cell r="I360" t="str">
            <v>Đất bằng trồng cây hàng năm</v>
          </cell>
          <cell r="J360"/>
          <cell r="M360">
            <v>279837.69413740031</v>
          </cell>
        </row>
        <row r="361">
          <cell r="I361" t="str">
            <v>Đất ở tại nông thôn</v>
          </cell>
          <cell r="J361"/>
          <cell r="M361">
            <v>390407.1388733965</v>
          </cell>
        </row>
        <row r="362">
          <cell r="I362" t="str">
            <v>Đất ở tại đô thị</v>
          </cell>
          <cell r="J362"/>
          <cell r="M362">
            <v>1428571.4285714286</v>
          </cell>
        </row>
        <row r="363">
          <cell r="I363" t="str">
            <v>Đất trồng cây lâu năm</v>
          </cell>
          <cell r="J363"/>
          <cell r="M363">
            <v>30477.274112603369</v>
          </cell>
        </row>
        <row r="364">
          <cell r="I364" t="str">
            <v>Đất trồng cây lâu năm</v>
          </cell>
          <cell r="J364"/>
          <cell r="M364">
            <v>29932.703026299492</v>
          </cell>
        </row>
        <row r="365">
          <cell r="I365" t="str">
            <v>Đất ở 105 m2; Đất trồng cây hàng năm khác 267,8m2</v>
          </cell>
          <cell r="J365" t="str">
            <v>Đường Lê Duẩn (từ Tiếp giáp đường Trần Phú đến Tiếp giáp đại lộ Lê Lợi)</v>
          </cell>
          <cell r="M365">
            <v>160944.20600858369</v>
          </cell>
        </row>
        <row r="366">
          <cell r="I366" t="str">
            <v>Đất ở tại đô thị</v>
          </cell>
          <cell r="J366" t="str">
            <v>Các vị trí còn lại của thành phố Lai Châu cũ</v>
          </cell>
          <cell r="M366">
            <v>1424211.5971515768</v>
          </cell>
        </row>
        <row r="367">
          <cell r="I367" t="str">
            <v>Đất ở tại đô thị</v>
          </cell>
          <cell r="J367" t="str">
            <v>Đường 10-10 (20,5m) (từ Tiếp giáp đường Võ Nguyên Giáp đến Tiếp giáp đường Nguyễn Trãi)</v>
          </cell>
          <cell r="M367">
            <v>1523809.5238095238</v>
          </cell>
        </row>
        <row r="368">
          <cell r="I368" t="str">
            <v>Đất ở: 102,6m2; Đất trồng cây hàng năm khác 4m2</v>
          </cell>
          <cell r="J368"/>
          <cell r="M368">
            <v>1876172.6078799251</v>
          </cell>
        </row>
        <row r="369">
          <cell r="I369" t="str">
            <v>Đất ở tại đô thị</v>
          </cell>
          <cell r="J369" t="str">
            <v>Các vị trí còn lại của thành phố Lai Châu cũ</v>
          </cell>
          <cell r="M369">
            <v>541376.64346481045</v>
          </cell>
        </row>
        <row r="370">
          <cell r="I370" t="str">
            <v>Đất ở tại đô thị</v>
          </cell>
          <cell r="J370" t="str">
            <v>Các vị trí còn lại của thành phố Lai Châu cũ</v>
          </cell>
          <cell r="M370">
            <v>725689.40493468789</v>
          </cell>
        </row>
        <row r="371">
          <cell r="I371" t="str">
            <v>Đất ở tại đô thị</v>
          </cell>
          <cell r="J371"/>
          <cell r="M371">
            <v>1142857.142857143</v>
          </cell>
        </row>
        <row r="372">
          <cell r="I372" t="str">
            <v>Đất trồng cây hàng năm khác</v>
          </cell>
          <cell r="J372"/>
          <cell r="M372">
            <v>103412.61633919338</v>
          </cell>
        </row>
        <row r="373">
          <cell r="I373" t="str">
            <v>Đất trồng cây hàng năm khác</v>
          </cell>
          <cell r="J373" t="str">
            <v>Đường Trần Hưng Đạo (từ Tiếp giáp đường Huỳnh Thúc Kháng đến Hết Siêu thị Quang Thanh)</v>
          </cell>
          <cell r="M373">
            <v>204778.15699658703</v>
          </cell>
        </row>
        <row r="374">
          <cell r="I374" t="str">
            <v>Đất ở tại đô thị</v>
          </cell>
          <cell r="J374" t="str">
            <v>Đường Trần Phú (từ Tiếp giáp đường Trần Hưng Đạo đến Tiếp giáp Đại lộ Lê Lợi)</v>
          </cell>
          <cell r="M374">
            <v>2258610.9542631283</v>
          </cell>
        </row>
        <row r="375">
          <cell r="I375" t="str">
            <v>Đất ở tại đô thị</v>
          </cell>
          <cell r="J375" t="str">
            <v>Phố Phạm Ngũ Lão (từ Tiếp giáp đường Hoàng Minh Giám đến Tiếp giáp đường Trần Huy Liệu)</v>
          </cell>
          <cell r="M375">
            <v>1125541.1255411257</v>
          </cell>
        </row>
        <row r="376">
          <cell r="I376" t="str">
            <v>Đất ở tại đô thị</v>
          </cell>
          <cell r="J376" t="str">
            <v>Các vị trí còn lại của thành phố Lai Châu cũ</v>
          </cell>
          <cell r="M376">
            <v>403225.80645161291</v>
          </cell>
        </row>
        <row r="377">
          <cell r="I377" t="str">
            <v>Đất trồng lúa nước còn lại</v>
          </cell>
          <cell r="J377"/>
          <cell r="M377">
            <v>18436.578171091445</v>
          </cell>
        </row>
        <row r="378">
          <cell r="I378" t="str">
            <v>Đất trồng cây hàng năm khác</v>
          </cell>
          <cell r="J378"/>
          <cell r="M378">
            <v>55791.118054005798</v>
          </cell>
        </row>
        <row r="379">
          <cell r="I379" t="str">
            <v>Đất ở tại đô thị</v>
          </cell>
          <cell r="J379" t="str">
            <v>Các vị trí còn lại của thành phố Lai Châu cũ</v>
          </cell>
          <cell r="M379">
            <v>242365.48715462917</v>
          </cell>
        </row>
        <row r="380">
          <cell r="I380" t="str">
            <v>Đất trồng cây hàng năm khác: 1423,1
Đất trồng cây hàng năm khác: 2304,4</v>
          </cell>
          <cell r="J380"/>
          <cell r="M380">
            <v>13413.816230717639</v>
          </cell>
        </row>
        <row r="381">
          <cell r="I381" t="str">
            <v>Đất ở tại đô thị</v>
          </cell>
          <cell r="J381" t="str">
            <v>Phố Tôn Thất Bách (từ Tiếp giáp đường Lê Hữu Trác đến Tiếp giáp phố Tôn Thất Tùng)</v>
          </cell>
          <cell r="M381">
            <v>945179.58412098303</v>
          </cell>
        </row>
        <row r="382">
          <cell r="I382" t="str">
            <v>Đất ở tại đô thị</v>
          </cell>
          <cell r="J382" t="str">
            <v>Phố Tôn Thất Bách (từ Tiếp giáp đường Lê Hữu Trác đến Tiếp giáp phố Tôn Thất Tùng)</v>
          </cell>
          <cell r="M382">
            <v>945179.58412098303</v>
          </cell>
        </row>
        <row r="383">
          <cell r="I383" t="str">
            <v>Đất ở tại đô thị: 190,4
Đất ở tại đô thị : 47</v>
          </cell>
          <cell r="J383"/>
          <cell r="M383">
            <v>421229.99157540017</v>
          </cell>
        </row>
        <row r="384">
          <cell r="I384" t="str">
            <v xml:space="preserve">Đất ở :300
Đất trồng cây hàng năm khác: 116 </v>
          </cell>
          <cell r="J384"/>
          <cell r="M384">
            <v>480769.23076923075</v>
          </cell>
        </row>
        <row r="385">
          <cell r="I385" t="str">
            <v>Đất ở tại đô thị</v>
          </cell>
          <cell r="J385" t="str">
            <v>Đường Trường Chinh (từ Tiếp giáp đường Nguyễn Hữu Thọ đến Tiếp giáp đường 30-4)</v>
          </cell>
          <cell r="M385">
            <v>2941176.4705882352</v>
          </cell>
        </row>
        <row r="386">
          <cell r="I386" t="str">
            <v>Đất ở tại đô thị</v>
          </cell>
          <cell r="J386" t="str">
            <v>Các vị trí còn lại của thành phố Lai Châu cũ</v>
          </cell>
          <cell r="M386">
            <v>966183.57487922709</v>
          </cell>
        </row>
        <row r="387">
          <cell r="I387" t="str">
            <v>Đất trồng cây lâu năm khác:3269,3
Đất trồng cây lâu năm khác: 166,9</v>
          </cell>
          <cell r="J387" t="str">
            <v>Đường Lê Duẩn (từ Tiếp giáp đường Trần Phú đến Tiếp giáp đại lộ Lê Lợi)</v>
          </cell>
          <cell r="M387">
            <v>14550.957453000408</v>
          </cell>
        </row>
        <row r="388">
          <cell r="I388" t="str">
            <v>Đất trồng lúa còn lại:75,1
Đất trồng lúa còn lại: 34,9</v>
          </cell>
          <cell r="J388"/>
          <cell r="M388">
            <v>181818.18181818182</v>
          </cell>
        </row>
        <row r="389">
          <cell r="I389" t="str">
            <v>Đất ở tại đô thị</v>
          </cell>
          <cell r="J389"/>
          <cell r="M389">
            <v>1525262.1544327931</v>
          </cell>
        </row>
        <row r="390">
          <cell r="I390" t="str">
            <v>Đất ở tại đô thị</v>
          </cell>
          <cell r="J390" t="str">
            <v>Đường Trường Chinh (từ Tiếp giáp đường Nguyễn Hữu Thọ đến Tiếp giáp đường 30-4)</v>
          </cell>
          <cell r="M390">
            <v>2694835.6807511738</v>
          </cell>
        </row>
        <row r="391">
          <cell r="I391" t="str">
            <v>Đất ở tại đô thị</v>
          </cell>
          <cell r="J391" t="str">
            <v>Đường Ngô Quyền (từ Tiếp giáp Huỳnh Thúc Kháng đến Tiếp giáp đường Nguyễn Chí Thanh)</v>
          </cell>
          <cell r="M391">
            <v>1904761.9047619049</v>
          </cell>
        </row>
        <row r="392">
          <cell r="I392" t="str">
            <v>Đất ở tại đô thị</v>
          </cell>
          <cell r="J392" t="str">
            <v>Phố Đặng Văn Chung (Đường 2B2 - 31m) (từ Tiếp giáp đường Tôn Thất Tùng đến Tiếp giáp phố Lê Hữu Trác)</v>
          </cell>
          <cell r="M392">
            <v>1509433.9622641508</v>
          </cell>
        </row>
        <row r="393">
          <cell r="I393" t="str">
            <v>Đất ở tại nông thon 300m2
Đất trồng cây hàng năm 326,8m2</v>
          </cell>
          <cell r="J393"/>
          <cell r="M393">
            <v>287172.94192724954</v>
          </cell>
        </row>
        <row r="394">
          <cell r="I394" t="str">
            <v>Đất ở tại đô thị</v>
          </cell>
          <cell r="J394" t="str">
            <v>Phố Nguyễn Tri Phương (từ Tiếp giáp đường 28-06 đến Tiếp giáp ranh giới đất CT điện lực Lai Châu)</v>
          </cell>
          <cell r="M394">
            <v>8938547.4860335197</v>
          </cell>
        </row>
        <row r="395">
          <cell r="I395" t="str">
            <v>Đất ở tại đô thị</v>
          </cell>
          <cell r="J395" t="str">
            <v>Đường Trường Chinh (từ Tiếp giáp đường Nguyễn Hữu Thọ đến Tiếp giáp đường 30-4)</v>
          </cell>
          <cell r="M395">
            <v>2723004.6948356805</v>
          </cell>
        </row>
        <row r="396">
          <cell r="I396" t="str">
            <v>Đất ở tại đô thị</v>
          </cell>
          <cell r="J396" t="str">
            <v>Phố Tôn Thất Bách (từ Tiếp giáp đường Lê Hữu Trác đến Tiếp giáp phố Tôn Thất Tùng)</v>
          </cell>
          <cell r="M396">
            <v>945179.58412098303</v>
          </cell>
        </row>
        <row r="397">
          <cell r="I397" t="str">
            <v>Đất ở tại đô thị</v>
          </cell>
          <cell r="J397"/>
          <cell r="M397">
            <v>948766.60341555974</v>
          </cell>
        </row>
        <row r="398">
          <cell r="I398" t="str">
            <v>Đất ở tại nông thôn</v>
          </cell>
          <cell r="J398" t="str">
            <v>Vị trí 1 - Khu vực 1 Quốc lộ 4D: Đoạn từ ngã tư đường 30-4, đường Trường Chinh đến cửa hàng xăng dầu số 18 (xã San Thàng cũ)</v>
          </cell>
          <cell r="M398">
            <v>1397949.6738117428</v>
          </cell>
        </row>
        <row r="399">
          <cell r="I399" t="str">
            <v>Đất ở tại đô thị</v>
          </cell>
          <cell r="J399" t="str">
            <v>Đường Nguyễn Trãi (từ Tiếp giáp ngã 3 rẽ đường Trần Can đến Hết địa phận phường Quyết Thắng cũ)</v>
          </cell>
          <cell r="M399">
            <v>2135448.4441732764</v>
          </cell>
        </row>
        <row r="400">
          <cell r="I400" t="str">
            <v>Đất ở tại đô thị</v>
          </cell>
          <cell r="J400"/>
          <cell r="M400">
            <v>2857142.8571428573</v>
          </cell>
        </row>
        <row r="401">
          <cell r="I401" t="str">
            <v>Đất trồng cây lâu năm</v>
          </cell>
          <cell r="J401"/>
          <cell r="M401">
            <v>35922.407599584898</v>
          </cell>
        </row>
        <row r="402">
          <cell r="I402" t="str">
            <v>Đất ở tại đô thị</v>
          </cell>
          <cell r="J402" t="str">
            <v>Các vị trí còn lại của thành phố Lai Châu cũ</v>
          </cell>
          <cell r="M402">
            <v>434027.77777777775</v>
          </cell>
        </row>
        <row r="403">
          <cell r="I403" t="str">
            <v>Đất ở: 96,7m2
Đất bằng trồng cây hàng năm 28,6m2</v>
          </cell>
          <cell r="J403"/>
          <cell r="M403">
            <v>399042.29848363926</v>
          </cell>
        </row>
        <row r="404">
          <cell r="I404" t="str">
            <v>Đất ở tại đô thị</v>
          </cell>
          <cell r="J404" t="str">
            <v>Các vị trí còn lại của thành phố Lai Châu cũ</v>
          </cell>
          <cell r="M404">
            <v>442477.87610619469</v>
          </cell>
        </row>
        <row r="405">
          <cell r="I405" t="str">
            <v>Đất ở tại đô thị</v>
          </cell>
          <cell r="J405" t="str">
            <v>Phố Nguyễn Tuân (từ Tiếp giáp đường quy hoạch số R13 đến Tiếp giáp đường quy hoạch số L2)</v>
          </cell>
          <cell r="M405">
            <v>857142.85714285716</v>
          </cell>
        </row>
        <row r="406">
          <cell r="I406" t="str">
            <v>Đất ở tại đô thị</v>
          </cell>
          <cell r="J406" t="str">
            <v>Phố Tôn Thất Bách (từ Tiếp giáp đường Lê Hữu Trác đến Tiếp giáp phố Tôn Thất Tùng)</v>
          </cell>
          <cell r="M406">
            <v>1257253.3849129593</v>
          </cell>
        </row>
        <row r="407">
          <cell r="I407" t="str">
            <v>Đất ở tại đô thị</v>
          </cell>
          <cell r="J407" t="str">
            <v>Đường Hoàng Văn Thụ (từ Tiếp giáp phố Trần Đăng Ninh đến Tiếp giáp đường Trần Khát Chân)</v>
          </cell>
          <cell r="M407">
            <v>952380.95238095243</v>
          </cell>
        </row>
        <row r="408">
          <cell r="I408" t="str">
            <v>Đất ở tại đô thị</v>
          </cell>
          <cell r="J408" t="str">
            <v>Phố Lê Anh Xuân (từ Tiếp giáp đường Đặng Thai Mai đến Tiếp giáp đường 2-6)</v>
          </cell>
          <cell r="M408">
            <v>761904.76190476189</v>
          </cell>
        </row>
        <row r="409">
          <cell r="I409" t="str">
            <v>Đất ở tại đô thị</v>
          </cell>
          <cell r="J409" t="str">
            <v>Phố Vương Thừa Vũ (từ Tiếp giáp đường Hoàng Văn Thụ đến Tiếp giáp đường Nguyễn Thái Bình)</v>
          </cell>
          <cell r="M409">
            <v>1142857.142857143</v>
          </cell>
        </row>
        <row r="410">
          <cell r="I410" t="str">
            <v>Đất ở tại đô thị</v>
          </cell>
          <cell r="J410" t="str">
            <v>Đường Trường Chinh (từ Tiếp giáp đường Nguyễn Hữu Thọ đến Tiếp giáp đường 30-4)</v>
          </cell>
          <cell r="M410">
            <v>3720930.2325581396</v>
          </cell>
        </row>
        <row r="411">
          <cell r="I411" t="str">
            <v>Đất ở tại nông thôn</v>
          </cell>
          <cell r="J411" t="str">
            <v>Vị trí 1 - Khu vực 1 Đường Nguyễn Trãi: Đoạn tiếp địa phận phường Quyết Thắng cũ đến tiếp giáp đường Võ Nguyên Giáp</v>
          </cell>
          <cell r="M411">
            <v>900900.90090090095</v>
          </cell>
        </row>
        <row r="412">
          <cell r="I412" t="str">
            <v>Đất ở tại đô thị</v>
          </cell>
          <cell r="J412" t="str">
            <v>Đường Trần Hưng Đạo (từ Tiếp giáp đường Vừ A Dính đến Tiếp giáp đường Bế Văn Đàn)</v>
          </cell>
          <cell r="M412">
            <v>2782415.136338342</v>
          </cell>
        </row>
        <row r="413">
          <cell r="I413" t="str">
            <v>Đất ở tại đô thị</v>
          </cell>
          <cell r="J413" t="str">
            <v>Đường B10 (13,5m) (từ Tiếp giáp đường Trần Huy Liệu đến Tiếp giáp đường Tô Vĩnh Diện)</v>
          </cell>
          <cell r="M413">
            <v>1231060.6060606062</v>
          </cell>
        </row>
        <row r="414">
          <cell r="I414" t="str">
            <v>Đất ở tại đô thị</v>
          </cell>
          <cell r="J414" t="str">
            <v>Đường Nguyễn Trãi (từ Tiếp giáp đường Tôn Đức Thắng đến Tiếp giáp ngã 3 rẽ đường Trần Can)</v>
          </cell>
          <cell r="M414">
            <v>2684563.7583892616</v>
          </cell>
        </row>
        <row r="415">
          <cell r="I415" t="str">
            <v>Đất ở tại đô thị</v>
          </cell>
          <cell r="J415" t="str">
            <v>Phố Tôn Thất Bách (từ Tiếp giáp đường Lê Hữu Trác đến Tiếp giáp phố Tôn Thất Tùng)</v>
          </cell>
          <cell r="M415">
            <v>946073.79375591292</v>
          </cell>
        </row>
        <row r="416">
          <cell r="I416" t="str">
            <v>Đất ở 120 m2; Đất trồng cây hàng năm khác 70 m2</v>
          </cell>
          <cell r="J416"/>
          <cell r="M416">
            <v>1105263.1578947369</v>
          </cell>
        </row>
        <row r="417">
          <cell r="I417" t="str">
            <v>Đất ở tại đô thị</v>
          </cell>
          <cell r="J417" t="str">
            <v>Đường Hồ Tùng Mậu (từ Hết địa phận phường Đoàn Kết đến Tiếp giáp đường Trần Phú)</v>
          </cell>
          <cell r="M417">
            <v>1428571.4285714286</v>
          </cell>
        </row>
        <row r="418">
          <cell r="I418" t="str">
            <v>Đất ở tại đô thị</v>
          </cell>
          <cell r="J418"/>
          <cell r="M418">
            <v>509528.17690818303</v>
          </cell>
        </row>
        <row r="419">
          <cell r="I419" t="str">
            <v>Đất trồng cây hàng năm khác</v>
          </cell>
          <cell r="J419"/>
          <cell r="M419">
            <v>24979.184013322232</v>
          </cell>
        </row>
        <row r="420">
          <cell r="I420" t="str">
            <v>Đất ở tại đô thị</v>
          </cell>
          <cell r="J420" t="str">
            <v>Đường Hoàng Văn Thụ (từ Tiếp giáp phố Trần Đăng Ninh đến Tiếp giáp đường Trần Khát Chân)</v>
          </cell>
          <cell r="M420">
            <v>1542649.727767695</v>
          </cell>
        </row>
        <row r="421">
          <cell r="I421" t="str">
            <v>Đất ở tại đô thị</v>
          </cell>
          <cell r="J421"/>
          <cell r="M421">
            <v>952380.95238095243</v>
          </cell>
        </row>
        <row r="422">
          <cell r="I422" t="str">
            <v>Đất ở tại đô thị</v>
          </cell>
          <cell r="J422" t="str">
            <v>Đường Hoàng Văn Thụ (từ Tiếp giáp phố Trần Đăng Ninh đến Tiếp giáp đường Trần Khát Chân)</v>
          </cell>
          <cell r="M422">
            <v>1510859.3012275731</v>
          </cell>
        </row>
        <row r="423">
          <cell r="I423" t="str">
            <v>Đất ở tại đô thị</v>
          </cell>
          <cell r="J423" t="str">
            <v>Phố Hoàng Diệu (từ Tiếp giáp Đại lộ Lê Lợi đến Tiếp giáp phố Thành Công)</v>
          </cell>
          <cell r="M423">
            <v>10000000</v>
          </cell>
        </row>
        <row r="424">
          <cell r="I424" t="str">
            <v>Đất ở 105 m2; Đất trồng cây hàng năm khác 25,7 m2</v>
          </cell>
          <cell r="J424"/>
          <cell r="M424">
            <v>956388.67635807197</v>
          </cell>
        </row>
        <row r="425">
          <cell r="I425" t="str">
            <v>Đất trồng cây hàng năm khác</v>
          </cell>
          <cell r="J425"/>
          <cell r="M425">
            <v>14852.220406950839</v>
          </cell>
        </row>
        <row r="426">
          <cell r="I426" t="str">
            <v>Đất trồng cây hàng năm khác</v>
          </cell>
          <cell r="J426"/>
          <cell r="M426">
            <v>71143.995446784291</v>
          </cell>
        </row>
        <row r="427">
          <cell r="I427" t="str">
            <v>Đất ở tại đô thị</v>
          </cell>
          <cell r="J427"/>
          <cell r="M427">
            <v>2857142.8571428573</v>
          </cell>
        </row>
        <row r="428">
          <cell r="I428" t="str">
            <v>Đất ở 105 m2; Đất trồng cây hàng năm khác 49 m2</v>
          </cell>
          <cell r="J428"/>
          <cell r="M428">
            <v>649350.64935064933</v>
          </cell>
        </row>
        <row r="429">
          <cell r="I429" t="str">
            <v>Đất ở tại đô thị</v>
          </cell>
          <cell r="J429" t="str">
            <v>Phố Dương Quảng Hàm (từ Tiếp giáp đường Ngô Quyền đến Tiếp giáp đường Chu Văn An)</v>
          </cell>
          <cell r="M429">
            <v>1904761.9047619049</v>
          </cell>
        </row>
        <row r="430">
          <cell r="I430" t="str">
            <v>Đất trồng cây hàng năm khác</v>
          </cell>
          <cell r="J430"/>
          <cell r="M430">
            <v>34100.59676044331</v>
          </cell>
        </row>
        <row r="431">
          <cell r="I431" t="str">
            <v>- Đất ở tại đô thị: 130 m2
- Đất trồng cây hàng năm khác: 51,5 m2</v>
          </cell>
          <cell r="J431" t="str">
            <v>VT2 Đường Trần Hưng Đạo (từ Tiếp giáp đường Vừ A Dính đến Tiếp giáp đường Bế Văn Đàn)</v>
          </cell>
          <cell r="M431">
            <v>550964.18732782372</v>
          </cell>
        </row>
        <row r="432">
          <cell r="I432" t="str">
            <v>- Đất ở nông thôn: 300 m2
- Đất trồng cây hàng năm khác: 128,9 m2</v>
          </cell>
          <cell r="J432"/>
          <cell r="M432">
            <v>1165772.9074376312</v>
          </cell>
        </row>
        <row r="433">
          <cell r="I433" t="str">
            <v>- Đất ở tại đô thị: 104,06 m2
- Đất trồng cây hàng năm khác: 16,4 m2</v>
          </cell>
          <cell r="J433"/>
          <cell r="M433">
            <v>664120.86999833968</v>
          </cell>
        </row>
        <row r="434">
          <cell r="I434" t="str">
            <v>Đất ở tại đô thị</v>
          </cell>
          <cell r="J434" t="str">
            <v>Đường Trần Văn Thọ (từ Tiếp giáp Đại lộ Lê Lợi đến Tiếp giáp đường Trần Quý Cáp)</v>
          </cell>
          <cell r="M434">
            <v>1619047.6190476189</v>
          </cell>
        </row>
        <row r="435">
          <cell r="I435" t="str">
            <v>Đất trồng lúa nước còn lại</v>
          </cell>
          <cell r="J435"/>
          <cell r="M435">
            <v>39913.786221760995</v>
          </cell>
        </row>
        <row r="436">
          <cell r="I436" t="str">
            <v>Đất ở tại đô thị</v>
          </cell>
          <cell r="J436" t="str">
            <v>Phố Vũ Tông Phan (từ Tiếp giáp phố Lê Anh Xuân đến Tiếp giáp đường 4A)</v>
          </cell>
          <cell r="M436">
            <v>1582867.7839851023</v>
          </cell>
        </row>
        <row r="437">
          <cell r="I437" t="str">
            <v>- Đất ở nông thôn: 120 m2
- Đất trồng cây hàng năm khác: 125,6 m2</v>
          </cell>
          <cell r="J437"/>
          <cell r="M437">
            <v>407166.12377850164</v>
          </cell>
        </row>
        <row r="438">
          <cell r="I438" t="str">
            <v>Đất ở tại đô thị</v>
          </cell>
          <cell r="J438" t="str">
            <v>Phố Ban Mai (từ Tiếp giáp với đường Phạm Ngọc Thạch (Trường mầm non Họa Mi, Tổ dân phố số 26) đến Tiếp giáp với phố Nguyễn Văn Trỗi (số nhà 519, tổ dân phố số 26))</v>
          </cell>
          <cell r="M438">
            <v>1428571.4285714286</v>
          </cell>
        </row>
        <row r="439">
          <cell r="I439" t="str">
            <v>Đất ở tại đô thị</v>
          </cell>
          <cell r="J439" t="str">
            <v>Phố Chu Huy Mân (từ Tiếp giáp phố Sùng Phái Sinh đến Tiếp giáp phố Đào Duy Anh)</v>
          </cell>
          <cell r="M439">
            <v>952380.95238095243</v>
          </cell>
        </row>
        <row r="440">
          <cell r="I440" t="str">
            <v>Đất ở tại đô thị</v>
          </cell>
          <cell r="J440" t="str">
            <v>Phố Kim Đồng (từ Tiếp giáp đường Trần Quý Cáp đến Tiếp giáp trục N-04)</v>
          </cell>
          <cell r="M440">
            <v>2727272.7272727271</v>
          </cell>
        </row>
        <row r="441">
          <cell r="I441" t="str">
            <v>Đất ở tại đô thị</v>
          </cell>
          <cell r="J441" t="str">
            <v>Đường Nguyễn Thị Định (từ Tiếp giáp đường Nguyễn Chí Thanh kéo dài đến Tiếp giáp đường Lò Văn Hặc)</v>
          </cell>
          <cell r="M441">
            <v>1888574.1265344664</v>
          </cell>
        </row>
        <row r="442">
          <cell r="I442" t="str">
            <v>Đất ở tại đô thị</v>
          </cell>
          <cell r="J442" t="str">
            <v>Phố Bà Triệu (Đường R6A) (từ Tiếp giáp đường PuSamCap đến Tiếp giáp đường R12)</v>
          </cell>
          <cell r="M442">
            <v>1619047.6190476189</v>
          </cell>
        </row>
        <row r="443">
          <cell r="I443" t="str">
            <v>Đất ở tại đô thị</v>
          </cell>
          <cell r="J443" t="str">
            <v>Phố Lý Tự Trọng (13,5m) (từ Tiếp giáp đường 30-4 đến Tiếp giáp phố Trần Đại Nghĩa (20,5m))</v>
          </cell>
          <cell r="M443">
            <v>1142857.142857143</v>
          </cell>
        </row>
        <row r="444">
          <cell r="I444" t="str">
            <v>Đất ở tại đô thị</v>
          </cell>
          <cell r="J444" t="str">
            <v>Đường 2 - 6 (từ Tiếp giáp đường Nguyễn Hữu Thọ đến Tiếp giáp đường 4A)</v>
          </cell>
          <cell r="M444">
            <v>8730158.7301587295</v>
          </cell>
        </row>
        <row r="445">
          <cell r="I445" t="str">
            <v>Đất ở tại đô thị</v>
          </cell>
          <cell r="J445" t="str">
            <v>Phố Triệu Quang Phục (1B-6) (từ Tiếp giáp phố Lý Tự Trọng (13,5m) đến Tiếp giáp phố Phùng Hưng)</v>
          </cell>
          <cell r="M445">
            <v>4264392.3240938168</v>
          </cell>
        </row>
        <row r="446">
          <cell r="I446" t="str">
            <v>Đất ở tại đô thị</v>
          </cell>
          <cell r="J446" t="str">
            <v>VT2 Đường Trần Hưng Đạo (từ Tiếp giáp Siêu thị Quang Thanh đến Tiếp giáp đường Vừ A Dính)</v>
          </cell>
          <cell r="M446">
            <v>582241.63027656474</v>
          </cell>
        </row>
        <row r="447">
          <cell r="I447" t="str">
            <v>Đất trồng lúa nước còn lại 3460,5
Đất nuôi trồng thuỷ sản 2774,5
Đất trồng cây hàng năm khác 850,1</v>
          </cell>
          <cell r="J447"/>
          <cell r="M447">
            <v>28232.238393020991</v>
          </cell>
        </row>
        <row r="448">
          <cell r="I448" t="str">
            <v>Đất ở tại đô thị</v>
          </cell>
          <cell r="J448" t="str">
            <v>Các vị trí còn lại của thành phố Lai Châu cũ</v>
          </cell>
          <cell r="M448">
            <v>1251564.4555694617</v>
          </cell>
        </row>
        <row r="449">
          <cell r="I449" t="str">
            <v>Đất trồng cây hàng năm khác</v>
          </cell>
          <cell r="J449" t="str">
            <v>VT2 Đường Trần Hưng Đạo (từ Tiếp giáp đường Vừ A Dính đến Tiếp giáp đường Bế Văn Đàn)</v>
          </cell>
          <cell r="M449">
            <v>55648.302726766837</v>
          </cell>
        </row>
        <row r="450">
          <cell r="I450" t="str">
            <v>Đất ở tại đô thị</v>
          </cell>
          <cell r="J450" t="str">
            <v>Đường Chu Văn An (từ Tiếp giáp đường Huỳnh Thúc Kháng đến Tiếp giáp đường Nguyễn Chí Thanh)</v>
          </cell>
          <cell r="M450">
            <v>1883239.1713747645</v>
          </cell>
        </row>
        <row r="451">
          <cell r="I451" t="str">
            <v>Đất trồng lúa nước</v>
          </cell>
          <cell r="J451"/>
          <cell r="M451">
            <v>784.65835975016478</v>
          </cell>
        </row>
        <row r="452">
          <cell r="I452" t="str">
            <v>Đất ở tại đô thị</v>
          </cell>
          <cell r="J452"/>
          <cell r="M452">
            <v>809716.59919028345</v>
          </cell>
        </row>
        <row r="453">
          <cell r="I453" t="str">
            <v>Đất ở tại đô thị</v>
          </cell>
          <cell r="J453" t="str">
            <v>Phố Trần Nhật Duật (Đường A5) (từ Tiếp giáp phố Đặng Văn Ngữ đến Tiếp giáp đường Phan Đình Giót)</v>
          </cell>
          <cell r="M453">
            <v>1904761.9047619049</v>
          </cell>
        </row>
        <row r="454">
          <cell r="I454" t="str">
            <v>Đất ở tại đô thị</v>
          </cell>
          <cell r="J454" t="str">
            <v>Đường Trần Quang Diệu (từ Tiếp giáp đường Nguyễn Chí Thanh đến Tiếp giáp phố Nguyễn Cao)</v>
          </cell>
          <cell r="M454">
            <v>1425855.5133079847</v>
          </cell>
        </row>
        <row r="455">
          <cell r="I455" t="str">
            <v>Đất ở tại đô thị</v>
          </cell>
          <cell r="J455"/>
          <cell r="M455">
            <v>571428.57142857148</v>
          </cell>
        </row>
        <row r="456">
          <cell r="I456" t="str">
            <v>Đất ở tại đô thị</v>
          </cell>
          <cell r="J456" t="str">
            <v>Phố Yên Thế (từ Tiếp giáp đường Hoàng Hoa Thám đến Tiếp giáp phố Đồng Khởi)</v>
          </cell>
          <cell r="M456">
            <v>666666.66666666663</v>
          </cell>
        </row>
        <row r="457">
          <cell r="I457" t="str">
            <v>Đất ở tại đô thị</v>
          </cell>
          <cell r="J457" t="str">
            <v>Phố Tôn Thất Bách (từ Tiếp giáp đường Lê Hữu Trác đến Tiếp giáp phố Tôn Thất Tùng)</v>
          </cell>
          <cell r="M457">
            <v>1038715.7695939565</v>
          </cell>
        </row>
        <row r="458">
          <cell r="I458" t="str">
            <v>Đất ở tại đô thị</v>
          </cell>
          <cell r="J458" t="str">
            <v>Phố Chu Huy Mân (từ Tiếp giáp phố Sùng Phái Sinh đến Tiếp giáp phố Đào Duy Anh)</v>
          </cell>
          <cell r="M458">
            <v>952380.95238095243</v>
          </cell>
        </row>
        <row r="459">
          <cell r="I459" t="str">
            <v>Đất ở tại đô thị</v>
          </cell>
          <cell r="J459" t="str">
            <v>Đường Nguyễn Trãi (từ Tiếp giáp đường Tôn Đức Thắng đến Tiếp giáp ngã 3 rẽ đường Trần Can)</v>
          </cell>
          <cell r="M459">
            <v>2142857.1428571427</v>
          </cell>
        </row>
        <row r="460">
          <cell r="I460" t="str">
            <v>Đất ở tại đô thị</v>
          </cell>
          <cell r="J460" t="str">
            <v>Đường Trần Duy Hưng (Đường 2B3 - 11,5m) (từ Tiếp giáp đường Tôn Thất Tùng đến Tiếp giáp phố Lê Hữu Trác)</v>
          </cell>
          <cell r="M460">
            <v>938967.13615023473</v>
          </cell>
        </row>
        <row r="461">
          <cell r="I461" t="str">
            <v>Đất ở tại đô thị</v>
          </cell>
          <cell r="J461" t="str">
            <v>Đường Trần Hưng Đạo (từ Tiếp giáp Siêu thị Quang Thanh đến Tiếp giáp đường Vừ A Dính)</v>
          </cell>
          <cell r="M461">
            <v>1180637.5442739078</v>
          </cell>
        </row>
        <row r="462">
          <cell r="I462" t="str">
            <v>Đất ở tại đô thị</v>
          </cell>
          <cell r="J462" t="str">
            <v>Đường Trần Duy Hưng (Đường 2B3 - 11,5m) (từ Tiếp giáp đường Tôn Thất Tùng đến Tiếp giáp phố Lê Hữu Trác)</v>
          </cell>
          <cell r="M462">
            <v>1132075.4716981133</v>
          </cell>
        </row>
        <row r="463">
          <cell r="I463" t="str">
            <v>Đất ở tại đô thị</v>
          </cell>
          <cell r="J463" t="str">
            <v>Đường 30 - 4 (từ Tiếp giáp đường Nguyễn Hữu Thọ đến Hết Bệnh viện Đa khoa tỉnh)</v>
          </cell>
          <cell r="M463">
            <v>5698005.6980056986</v>
          </cell>
        </row>
        <row r="464">
          <cell r="I464" t="str">
            <v>Đất ở tại đô thị</v>
          </cell>
          <cell r="J464" t="str">
            <v>Phố Quyết Thắng (từ Tiếp giáp phố Nguyễn Bỉnh Khiêm đến Tiếp giáp đường Tôn Đức Thắng)</v>
          </cell>
          <cell r="M464">
            <v>952380.95238095243</v>
          </cell>
        </row>
        <row r="465">
          <cell r="I465" t="str">
            <v>Đất ở tại đô thị</v>
          </cell>
          <cell r="J465" t="str">
            <v>Đường Trần Khát Chân (từ Tiếp giáp đường Trần Huy Liệu đến Tiếp giáp đường Hoàng Văn Thụ)</v>
          </cell>
          <cell r="M465">
            <v>1708428.2460136674</v>
          </cell>
        </row>
        <row r="466">
          <cell r="I466" t="str">
            <v>Đất ở tại đô thị</v>
          </cell>
          <cell r="J466" t="str">
            <v>Các vị trí còn lại của thành phố Lai Châu cũ</v>
          </cell>
          <cell r="M466">
            <v>638297.8723404255</v>
          </cell>
        </row>
        <row r="467">
          <cell r="I467" t="str">
            <v>Đất ở tại đô thị</v>
          </cell>
          <cell r="J467" t="str">
            <v>Đường Trần Quốc Mạnh (từ Tiếp giáp đường Nguyễn Chí Thanh kéo dài đến Tiếp giáp đường Lò Văn Hặc)</v>
          </cell>
          <cell r="M467">
            <v>2835538.7523629488</v>
          </cell>
        </row>
        <row r="468">
          <cell r="I468" t="str">
            <v>Đất ở tại đô thị</v>
          </cell>
          <cell r="J468" t="str">
            <v>Đường Bế Văn Đàn (từ Tiếp giáp đường tránh ngập đến Hết trụ sở Viện kiểm sát tỉnh (Cũ))</v>
          </cell>
          <cell r="M468">
            <v>608695.65217391308</v>
          </cell>
        </row>
        <row r="469">
          <cell r="I469" t="str">
            <v>Đất ở tại đô thị</v>
          </cell>
          <cell r="J469" t="str">
            <v>Đường Trường Chinh (từ Tiếp giáp đường Nguyễn Hữu Thọ đến Tiếp giáp đường 30-4)</v>
          </cell>
          <cell r="M469">
            <v>2604651.1627906975</v>
          </cell>
        </row>
        <row r="470">
          <cell r="I470" t="str">
            <v>Đất ở, Đất trông cây hàng năm khác</v>
          </cell>
          <cell r="J470"/>
          <cell r="M470">
            <v>325826.54528030666</v>
          </cell>
        </row>
        <row r="471">
          <cell r="I471" t="str">
            <v>Đất ở tại đô thị</v>
          </cell>
          <cell r="J471" t="str">
            <v>Phố Tôn Thất Bách (từ Tiếp giáp đường Lê Hữu Trác đến Tiếp giáp phố Tôn Thất Tùng)</v>
          </cell>
          <cell r="M471">
            <v>945179.58412098303</v>
          </cell>
        </row>
        <row r="472">
          <cell r="I472" t="str">
            <v>Đất ở tại đô thị</v>
          </cell>
          <cell r="J472" t="str">
            <v>Đường Huỳnh Thúc Kháng (từ Tiếp giáp đường 19-8 đến Tiếp giáp đường Trần Hưng Đạo)</v>
          </cell>
          <cell r="M472">
            <v>2000000</v>
          </cell>
        </row>
        <row r="473">
          <cell r="I473" t="str">
            <v>Đất ở tại đô thị</v>
          </cell>
          <cell r="J473" t="str">
            <v>Phố Hoàng Đình Cầu (từ Tiếp giáp phố Nguyễn Thái Bình đến Tiếp giáp phố Vương Thừa Vũ)</v>
          </cell>
          <cell r="M473">
            <v>11363636.363636363</v>
          </cell>
        </row>
        <row r="474">
          <cell r="I474" t="str">
            <v>Đất ở tại đô thị</v>
          </cell>
          <cell r="J474"/>
          <cell r="M474">
            <v>556173.52614015574</v>
          </cell>
        </row>
        <row r="475">
          <cell r="I475" t="str">
            <v>Đất ở tại đô thị</v>
          </cell>
          <cell r="J475" t="str">
            <v>Phố Lý Tự Trọng (13,5m) (từ Tiếp giáp đường 30-4 đến Tiếp giáp phố Trần Đại Nghĩa (20,5m))</v>
          </cell>
          <cell r="M475">
            <v>921658.98617511522</v>
          </cell>
        </row>
        <row r="476">
          <cell r="I476" t="str">
            <v>Đất ở, Đất trông cây lâu năm</v>
          </cell>
          <cell r="J476"/>
          <cell r="M476">
            <v>1143837.5750643408</v>
          </cell>
        </row>
        <row r="477">
          <cell r="I477" t="str">
            <v>Đất ở, Đất trông cây lâu năm</v>
          </cell>
          <cell r="J477"/>
          <cell r="M477">
            <v>1049868.7664041996</v>
          </cell>
        </row>
        <row r="478">
          <cell r="I478" t="str">
            <v>Đất ở tại đô thị</v>
          </cell>
          <cell r="J478" t="str">
            <v>Đường Trường Chinh (từ Tiếp giáp đường Nguyễn Hữu Thọ đến Tiếp giáp đường 30-4)</v>
          </cell>
          <cell r="M478">
            <v>2790697.6744186045</v>
          </cell>
        </row>
        <row r="479">
          <cell r="I479" t="str">
            <v>Đất ở tại đô thị</v>
          </cell>
          <cell r="J479" t="str">
            <v>Phố Nguyễn Trung Trực (1B-8) (từ Tiếp giáp phố Lý Tự Trọng (13,5m) đến Tiếp giáp phố Phùng Hưng)</v>
          </cell>
          <cell r="M479">
            <v>2857142.8571428573</v>
          </cell>
        </row>
        <row r="480">
          <cell r="I480" t="str">
            <v>Đất ở tại đô thị</v>
          </cell>
          <cell r="J480" t="str">
            <v>Đường Hoàng Văn Thái (từ Tiếp giáp Đại lộ Lê Lợi đến Tiếp giáp đường Trần Quý Cáp)</v>
          </cell>
          <cell r="M480">
            <v>2976744.1860465114</v>
          </cell>
        </row>
        <row r="481">
          <cell r="I481" t="str">
            <v>Đất ở tại đô thị</v>
          </cell>
          <cell r="J481" t="str">
            <v>Phố Tôn Thất Bách (từ Tiếp giáp đường Lê Hữu Trác đến Tiếp giáp phố Tôn Thất Tùng)</v>
          </cell>
          <cell r="M481">
            <v>945179.58412098303</v>
          </cell>
        </row>
        <row r="482">
          <cell r="I482" t="str">
            <v>Đất ở tại đô thị</v>
          </cell>
          <cell r="J482" t="str">
            <v>Đường Hoàng Văn Thụ (từ Tiếp giáp phố Trần Đăng Ninh đến Tiếp giáp đường Trần Khát Chân)</v>
          </cell>
          <cell r="M482">
            <v>952380.95238095243</v>
          </cell>
        </row>
        <row r="483">
          <cell r="I483" t="str">
            <v>Đất ở tại đô thị, Đất trồng cây hàng năm khác</v>
          </cell>
          <cell r="J483"/>
          <cell r="M483">
            <v>534188.03418803425</v>
          </cell>
        </row>
        <row r="484">
          <cell r="I484" t="str">
            <v>Đất ở tại đô thị</v>
          </cell>
          <cell r="J484" t="str">
            <v>Đường Tuệ Tĩnh (từ Tiếp giáp đường Nguyễn Hữu Thọ đến Tiếp giáp phố Hồ Đắc Di)</v>
          </cell>
          <cell r="M484">
            <v>1508011.3100848256</v>
          </cell>
        </row>
        <row r="485">
          <cell r="I485" t="str">
            <v>Đất ở tại đô thị</v>
          </cell>
          <cell r="J485" t="str">
            <v>Đường nhánh (Cạnh đường 19-8, tổ 8, phường Đoàn Kết) (từ Tiếp giáp nhà ông Đinh Tây Lâm đến Tiếp giáp nhà ông bà Kinh Thống)</v>
          </cell>
          <cell r="M485">
            <v>500000</v>
          </cell>
        </row>
        <row r="486">
          <cell r="I486" t="str">
            <v>Đất ở tại đô thị</v>
          </cell>
          <cell r="J486"/>
          <cell r="M486">
            <v>2390057.361376673</v>
          </cell>
        </row>
        <row r="487">
          <cell r="I487" t="str">
            <v>Đất trồng cây hàng năm khác</v>
          </cell>
          <cell r="J487"/>
          <cell r="M487">
            <v>43965.706748735989</v>
          </cell>
        </row>
        <row r="488">
          <cell r="I488" t="str">
            <v>Đất ở tại đô thị</v>
          </cell>
          <cell r="J488" t="str">
            <v>Các vị trí còn lại của thành phố Lai Châu cũ</v>
          </cell>
          <cell r="M488">
            <v>651465.79804560263</v>
          </cell>
        </row>
        <row r="489">
          <cell r="I489" t="str">
            <v>Đất ở tại đô thị</v>
          </cell>
          <cell r="J489"/>
          <cell r="M489">
            <v>793650.79365079361</v>
          </cell>
        </row>
        <row r="490">
          <cell r="I490" t="str">
            <v>Đất ở tại đô thị</v>
          </cell>
          <cell r="J490" t="str">
            <v>Đường Hoàng Văn Thụ (từ Tiếp giáp phố Trần Đăng Ninh đến Tiếp giáp đường Trần Khát Chân)</v>
          </cell>
          <cell r="M490">
            <v>1503759.3984962406</v>
          </cell>
        </row>
        <row r="491">
          <cell r="I491" t="str">
            <v>Đất ở tại đô thị</v>
          </cell>
          <cell r="J491" t="str">
            <v>VT2 Đường Trần Hưng Đạo (từ Tiếp giáp đường Huỳnh Thúc Kháng đến Hết Siêu thị Quang Thanh)</v>
          </cell>
          <cell r="M491">
            <v>1254705.1442910915</v>
          </cell>
        </row>
        <row r="492">
          <cell r="I492" t="str">
            <v>Đất ở tại đô thị</v>
          </cell>
          <cell r="J492" t="str">
            <v>Đường Ngô Quyền (từ Tiếp giáp Huỳnh Thúc Kháng đến Tiếp giáp đường Nguyễn Chí Thanh)</v>
          </cell>
          <cell r="M492">
            <v>1809523.8095238095</v>
          </cell>
        </row>
        <row r="493">
          <cell r="I493" t="str">
            <v>Đất ở, Đất trồng cây hàng năm khác</v>
          </cell>
          <cell r="J493" t="str">
            <v xml:space="preserve">Đường Võ Nguyên Giáp-Đất trồng cây hàng năm khác/Tiếp giáp Trường lái xe cơ giới Tiếp giáp đường Bế Văn Đàn
Đường Võ Nguyên Giáp/QĐ 62 Tiếp giáp Trường lái xe cơ giới Tiếp giáp đường Bế Văn Đàn
</v>
          </cell>
          <cell r="M493">
            <v>2374727.6688453159</v>
          </cell>
        </row>
        <row r="494">
          <cell r="I494" t="str">
            <v>Đất ở, Đất trồng cây hàng năm khác</v>
          </cell>
          <cell r="J494" t="str">
            <v xml:space="preserve">Đường Võ Nguyên Giáp-Đất trồng cây hàng năm khác/Tiếp giáp Trường lái xe cơ giới Tiếp giáp đường Bế Văn Đàn
Đường Võ Nguyên Giáp/QĐ 62 Tiếp giáp Trường lái xe cơ giới Tiếp giáp đường Bế Văn Đàn
</v>
          </cell>
          <cell r="M494">
            <v>2652652.6526526525</v>
          </cell>
        </row>
        <row r="495">
          <cell r="I495" t="str">
            <v>Đất ở tại đô thị</v>
          </cell>
          <cell r="J495" t="str">
            <v>Đường Chu Văn An (từ Tiếp giáp đường Huỳnh Thúc Kháng đến Tiếp giáp đường Nguyễn Chí Thanh)</v>
          </cell>
          <cell r="M495">
            <v>1619047.6190476189</v>
          </cell>
        </row>
        <row r="496">
          <cell r="I496" t="str">
            <v>Đất ở tại đô thị</v>
          </cell>
          <cell r="J496" t="str">
            <v>Phố Nguyễn Tri Phương (từ Tiếp giáp đường 28-06 đến Tiếp giáp ranh giới đất CT điện lực Lai Châu)</v>
          </cell>
          <cell r="M496">
            <v>1523809.5238095238</v>
          </cell>
        </row>
        <row r="497">
          <cell r="I497" t="str">
            <v>Đất ở, Đất trồng cây hàng năm khác</v>
          </cell>
          <cell r="J497" t="str">
            <v xml:space="preserve">Đường Võ Nguyên Giáp-Đất trồng cây hàng năm khác/Tiếp giáp Trường lái xe cơ giới Tiếp giáp đường Bế Văn Đàn
Đường Võ Nguyên Giáp/QĐ 62 Tiếp giáp Trường lái xe cơ giới Tiếp giáp đường Bế Văn Đàn
</v>
          </cell>
          <cell r="M497">
            <v>1953125</v>
          </cell>
        </row>
        <row r="498">
          <cell r="I498" t="str">
            <v>Đất trồng lúa nước còn lại</v>
          </cell>
          <cell r="J498"/>
          <cell r="M498">
            <v>34962.590028669329</v>
          </cell>
        </row>
        <row r="499">
          <cell r="I499" t="str">
            <v>Đất ở tại đô thị</v>
          </cell>
          <cell r="J499" t="str">
            <v>Đường Lê Trọng Tấn (từ Tiếp giáp đường Võ Nguyên Giáp đến Tiếp giáp đường Võ Nguyên Giáp)</v>
          </cell>
          <cell r="M499">
            <v>952380.95238095243</v>
          </cell>
        </row>
        <row r="500">
          <cell r="I500" t="str">
            <v>Đất ở tại nông thôn, Đất trồng cây hàng năm khác</v>
          </cell>
          <cell r="J500"/>
          <cell r="M500">
            <v>475963.82674916706</v>
          </cell>
        </row>
        <row r="501">
          <cell r="I501" t="str">
            <v>Đất nương rẫy trồng cây hàng năm khác</v>
          </cell>
          <cell r="J501"/>
          <cell r="M501">
            <v>12017.346778828571</v>
          </cell>
        </row>
        <row r="502">
          <cell r="I502" t="str">
            <v>Đất ở tại đô thị</v>
          </cell>
          <cell r="J502" t="str">
            <v>Đường Trần Quang Diệu (từ Tiếp giáp đường Nguyễn Chí Thanh đến Tiếp giáp phố Nguyễn Cao)</v>
          </cell>
          <cell r="M502">
            <v>1394052.0446096654</v>
          </cell>
        </row>
        <row r="503">
          <cell r="I503" t="str">
            <v>Đất ở tại đô thị</v>
          </cell>
          <cell r="J503" t="str">
            <v>Đường Trần Quang Diệu (từ Tiếp giáp đường Nguyễn Chí Thanh đến Tiếp giáp phố Nguyễn Cao)</v>
          </cell>
          <cell r="M503">
            <v>1390176.0889712695</v>
          </cell>
        </row>
        <row r="504">
          <cell r="I504" t="str">
            <v>Đất ở tại đô thị</v>
          </cell>
          <cell r="J504" t="str">
            <v>Phố Nguyễn Thái Học (từ Tiếp giáp trục N-01 đến Tiếp giáp trục N-04)</v>
          </cell>
          <cell r="M504">
            <v>1143946.6158245949</v>
          </cell>
        </row>
        <row r="505">
          <cell r="I505" t="str">
            <v>Đất trồng lúa</v>
          </cell>
          <cell r="J505"/>
          <cell r="M505">
            <v>32227.488151658767</v>
          </cell>
        </row>
        <row r="506">
          <cell r="I506" t="str">
            <v>Đất ở tại đô thị: 105,0 m2; 
Đất trồng cây hàng năm khác: 24,6 m2</v>
          </cell>
          <cell r="J506" t="str">
            <v>VT2 Đường Trần Hưng Đạo (từ Tiếp giáp đường Huỳnh Thúc Kháng đến Hết Siêu thị Quang Thanh)</v>
          </cell>
          <cell r="M506">
            <v>385802.46913580247</v>
          </cell>
        </row>
        <row r="507">
          <cell r="I507" t="str">
            <v>Đất ở tại đô thị</v>
          </cell>
          <cell r="J507" t="str">
            <v>Đường Nguyễn Trãi (từ Tiếp giáp đường Tôn Đức Thắng đến Tiếp giáp ngã 3 rẽ đường Trần Can)</v>
          </cell>
          <cell r="M507">
            <v>1158748.5515643107</v>
          </cell>
        </row>
        <row r="508">
          <cell r="I508" t="str">
            <v>Đất ở: 75 m2; 
Đất trồng cây hàng năm khác: 60,3 m2</v>
          </cell>
          <cell r="J508" t="str">
            <v>Đường Trần Hưng Đạo (từ Tiếp giáp Siêu thị Quang Thanh đến Tiếp giáp đường Vừ A Dính)</v>
          </cell>
          <cell r="M508">
            <v>2217294.9002217292</v>
          </cell>
        </row>
        <row r="509">
          <cell r="I509" t="str">
            <v>Đất ở tại đô thị</v>
          </cell>
          <cell r="J509" t="str">
            <v>Đường Trần Duy Hưng (Đường 2B3 - 11,5m) (từ Tiếp giáp đường Tôn Thất Tùng đến Tiếp giáp phố Lê Hữu Trác)</v>
          </cell>
          <cell r="M509">
            <v>946073.79375591292</v>
          </cell>
        </row>
        <row r="510">
          <cell r="I510" t="str">
            <v>Đất ở tại đô thị</v>
          </cell>
          <cell r="J510" t="str">
            <v>Đường Trần Khát Chân (từ Tiếp giáp đường Trần Huy Liệu đến Tiếp giáp đường Hoàng Văn Thụ)</v>
          </cell>
          <cell r="M510">
            <v>1140684.4106463878</v>
          </cell>
        </row>
        <row r="511">
          <cell r="I511" t="str">
            <v>Đất ở tại đô thị</v>
          </cell>
          <cell r="J511" t="str">
            <v>Đường Nguyễn Trãi (từ Tiếp giáp đường Tôn Đức Thắng đến Tiếp giáp ngã 3 rẽ đường Trần Can)</v>
          </cell>
          <cell r="M511">
            <v>2219873.1501057083</v>
          </cell>
        </row>
        <row r="512">
          <cell r="I512" t="str">
            <v>Đất ở tại đô thị</v>
          </cell>
          <cell r="J512" t="str">
            <v>Đường Trần Hưng Đạo (từ Tiếp giáp đường Huỳnh Thúc Kháng đến Hết Siêu thị Quang Thanh)</v>
          </cell>
          <cell r="M512">
            <v>4228329.8097251588</v>
          </cell>
        </row>
        <row r="513">
          <cell r="I513" t="str">
            <v>Đất ở tại đô thị</v>
          </cell>
          <cell r="J513" t="str">
            <v>Đường Trần Duy Hưng (Đường 2B3 - 11,5m) (từ Tiếp giáp đường Tôn Thất Tùng đến Tiếp giáp phố Lê Hữu Trác)</v>
          </cell>
          <cell r="M513">
            <v>946073.79375591292</v>
          </cell>
        </row>
        <row r="514">
          <cell r="I514" t="str">
            <v>Đất ở: 62,8 m2; 
Đất trồng cây hàng năm khác: 59,6 m2</v>
          </cell>
          <cell r="J514" t="str">
            <v>Các vị trí còn lại của thành phố Lai Châu cũ</v>
          </cell>
          <cell r="M514">
            <v>1062091.5032679739</v>
          </cell>
        </row>
        <row r="515">
          <cell r="I515" t="str">
            <v>Đất ở tại đô thị</v>
          </cell>
          <cell r="J515" t="str">
            <v>Đường Hoàng Văn Thái (từ Tiếp giáp đường Nguyễn Hữu Thọ đến Tiếp giáp đường Trần Quý Cáp)</v>
          </cell>
          <cell r="M515">
            <v>952380.95238095243</v>
          </cell>
        </row>
        <row r="516">
          <cell r="I516" t="str">
            <v>Đất trồng cây công nghiệp lâu năm</v>
          </cell>
          <cell r="J516"/>
          <cell r="M516">
            <v>4817.8259560373381</v>
          </cell>
        </row>
        <row r="517">
          <cell r="I517" t="str">
            <v>Đất ở tại đô thị: 899,8 m2; 
Đất trồng cây hàng năm khác: 37,2 m2</v>
          </cell>
          <cell r="J517" t="str">
            <v>VT2 Đường Trần Hưng Đạo (từ Tiếp giáp đường Huỳnh Thúc Kháng đến Hết Siêu thị Quang Thanh)</v>
          </cell>
          <cell r="M517">
            <v>213447.17182497331</v>
          </cell>
        </row>
        <row r="518">
          <cell r="I518" t="str">
            <v>Đất ở tại đô thị</v>
          </cell>
          <cell r="J518" t="str">
            <v>Các vị trí còn lại của thành phố Lai Châu cũ</v>
          </cell>
          <cell r="M518">
            <v>3913043.4782608692</v>
          </cell>
        </row>
        <row r="519">
          <cell r="I519" t="str">
            <v>Đất trồng cây hàng năm khác</v>
          </cell>
          <cell r="J519" t="str">
            <v>Đường nhánh phía sau Viện kiểm sát nhân dân thành phố (Tổ 1, phường Quyết Tiến) (từ Tiếp giáp đường Tôn Đức Thắng đến Tiếp giáp đường Bế Văn Đàn)</v>
          </cell>
          <cell r="M519">
            <v>47700.82045411181</v>
          </cell>
        </row>
        <row r="520">
          <cell r="I520" t="str">
            <v>Đất ở tại đô thị</v>
          </cell>
          <cell r="J520" t="str">
            <v>Phố Triệu Quang Phục (1B-6) (từ Tiếp giáp phố Lý Tự Trọng (13,5m) đến Tiếp giáp phố Phùng Hưng)</v>
          </cell>
          <cell r="M520">
            <v>11428571.428571429</v>
          </cell>
        </row>
        <row r="521">
          <cell r="I521" t="str">
            <v>Đất ở tại đô thị</v>
          </cell>
          <cell r="J521" t="str">
            <v>Phố Nguyễn Trung Trực (1B-8) (từ Tiếp giáp phố Lý Tự Trọng (13,5m) đến Tiếp giáp phố Phùng Hưng)</v>
          </cell>
          <cell r="M521">
            <v>1142857.142857143</v>
          </cell>
        </row>
        <row r="522">
          <cell r="I522" t="str">
            <v>Đất ở tại nông thôn: 121,1 m2; 
Đất trồng cây hàng năm khác: 263 m2</v>
          </cell>
          <cell r="J522" t="str">
            <v>Vị trí 1 - Khu vực 1 Đường Nguyễn Trãi: Đoạn tiếp địa phận phường Quyết Thắng cũ đến tiếp giáp đường Võ Nguyên Giáp</v>
          </cell>
          <cell r="M522">
            <v>390523.30122363963</v>
          </cell>
        </row>
        <row r="523">
          <cell r="I523" t="str">
            <v>Đất ở tại đô thị</v>
          </cell>
          <cell r="J523" t="str">
            <v>Phố Đặng Văn Chung (Đường 2B2 - 31m) (từ Tiếp giáp đường Tôn Thất Tùng đến Tiếp giáp phố Lê Hữu Trác)</v>
          </cell>
          <cell r="M523">
            <v>1509433.9622641508</v>
          </cell>
        </row>
        <row r="524">
          <cell r="I524" t="str">
            <v>Đất ở tại đô thị</v>
          </cell>
          <cell r="J524" t="str">
            <v>Phố Nguyễn Tuân (từ Tiếp giáp đường quy hoạch số R13 đến Tiếp giáp đường quy hoạch số L2)</v>
          </cell>
          <cell r="M524">
            <v>761904.76190476189</v>
          </cell>
        </row>
        <row r="525">
          <cell r="I525" t="str">
            <v>Đất ở tại đô thị</v>
          </cell>
          <cell r="J525" t="str">
            <v>Phố Nguyễn Văn Trỗi (Gồm 2 nhánh) (từ Tiếp giáp đường Phạm Ngọc Thạch đến Tiếp giáp đường Phan Đình Giót)</v>
          </cell>
          <cell r="M525">
            <v>2857142.8571428573</v>
          </cell>
        </row>
        <row r="526">
          <cell r="I526" t="str">
            <v>Đất ở tại đô thị</v>
          </cell>
          <cell r="J526" t="str">
            <v>Phố Cù Chính Lan (từ Giao với phố Tôn Thất Tùng (số nhà 037, tổ dân phố 27) đến Tiếp giáp phố Lê Hữu Trác)</v>
          </cell>
          <cell r="M526">
            <v>2069614.2991533396</v>
          </cell>
        </row>
        <row r="527">
          <cell r="I527" t="str">
            <v>Đất ở tại đô thị</v>
          </cell>
          <cell r="J527" t="str">
            <v>Các vị trí còn lại của thành phố Lai Châu cũ</v>
          </cell>
          <cell r="M527">
            <v>706357.21493440971</v>
          </cell>
        </row>
        <row r="528">
          <cell r="I528" t="str">
            <v>Đất ở tại đô thị</v>
          </cell>
          <cell r="J528" t="str">
            <v>Phố Đặng Văn Chung (Đường 2B2 - 31m) (từ Tiếp giáp đường Tôn Thất Tùng đến Tiếp giáp phố Lê Hữu Trác)</v>
          </cell>
          <cell r="M528">
            <v>1415094.3396226414</v>
          </cell>
        </row>
        <row r="529">
          <cell r="I529" t="str">
            <v>Đất ở tại đô thị</v>
          </cell>
          <cell r="J529" t="str">
            <v>Phố Lê Thanh Nghị (từ Tiếp giáp đường Lê Hồng Phong đến Tiếp giáp phố Nguyễn Thị Minh Khai)</v>
          </cell>
          <cell r="M529">
            <v>1190476.1904761905</v>
          </cell>
        </row>
        <row r="530">
          <cell r="I530" t="str">
            <v>Đất ở tại đô thị</v>
          </cell>
          <cell r="J530" t="str">
            <v>Đường Hoàng Văn Thụ (từ Tiếp giáp phố Trần Đăng Ninh đến Tiếp giáp đường Trần Khát Chân)</v>
          </cell>
          <cell r="M530">
            <v>1142857.142857143</v>
          </cell>
        </row>
        <row r="531">
          <cell r="I531" t="str">
            <v>Đất ở tại đô thị</v>
          </cell>
          <cell r="J531" t="str">
            <v>Phố Bà Triệu (Đường R6A) (từ Tiếp giáp đường PuSamCap đến Tiếp giáp đường R12)</v>
          </cell>
          <cell r="M531">
            <v>952380.95238095243</v>
          </cell>
        </row>
        <row r="532">
          <cell r="I532" t="str">
            <v>Đất ở tại đô thị: 60,0 m2; 
Đất trồng cây hàng năm khác: 75,7 m2</v>
          </cell>
          <cell r="J532" t="str">
            <v>Các vị trí còn lại của thành phố Lai Châu cũ</v>
          </cell>
          <cell r="M532">
            <v>515843.7730287399</v>
          </cell>
        </row>
        <row r="533">
          <cell r="I533" t="str">
            <v>Đất trồng cây hàng năm khác</v>
          </cell>
          <cell r="J533" t="str">
            <v>Các vị trí còn lại của thành phố Lai Châu cũ</v>
          </cell>
          <cell r="M533">
            <v>26952.563488260661</v>
          </cell>
        </row>
        <row r="534">
          <cell r="I534" t="str">
            <v>Đất ở tại đô thị: 103,5 m2; 
Đất trồng cây hàng năm khác: 63,1 m2</v>
          </cell>
          <cell r="J534" t="str">
            <v>Đường Lê Duẩn (từ Tiếp giáp đường Trần Phú đến Tiếp giáp đại lộ Lê Lợi)</v>
          </cell>
          <cell r="M534">
            <v>1860744.2977190877</v>
          </cell>
        </row>
        <row r="535">
          <cell r="I535" t="str">
            <v>Đất ở: 100 m2; 
Đất trồng cây hàng năm khác: 49,1 m2</v>
          </cell>
          <cell r="J535" t="str">
            <v>Đường Phạm Ngọc Thạch (từ Tiếp giáp phố Trần Đại Nghĩa (20,5m) đến Tiếp giáp phố Đặng Văn Ngữ)</v>
          </cell>
          <cell r="M535">
            <v>1354795.4393024817</v>
          </cell>
        </row>
        <row r="536">
          <cell r="I536" t="str">
            <v>Đất ở tại nông thôn</v>
          </cell>
          <cell r="J536" t="str">
            <v>Vị trí 1 - Khu vực 1 Đường tránh chợ San Thàng: Đoạn từ tiếp giáp ngã tư đường 30-4, đường Trường Chinh đến tiếp giáp đường QL 4D (xã San Thàng cũ)</v>
          </cell>
          <cell r="M536">
            <v>952380.95238095243</v>
          </cell>
        </row>
        <row r="537">
          <cell r="I537" t="str">
            <v>Đất ở tại đô thị</v>
          </cell>
          <cell r="J537" t="str">
            <v>Đường Lê Duẩn (từ Tiếp giáp đường Trần Phú đến Tiếp giáp đại lộ Lê Lợi)</v>
          </cell>
          <cell r="M537">
            <v>4797441.3646055441</v>
          </cell>
        </row>
        <row r="538">
          <cell r="I538" t="str">
            <v>Đất ở tại đô thị</v>
          </cell>
          <cell r="J538" t="str">
            <v>Đường 28-06 (từ Tiếp giáp đường Hoàng Văn Thái đến Tiếp giáp đường Điện Biên Phủ)</v>
          </cell>
          <cell r="M538">
            <v>5800000</v>
          </cell>
        </row>
        <row r="539">
          <cell r="I539" t="str">
            <v>Đất ở tại đô thị</v>
          </cell>
          <cell r="J539" t="str">
            <v>Phố Trần Nhật Duật (Đường A5) (từ Tiếp giáp phố Đặng Văn Ngữ đến Tiếp giáp đường Phan Đình Giót)</v>
          </cell>
          <cell r="M539">
            <v>1643678.1609195403</v>
          </cell>
        </row>
        <row r="540">
          <cell r="I540" t="str">
            <v>Đất ở tại đô thị</v>
          </cell>
          <cell r="J540" t="str">
            <v>Đường Nguyễn Chí Thanh (từ Tiếp giáp đường Lê Duẩn đến Tiếp giáp đường 19-8 và đường Điện Biên Phủ)</v>
          </cell>
          <cell r="M540">
            <v>2588686.4813039312</v>
          </cell>
        </row>
        <row r="541">
          <cell r="I541" t="str">
            <v>Đất ở: 250 m2; 
Đất trồng cây hàng năm khác: 191,4 m2</v>
          </cell>
          <cell r="J541" t="str">
            <v>Các vị trí còn lại của thành phố Lai Châu cũ</v>
          </cell>
          <cell r="M541">
            <v>135931.12822836431</v>
          </cell>
        </row>
        <row r="542">
          <cell r="I542" t="str">
            <v>Đất ở: 105 m2; 
Đất trồng cây hàng năm khác: 380,9 m2</v>
          </cell>
          <cell r="J542" t="str">
            <v>Đường số 7 (Nhánh 2 vuông góc nhánh 1) (từ Đầu đường đến Cuối đường)</v>
          </cell>
          <cell r="M542">
            <v>205803.66330520684</v>
          </cell>
        </row>
        <row r="543">
          <cell r="I543" t="str">
            <v>Đất ở tại đô thị</v>
          </cell>
          <cell r="J543" t="str">
            <v>Đường Thanh Niên (từ Tiếp giáp Đại lộ Lê Lợi đến Tiếp giáp phố Tô Hiến Thành)</v>
          </cell>
          <cell r="M543">
            <v>2201761.4091273015</v>
          </cell>
        </row>
        <row r="544">
          <cell r="I544" t="str">
            <v>Đất ở tại đô thị</v>
          </cell>
          <cell r="J544" t="str">
            <v>Phố Lương Văn Can (từ Tiếp giáp đường Ngô Quyền đến Tiếp giáp đường Chu Văn An)</v>
          </cell>
          <cell r="M544">
            <v>1380952.3809523811</v>
          </cell>
        </row>
        <row r="545">
          <cell r="I545" t="str">
            <v>Đất ở tại đô thị</v>
          </cell>
          <cell r="J545" t="str">
            <v>Đường N12 (11,5m khu dân cư số 7) (từ Tiếp giáp đường Võ Nguyên Giáp đến Tiếp giáp đường N14)</v>
          </cell>
          <cell r="M545">
            <v>952380.95238095243</v>
          </cell>
        </row>
        <row r="546">
          <cell r="I546" t="str">
            <v>Đất ở tại đô thị</v>
          </cell>
          <cell r="J546" t="str">
            <v>Phố Phạm Hồng Thái (từ Tiếp giáp đường Hoàng Văn Thụ đến Tiếp giáp đường Nguyễn Thái Bình)</v>
          </cell>
          <cell r="M546">
            <v>1904761.9047619049</v>
          </cell>
        </row>
        <row r="547">
          <cell r="I547" t="str">
            <v>Đất ở tại đô thị</v>
          </cell>
          <cell r="J547" t="str">
            <v>Đường Trần Quốc Mạnh (từ Tiếp giáp đường Nguyễn Chí Thanh kéo dài đến Tiếp giáp đường Lò Văn Hặc)</v>
          </cell>
          <cell r="M547">
            <v>2047619.0476190476</v>
          </cell>
        </row>
        <row r="548">
          <cell r="I548" t="str">
            <v>Đất ở tại đô thị</v>
          </cell>
          <cell r="J548" t="str">
            <v>Phố Lê Văn Lương (từ Tiếp giáp đường Trường Chinh đến Tiếp giáp đường Nguyễn Hữu Thọ)</v>
          </cell>
          <cell r="M548">
            <v>952380.95238095243</v>
          </cell>
        </row>
        <row r="549">
          <cell r="I549" t="str">
            <v>Đất ở tại đô thị</v>
          </cell>
          <cell r="J549" t="str">
            <v>Đường Hoàng Minh Giám (từ Tiếp giáp đường 30-4 đến Tiếp giáp đường Võ Văn Kiệt)</v>
          </cell>
          <cell r="M549">
            <v>1904761.9047619049</v>
          </cell>
        </row>
        <row r="550">
          <cell r="I550" t="str">
            <v>Đất ở tại đô thị</v>
          </cell>
          <cell r="J550" t="str">
            <v>Phố Kim Đồng (từ Tiếp giáp đường Trần Quý Cáp đến Tiếp giáp trục N-04)</v>
          </cell>
          <cell r="M550">
            <v>1523809.5238095238</v>
          </cell>
        </row>
        <row r="551">
          <cell r="I551" t="str">
            <v>Đất ở tại đô thị</v>
          </cell>
          <cell r="J551" t="str">
            <v>Đường Hoàng Văn Thụ (từ Tiếp giáp phố Trần Đăng Ninh đến Tiếp giáp đường Trần Khát Chân)</v>
          </cell>
          <cell r="M551">
            <v>1523809.5238095238</v>
          </cell>
        </row>
        <row r="552">
          <cell r="I552" t="str">
            <v>Đất ở tại đô thị</v>
          </cell>
          <cell r="J552" t="str">
            <v>Các vị trí còn lại của thành phố Lai Châu cũ</v>
          </cell>
          <cell r="M552">
            <v>754716.98113207542</v>
          </cell>
        </row>
        <row r="553">
          <cell r="I553" t="str">
            <v>Đất ở tại đô thị</v>
          </cell>
          <cell r="J553" t="str">
            <v>Các vị trí còn lại của thành phố Lai Châu cũ</v>
          </cell>
          <cell r="M553">
            <v>707338.63837312115</v>
          </cell>
        </row>
        <row r="554">
          <cell r="I554" t="str">
            <v>Đất ở tại đô thị</v>
          </cell>
          <cell r="J554" t="str">
            <v>Phố Lý Tự Trọng (13,5m) (từ Tiếp giáp đường 30-4 đến Tiếp giáp phố Trần Đại Nghĩa (20,5m))</v>
          </cell>
          <cell r="M554">
            <v>1566820.2764976958</v>
          </cell>
        </row>
        <row r="555">
          <cell r="I555" t="str">
            <v>Đất ở tại đô thị</v>
          </cell>
          <cell r="J555" t="str">
            <v>Đường Lê Duẩn (từ Tiếp giáp đường Trần Phú đến Tiếp giáp đại lộ Lê Lợi)</v>
          </cell>
          <cell r="M555">
            <v>3070539.4190871371</v>
          </cell>
        </row>
        <row r="556">
          <cell r="I556" t="str">
            <v>Đất ở tại đô thị</v>
          </cell>
          <cell r="J556" t="str">
            <v>Các vị trí còn lại của thành phố Lai Châu cũ</v>
          </cell>
          <cell r="M556">
            <v>1707941.9299743809</v>
          </cell>
        </row>
        <row r="557">
          <cell r="I557" t="str">
            <v>Đất ở tại đô thị</v>
          </cell>
          <cell r="J557" t="str">
            <v>Các vị trí còn lại của thành phố Lai Châu cũ</v>
          </cell>
          <cell r="M557">
            <v>472589.79206049151</v>
          </cell>
        </row>
        <row r="558">
          <cell r="I558" t="str">
            <v xml:space="preserve">Đất trồng cây lâu năm </v>
          </cell>
          <cell r="J558"/>
          <cell r="M558">
            <v>22633.651713367435</v>
          </cell>
        </row>
        <row r="559">
          <cell r="I559" t="str">
            <v>Đất ở tại đô thị</v>
          </cell>
          <cell r="J559"/>
          <cell r="M559"/>
        </row>
        <row r="560">
          <cell r="I560" t="str">
            <v>Đất ở tại đô thị</v>
          </cell>
          <cell r="J560" t="str">
            <v>Ngõ 262 đường Trần Hưng Đạo (từ Tiếp giáp đường Trần Hưng Đạo đến Tiếp giáp đường nhánh của đường Trần Thủ Độ (ngõ 226 cũ đường Trần Hưng Đạo))</v>
          </cell>
          <cell r="M560">
            <v>2222222.222222222</v>
          </cell>
        </row>
        <row r="561">
          <cell r="I561" t="str">
            <v>Đất ở tại đô thị</v>
          </cell>
          <cell r="J561" t="str">
            <v>Đường Bế Văn Đàn (từ Tiếp giáp đường tránh ngập đến Hết trụ sở Viện kiểm sát tỉnh (Cũ))</v>
          </cell>
          <cell r="M561">
            <v>870322.01914708433</v>
          </cell>
        </row>
        <row r="562">
          <cell r="I562" t="str">
            <v>Đất ở tại đô thị</v>
          </cell>
          <cell r="J562" t="str">
            <v>Phố Tôn Thất Bách (từ Tiếp giáp đường Lê Hữu Trác đến Tiếp giáp phố Tôn Thất Tùng)</v>
          </cell>
          <cell r="M562">
            <v>946073.79375591292</v>
          </cell>
        </row>
        <row r="563">
          <cell r="I563" t="str">
            <v>Đất ở tại đô thị</v>
          </cell>
          <cell r="J563" t="str">
            <v>Phố Nguyễn Gia Thiều (từ Tiếp giáp phố Nguyễn Bỉnh Khiêm đến Tiếp giáp đường 10- 10)</v>
          </cell>
          <cell r="M563">
            <v>1142857.142857143</v>
          </cell>
        </row>
        <row r="564">
          <cell r="I564" t="str">
            <v>Đất ở tại đô thị</v>
          </cell>
          <cell r="J564" t="str">
            <v>Ngõ 167 đường Trần Hưng Đạo (từ Tiếp giáp đường Trần Hưng Đạo đến Tiếp giáp nhà ông Pờ Văn Ninh)</v>
          </cell>
          <cell r="M564">
            <v>589622.64150943398</v>
          </cell>
        </row>
        <row r="565">
          <cell r="I565" t="str">
            <v>Đất ở tại đô thị</v>
          </cell>
          <cell r="J565" t="str">
            <v>Đường nhánh từ đền Lê Lợi đến bản Thành Lập phường Đoàn Kết (từ Thửa đất số 2, tờ bản đồ địa chính số 19, phường Đoàn Kết của ông Đinh Thế Chuyển đến Giao với ngõ 210, đường Trần Hưng Đạo (hết thửa đất số 3, tờ bản đồ số 11 của ông Trần Văn Ngọ)</v>
          </cell>
          <cell r="M565">
            <v>729927.00729927002</v>
          </cell>
        </row>
        <row r="566">
          <cell r="I566" t="str">
            <v>Đất ở tại đô thị</v>
          </cell>
          <cell r="J566" t="str">
            <v>Đường nhánh từ đền Lê Lợi đến bản Thành Lập phường Đoàn Kết (từ Thửa đất số 2, tờ bản đồ địa chính số 19, phường Đoàn Kết của ông Đinh Thế Chuyển đến Giao với ngõ 210, đường Trần Hưng Đạo (hết thửa đất số 3, tờ bản đồ số 11 của ông Trần Văn Ngọ)</v>
          </cell>
          <cell r="M566">
            <v>721153.84615384613</v>
          </cell>
        </row>
        <row r="567">
          <cell r="I567" t="str">
            <v>Đất ở tại đô thị</v>
          </cell>
          <cell r="J567" t="str">
            <v>Đường Pusamcap (từ Tiếp giáp đường Võ Nguyên Giáp đến Tiếp giáp đường Bế Văn Đàn)</v>
          </cell>
          <cell r="M567">
            <v>1523809.5238095238</v>
          </cell>
        </row>
        <row r="568">
          <cell r="I568" t="str">
            <v xml:space="preserve">Đất trồng cây hàng năm khác </v>
          </cell>
          <cell r="J568" t="str">
            <v>Đường nhánh (Bản Nậm Loỏng 3, phường Quyết Thắng) (từ Tiếp giáp đường Trần Can đến Tiếp giáp đường Võ Nguyên Giáp)</v>
          </cell>
          <cell r="M568">
            <v>85005.100306018358</v>
          </cell>
        </row>
        <row r="569">
          <cell r="I569" t="str">
            <v>Đất ở tại đô thị</v>
          </cell>
          <cell r="J569" t="str">
            <v>Đường 30 - 4 (từ Tiếp giáp đường Võ Văn Kiệt đến Tiếp giáp đường Trường Chinh)</v>
          </cell>
          <cell r="M569">
            <v>3000000</v>
          </cell>
        </row>
        <row r="570">
          <cell r="I570" t="str">
            <v>Đất ở tại đô thị</v>
          </cell>
          <cell r="J570" t="str">
            <v>Đường 30 - 4 (từ Tiếp giáp đường Võ Văn Kiệt đến Tiếp giáp đường Trường Chinh)</v>
          </cell>
          <cell r="M570">
            <v>3000000</v>
          </cell>
        </row>
        <row r="571">
          <cell r="I571" t="str">
            <v xml:space="preserve">Đất ở tại nông thôn </v>
          </cell>
          <cell r="J571" t="str">
            <v>Phố Nguyễn Văn Trỗi (Gồm 2 nhánh) (từ Tiếp giáp đường Phạm Ngọc Thạch đến Tiếp giáp đường Phan Đình Giót)</v>
          </cell>
          <cell r="M571">
            <v>952380.95238095243</v>
          </cell>
        </row>
        <row r="572">
          <cell r="I572" t="str">
            <v>Đất ở tại đô thị</v>
          </cell>
          <cell r="J572" t="str">
            <v>Phố Nguyễn Phong Sắc (từ Giao với đường quy hoạch số 2-15 đến Tiếp giáp phố Phùng Chí Kiên)</v>
          </cell>
          <cell r="M572">
            <v>952380.95238095243</v>
          </cell>
        </row>
        <row r="573">
          <cell r="I573" t="str">
            <v>Đất ở tại đô thị</v>
          </cell>
          <cell r="J573" t="str">
            <v>Đường Nguyễn Thị Định (từ Tiếp giáp đường Nguyễn Chí Thanh kéo dài đến Tiếp giáp đường Lò Văn Hặc)</v>
          </cell>
          <cell r="M573">
            <v>7611798.2873453861</v>
          </cell>
        </row>
        <row r="574">
          <cell r="I574" t="str">
            <v>Đất ở tại đô thị</v>
          </cell>
          <cell r="J574" t="str">
            <v>Phố Cù Chính Lan (từ Giao với phố Tôn Thất Tùng (số nhà 037, tổ dân phố 27) đến Tiếp giáp phố Lê Hữu Trác)</v>
          </cell>
          <cell r="M574">
            <v>929368.02973977698</v>
          </cell>
        </row>
        <row r="575">
          <cell r="I575" t="str">
            <v xml:space="preserve">Đất trồng cây lâu năm </v>
          </cell>
          <cell r="J575"/>
          <cell r="M575">
            <v>13861.93512614361</v>
          </cell>
        </row>
        <row r="576">
          <cell r="I576" t="str">
            <v>Đất ở tại đô thị</v>
          </cell>
          <cell r="J576" t="str">
            <v>Các vị trí còn lại của thành phố Lai Châu cũ</v>
          </cell>
          <cell r="M576">
            <v>339443.31296673452</v>
          </cell>
        </row>
        <row r="577">
          <cell r="I577" t="str">
            <v xml:space="preserve">Đất trồng cây hàng năm khác </v>
          </cell>
          <cell r="J577" t="str">
            <v>Đường Phạm Ngọc Thạch (từ Tiếp giáp phố Trần Đại Nghĩa (20,5m) đến Tiếp giáp phố Đặng Văn Ngữ)</v>
          </cell>
          <cell r="M577">
            <v>333280.43167751149</v>
          </cell>
        </row>
        <row r="578">
          <cell r="I578" t="str">
            <v xml:space="preserve">Đất nuôi trồng thủy hải sản </v>
          </cell>
          <cell r="J578"/>
          <cell r="M578">
            <v>0</v>
          </cell>
        </row>
        <row r="579">
          <cell r="I579" t="str">
            <v xml:space="preserve">Đất trồng cây hàng năm khác </v>
          </cell>
          <cell r="J579" t="str">
            <v>Phố Trần Đăng Ninh (từ Tiếp giáp đường Trường Chinh đến Tiếp giáp đường Võ Văn Kiệt)</v>
          </cell>
          <cell r="M579">
            <v>37542.23501439119</v>
          </cell>
        </row>
        <row r="580">
          <cell r="I580" t="str">
            <v>Đất ở tại đô thị</v>
          </cell>
          <cell r="J580" t="str">
            <v>Đường Lê Duẩn (từ Tiếp giáp đường Trần Phú đến Tiếp giáp đại lộ Lê Lợi)</v>
          </cell>
          <cell r="M580">
            <v>2975724.3539545811</v>
          </cell>
        </row>
        <row r="581">
          <cell r="I581" t="str">
            <v>Đất ở tại đô thị</v>
          </cell>
          <cell r="J581" t="str">
            <v>Các vị trí còn lại của thành phố Lai Châu cũ</v>
          </cell>
          <cell r="M581">
            <v>501504.51354062185</v>
          </cell>
        </row>
        <row r="582">
          <cell r="I582" t="str">
            <v>Đất ở 105m2, đất trồng cây hàng năm khác 61,6m2</v>
          </cell>
          <cell r="J582" t="str">
            <v>Các vị trí còn lại của thành phố Lai Châu cũ</v>
          </cell>
          <cell r="M582">
            <v>300120.04801920766</v>
          </cell>
        </row>
        <row r="583">
          <cell r="I583" t="str">
            <v xml:space="preserve">Đất trồng cây hàng năm khác </v>
          </cell>
          <cell r="J583" t="str">
            <v>Đường đi xã Nùng Nàng (từ Tiếp giáp đường Trần Văn Thọ đến Hết địa phận thành phố)</v>
          </cell>
          <cell r="M583">
            <v>782472.613458529</v>
          </cell>
        </row>
        <row r="584">
          <cell r="I584" t="str">
            <v xml:space="preserve">Đất ở 155,8m2, đất trồng cây năm khác 220,8m2 </v>
          </cell>
          <cell r="J584" t="str">
            <v>Các vị trí còn lại của thành phố Lai Châu cũ</v>
          </cell>
          <cell r="M584">
            <v>477960.70100902813</v>
          </cell>
        </row>
        <row r="585">
          <cell r="I585" t="str">
            <v>Đất ở tại đô thị</v>
          </cell>
          <cell r="J585" t="str">
            <v>Đường Nguyễn Thái Bình (từ Tiếp giáp đường Hoàng Minh Giám đến Tiếp giáp đường Võ Văn Kiệt)</v>
          </cell>
          <cell r="M585">
            <v>2556818.1818181821</v>
          </cell>
        </row>
        <row r="586">
          <cell r="I586" t="str">
            <v>Đất ở tại đô thị</v>
          </cell>
          <cell r="J586"/>
          <cell r="M586">
            <v>1333333.3333333333</v>
          </cell>
        </row>
        <row r="587">
          <cell r="I587" t="str">
            <v>Đất ở tại đô thị</v>
          </cell>
          <cell r="J587" t="str">
            <v>Phố Hoàng Đình Cầu (từ Tiếp giáp phố Nguyễn Thái Bình đến Tiếp giáp phố Vương Thừa Vũ)</v>
          </cell>
          <cell r="M587">
            <v>909090.90909090906</v>
          </cell>
        </row>
        <row r="588">
          <cell r="I588" t="str">
            <v>Đất ở tại đô thị</v>
          </cell>
          <cell r="J588" t="str">
            <v>Phố Tôn Thất Bách (từ Tiếp giáp đường Lê Hữu Trác đến Tiếp giáp phố Tôn Thất Tùng)</v>
          </cell>
          <cell r="M588">
            <v>945179.58412098303</v>
          </cell>
        </row>
        <row r="589">
          <cell r="I589" t="str">
            <v>Đất ở tại đô thị</v>
          </cell>
          <cell r="J589" t="str">
            <v>Phố Tôn Thất Bách (từ Tiếp giáp đường Lê Hữu Trác đến Tiếp giáp phố Tôn Thất Tùng)</v>
          </cell>
          <cell r="M589">
            <v>992063.49206349207</v>
          </cell>
        </row>
        <row r="590">
          <cell r="I590" t="str">
            <v>Đất ở tại đô thị</v>
          </cell>
          <cell r="J590" t="str">
            <v>Phố Tôn Thất Bách (từ Tiếp giáp đường Lê Hữu Trác đến Tiếp giáp phố Tôn Thất Tùng)</v>
          </cell>
          <cell r="M590">
            <v>901713.25518485112</v>
          </cell>
        </row>
        <row r="591">
          <cell r="I591" t="str">
            <v>Đất ở tại đô thị</v>
          </cell>
          <cell r="J591"/>
          <cell r="M591"/>
        </row>
        <row r="592">
          <cell r="I592" t="str">
            <v>Đất trồng lúa nước còn lại, Đất trồng cây hàng năm khác</v>
          </cell>
          <cell r="J592"/>
          <cell r="M592">
            <v>41414.155358301468</v>
          </cell>
        </row>
        <row r="593">
          <cell r="I593" t="str">
            <v>Đất ở tại đô thị</v>
          </cell>
          <cell r="J593" t="str">
            <v>Phố Tôn Thất Bách (từ Tiếp giáp đường Lê Hữu Trác đến Tiếp giáp phố Tôn Thất Tùng)</v>
          </cell>
          <cell r="M593">
            <v>851466.41438032163</v>
          </cell>
        </row>
        <row r="594">
          <cell r="I594" t="str">
            <v>Đất bằng trồng cây hàng năm khác, Đất nuôi trồng thủy sản nước ngọt</v>
          </cell>
          <cell r="J594"/>
          <cell r="M594">
            <v>29947.292764734069</v>
          </cell>
        </row>
        <row r="595">
          <cell r="I595" t="str">
            <v>Đất ở tại đô thị</v>
          </cell>
          <cell r="J595" t="str">
            <v>Các vị trí còn lại của thành phố Lai Châu cũ</v>
          </cell>
          <cell r="M595">
            <v>198019.80198019801</v>
          </cell>
        </row>
        <row r="596">
          <cell r="I596" t="str">
            <v>Đất ở tại đô thị</v>
          </cell>
          <cell r="J596" t="str">
            <v>Đường Hoàng Văn Thụ (từ Tiếp giáp phố Trần Đăng Ninh đến Tiếp giáp đường Trần Khát Chân)</v>
          </cell>
          <cell r="M596">
            <v>941619.58568738226</v>
          </cell>
        </row>
        <row r="597">
          <cell r="I597" t="str">
            <v>Đất trồng cây hàng năm khác</v>
          </cell>
          <cell r="J597"/>
          <cell r="M597">
            <v>10165.700925078785</v>
          </cell>
        </row>
        <row r="598">
          <cell r="I598" t="str">
            <v>Đất ở tại đô thị</v>
          </cell>
          <cell r="J598" t="str">
            <v>Phố Võ Thị Sáu (từ Tiếp giáp Đại lộ Lê Lợi đến Tiếp giáp phố Sùng Phái Sinh)</v>
          </cell>
          <cell r="M598">
            <v>1619047.6190476189</v>
          </cell>
        </row>
        <row r="599">
          <cell r="I599" t="str">
            <v>Đất ở tại đô thị</v>
          </cell>
          <cell r="J599" t="str">
            <v>Phố Trần Quốc Toản (từ Tiếp giáp phố Thành Công đến Tiếp giáp ranh giới đất CT điện lực Lai Châu)</v>
          </cell>
          <cell r="M599">
            <v>1941747.572815534</v>
          </cell>
        </row>
        <row r="600">
          <cell r="I600" t="str">
            <v>Đất ở tại đô thị</v>
          </cell>
          <cell r="J600" t="str">
            <v>Đường Trần Quốc Mạnh (từ Tiếp giáp đường Nguyễn Chí Thanh kéo dài đến Tiếp giáp đường Lò Văn Hặc)</v>
          </cell>
          <cell r="M600">
            <v>1714285.7142857143</v>
          </cell>
        </row>
        <row r="601">
          <cell r="I601" t="str">
            <v>Đất ở tại đô thị</v>
          </cell>
          <cell r="J601" t="str">
            <v>Phố Nguyễn Gia Thiều (từ Tiếp giáp phố Nguyễn Bỉnh Khiêm đến Tiếp giáp đường 10- 10)</v>
          </cell>
          <cell r="M601">
            <v>855855.85585585586</v>
          </cell>
        </row>
        <row r="602">
          <cell r="I602" t="str">
            <v>Đất ở tại đô thị</v>
          </cell>
          <cell r="J602" t="str">
            <v>Các vị trí còn lại của thành phố Lai Châu cũ</v>
          </cell>
          <cell r="M602">
            <v>382555.47054322879</v>
          </cell>
        </row>
        <row r="603">
          <cell r="I603" t="str">
            <v>Đất ở tại đô thị</v>
          </cell>
          <cell r="J603" t="str">
            <v>Đường Nguyễn Chí Thanh (từ Tiếp giáp đường Lê Duẩn đến Tiếp giáp đường 19-8 và đường Điện Biên Phủ)</v>
          </cell>
          <cell r="M603">
            <v>2607142.8571428573</v>
          </cell>
        </row>
        <row r="604">
          <cell r="I604" t="str">
            <v>Đất ở tại đô thị</v>
          </cell>
          <cell r="J604" t="str">
            <v>Đường Trần Văn Thọ (từ Tiếp giáp Đại lộ Lê Lợi đến Tiếp giáp đường Trần Quý Cáp)</v>
          </cell>
          <cell r="M604">
            <v>1571428.5714285714</v>
          </cell>
        </row>
        <row r="605">
          <cell r="I605" t="str">
            <v>Đất ở tại đô thị</v>
          </cell>
          <cell r="J605" t="str">
            <v>Đường Nguyễn Chí Thanh (từ Tiếp giáp đường Lê Duẩn đến Tiếp giáp đường 19-8 và đường Điện Biên Phủ)</v>
          </cell>
          <cell r="M605">
            <v>2607142.8571428573</v>
          </cell>
        </row>
        <row r="606">
          <cell r="I606" t="str">
            <v>Đất ở tại đô thị</v>
          </cell>
          <cell r="J606" t="str">
            <v>Đường Hoàng Văn Thụ (từ Tiếp giáp phố Trần Đăng Ninh đến Tiếp giáp đường Trần Khát Chân)</v>
          </cell>
          <cell r="M606">
            <v>1506591.3370998115</v>
          </cell>
        </row>
        <row r="607">
          <cell r="I607" t="str">
            <v>Đất ở tại đô thị</v>
          </cell>
          <cell r="J607" t="str">
            <v>Phố Bà Triệu (Đường R6A) (từ Tiếp giáp đường PuSamCap đến Tiếp giáp đường R12)</v>
          </cell>
          <cell r="M607">
            <v>1523809.5238095238</v>
          </cell>
        </row>
        <row r="608">
          <cell r="I608" t="str">
            <v>Đất ở tại đô thị</v>
          </cell>
          <cell r="J608" t="str">
            <v>Đường Hoàng Văn Thụ (từ Tiếp giáp phố Trần Đăng Ninh đến Tiếp giáp đường Trần Khát Chân)</v>
          </cell>
          <cell r="M608">
            <v>1495238.0952380951</v>
          </cell>
        </row>
        <row r="609">
          <cell r="I609" t="str">
            <v>Đất ở tại đô thị</v>
          </cell>
          <cell r="J609" t="str">
            <v>Đường Trần Văn Thọ (từ Tiếp giáp Đại lộ Lê Lợi đến Tiếp giáp đường Trần Quý Cáp)</v>
          </cell>
          <cell r="M609">
            <v>1761904.7619047619</v>
          </cell>
        </row>
        <row r="610">
          <cell r="I610" t="str">
            <v>Đất ở tại đô thị</v>
          </cell>
          <cell r="J610" t="str">
            <v>Phố Kim Đồng (từ Tiếp giáp đường Trần Quý Cáp đến Tiếp giáp trục N-04)</v>
          </cell>
          <cell r="M610">
            <v>1523809.5238095238</v>
          </cell>
        </row>
        <row r="611">
          <cell r="I611" t="str">
            <v>Đất ở tại đô thị</v>
          </cell>
          <cell r="J611"/>
          <cell r="M611">
            <v>1525262.1544327931</v>
          </cell>
        </row>
        <row r="612">
          <cell r="I612" t="str">
            <v>Đất ở tại đô thị, Đất trồng cây hàng năm khác</v>
          </cell>
          <cell r="J612" t="str">
            <v>Các vị trí còn lại của thành phố Lai Châu cũ</v>
          </cell>
          <cell r="M612">
            <v>2707348.5174043835</v>
          </cell>
        </row>
        <row r="613">
          <cell r="I613" t="str">
            <v>Đất ở tại đô thị</v>
          </cell>
          <cell r="J613"/>
          <cell r="M613">
            <v>1000000</v>
          </cell>
        </row>
        <row r="614">
          <cell r="I614" t="str">
            <v>Đất ở tại đô thị</v>
          </cell>
          <cell r="J614" t="str">
            <v>Đường Hoàng Văn Thụ (từ Tiếp giáp phố Trần Đăng Ninh đến Tiếp giáp đường Trần Khát Chân)</v>
          </cell>
          <cell r="M614">
            <v>1523809.5238095238</v>
          </cell>
        </row>
        <row r="615">
          <cell r="I615" t="str">
            <v>Đất ở tại đô thị</v>
          </cell>
          <cell r="J615" t="str">
            <v>Các vị trí còn lại của thành phố Lai Châu cũ</v>
          </cell>
          <cell r="M615">
            <v>328048.11372334609</v>
          </cell>
        </row>
        <row r="616">
          <cell r="I616" t="str">
            <v>Đất ở: 188,4 m2; 
Đất trồng cây hàng năm khác: 505,2 m2</v>
          </cell>
          <cell r="J616" t="str">
            <v>Đường 19-8 (từ Tiếp giáp phố Chiêu Tấn đến Tiếp giáp đường Nguyễn Chí Thanh)</v>
          </cell>
          <cell r="M616">
            <v>1009227.2202998847</v>
          </cell>
        </row>
        <row r="617">
          <cell r="I617" t="str">
            <v>Đất ở: 184,8 m2; 
Đất trồng cây hàng năm khác: 172,1 m2</v>
          </cell>
          <cell r="J617" t="str">
            <v>Đường 19-8 (từ Tiếp giáp phố Chiêu Tấn đến Tiếp giáp đường Nguyễn Chí Thanh)</v>
          </cell>
          <cell r="M617">
            <v>819896.14648811158</v>
          </cell>
        </row>
        <row r="618">
          <cell r="I618" t="str">
            <v>Đất ở tại đô thị</v>
          </cell>
          <cell r="J618" t="str">
            <v>Đường Xuân Thủy (từ Tiếp giáp phố Nguyễn Bỉnh Khiêm đến Tiếp giáp đường Võ Nguyên Giáp)</v>
          </cell>
          <cell r="M618">
            <v>592885.37549407117</v>
          </cell>
        </row>
        <row r="619">
          <cell r="I619" t="str">
            <v>Đất ở tại đô thị</v>
          </cell>
          <cell r="J619" t="str">
            <v>Phố Trần Đăng Ninh (từ Tiếp giáp đường Trường Chinh đến Tiếp giáp đường Võ Văn Kiệt)</v>
          </cell>
          <cell r="M619">
            <v>1809523.8095238095</v>
          </cell>
        </row>
        <row r="620">
          <cell r="I620" t="str">
            <v>Đất ở tại đô thị :140,4 m2; 
Đất trồng cây hàng năm khác: 8,5 m2</v>
          </cell>
          <cell r="J620" t="str">
            <v>Đường Trần Thủ độ (từ Tiếp giáp với đường Trần Hưng Đạo (giữa hai số nhà 226 và 228, Tổ dân phố số 10) đến Tiếp giáp với đường Trần Hưng Đạo (giữa hai số nhà 366 và 370, Tổ dân phố số 11))</v>
          </cell>
          <cell r="M620">
            <v>1477501.6789791805</v>
          </cell>
        </row>
        <row r="621">
          <cell r="I621" t="str">
            <v>Đất ở tại đô thị</v>
          </cell>
          <cell r="J621" t="str">
            <v>Đường Bế Văn Đàn (từ Tiếp giáp đường tránh ngập đến Hết trụ sở Viện kiểm sát tỉnh (Cũ))</v>
          </cell>
          <cell r="M621">
            <v>1889385.0910340089</v>
          </cell>
        </row>
        <row r="622">
          <cell r="I622" t="str">
            <v>Đất ở tại đô thị :105 m2; 
Đất trồng cây hàng năm khác: 39,7 m2</v>
          </cell>
          <cell r="J622" t="str">
            <v>Các vị trí còn lại của thành phố Lai Châu cũ</v>
          </cell>
          <cell r="M622">
            <v>691085.00345542503</v>
          </cell>
        </row>
        <row r="623">
          <cell r="I623" t="str">
            <v xml:space="preserve">Đất trồng cây hàng năm khác  </v>
          </cell>
          <cell r="J623"/>
          <cell r="M623">
            <v>125470.51442910916</v>
          </cell>
        </row>
        <row r="624">
          <cell r="I624"/>
          <cell r="J624"/>
          <cell r="M624"/>
        </row>
        <row r="625">
          <cell r="I625" t="str">
            <v>Đất nuôi trồng thủy sản</v>
          </cell>
          <cell r="J625"/>
          <cell r="M625">
            <v>0</v>
          </cell>
        </row>
        <row r="626">
          <cell r="I626" t="str">
            <v xml:space="preserve">Đất trồng cây hàng năm khác  
</v>
          </cell>
          <cell r="J626"/>
          <cell r="M626">
            <v>0</v>
          </cell>
        </row>
        <row r="627">
          <cell r="I627" t="str">
            <v>Đất ở tại đô thị</v>
          </cell>
          <cell r="J627" t="str">
            <v>Đường Bế Văn Đàn (từ Tiếp giáp đường tránh ngập đến Hết trụ sở Viện kiểm sát tỉnh (Cũ))</v>
          </cell>
          <cell r="M627">
            <v>1090512.5408942204</v>
          </cell>
        </row>
        <row r="628">
          <cell r="I628" t="str">
            <v xml:space="preserve">Đất ở nông thôn </v>
          </cell>
          <cell r="J628" t="str">
            <v>Đường Nguyễn Trãi (từ Trường mần non Nậm Lỏong đến Tiếp giáp đường Võ Nguyên Giáp)</v>
          </cell>
          <cell r="M628">
            <v>255493.10168625449</v>
          </cell>
        </row>
        <row r="629">
          <cell r="I629" t="str">
            <v xml:space="preserve">Đất trồng lúa nước còn lại </v>
          </cell>
          <cell r="J629"/>
          <cell r="M629">
            <v>24721.878862793572</v>
          </cell>
        </row>
        <row r="630">
          <cell r="I630" t="str">
            <v>Đất ở tại đô thị</v>
          </cell>
          <cell r="J630" t="str">
            <v>Phố Nguyễn Gia Thiều (từ Tiếp giáp phố Nguyễn Bỉnh Khiêm đến Tiếp giáp đường 10- 10)</v>
          </cell>
          <cell r="M630">
            <v>953288.8465204956</v>
          </cell>
        </row>
        <row r="631">
          <cell r="I631" t="str">
            <v>Đất ở tại đô thị</v>
          </cell>
          <cell r="J631" t="str">
            <v>Phố Nguyễn Gia Thiều (từ Tiếp giáp phố Nguyễn Bỉnh Khiêm đến Tiếp giáp đường 10- 10)</v>
          </cell>
          <cell r="M631">
            <v>951474.78591817326</v>
          </cell>
        </row>
        <row r="632">
          <cell r="I632" t="str">
            <v>Đất ở tại đô thị</v>
          </cell>
          <cell r="J632" t="str">
            <v>Đường Tuệ Tĩnh (từ Tiếp giáp đường Nguyễn Hữu Thọ đến Tiếp giáp phố Hồ Đắc Di)</v>
          </cell>
          <cell r="M632">
            <v>1883239.1713747645</v>
          </cell>
        </row>
        <row r="633">
          <cell r="I633" t="str">
            <v>Đất ở tại đô thị</v>
          </cell>
          <cell r="J633" t="str">
            <v>Các vị trí còn lại của thành phố Lai Châu cũ</v>
          </cell>
          <cell r="M633">
            <v>793273.04458194505</v>
          </cell>
        </row>
        <row r="634">
          <cell r="I634" t="str">
            <v>Đất ở tại đô thị</v>
          </cell>
          <cell r="J634" t="str">
            <v>Phố Bà Triệu (Đường R6A) (từ Tiếp giáp đường PuSamCap đến Tiếp giáp đường R12)</v>
          </cell>
          <cell r="M634">
            <v>1428571.4285714286</v>
          </cell>
        </row>
        <row r="635">
          <cell r="I635" t="str">
            <v>Đất ở tại đô thị</v>
          </cell>
          <cell r="J635"/>
          <cell r="M635">
            <v>1000000</v>
          </cell>
        </row>
        <row r="636">
          <cell r="I636" t="str">
            <v>Đất ở tại đô thị :100,2 m2; 
Đất trồng cây hàng năm khác: 39,6 m2</v>
          </cell>
          <cell r="J636" t="str">
            <v>Các vị trí còn lại của thành phố Lai Châu cũ</v>
          </cell>
          <cell r="M636">
            <v>286123.03290414874</v>
          </cell>
        </row>
        <row r="637">
          <cell r="I637" t="str">
            <v>Đất ở tại đô thị</v>
          </cell>
          <cell r="J637" t="str">
            <v>Phố Hương Phong (từ Tiếp giáp Đại lộ Lê Lợi đến Tiếp giáp phố Nguyễn Thị Minh Khai)</v>
          </cell>
          <cell r="M637">
            <v>1617507.1360608945</v>
          </cell>
        </row>
        <row r="638">
          <cell r="I638" t="str">
            <v>Đất ở tại đô thị</v>
          </cell>
          <cell r="J638" t="str">
            <v>Phố Đặng Văn Chung (Đường 2B2 - 31m) (từ Tiếp giáp đường Tôn Thất Tùng đến Tiếp giáp phố Lê Hữu Trác)</v>
          </cell>
          <cell r="M638">
            <v>1509433.9622641508</v>
          </cell>
        </row>
        <row r="639">
          <cell r="I639" t="str">
            <v>Đất ở tại đô thị :115 m2; 
Đất trồng cây hàng năm khác: 83,1 m2</v>
          </cell>
          <cell r="J639" t="str">
            <v>Các vị trí còn lại của thành phố Lai Châu cũ</v>
          </cell>
          <cell r="M639">
            <v>252397.77889954569</v>
          </cell>
        </row>
        <row r="640">
          <cell r="I640" t="str">
            <v>Đất ở tại đô thị</v>
          </cell>
          <cell r="J640" t="str">
            <v>Đường Tuệ Tĩnh (từ Tiếp giáp đường Nguyễn Hữu Thọ đến Tiếp giáp phố Hồ Đắc Di)</v>
          </cell>
          <cell r="M640">
            <v>1603773.5849056605</v>
          </cell>
        </row>
        <row r="641">
          <cell r="I641" t="str">
            <v>Đất ở tại đô thị</v>
          </cell>
          <cell r="J641" t="str">
            <v>Các vị trí còn lại của thành phố Lai Châu cũ</v>
          </cell>
          <cell r="M641">
            <v>1414309.4841930117</v>
          </cell>
        </row>
        <row r="642">
          <cell r="I642" t="str">
            <v>Đất ở tại đô thị</v>
          </cell>
          <cell r="J642" t="str">
            <v>Đường Trần Phú (từ Tiếp giáp đường Trần Hưng Đạo đến Tiếp giáp Đại lộ Lê Lợi)</v>
          </cell>
          <cell r="M642">
            <v>4479418.8861985477</v>
          </cell>
        </row>
        <row r="643">
          <cell r="I643" t="str">
            <v>Đất ở tại đô thị :155,1 m2; 
Đất trồng cây hàng năm khác: 26 m2</v>
          </cell>
          <cell r="J643" t="str">
            <v>Đường Lê Duẩn (từ Tiếp giáp đường Trần Phú đến Tiếp giáp đại lộ Lê Lợi)</v>
          </cell>
          <cell r="M643">
            <v>2650469.3539480949</v>
          </cell>
        </row>
        <row r="644">
          <cell r="I644" t="str">
            <v>Đất ở tại đô thị</v>
          </cell>
          <cell r="J644" t="str">
            <v>Đường Tôn Đức Thắng (từ Tiếp giáp đường Nguyễn Trãi đến Tiếp giáp đường Bế Văn Đàn)</v>
          </cell>
          <cell r="M644">
            <v>2380952.3809523811</v>
          </cell>
        </row>
        <row r="645">
          <cell r="I645" t="str">
            <v>Đất ở tại đô thị</v>
          </cell>
          <cell r="J645" t="str">
            <v>Đường 30 - 4 (từ Tiếp giáp đường Nguyễn Hữu Thọ đến Hết Bệnh viện Đa khoa tỉnh)</v>
          </cell>
          <cell r="M645">
            <v>4225352.1126760561</v>
          </cell>
        </row>
        <row r="646">
          <cell r="I646" t="str">
            <v>Đất ở tại đô thị</v>
          </cell>
          <cell r="J646" t="str">
            <v>Phố Tôn Thất Bách (từ Tiếp giáp đường Lê Hữu Trác đến Tiếp giáp phố Tôn Thất Tùng)</v>
          </cell>
          <cell r="M646">
            <v>946969.69696969702</v>
          </cell>
        </row>
        <row r="647">
          <cell r="I647" t="str">
            <v>Đất ở tại đô thị</v>
          </cell>
          <cell r="J647" t="str">
            <v>Phố Đặng Văn Ngữ (từ Tiếp giáp đường 30-4 đến Tiếp giáp đường Phạm Ngọc Thạch)</v>
          </cell>
          <cell r="M647">
            <v>2476190.4761904762</v>
          </cell>
        </row>
        <row r="648">
          <cell r="I648" t="str">
            <v>Đất ở tại đô thị</v>
          </cell>
          <cell r="J648" t="str">
            <v>Các vị trí còn lại của thành phố Lai Châu cũ</v>
          </cell>
          <cell r="M648">
            <v>476644.4232602478</v>
          </cell>
        </row>
        <row r="649">
          <cell r="I649" t="str">
            <v>Đất ở tại đô thị</v>
          </cell>
          <cell r="J649" t="str">
            <v>Đường Hoàng Văn Thụ (từ Tiếp giáp phố Trần Đăng Ninh đến Tiếp giáp đường Trần Khát Chân)</v>
          </cell>
          <cell r="M649">
            <v>1503759.3984962406</v>
          </cell>
        </row>
        <row r="650">
          <cell r="I650" t="str">
            <v>Đất ở tại đô thị</v>
          </cell>
          <cell r="J650" t="str">
            <v>Các vị trí còn lại của thành phố Lai Châu cũ</v>
          </cell>
          <cell r="M650">
            <v>549450.54945054941</v>
          </cell>
        </row>
        <row r="651">
          <cell r="I651" t="str">
            <v>Đất ở tại đô thị</v>
          </cell>
          <cell r="J651" t="str">
            <v>Đường Trần Duy Hưng (Đường 2B3 - 11,5m) (từ Tiếp giáp đường Tôn Thất Tùng đến Tiếp giáp phố Lê Hữu Trác)</v>
          </cell>
          <cell r="M651">
            <v>943396.22641509434</v>
          </cell>
        </row>
        <row r="652">
          <cell r="I652" t="str">
            <v>Đất ở tại đô thị</v>
          </cell>
          <cell r="J652" t="str">
            <v>Phố Vương Thừa Vũ (từ Tiếp giáp đường Hoàng Văn Thụ đến Tiếp giáp đường Nguyễn Thái Bình)</v>
          </cell>
          <cell r="M652">
            <v>1142857.142857143</v>
          </cell>
        </row>
        <row r="653">
          <cell r="I653" t="str">
            <v>Đất ở tại đô thị</v>
          </cell>
          <cell r="J653" t="str">
            <v>Đường ven Hồ thượng lưu (từ Tiếp giáp đường Trần Phú đến Tiếp giáp đường Hoàng Hoa Thám)</v>
          </cell>
          <cell r="M653">
            <v>2335329.3413173654</v>
          </cell>
        </row>
        <row r="654">
          <cell r="I654" t="str">
            <v>Đất ở tại nông thôn :301,2 m2; 
Đất trồng cây hàng năm khác: 100,3 m2</v>
          </cell>
          <cell r="J654"/>
          <cell r="M654">
            <v>498132.00498132006</v>
          </cell>
        </row>
        <row r="655">
          <cell r="I655" t="str">
            <v>Đất ở tại đô thị</v>
          </cell>
          <cell r="J655" t="str">
            <v>Phố Hoàng Đình Cầu (từ Tiếp giáp phố Nguyễn Thái Bình đến Tiếp giáp phố Vương Thừa Vũ)</v>
          </cell>
          <cell r="M655">
            <v>909090.90909090906</v>
          </cell>
        </row>
        <row r="656">
          <cell r="I656" t="str">
            <v>Đất ở tại đô thị</v>
          </cell>
          <cell r="J656" t="str">
            <v>Các vị trí còn lại của thành phố Lai Châu cũ</v>
          </cell>
          <cell r="M656">
            <v>533807.82918149466</v>
          </cell>
        </row>
        <row r="657">
          <cell r="I657" t="str">
            <v>Đất ở tại đô thị</v>
          </cell>
          <cell r="J657" t="str">
            <v>Đường N12 (11,5m khu dân cư số 7) (từ Tiếp giáp đường Võ Nguyên Giáp đến Tiếp giáp đường N14)</v>
          </cell>
          <cell r="M657">
            <v>476190.47619047621</v>
          </cell>
        </row>
        <row r="658">
          <cell r="I658" t="str">
            <v>Đất bằng trồng cây hàng năm khác</v>
          </cell>
          <cell r="J658"/>
          <cell r="M658">
            <v>974975.62560935982</v>
          </cell>
        </row>
        <row r="659">
          <cell r="I659" t="str">
            <v>Đất ở tại đô thị</v>
          </cell>
          <cell r="J659" t="str">
            <v>Các vị trí còn lại của thành phố Lai Châu cũ</v>
          </cell>
          <cell r="M659">
            <v>965909.09090909094</v>
          </cell>
        </row>
        <row r="660">
          <cell r="I660" t="str">
            <v>Đất ở tại đô thị</v>
          </cell>
          <cell r="J660" t="str">
            <v>Đường Nguyễn Thị Định (từ Tiếp giáp đường Nguyễn Chí Thanh kéo dài đến Tiếp giáp đường Lò Văn Hặc)</v>
          </cell>
          <cell r="M660">
            <v>2047619.0476190476</v>
          </cell>
        </row>
        <row r="661">
          <cell r="I661" t="str">
            <v>Đất bằng trồng cây hàng năm khác</v>
          </cell>
          <cell r="J661" t="str">
            <v>Đường số 7 (Nhánh 1) (từ Tiếp giáp nhánh 2 đến Tiếp giáp đường Nguyễn Hữu Thọ)</v>
          </cell>
          <cell r="M661">
            <v>22710.755813953489</v>
          </cell>
        </row>
        <row r="662">
          <cell r="I662" t="str">
            <v xml:space="preserve">Đất trồng lúa nước còn lại </v>
          </cell>
          <cell r="J662"/>
          <cell r="M662">
            <v>40014.550745725719</v>
          </cell>
        </row>
        <row r="663">
          <cell r="I663" t="str">
            <v xml:space="preserve">Đất trồng lúa nước còn lại </v>
          </cell>
          <cell r="J663"/>
          <cell r="M663">
            <v>57454.75438092502</v>
          </cell>
        </row>
        <row r="664">
          <cell r="I664" t="str">
            <v>Đất ở tại đô thị</v>
          </cell>
          <cell r="J664" t="str">
            <v>Phố Đặng Dung (1B-7) (từ Tiếp giáp phố Lý Tự Trọng (13,5m) đến Tiếp giáp phố Phùng Hưng)</v>
          </cell>
          <cell r="M664">
            <v>1142857.142857143</v>
          </cell>
        </row>
        <row r="665">
          <cell r="I665" t="str">
            <v xml:space="preserve">Đất trồng cây hàng năm khác  
</v>
          </cell>
          <cell r="J665"/>
          <cell r="M665">
            <v>399520.57530962845</v>
          </cell>
        </row>
        <row r="666">
          <cell r="I666" t="str">
            <v xml:space="preserve">Đất trồng cây hàng năm khác  
</v>
          </cell>
          <cell r="J666"/>
          <cell r="M666">
            <v>0</v>
          </cell>
        </row>
        <row r="667">
          <cell r="I667" t="str">
            <v xml:space="preserve">Đất trồng cây hàng năm khác  
</v>
          </cell>
          <cell r="J667"/>
          <cell r="M667">
            <v>0</v>
          </cell>
        </row>
        <row r="668">
          <cell r="I668" t="str">
            <v xml:space="preserve">Đất trồng cây hàng năm khác  
</v>
          </cell>
          <cell r="J668"/>
          <cell r="M668">
            <v>0</v>
          </cell>
        </row>
        <row r="669">
          <cell r="I669" t="str">
            <v xml:space="preserve">Đất trồng lúa nước còn lại </v>
          </cell>
          <cell r="J669"/>
          <cell r="M669">
            <v>0</v>
          </cell>
        </row>
        <row r="670">
          <cell r="I670" t="str">
            <v>Đất ở tại đô thị</v>
          </cell>
          <cell r="J670" t="str">
            <v>Các vị trí còn lại của thành phố Lai Châu cũ</v>
          </cell>
          <cell r="M670">
            <v>792864.22200198215</v>
          </cell>
        </row>
        <row r="671">
          <cell r="I671" t="str">
            <v>Đất trồng cây lâu năm</v>
          </cell>
          <cell r="J671"/>
          <cell r="M671">
            <v>28944.756864042341</v>
          </cell>
        </row>
        <row r="672">
          <cell r="I672" t="str">
            <v>Đất ở tại nông thôn</v>
          </cell>
          <cell r="J672"/>
          <cell r="M672">
            <v>904159.13200723333</v>
          </cell>
        </row>
        <row r="673">
          <cell r="I673" t="str">
            <v>Đất ở tại đô thị</v>
          </cell>
          <cell r="J673" t="str">
            <v>Phố Quyết Thắng (từ Tiếp giáp phố Nguyễn Bỉnh Khiêm đến Tiếp giáp đường Tôn Đức Thắng)</v>
          </cell>
          <cell r="M673">
            <v>952380.95238095243</v>
          </cell>
        </row>
        <row r="674">
          <cell r="I674" t="str">
            <v>Đất ở tại đô thị</v>
          </cell>
          <cell r="J674"/>
          <cell r="M674">
            <v>657894.73684210528</v>
          </cell>
        </row>
        <row r="675">
          <cell r="I675" t="str">
            <v>Đất ở tại đô thị</v>
          </cell>
          <cell r="J675"/>
          <cell r="M675"/>
        </row>
        <row r="676">
          <cell r="I676" t="str">
            <v>Đất ở tại đô thị</v>
          </cell>
          <cell r="J676"/>
          <cell r="M676">
            <v>70150.824272185186</v>
          </cell>
        </row>
        <row r="677">
          <cell r="I677" t="str">
            <v>Đất ở tại đô thị</v>
          </cell>
          <cell r="J677"/>
          <cell r="M677">
            <v>0</v>
          </cell>
        </row>
        <row r="678">
          <cell r="I678" t="str">
            <v>Đất ở tại đô thị</v>
          </cell>
          <cell r="J678"/>
          <cell r="M678">
            <v>28944.756864042341</v>
          </cell>
        </row>
        <row r="679">
          <cell r="I679" t="str">
            <v>Đất ở tại đô thị</v>
          </cell>
          <cell r="J679" t="str">
            <v>Phố Ban Mai (từ Tiếp giáp với đường Phạm Ngọc Thạch (Trường mầm non Họa Mi, Tổ dân phố số 26) đến Tiếp giáp với phố Nguyễn Văn Trỗi (số nhà 519, tổ dân phố số 26))</v>
          </cell>
          <cell r="M679">
            <v>1142857.142857143</v>
          </cell>
        </row>
        <row r="680">
          <cell r="I680" t="str">
            <v>Đất ở tại đô thị</v>
          </cell>
          <cell r="J680" t="str">
            <v>Phố Tôn Thất Bách (từ Tiếp giáp đường Lê Hữu Trác đến Tiếp giáp phố Tôn Thất Tùng)</v>
          </cell>
          <cell r="M680">
            <v>945179.58412098303</v>
          </cell>
        </row>
        <row r="681">
          <cell r="I681" t="str">
            <v>Đất ở tại đô thị</v>
          </cell>
          <cell r="J681" t="str">
            <v>Các vị trí còn lại của thành phố Lai Châu cũ</v>
          </cell>
          <cell r="M681">
            <v>2000000</v>
          </cell>
        </row>
        <row r="682">
          <cell r="I682" t="str">
            <v xml:space="preserve">Đất trồng cây hàng năm khác </v>
          </cell>
          <cell r="J682" t="str">
            <v>Các vị trí còn lại của thành phố Lai Châu cũ</v>
          </cell>
          <cell r="M682">
            <v>88012.673825030797</v>
          </cell>
        </row>
        <row r="683">
          <cell r="I683" t="str">
            <v>Đất ở tại đô thị</v>
          </cell>
          <cell r="J683" t="str">
            <v>Đường Trần Duy Hưng (Đường 2B3 - 11,5m) (từ Tiếp giáp đường Tôn Thất Tùng đến Tiếp giáp phố Lê Hữu Trác)</v>
          </cell>
          <cell r="M683">
            <v>943396.22641509434</v>
          </cell>
        </row>
        <row r="684">
          <cell r="I684" t="str">
            <v>Đất ở tại đô thị</v>
          </cell>
          <cell r="J684" t="str">
            <v>Đường Trần Duy Hưng (Đường 2B3 - 11,5m) (từ Tiếp giáp đường Tôn Thất Tùng đến Tiếp giáp phố Lê Hữu Trác)</v>
          </cell>
          <cell r="M684">
            <v>851466.41438032163</v>
          </cell>
        </row>
        <row r="685">
          <cell r="I685" t="str">
            <v>Đất ở tại đô thị</v>
          </cell>
          <cell r="J685" t="str">
            <v>Đường N12 (11,5m khu dân cư số 7) (từ Tiếp giáp đường Võ Nguyên Giáp đến Tiếp giáp đường N14)</v>
          </cell>
          <cell r="M685">
            <v>809523.80952380947</v>
          </cell>
        </row>
        <row r="686">
          <cell r="I686" t="str">
            <v>Đất ở tại đô thị</v>
          </cell>
          <cell r="J686" t="str">
            <v>Các vị trí còn lại của thành phố Lai Châu cũ</v>
          </cell>
          <cell r="M686">
            <v>497787.61061946902</v>
          </cell>
        </row>
        <row r="687">
          <cell r="I687" t="str">
            <v>Đất ở tại đô thị</v>
          </cell>
          <cell r="J687" t="str">
            <v>Phố Nam Cao (từ Tiếp giáp phố Đoàn Thị Điểm đến Tiếp giáp đường Trần Quốc Mạnh)</v>
          </cell>
          <cell r="M687">
            <v>1525262.1544327931</v>
          </cell>
        </row>
        <row r="688">
          <cell r="I688" t="str">
            <v>Đất ở tại đô thị</v>
          </cell>
          <cell r="J688" t="str">
            <v>Phố Nguyễn Tuân (từ Tiếp giáp đường quy hoạch số R13 đến Tiếp giáp đường quy hoạch số L2)</v>
          </cell>
          <cell r="M688">
            <v>952380.95238095243</v>
          </cell>
        </row>
        <row r="689">
          <cell r="I689" t="str">
            <v>Đất ở tại đô thị</v>
          </cell>
          <cell r="J689" t="str">
            <v>Đường Hoàng Văn Thụ (từ Tiếp giáp phố Trần Đăng Ninh đến Tiếp giáp đường Trần Khát Chân)</v>
          </cell>
          <cell r="M689">
            <v>1522359.657469077</v>
          </cell>
        </row>
        <row r="690">
          <cell r="I690" t="str">
            <v>Đất nuôi trồng thủy sản,</v>
          </cell>
          <cell r="J690" t="str">
            <v>Đường số 7 (Nhánh 2 vuông góc nhánh 1) (từ Đầu đường đến Cuối đường)</v>
          </cell>
          <cell r="M690">
            <v>125817.81580271767</v>
          </cell>
        </row>
        <row r="691">
          <cell r="I691" t="str">
            <v>Đất nuôi trồng thủy sản,</v>
          </cell>
          <cell r="J691" t="str">
            <v>Đường số 7 (Nhánh 2 vuông góc nhánh 1) (từ Đầu đường đến Cuối đường)</v>
          </cell>
          <cell r="M691">
            <v>0</v>
          </cell>
        </row>
        <row r="692">
          <cell r="I692" t="str">
            <v>Đất trồng cây hàng năm khác</v>
          </cell>
          <cell r="J692" t="str">
            <v>Đường số 7 (Nhánh 2 vuông góc nhánh 1) (từ Đầu đường đến Cuối đường)</v>
          </cell>
          <cell r="M692">
            <v>0</v>
          </cell>
        </row>
        <row r="693">
          <cell r="I693" t="str">
            <v>Đất trồng cây hàng năm khác</v>
          </cell>
          <cell r="J693" t="str">
            <v>Đường số 7 (Nhánh 2 vuông góc nhánh 1) (từ Đầu đường đến Cuối đường)</v>
          </cell>
          <cell r="M693">
            <v>0</v>
          </cell>
        </row>
        <row r="694">
          <cell r="I694" t="str">
            <v>Đất rừng phòng hộ</v>
          </cell>
          <cell r="J694" t="str">
            <v>Đường Bế Văn Đàn (từ Tiếp giáp Viện kiểm sát tỉnh (Cũ) đến Tiếp giáp đường Pusamcap)</v>
          </cell>
          <cell r="M694">
            <v>25180.671316697302</v>
          </cell>
        </row>
        <row r="695">
          <cell r="I695" t="str">
            <v>Đất rừng phòng hộ</v>
          </cell>
          <cell r="J695" t="str">
            <v>Đường Bế Văn Đàn (từ Tiếp giáp Viện kiểm sát tỉnh (Cũ) đến Tiếp giáp đường Pusamcap)</v>
          </cell>
          <cell r="M695">
            <v>0</v>
          </cell>
        </row>
        <row r="696">
          <cell r="I696" t="str">
            <v>Đất ở tại đô thị</v>
          </cell>
          <cell r="J696" t="str">
            <v>Đường 30 - 4 (từ Tiếp giáp đường Nguyễn Hữu Thọ đến Hết Bệnh viện Đa khoa tỉnh)</v>
          </cell>
          <cell r="M696">
            <v>5566037.7358490564</v>
          </cell>
        </row>
        <row r="697">
          <cell r="I697" t="str">
            <v>Đất ở tại đô thị</v>
          </cell>
          <cell r="J697" t="str">
            <v>Phố Đặng Dung (1B-7) (từ Tiếp giáp phố Lý Tự Trọng (13,5m) đến Tiếp giáp phố Phùng Hưng)</v>
          </cell>
          <cell r="M697">
            <v>1142857.142857143</v>
          </cell>
        </row>
        <row r="698">
          <cell r="I698" t="str">
            <v>Đất ở tại đô thị</v>
          </cell>
          <cell r="J698" t="str">
            <v>Đường Võ Nguyên Giáp (từ Tiếp giáp Trường lái xe cơ giới đến Tiếp giáp đường Bế Văn Đàn)</v>
          </cell>
          <cell r="M698">
            <v>2710280.3738317755</v>
          </cell>
        </row>
        <row r="699">
          <cell r="I699" t="str">
            <v>Đất ở tại đô thị</v>
          </cell>
          <cell r="J699" t="str">
            <v>Đường Chu Văn An (từ Tiếp giáp đường Huỳnh Thúc Kháng đến Tiếp giáp đường Nguyễn Chí Thanh)</v>
          </cell>
          <cell r="M699">
            <v>1516587.6777251186</v>
          </cell>
        </row>
        <row r="700">
          <cell r="I700" t="str">
            <v>Đất trồng cây lâu năm</v>
          </cell>
          <cell r="J700"/>
          <cell r="M700">
            <v>22633.651713367435</v>
          </cell>
        </row>
        <row r="701">
          <cell r="I701" t="str">
            <v>Đất ở tại đô thị</v>
          </cell>
          <cell r="J701" t="str">
            <v>Đường Nguyễn Văn Linh (từ Tiếp giáp đường 30-4 đến Tiếp giáp Đại lộ Lê Lợi)</v>
          </cell>
          <cell r="M701">
            <v>9142857.1428571437</v>
          </cell>
        </row>
        <row r="702">
          <cell r="I702" t="str">
            <v>Đất ở tại đô thị</v>
          </cell>
          <cell r="J702" t="str">
            <v>Phố Nguyễn Gia Thiều (từ Tiếp giáp phố Nguyễn Bỉnh Khiêm đến Tiếp giáp đường 10- 10)</v>
          </cell>
          <cell r="M702">
            <v>1142857.142857143</v>
          </cell>
        </row>
        <row r="703">
          <cell r="I703" t="str">
            <v>Đất ở tại đô thị</v>
          </cell>
          <cell r="J703" t="str">
            <v>Phố Tôn Thất Bách (từ Tiếp giáp đường Lê Hữu Trác đến Tiếp giáp phố Tôn Thất Tùng)</v>
          </cell>
          <cell r="M703">
            <v>946073.79375591292</v>
          </cell>
        </row>
        <row r="704">
          <cell r="I704" t="str">
            <v>Đất ở tại đô thị</v>
          </cell>
          <cell r="J704" t="str">
            <v>Đường Bế Văn Đàn (từ Tiếp giáp đường tránh ngập đến Hết trụ sở Viện kiểm sát tỉnh (Cũ))</v>
          </cell>
          <cell r="M704">
            <v>870322.01914708433</v>
          </cell>
        </row>
        <row r="705">
          <cell r="I705" t="str">
            <v>Đất ở, Đất bằng trồng cây hàng năm khác</v>
          </cell>
          <cell r="J705"/>
          <cell r="M705">
            <v>360576.92307692306</v>
          </cell>
        </row>
        <row r="706">
          <cell r="I706" t="str">
            <v>Đất ở tại đô thị</v>
          </cell>
          <cell r="J706" t="str">
            <v>Đường Trần Duy Hưng (Đường 2B3 - 11,5m) (từ Tiếp giáp đường Tôn Thất Tùng đến Tiếp giáp phố Lê Hữu Trác)</v>
          </cell>
          <cell r="M706">
            <v>943396.22641509434</v>
          </cell>
        </row>
        <row r="707">
          <cell r="I707" t="str">
            <v>Đất ở tại đô thị</v>
          </cell>
          <cell r="J707" t="str">
            <v>Đường Ngô Quyền (từ Tiếp giáp phố Chiêu Tấn đến Tiếp giáp Huỳnh Thúc Kháng)</v>
          </cell>
          <cell r="M707">
            <v>2222222.222222222</v>
          </cell>
        </row>
        <row r="708">
          <cell r="I708" t="str">
            <v>Đất ở tại đô thị</v>
          </cell>
          <cell r="J708" t="str">
            <v>Phố Phạm Hồng Thái (từ Tiếp giáp đường Hoàng Văn Thụ đến Tiếp giáp đường Nguyễn Thái Bình)</v>
          </cell>
          <cell r="M708">
            <v>952380.95238095243</v>
          </cell>
        </row>
        <row r="709">
          <cell r="I709" t="str">
            <v>Đất ở tại đô thị</v>
          </cell>
          <cell r="J709" t="str">
            <v>Đường Trần Phú (từ Tiếp giáp đường Trần Hưng Đạo đến Tiếp giáp Đại lộ Lê Lợi)</v>
          </cell>
          <cell r="M709">
            <v>4580520.7328833174</v>
          </cell>
        </row>
        <row r="710">
          <cell r="I710" t="str">
            <v>Đất ở tại đô thị</v>
          </cell>
          <cell r="J710" t="str">
            <v>Phố Bà Triệu (Đường R6A) (từ Tiếp giáp đường PuSamCap đến Tiếp giáp đường R12)</v>
          </cell>
          <cell r="M710">
            <v>1619047.6190476189</v>
          </cell>
        </row>
        <row r="711">
          <cell r="I711" t="str">
            <v>Đất ở tại đô thị</v>
          </cell>
          <cell r="J711" t="str">
            <v>Đường Lê Duẩn (từ Tiếp giáp đường Trần Phú đến Tiếp giáp đại lộ Lê Lợi)</v>
          </cell>
          <cell r="M711">
            <v>1662510.3906899418</v>
          </cell>
        </row>
        <row r="712">
          <cell r="I712" t="str">
            <v>Đất ở tại đô thị</v>
          </cell>
          <cell r="J712" t="str">
            <v>Đường Lê Duẩn (từ Tiếp giáp đường Trần Phú đến Tiếp giáp đại lộ Lê Lợi)</v>
          </cell>
          <cell r="M712">
            <v>1643385.3738701725</v>
          </cell>
        </row>
        <row r="713">
          <cell r="I713" t="str">
            <v>Đất ở tại đô thị</v>
          </cell>
          <cell r="J713" t="str">
            <v>Đường Lê Duẩn (từ Tiếp giáp đường Trần Phú đến Tiếp giáp đại lộ Lê Lợi)</v>
          </cell>
          <cell r="M713">
            <v>1336898.3957219252</v>
          </cell>
        </row>
        <row r="714">
          <cell r="I714" t="str">
            <v>Đất ở tại đô thị</v>
          </cell>
          <cell r="J714" t="str">
            <v>Phố Nguyễn Đình Thi (từ Tiếp giáp đường Xuân Thủy đến Giao với phố Nguyễn Công Hoan (đối diện trụ sở Điện lực Thành phố Lai Châu))</v>
          </cell>
          <cell r="M714">
            <v>952380.95238095243</v>
          </cell>
        </row>
        <row r="715">
          <cell r="I715" t="str">
            <v>Đất ở tại đô thị</v>
          </cell>
          <cell r="J715" t="str">
            <v>Các vị trí còn lại của thành phố Lai Châu cũ</v>
          </cell>
          <cell r="M715">
            <v>585365.85365853657</v>
          </cell>
        </row>
        <row r="716">
          <cell r="I716" t="str">
            <v>Đất ở tại đô thị</v>
          </cell>
          <cell r="J716" t="str">
            <v>Phố Tôn Thất Bách (từ Tiếp giáp đường Lê Hữu Trác đến Tiếp giáp phố Tôn Thất Tùng)</v>
          </cell>
          <cell r="M716">
            <v>898770.10406811733</v>
          </cell>
        </row>
        <row r="717">
          <cell r="I717" t="str">
            <v>Đất ở tại đô thị</v>
          </cell>
          <cell r="J717" t="str">
            <v>Các vị trí còn lại của thành phố Lai Châu cũ</v>
          </cell>
          <cell r="M717">
            <v>614124.87205731834</v>
          </cell>
        </row>
        <row r="718">
          <cell r="I718" t="str">
            <v xml:space="preserve">Đất trồng cây lâu năm </v>
          </cell>
          <cell r="J718"/>
          <cell r="M718">
            <v>37156.304186276939</v>
          </cell>
        </row>
        <row r="719">
          <cell r="I719" t="str">
            <v>Đất ở tại đô thị</v>
          </cell>
          <cell r="J719" t="str">
            <v>Đường Hoàng Minh Giám (từ Tiếp giáp đường 30-4 đến Tiếp giáp đường Võ Văn Kiệt)</v>
          </cell>
          <cell r="M719">
            <v>1809523.8095238095</v>
          </cell>
        </row>
        <row r="720">
          <cell r="I720" t="str">
            <v xml:space="preserve">Đất trồng lúa nước còn lại </v>
          </cell>
          <cell r="J720"/>
          <cell r="M720">
            <v>32185.3878339234</v>
          </cell>
        </row>
        <row r="721">
          <cell r="I721" t="str">
            <v>Đất ở tại đô thị</v>
          </cell>
          <cell r="J721" t="str">
            <v>Phố Nguyễn Văn Tố (từ Tiếp giáp đường 30-4 đến Tiếp giáp đường Đặng Thai Mai)</v>
          </cell>
          <cell r="M721">
            <v>1238095.2380952381</v>
          </cell>
        </row>
        <row r="722">
          <cell r="I722" t="str">
            <v>Đất ở tại đô thị</v>
          </cell>
          <cell r="J722" t="str">
            <v>Phố Nguyễn Trung Trực (1B-8) (từ Tiếp giáp phố Lý Tự Trọng (13,5m) đến Tiếp giáp phố Phùng Hưng)</v>
          </cell>
          <cell r="M722">
            <v>1428571.4285714286</v>
          </cell>
        </row>
        <row r="723">
          <cell r="I723" t="str">
            <v>Đất ở tại đô thị</v>
          </cell>
          <cell r="J723" t="str">
            <v>Đường Huỳnh Thúc Kháng (từ Tiếp giáp đường 19-8 đến Tiếp giáp đường Trần Hưng Đạo)</v>
          </cell>
          <cell r="M723">
            <v>1688555.3470919325</v>
          </cell>
        </row>
        <row r="724">
          <cell r="I724" t="str">
            <v>Đất ở tại đô thị</v>
          </cell>
          <cell r="J724" t="str">
            <v>Phố Cù Chính Lan (từ Tiếp giáp đường Lê Hữu Trác đến Tiếp giáp đường Tuệ Tĩnh (số nhà 001, Tổ dân phố 27))</v>
          </cell>
          <cell r="M724">
            <v>1431297.7099236641</v>
          </cell>
        </row>
        <row r="725">
          <cell r="I725" t="str">
            <v>Đất ở tại đô thị</v>
          </cell>
          <cell r="J725" t="str">
            <v>Đường Tô Hiệu (13,5m) (từ Tiếp giáp đường R2 đến Tiếp giáp đường số 5)</v>
          </cell>
          <cell r="M725">
            <v>952380.95238095243</v>
          </cell>
        </row>
        <row r="726">
          <cell r="I726" t="str">
            <v>Đất ở tại đô thị</v>
          </cell>
          <cell r="J726" t="str">
            <v>Đường Trường Chinh (từ Tiếp giáp đường Nguyễn Hữu Thọ đến Tiếp giáp đường 30-4)</v>
          </cell>
          <cell r="M726">
            <v>2857142.8571428573</v>
          </cell>
        </row>
        <row r="727">
          <cell r="I727" t="str">
            <v>Đất ở tại đô thị</v>
          </cell>
          <cell r="J727" t="str">
            <v>Phố Tôn Thất Bách (từ Tiếp giáp đường Lê Hữu Trác đến Tiếp giáp phố Tôn Thất Tùng)</v>
          </cell>
          <cell r="M727">
            <v>944287.0632672332</v>
          </cell>
        </row>
        <row r="728">
          <cell r="I728" t="str">
            <v>Đất ở 104m2;  đất trông cây hàng năm khác 23,8</v>
          </cell>
          <cell r="J728" t="str">
            <v>Các vị trí còn lại của thành phố Lai Châu cũ</v>
          </cell>
          <cell r="M728">
            <v>532081.37715179974</v>
          </cell>
        </row>
        <row r="729">
          <cell r="I729" t="str">
            <v>Đất ở tại đô thị</v>
          </cell>
          <cell r="J729" t="str">
            <v>Phố Vương Thừa Vũ (từ Tiếp giáp đường Hoàng Văn Thụ đến Tiếp giáp đường Nguyễn Thái Bình)</v>
          </cell>
          <cell r="M729">
            <v>1142857.142857143</v>
          </cell>
        </row>
        <row r="730">
          <cell r="I730" t="str">
            <v>Đất ở tại đô thị</v>
          </cell>
          <cell r="J730" t="str">
            <v>Các vị trí còn lại của thành phố Lai Châu cũ</v>
          </cell>
          <cell r="M730">
            <v>863557.85837651126</v>
          </cell>
        </row>
        <row r="731">
          <cell r="I731" t="str">
            <v>Đất ở tại đô thị</v>
          </cell>
          <cell r="J731" t="str">
            <v>Phố Hà Huy Tập (từ Tiếp giáp đường 30-4 đến Tiếp giáp đường Đặng Thai Mai)</v>
          </cell>
          <cell r="M731">
            <v>1523809.5238095238</v>
          </cell>
        </row>
        <row r="732">
          <cell r="I732" t="str">
            <v>Đất ở tại đô thị</v>
          </cell>
          <cell r="J732" t="str">
            <v>Phố Trần Quốc Toản (từ Tiếp giáp phố Thành Công đến Tiếp giáp ranh giới đất CT điện lực Lai Châu)</v>
          </cell>
          <cell r="M732">
            <v>1904761.9047619049</v>
          </cell>
        </row>
        <row r="733">
          <cell r="I733" t="str">
            <v>Đất ở tại đô thị</v>
          </cell>
          <cell r="J733" t="str">
            <v>Đường Ngô Quyền (từ Tiếp giáp Huỳnh Thúc Kháng đến Tiếp giáp đường Nguyễn Chí Thanh)</v>
          </cell>
          <cell r="M733">
            <v>1333333.3333333333</v>
          </cell>
        </row>
        <row r="734">
          <cell r="I734" t="str">
            <v xml:space="preserve">Đất trồng lúa nước còn lại </v>
          </cell>
          <cell r="J734"/>
          <cell r="M734">
            <v>113224.63768115941</v>
          </cell>
        </row>
        <row r="735">
          <cell r="I735"/>
          <cell r="J735"/>
          <cell r="M735">
            <v>0</v>
          </cell>
        </row>
        <row r="736">
          <cell r="I736" t="str">
            <v>Đất ở tại đô thị</v>
          </cell>
          <cell r="J736" t="str">
            <v>Đường Bế Văn Đàn (từ Tiếp giáp đường tránh ngập đến Hết trụ sở Viện kiểm sát tỉnh (Cũ))</v>
          </cell>
          <cell r="M736">
            <v>981461.28680479818</v>
          </cell>
        </row>
        <row r="737">
          <cell r="I737" t="str">
            <v>Đất ở tại nông thôn 177,2m2</v>
          </cell>
          <cell r="J737"/>
          <cell r="M737">
            <v>400641.02564102568</v>
          </cell>
        </row>
        <row r="738">
          <cell r="I738" t="str">
            <v>Đất trông cây hàng năm khác 10,0m2</v>
          </cell>
          <cell r="J738"/>
          <cell r="M738"/>
        </row>
        <row r="739">
          <cell r="I739" t="str">
            <v>Đất ở tại đô thị</v>
          </cell>
          <cell r="J739" t="str">
            <v>Đường Phạm Văn Đồng (từ Tiếp giáp Đại lộ Lê Lợi đến Giáp đường Nguyễn Hữu Thọ)</v>
          </cell>
          <cell r="M739">
            <v>952380.95238095243</v>
          </cell>
        </row>
        <row r="740">
          <cell r="I740" t="str">
            <v>Đất ở tại đô thị</v>
          </cell>
          <cell r="J740" t="str">
            <v>Đường Trần Khát Chân (từ Tiếp giáp đường Trần Huy Liệu đến Tiếp giáp đường Hoàng Văn Thụ)</v>
          </cell>
          <cell r="M740">
            <v>1142857.142857143</v>
          </cell>
        </row>
        <row r="741">
          <cell r="I741" t="str">
            <v>Đất ở tại đô thị</v>
          </cell>
          <cell r="J741" t="str">
            <v>Phố Tôn Thất Bách (từ Tiếp giáp đường Lê Hữu Trác đến Tiếp giáp phố Tôn Thất Tùng)</v>
          </cell>
          <cell r="M741">
            <v>826446.28099173552</v>
          </cell>
        </row>
        <row r="742">
          <cell r="I742" t="str">
            <v>Đất ở tại đô thị</v>
          </cell>
          <cell r="J742" t="str">
            <v>Đường Nguyễn Trãi (từ Tiếp giáp ngã 3 rẽ đường Trần Can đến Hết địa phận phường Quyết Thắng cũ)</v>
          </cell>
          <cell r="M742">
            <v>2212389.3805309734</v>
          </cell>
        </row>
        <row r="743">
          <cell r="I743" t="str">
            <v>- Đất ở: 201m2
- Đất trồng cây hằng năm khác: 267m2</v>
          </cell>
          <cell r="J743" t="str">
            <v>Đường số 4, số 5 (từ Tiếp giáp đường Pusamcap đến Tiếp giáp đường Tô Hiệu)</v>
          </cell>
          <cell r="M743">
            <v>427350.42735042737</v>
          </cell>
        </row>
        <row r="744">
          <cell r="I744" t="str">
            <v>Đất ở tại đô thị</v>
          </cell>
          <cell r="J744" t="str">
            <v>Đường Chu Văn An (từ Tiếp giáp đường Ngô Quyền đến Tiếp giáp Huỳnh Thúc Kháng)</v>
          </cell>
          <cell r="M744">
            <v>1951219.512195122</v>
          </cell>
        </row>
        <row r="745">
          <cell r="I745" t="str">
            <v>Đất ở tại đô thị</v>
          </cell>
          <cell r="J745" t="str">
            <v>Các vị trí còn lại của thành phố Lai Châu cũ</v>
          </cell>
          <cell r="M745">
            <v>1190476.1904761905</v>
          </cell>
        </row>
        <row r="746">
          <cell r="I746" t="str">
            <v>Đất ở tại đô thị</v>
          </cell>
          <cell r="J746" t="str">
            <v>Phố Hồ Xuân Hương (từ Tiếp giáp đường Điện Biên Phủ đến Tiếp giáp đường Trần Quốc Mạnh)</v>
          </cell>
          <cell r="M746">
            <v>2380952.3809523811</v>
          </cell>
        </row>
        <row r="747">
          <cell r="I747" t="str">
            <v>Đất ở tại đô thị</v>
          </cell>
          <cell r="J747"/>
          <cell r="M747">
            <v>1428571.4285714286</v>
          </cell>
        </row>
        <row r="748">
          <cell r="I748" t="str">
            <v>Đất ở tại đô thị</v>
          </cell>
          <cell r="J748" t="str">
            <v>Các vị trí còn lại của thành phố Lai Châu cũ</v>
          </cell>
          <cell r="M748">
            <v>761904.76190476189</v>
          </cell>
        </row>
        <row r="749">
          <cell r="I749" t="str">
            <v>- Đất ở: 105m2
- Đất trồng cây hằng năm khác: 41,5m2</v>
          </cell>
          <cell r="J749"/>
          <cell r="M749">
            <v>546075.08532423212</v>
          </cell>
        </row>
        <row r="750">
          <cell r="I750" t="str">
            <v>- Đất ở: 105m2
- Đất trồng cây hằng năm khác: 35</v>
          </cell>
          <cell r="J750" t="str">
            <v>Các vị trí còn lại của thành phố Lai Châu cũ</v>
          </cell>
          <cell r="M750">
            <v>571428.57142857148</v>
          </cell>
        </row>
        <row r="751">
          <cell r="I751" t="str">
            <v>- Đất ở: 74,4m2
- Đất trồng cây hằng năm khác: 91m2</v>
          </cell>
          <cell r="J751" t="str">
            <v>Đường nhánh (Bản Nậm Loỏng 3, phường Quyết Thắng) (từ Tiếp giáp đường Trần Can đến Tiếp giáp đường Võ Nguyên Giáp)</v>
          </cell>
          <cell r="M751">
            <v>362756.9528415961</v>
          </cell>
        </row>
        <row r="752">
          <cell r="I752" t="str">
            <v>Đất ở tại đô thị</v>
          </cell>
          <cell r="J752" t="str">
            <v>Đường Chu Văn An (từ Tiếp giáp đường Ngô Quyền đến Tiếp giáp Huỳnh Thúc Kháng)</v>
          </cell>
          <cell r="M752">
            <v>2000000</v>
          </cell>
        </row>
        <row r="753">
          <cell r="I753" t="str">
            <v>Đất ở tại đô thị</v>
          </cell>
          <cell r="J753" t="str">
            <v>Phố Lưu Quý An (từ Tiếp giáp với đường Hoàng Văn Thái (số nhà 071, tổ dân phố số 19) đến Tiếp giáp với phố Kim Đồng (Trường THCS Tân Phong))</v>
          </cell>
          <cell r="M753">
            <v>1675643.327348893</v>
          </cell>
        </row>
        <row r="754">
          <cell r="I754" t="str">
            <v>- Đất ở: 80m2
- Đất trồng cây hằng năm khác: 18,8m2</v>
          </cell>
          <cell r="J754" t="str">
            <v>Ngõ 226 đường Trần Hưng Đạo (từ Tiếp giáp đường Trần Hưng Đạo đến Nhà máy gạch Tuynel cũ)</v>
          </cell>
          <cell r="M754">
            <v>576923.07692307699</v>
          </cell>
        </row>
        <row r="755">
          <cell r="I755" t="str">
            <v>Đất ở tại đô thị</v>
          </cell>
          <cell r="J755" t="str">
            <v>Đường Trần Khát Chân (từ Tiếp giáp đường Trần Huy Liệu đến Tiếp giáp đường Hoàng Văn Thụ)</v>
          </cell>
          <cell r="M755">
            <v>1327014.2180094786</v>
          </cell>
        </row>
        <row r="756">
          <cell r="I756" t="str">
            <v>Đất ở tại nông thôn</v>
          </cell>
          <cell r="J756"/>
          <cell r="M756">
            <v>252454.41795231416</v>
          </cell>
        </row>
        <row r="757">
          <cell r="I757" t="str">
            <v>- Đất ở tại đô thị: 134,5m2
- Đất trồng cây hằng năm khác: 102,1m2</v>
          </cell>
          <cell r="J757"/>
          <cell r="M757">
            <v>507185.12256973796</v>
          </cell>
        </row>
        <row r="758">
          <cell r="I758" t="str">
            <v>Đất ở tại đô thị</v>
          </cell>
          <cell r="J758" t="str">
            <v>Phố Trần Quốc Toản (từ Tiếp giáp phố Thành Công đến Tiếp giáp ranh giới đất CT điện lực Lai Châu)</v>
          </cell>
          <cell r="M758">
            <v>1525262.1544327931</v>
          </cell>
        </row>
        <row r="759">
          <cell r="I759" t="str">
            <v>Đất trồng cây hằng năm khác</v>
          </cell>
          <cell r="J759"/>
          <cell r="M759">
            <v>67934.782608695663</v>
          </cell>
        </row>
        <row r="760">
          <cell r="I760" t="str">
            <v>Đất ở tại đô thị</v>
          </cell>
          <cell r="J760" t="str">
            <v>Các vị trí còn lại của thành phố Lai Châu cũ</v>
          </cell>
          <cell r="M760">
            <v>293685.75624082232</v>
          </cell>
        </row>
        <row r="761">
          <cell r="I761" t="str">
            <v>Đất ở tại đô thị</v>
          </cell>
          <cell r="J761" t="str">
            <v>Các vị trí còn lại của thành phố Lai Châu cũ</v>
          </cell>
          <cell r="M761">
            <v>451671.18337850046</v>
          </cell>
        </row>
        <row r="762">
          <cell r="I762" t="str">
            <v>Đất trồng cây hằng năm khác</v>
          </cell>
          <cell r="J762" t="str">
            <v>Các vị trí còn lại của thành phố Lai Châu cũ</v>
          </cell>
          <cell r="M762">
            <v>108147.08002883923</v>
          </cell>
        </row>
        <row r="763">
          <cell r="I763" t="str">
            <v>Đất ở tại đô thị</v>
          </cell>
          <cell r="J763"/>
          <cell r="M763">
            <v>1047619.0476190476</v>
          </cell>
        </row>
        <row r="764">
          <cell r="I764" t="str">
            <v>Đất ở tại đô thị</v>
          </cell>
          <cell r="J764" t="str">
            <v>Phố Cù Chính Lan (từ Giao với phố Tôn Thất Tùng (số nhà 037, tổ dân phố 27) đến Tiếp giáp phố Lê Hữu Trác)</v>
          </cell>
          <cell r="M764">
            <v>2073515.5513666354</v>
          </cell>
        </row>
        <row r="765">
          <cell r="I765" t="str">
            <v>Đất ở tại đô thị</v>
          </cell>
          <cell r="J765" t="str">
            <v>Đường Hoàng Văn Thụ (từ Tiếp giáp phố Trần Đăng Ninh đến Tiếp giáp đường Trần Khát Chân)</v>
          </cell>
          <cell r="M765">
            <v>1503759.3984962406</v>
          </cell>
        </row>
        <row r="766">
          <cell r="I766" t="str">
            <v>Đất ở tại đô thị</v>
          </cell>
          <cell r="J766" t="str">
            <v>Đường N12 (11,5m khu dân cư số 7) (từ Tiếp giáp đường Võ Nguyên Giáp đến Tiếp giáp đường N14)</v>
          </cell>
          <cell r="M766">
            <v>857142.85714285716</v>
          </cell>
        </row>
        <row r="767">
          <cell r="I767" t="str">
            <v>- Đất ở tại đô thị: 224,6m2
- Đất trồng cây hằng năm khác: 92,6m2</v>
          </cell>
          <cell r="J767"/>
          <cell r="M767">
            <v>315258.51197982347</v>
          </cell>
        </row>
        <row r="768">
          <cell r="I768" t="str">
            <v>Đất ở tại đô thị</v>
          </cell>
          <cell r="J768" t="str">
            <v>Các vị trí còn lại của thành phố Lai Châu cũ</v>
          </cell>
          <cell r="M768">
            <v>744601.63812360377</v>
          </cell>
        </row>
        <row r="769">
          <cell r="I769" t="str">
            <v>Đất ở tại nông thôn</v>
          </cell>
          <cell r="J769" t="str">
            <v>Đường Trần Khát Chân (từ Tiếp giáp đường Trần Huy Liệu đến Tiếp giáp đường Hoàng Văn Thụ)</v>
          </cell>
          <cell r="M769">
            <v>1137440.7582938389</v>
          </cell>
        </row>
        <row r="770">
          <cell r="I770" t="str">
            <v>Đất ở tại đô thị</v>
          </cell>
          <cell r="J770" t="str">
            <v>Đường Phạm Ngọc Thạch (từ Tiếp giáp phố Phùng Hưng đến Tiếp giáp phố Đặng Văn Ngữ)</v>
          </cell>
          <cell r="M770">
            <v>2301117.6857330706</v>
          </cell>
        </row>
        <row r="771">
          <cell r="I771" t="str">
            <v>Đất ở tại đô thị</v>
          </cell>
          <cell r="J771" t="str">
            <v>Phố Hà Huy Tập (từ Tiếp giáp đường 30-4 đến Tiếp giáp đường Đặng Thai Mai)</v>
          </cell>
          <cell r="M771">
            <v>2000000</v>
          </cell>
        </row>
        <row r="772">
          <cell r="I772" t="str">
            <v>Đất ở tại đô thị</v>
          </cell>
          <cell r="J772" t="str">
            <v>Đường Trường Chinh (từ Tiếp giáp đường Nguyễn Hữu Thọ đến Tiếp giáp đường 30-4)</v>
          </cell>
          <cell r="M772">
            <v>3047619.0476190476</v>
          </cell>
        </row>
        <row r="773">
          <cell r="I773" t="str">
            <v>Đất ở tại đô thị</v>
          </cell>
          <cell r="J773" t="str">
            <v>Đường Lê Trọng Tấn (từ Tiếp giáp đường Võ Nguyên Giáp đến Tiếp giáp đường Võ Nguyên Giáp)</v>
          </cell>
          <cell r="M773">
            <v>948766.60341555974</v>
          </cell>
        </row>
        <row r="774">
          <cell r="I774" t="str">
            <v>Đất ở tại đô thị</v>
          </cell>
          <cell r="J774" t="str">
            <v>Đường Phan Đình Giót (từ Tiếp giáp đường 30-4 đến Tiếp giáp đường Phạm Ngọc Thạch)</v>
          </cell>
          <cell r="M774">
            <v>1904761.9047619049</v>
          </cell>
        </row>
        <row r="775">
          <cell r="I775" t="str">
            <v>Đất ở tại đô thị</v>
          </cell>
          <cell r="J775" t="str">
            <v>Đường nhánh (Bản Nậm Loỏng 3, phường Quyết Thắng) (từ Tiếp giáp đường Trần Can đến Tiếp giáp đường Võ Nguyên Giáp)</v>
          </cell>
          <cell r="M775">
            <v>355029.58579881658</v>
          </cell>
        </row>
        <row r="776">
          <cell r="I776" t="str">
            <v>Đất ở tại đô thị</v>
          </cell>
          <cell r="J776" t="str">
            <v>Đường Bế Văn Đàn (từ Tiếp giáp đường tránh ngập đến Hết trụ sở Viện kiểm sát tỉnh (Cũ))</v>
          </cell>
          <cell r="M776">
            <v>952380.95238095243</v>
          </cell>
        </row>
        <row r="777">
          <cell r="I777" t="str">
            <v>- Đất ở: 105m2
- Đất trồng cây hằng năm khác: 46,6m2</v>
          </cell>
          <cell r="J777" t="str">
            <v>Đường Nguyễn Trãi (từ Tiếp giáp đường Tôn Đức Thắng đến Tiếp giáp ngã 3 rẽ đường Trần Can)</v>
          </cell>
          <cell r="M777">
            <v>1583113.45646438</v>
          </cell>
        </row>
        <row r="778">
          <cell r="I778" t="str">
            <v>- Đất ở: 103,5m2
- Đất trồng cây hằng năm khác: 7,1m2</v>
          </cell>
          <cell r="J778" t="str">
            <v>Đường Lê Duẩn (từ Tiếp giáp đường Trần Phú đến Tiếp giáp đại lộ Lê Lợi)</v>
          </cell>
          <cell r="M778">
            <v>1898734.1772151899</v>
          </cell>
        </row>
        <row r="779">
          <cell r="I779" t="str">
            <v>- Đất ở: 352m2
- Đất trồng cây hằng năm khác: 102m2</v>
          </cell>
          <cell r="J779" t="str">
            <v>Đường Lê Duẩn (từ Tiếp giáp đường Trần Phú đến Tiếp giáp đại lộ Lê Lợi)</v>
          </cell>
          <cell r="M779">
            <v>1561812.5824901012</v>
          </cell>
        </row>
        <row r="780">
          <cell r="I780" t="str">
            <v>Đất ở tại đô thị</v>
          </cell>
          <cell r="J780" t="str">
            <v>Đường Lê Duẩn (từ Tiếp giáp đường Trần Phú đến Tiếp giáp đại lộ Lê Lợi)</v>
          </cell>
          <cell r="M780">
            <v>2032749.8588368155</v>
          </cell>
        </row>
        <row r="781">
          <cell r="I781" t="str">
            <v>Đất ở tại đô thị</v>
          </cell>
          <cell r="J781" t="str">
            <v>Các vị trí còn lại của thành phố Lai Châu cũ</v>
          </cell>
          <cell r="M781">
            <v>570884.87155090389</v>
          </cell>
        </row>
        <row r="782">
          <cell r="I782" t="str">
            <v>Đất ở tại nông thôn</v>
          </cell>
          <cell r="J782" t="str">
            <v>Vị trí 1 - Khu vực 1 Quốc lộ 4D: Đoạn từ ngã tư đường 30-4, đường Trường Chinh đến cửa hàng xăng dầu số 18 (xã San Thàng cũ)</v>
          </cell>
          <cell r="M782">
            <v>36832.412523020255</v>
          </cell>
        </row>
        <row r="783">
          <cell r="I783" t="str">
            <v>- Đất ở tại nông thôn: 568,3m2
- Đất trồng cây hằng năm khác: 167,5m2</v>
          </cell>
          <cell r="J783" t="str">
            <v>Khu vực 1 - Vị trí 1 - Quốc lộ 4D: Đoạn từ ngã tư đường 30-4, đường Trường Chinh đến cửa hàng xăng dầu số 18 (xã San Thàng)</v>
          </cell>
          <cell r="M783">
            <v>9892.1752893461271</v>
          </cell>
        </row>
        <row r="784">
          <cell r="I784" t="str">
            <v>Đất ở tại đô thị</v>
          </cell>
          <cell r="J784" t="str">
            <v>Đường 19-8 (từ Tiếp giáp đường Bế Văn Đàn đến Tiếp giáp phố Chiêu Tấn)</v>
          </cell>
          <cell r="M784">
            <v>790722.19293621508</v>
          </cell>
        </row>
        <row r="785">
          <cell r="I785" t="str">
            <v>Đất ở tại đô thị</v>
          </cell>
          <cell r="J785" t="str">
            <v>Đường Tô Hiệu (13,5m) (từ Tiếp giáp đường R2 đến Tiếp giáp đường số 5)</v>
          </cell>
          <cell r="M785">
            <v>952380.95238095243</v>
          </cell>
        </row>
        <row r="786">
          <cell r="I786" t="str">
            <v>Đất ở tại đô thị</v>
          </cell>
          <cell r="J786" t="str">
            <v>Phố Bà Triệu (Đường R6A) (từ Tiếp giáp đường PuSamCap đến Tiếp giáp đường R12)</v>
          </cell>
          <cell r="M786">
            <v>1523809.5238095238</v>
          </cell>
        </row>
        <row r="787">
          <cell r="I787" t="str">
            <v>Đất ở tại đô thị</v>
          </cell>
          <cell r="J787" t="str">
            <v>Đường Phạm Ngọc Thạch (từ Tiếp giáp phố Phùng Hưng đến Tiếp giáp phố Đặng Văn Ngữ)</v>
          </cell>
          <cell r="M787">
            <v>2000000</v>
          </cell>
        </row>
        <row r="788">
          <cell r="I788" t="str">
            <v>Đất ở tại đô thị</v>
          </cell>
          <cell r="J788" t="str">
            <v>Phố Phạm Hồng Thái (từ Tiếp giáp đường Hoàng Văn Thụ đến Tiếp giáp đường Nguyễn Thái Bình)</v>
          </cell>
          <cell r="M788">
            <v>1380952.3809523811</v>
          </cell>
        </row>
        <row r="789">
          <cell r="I789" t="str">
            <v>Đất ở tại đô thị</v>
          </cell>
          <cell r="J789" t="str">
            <v>Đường Lê Duẩn (từ Tiếp giáp đường Trần Phú đến Tiếp giáp đại lộ Lê Lợi)</v>
          </cell>
          <cell r="M789">
            <v>3031561.4617940197</v>
          </cell>
        </row>
        <row r="790">
          <cell r="I790" t="str">
            <v>Đất ở tại đô thị</v>
          </cell>
          <cell r="J790" t="str">
            <v>Các vị trí còn lại của thành phố Lai Châu cũ</v>
          </cell>
          <cell r="M790">
            <v>416054.82134116493</v>
          </cell>
        </row>
        <row r="791">
          <cell r="I791" t="str">
            <v>Đất ở tại đô thị</v>
          </cell>
          <cell r="J791" t="str">
            <v>Đường Hồ Tùng Mậu (từ Hết địa phận phường Đoàn Kết đến Tiếp giáp đường Trần Phú)</v>
          </cell>
          <cell r="M791">
            <v>1992882.5622775801</v>
          </cell>
        </row>
        <row r="792">
          <cell r="I792" t="str">
            <v>Đất ở tại đô thị</v>
          </cell>
          <cell r="J792" t="str">
            <v>Phố Nguyễn Huy Tưởng (từ Tiếp giáp đường 30-4 đến Tiếp giáp Phố Trần Bình Trọng)</v>
          </cell>
          <cell r="M792">
            <v>1428571.4285714286</v>
          </cell>
        </row>
        <row r="793">
          <cell r="I793" t="str">
            <v>Đất ở tại đô thị</v>
          </cell>
          <cell r="J793" t="str">
            <v>Đường Lê Trọng Tấn (từ Tiếp giáp đường Võ Nguyên Giáp đến Tiếp giáp đường Võ Nguyên Giáp)</v>
          </cell>
          <cell r="M793">
            <v>948766.60341555974</v>
          </cell>
        </row>
        <row r="794">
          <cell r="I794" t="str">
            <v>- Đất ở: 150m2
- Đất trồng cây hằng năm khác: 637m2</v>
          </cell>
          <cell r="J794"/>
          <cell r="M794">
            <v>190524.5776705195</v>
          </cell>
        </row>
        <row r="795">
          <cell r="I795" t="str">
            <v>Đất ở tại đô thị</v>
          </cell>
          <cell r="J795" t="str">
            <v>Đường Tô Hiệu (13,5m) (từ Tiếp giáp đường R2 đến Tiếp giáp đường số 5)</v>
          </cell>
          <cell r="M795">
            <v>952380.95238095243</v>
          </cell>
        </row>
        <row r="796">
          <cell r="I796" t="str">
            <v>Đất ở tại nông thôn</v>
          </cell>
          <cell r="J796" t="str">
            <v>Vị trí 1 - Khu vực 1 Quốc lộ 4D: Đoạn từ ngã tư đường 30-4, đường Trường Chinh đến cửa hàng xăng dầu số 18 (xã San Thàng cũ)</v>
          </cell>
          <cell r="M796">
            <v>1407269.3383038212</v>
          </cell>
        </row>
        <row r="797">
          <cell r="I797" t="str">
            <v>Đất ở tại đô thị</v>
          </cell>
          <cell r="J797" t="str">
            <v>Các vị trí còn lại của thành phố Lai Châu cũ</v>
          </cell>
          <cell r="M797">
            <v>1403180.542563143</v>
          </cell>
        </row>
        <row r="798">
          <cell r="I798" t="str">
            <v>- Đất ở tại đô thị: 121m2
- Đất trồng cây hằng năm khác: 33,7m2</v>
          </cell>
          <cell r="J798"/>
          <cell r="M798">
            <v>581771.17000646412</v>
          </cell>
        </row>
        <row r="799">
          <cell r="I799" t="str">
            <v>Đất ở tại đô thị</v>
          </cell>
          <cell r="J799" t="str">
            <v>Các vị trí còn lại của thành phố Lai Châu cũ</v>
          </cell>
          <cell r="M799">
            <v>619834.71074380167</v>
          </cell>
        </row>
        <row r="800">
          <cell r="I800" t="str">
            <v>Đất ở tại đô thị</v>
          </cell>
          <cell r="J800" t="str">
            <v>Đường Bế Văn Đàn (từ Tiếp giáp đường tránh ngập đến Hết trụ sở Viện kiểm sát tỉnh (Cũ))</v>
          </cell>
          <cell r="M800">
            <v>608695.65217391308</v>
          </cell>
        </row>
        <row r="801">
          <cell r="I801" t="str">
            <v>Đất ở tại đô thị</v>
          </cell>
          <cell r="J801" t="str">
            <v>Đường Tô Hiệu (13,5m) (từ Tiếp giáp đường R2 đến Tiếp giáp đường số 5)</v>
          </cell>
          <cell r="M801">
            <v>952380.95238095243</v>
          </cell>
        </row>
        <row r="802">
          <cell r="I802" t="str">
            <v>- Đất ở: 150m2
- Đất trồng cây hằng năm khác: 637m2</v>
          </cell>
          <cell r="J802" t="str">
            <v>Các vị trí còn lại của thành phố Lai Châu cũ</v>
          </cell>
          <cell r="M802">
            <v>190524.5776705195</v>
          </cell>
        </row>
        <row r="803">
          <cell r="I803" t="str">
            <v>Đất ở tại đô thị</v>
          </cell>
          <cell r="J803" t="str">
            <v>Đường Lê Trọng Tấn (từ Tiếp giáp đường Võ Nguyên Giáp đến Tiếp giáp đường Võ Nguyên Giáp)</v>
          </cell>
          <cell r="M803">
            <v>948766.60341555974</v>
          </cell>
        </row>
        <row r="804">
          <cell r="I804" t="str">
            <v>Đất ở tại đô thị</v>
          </cell>
          <cell r="J804" t="str">
            <v>Phố Nguyễn Huy Tưởng (từ Tiếp giáp đường 30-4 đến Tiếp giáp Phố Trần Bình Trọng)</v>
          </cell>
          <cell r="M804">
            <v>1428571.4285714286</v>
          </cell>
        </row>
        <row r="805">
          <cell r="I805" t="str">
            <v>- Đất ở: 300m2
- Đất trồng cây hằng năm khác: 116m2</v>
          </cell>
          <cell r="J805"/>
          <cell r="M805">
            <v>360576.92307692306</v>
          </cell>
        </row>
        <row r="806">
          <cell r="I806" t="str">
            <v>Đất ở tại đô thị</v>
          </cell>
          <cell r="J806" t="str">
            <v>Đường Hoàng Văn Thụ (từ Tiếp giáp phố Trần Đăng Ninh đến Tiếp giáp đường Trần Khát Chân)</v>
          </cell>
          <cell r="M806">
            <v>1542649.727767695</v>
          </cell>
        </row>
        <row r="807">
          <cell r="I807" t="str">
            <v>Đất ở tại đô thị</v>
          </cell>
          <cell r="J807" t="str">
            <v xml:space="preserve">	
Phố Nguyễn Công Hoan (từ Tiếp giáp đường Võ Nguyên Giáp đến Tiếp giáp đường quy hoạch TN2)</v>
          </cell>
          <cell r="M807">
            <v>857142.85714285716</v>
          </cell>
        </row>
        <row r="808">
          <cell r="I808" t="str">
            <v>Đất ở tại đô thị</v>
          </cell>
          <cell r="J808" t="str">
            <v>Phố Cù Chính Lan (từ Giao với phố Tôn Thất Tùng (số nhà 037, tổ dân phố 27) đến Tiếp giáp phố Lê Hữu Trác)</v>
          </cell>
          <cell r="M808">
            <v>2351834.4308560677</v>
          </cell>
        </row>
        <row r="809">
          <cell r="I809" t="str">
            <v>Đất ở tại đô thị</v>
          </cell>
          <cell r="J809" t="str">
            <v>Đường Trần Duy Hưng (Đường 2B3 - 11,5m) (từ Tiếp giáp đường Tôn Thất Tùng đến Tiếp giáp phố Lê Hữu Trác)</v>
          </cell>
          <cell r="M809">
            <v>1135288.5525070955</v>
          </cell>
        </row>
        <row r="810">
          <cell r="I810" t="str">
            <v>Đất ở tại đô thị</v>
          </cell>
          <cell r="J810" t="str">
            <v>Phố Nguyễn Phong Sắc (từ Giao với đường quy hoạch số 2-15 đến Tiếp giáp phố Phùng Chí Kiên)</v>
          </cell>
          <cell r="M810">
            <v>952380.95238095243</v>
          </cell>
        </row>
        <row r="811">
          <cell r="I811" t="str">
            <v>Đất ở tại đô thị</v>
          </cell>
          <cell r="J811" t="str">
            <v>Đường Nguyễn Trãi (từ Tiếp giáp đường Tôn Đức Thắng đến Tiếp giáp ngã 3 rẽ đường Trần Can)</v>
          </cell>
          <cell r="M811">
            <v>1798561.1510791366</v>
          </cell>
        </row>
        <row r="812">
          <cell r="I812" t="str">
            <v>Đất ở tại đô thị</v>
          </cell>
          <cell r="J812"/>
          <cell r="M812">
            <v>1014656.1443066515</v>
          </cell>
        </row>
        <row r="813">
          <cell r="I813" t="str">
            <v>Đất ở tại đô thị</v>
          </cell>
          <cell r="J813"/>
          <cell r="M813">
            <v>645161.29032258061</v>
          </cell>
        </row>
        <row r="814">
          <cell r="I814" t="str">
            <v>Đất ở tại đô thị</v>
          </cell>
          <cell r="J814"/>
          <cell r="M814">
            <v>1600000</v>
          </cell>
        </row>
        <row r="815">
          <cell r="I815" t="str">
            <v>Đất ở tại đô thị</v>
          </cell>
          <cell r="J815" t="str">
            <v>Đường Trần Khát Chân (từ Tiếp giáp đường Trần Huy Liệu đến Tiếp giáp đường Hoàng Văn Thụ)</v>
          </cell>
          <cell r="M815">
            <v>1142857.142857143</v>
          </cell>
        </row>
        <row r="816">
          <cell r="I816" t="str">
            <v>Đất ở tại đô thị</v>
          </cell>
          <cell r="J816" t="str">
            <v>Đường Bế Văn Đàn (từ Tiếp giáp đường tránh ngập đến Hết trụ sở Viện kiểm sát tỉnh (Cũ))</v>
          </cell>
          <cell r="M816">
            <v>492287.49589760421</v>
          </cell>
        </row>
        <row r="817">
          <cell r="I817" t="str">
            <v>Đất trồng lúa nước</v>
          </cell>
          <cell r="J817"/>
          <cell r="M817">
            <v>17102.787754403969</v>
          </cell>
        </row>
        <row r="818">
          <cell r="I818" t="str">
            <v>Đất ở tại đô thị</v>
          </cell>
          <cell r="J818" t="str">
            <v>Phố Nguyễn Phong Sắc (từ Giao với đường quy hoạch số 2-15 đến Tiếp giáp phố Phùng Chí Kiên)</v>
          </cell>
          <cell r="M818">
            <v>1142857.142857143</v>
          </cell>
        </row>
        <row r="819">
          <cell r="I819" t="str">
            <v>Đất ở tại đô thị</v>
          </cell>
          <cell r="J819" t="str">
            <v>Phố Tôn Thất Bách (từ Tiếp giáp đường Lê Hữu Trác đến Tiếp giáp phố Tôn Thất Tùng)</v>
          </cell>
          <cell r="M819">
            <v>826446.28099173552</v>
          </cell>
        </row>
        <row r="820">
          <cell r="I820" t="str">
            <v>Đất ở tại nông thôn</v>
          </cell>
          <cell r="J820"/>
          <cell r="M820">
            <v>904159.13200723333</v>
          </cell>
        </row>
        <row r="821">
          <cell r="I821" t="str">
            <v>Đất ở tại đô thị</v>
          </cell>
          <cell r="J821" t="str">
            <v>Phố Quyết Tiến (từ Tiếp giáp đường Trần Quý Cáp đến Phố Nguyễn Khánh Toàn)</v>
          </cell>
          <cell r="M821">
            <v>792864.22200198215</v>
          </cell>
        </row>
        <row r="822">
          <cell r="I822" t="str">
            <v>- Đất ở tại đô thị: 106,4. Đất bằng trồng cây hàng năm khác: 376,9</v>
          </cell>
          <cell r="J822" t="str">
            <v>Đường nhánh (Bản Nậm Loỏng 3, phường Quyết Thắng) (từ Tiếp giáp đường Trần Can đến Tiếp giáp đường Võ Nguyên Giáp)</v>
          </cell>
          <cell r="M822">
            <v>144837.57500517278</v>
          </cell>
        </row>
        <row r="823">
          <cell r="I823" t="str">
            <v>Đất ở tại nông thôn</v>
          </cell>
          <cell r="J823" t="str">
            <v>Các vị trí còn lại của thành phố Lai Châu cũ</v>
          </cell>
          <cell r="M823">
            <v>933333.33333333337</v>
          </cell>
        </row>
        <row r="824">
          <cell r="I824" t="str">
            <v>Đất ở tại đô thị</v>
          </cell>
          <cell r="J824" t="str">
            <v>Phố Nguyễn Phong Sắc (từ Giao với đường quy hoạch số 2-15 đến Tiếp giáp phố Phùng Chí Kiên)</v>
          </cell>
          <cell r="M824">
            <v>2380952.3809523811</v>
          </cell>
        </row>
        <row r="825">
          <cell r="I825" t="str">
            <v>Đất ở tại đô thị</v>
          </cell>
          <cell r="J825" t="str">
            <v>Đường Nguyễn Khuyến (từ Tiếp giáp đường 30-4 đến Tiếp giáp đường Phạm Ngọc Thạch)</v>
          </cell>
          <cell r="M825">
            <v>1904761.9047619049</v>
          </cell>
        </row>
        <row r="826">
          <cell r="I826" t="str">
            <v>Đất ở tại đô thị</v>
          </cell>
          <cell r="J826" t="str">
            <v>Các vị trí còn lại của thành phố Lai Châu cũ</v>
          </cell>
          <cell r="M826">
            <v>933333.33333333337</v>
          </cell>
        </row>
        <row r="827">
          <cell r="I827" t="str">
            <v xml:space="preserve">Đất trồng cây hàng năm khác </v>
          </cell>
          <cell r="J827"/>
          <cell r="M827">
            <v>41459.369817578772</v>
          </cell>
        </row>
        <row r="828">
          <cell r="I828" t="str">
            <v>Đất ở tại đô thị</v>
          </cell>
          <cell r="J828" t="str">
            <v>Đường Vừ A Dính (từ Tiếp giáp đường Trần Hưng Đạo đến Tiếp giáp phố Chiêu Tấn)</v>
          </cell>
          <cell r="M828">
            <v>2568493.1506849318</v>
          </cell>
        </row>
        <row r="829">
          <cell r="I829" t="str">
            <v>Đất ở tại đô thị</v>
          </cell>
          <cell r="J829" t="str">
            <v>Phố Chu Huy Mân (từ Tiếp giáp phố Sùng Phái Sinh đến Tiếp giáp phố Đào Duy Anh)</v>
          </cell>
          <cell r="M829">
            <v>1396648.0446927373</v>
          </cell>
        </row>
        <row r="830">
          <cell r="I830" t="str">
            <v>Đất ở tại đô thị</v>
          </cell>
          <cell r="J830" t="str">
            <v>Phố Kim Đồng (từ Tiếp giáp đường Trần Quý Cáp đến Tiếp giáp trục N-04)</v>
          </cell>
          <cell r="M830">
            <v>1904761.9047619049</v>
          </cell>
        </row>
        <row r="831">
          <cell r="I831" t="str">
            <v>Đất ở tại đô thị</v>
          </cell>
          <cell r="J831" t="str">
            <v>Đường Trần Quang Diệu (từ Tiếp giáp đường Nguyễn Chí Thanh đến Tiếp giáp phố Nguyễn Cao)</v>
          </cell>
          <cell r="M831">
            <v>3333333.3333333335</v>
          </cell>
        </row>
        <row r="832">
          <cell r="I832" t="str">
            <v>Đất ở tại đô thị</v>
          </cell>
          <cell r="J832" t="str">
            <v>Đường Nguyễn Thị Định (từ Tiếp giáp đường Nguyễn Chí Thanh kéo dài đến Tiếp giáp đường Lò Văn Hặc)</v>
          </cell>
          <cell r="M832">
            <v>2000000</v>
          </cell>
        </row>
        <row r="833">
          <cell r="I833" t="str">
            <v>Đất ở tại đô thị</v>
          </cell>
          <cell r="J833" t="str">
            <v>Phố Phạm Hồng Thái (từ Tiếp giáp đường Hoàng Văn Thụ đến Tiếp giáp đường Nguyễn Thái Bình)</v>
          </cell>
          <cell r="M833">
            <v>1142857.142857143</v>
          </cell>
        </row>
        <row r="834">
          <cell r="I834" t="str">
            <v>Đất ở tại đô thị</v>
          </cell>
          <cell r="J834" t="str">
            <v>Phố Đào Duy Anh (từ Tiếp giáp phố Chu Huy Mẫn đến Tiếp giáp phố Võ Thị Sáu)</v>
          </cell>
          <cell r="M834">
            <v>1428571.4285714286</v>
          </cell>
        </row>
        <row r="835">
          <cell r="I835" t="str">
            <v>Đất ở tại đô thị</v>
          </cell>
          <cell r="J835" t="str">
            <v>Phố Lê Văn Lương (từ Tiếp giáp đường Trường Chinh đến Tiếp giáp đường Nguyễn Hữu Thọ)</v>
          </cell>
          <cell r="M835">
            <v>761904.76190476189</v>
          </cell>
        </row>
        <row r="836">
          <cell r="I836" t="str">
            <v>Đất ở tại đô thị</v>
          </cell>
          <cell r="J836" t="str">
            <v>Phố Lê Anh Xuân (từ Tiếp giáp đường Đặng Thai Mai đến Tiếp giáp đường 2-6)</v>
          </cell>
          <cell r="M836">
            <v>1523809.5238095238</v>
          </cell>
        </row>
        <row r="837">
          <cell r="I837" t="str">
            <v xml:space="preserve">Đất trồng cây lâu năm </v>
          </cell>
          <cell r="J837"/>
          <cell r="M837">
            <v>42291.345076230144</v>
          </cell>
        </row>
        <row r="838">
          <cell r="I838" t="str">
            <v>Đất ở tại đô thị</v>
          </cell>
          <cell r="J838" t="str">
            <v>Phố Trần Đăng Ninh (từ Tiếp giáp đường Trường Chinh đến Tiếp giáp đường Võ Văn Kiệt)</v>
          </cell>
          <cell r="M838">
            <v>1904761.9047619049</v>
          </cell>
        </row>
        <row r="839">
          <cell r="I839" t="str">
            <v>Đất ở tại đô thị</v>
          </cell>
          <cell r="J839" t="str">
            <v>Đường 10-10 (20,5m) (từ Tiếp giáp đường Võ Nguyên Giáp đến Tiếp giáp đường Nguyễn Trãi)</v>
          </cell>
          <cell r="M839">
            <v>1523809.5238095238</v>
          </cell>
        </row>
        <row r="840">
          <cell r="I840" t="str">
            <v>Đất ở tại nông thôn: 181,9m2
Đất trồng cây hàng năm khác: 140,6m2</v>
          </cell>
          <cell r="J840"/>
          <cell r="M840">
            <v>620155.03875968989</v>
          </cell>
        </row>
        <row r="841">
          <cell r="I841" t="str">
            <v>Đất ở tại nông thôn: 130,9m2
Đất trồng cây hàng năm khác: 1,5m2</v>
          </cell>
          <cell r="J841"/>
          <cell r="M841">
            <v>566465.25679758308</v>
          </cell>
        </row>
        <row r="842">
          <cell r="I842" t="str">
            <v>Đất ở tại đô thị</v>
          </cell>
          <cell r="J842"/>
          <cell r="M842">
            <v>1316482.3591363875</v>
          </cell>
        </row>
        <row r="843">
          <cell r="I843" t="str">
            <v>Đất ở tại đô thị: 123,5m2
Đất trồng cây hàng năm khác: 15,7m2</v>
          </cell>
          <cell r="J843" t="str">
            <v>Đường Trần Phú (từ Tiếp giáp đường Trần Hưng Đạo đến Tiếp giáp Đại lộ Lê Lợi)</v>
          </cell>
          <cell r="M843">
            <v>5028735.6321839085</v>
          </cell>
        </row>
        <row r="844">
          <cell r="I844" t="str">
            <v>Đất trồng cây hàng năm khác</v>
          </cell>
          <cell r="J844"/>
          <cell r="M844">
            <v>54629.882545752524</v>
          </cell>
        </row>
        <row r="845">
          <cell r="I845" t="str">
            <v>Đất ở tại đô thị</v>
          </cell>
          <cell r="J845" t="str">
            <v>Phố Quyết Thắng (từ Tiếp giáp phố Nguyễn Bỉnh Khiêm đến Tiếp giáp đường Tôn Đức Thắng)</v>
          </cell>
          <cell r="M845">
            <v>952380.95238095243</v>
          </cell>
        </row>
        <row r="846">
          <cell r="I846" t="str">
            <v>Đất ở tại đô thị: 69,6m2
Đất trồng cây hàng năm khác: 19,1m2</v>
          </cell>
          <cell r="J846" t="str">
            <v>Đường Nguyễn Trãi (từ Tiếp giáp đường Tôn Đức Thắng đến Tiếp giáp ngã 3 rẽ đường Trần Can)</v>
          </cell>
          <cell r="M846">
            <v>563697.85794813978</v>
          </cell>
        </row>
        <row r="847">
          <cell r="I847" t="str">
            <v>Đất ở tại đô thị</v>
          </cell>
          <cell r="J847" t="str">
            <v>Đường Trần Hưng Đạo (từ Tiếp giáp đường Vừ A Dính đến Tiếp giáp đường Bế Văn Đàn)</v>
          </cell>
          <cell r="M847">
            <v>3419452.887537994</v>
          </cell>
        </row>
        <row r="848">
          <cell r="I848" t="str">
            <v>Đất ở tại đô thị: 69,6,6m2
Đất trồng cây hàng năm khác: 124,3m2</v>
          </cell>
          <cell r="J848" t="str">
            <v>Đường Lê Duẩn (từ Tiếp giáp đường Trần Phú đến Tiếp giáp đại lộ Lê Lợi)</v>
          </cell>
          <cell r="M848">
            <v>2025111.3811259619</v>
          </cell>
        </row>
        <row r="849">
          <cell r="I849" t="str">
            <v>Đất ở tại đô thị</v>
          </cell>
          <cell r="J849" t="str">
            <v>Phố Tôn Thất Bách (từ Tiếp giáp đường Lê Hữu Trác đến Tiếp giáp phố Tôn Thất Tùng)</v>
          </cell>
          <cell r="M849">
            <v>947867.298578199</v>
          </cell>
        </row>
        <row r="850">
          <cell r="I850" t="str">
            <v>Đất ở tại đô thị</v>
          </cell>
          <cell r="J850" t="str">
            <v>Phố Hà Huy Tập (từ Tiếp giáp đường 30-4 đến Tiếp giáp đường Đặng Thai Mai)</v>
          </cell>
          <cell r="M850">
            <v>2000000</v>
          </cell>
        </row>
        <row r="851">
          <cell r="I851" t="str">
            <v>Đất ở tại đô thị</v>
          </cell>
          <cell r="J851" t="str">
            <v>Phố Trung Dũng (từ Tiếp giáp phố Đoàn Trần Nghiệp đến Tiếp giáp đường Nguyễn Văn Linh)</v>
          </cell>
          <cell r="M851">
            <v>3668861.7121354658</v>
          </cell>
        </row>
        <row r="852">
          <cell r="I852" t="str">
            <v>Đất ở: 100m
Đất trồng cây hàng năm khác: 49,4m</v>
          </cell>
          <cell r="J852"/>
          <cell r="M852">
            <v>334672.02141900937</v>
          </cell>
        </row>
        <row r="853">
          <cell r="I853" t="str">
            <v>Đất ở tại đô thị</v>
          </cell>
          <cell r="J853" t="str">
            <v>Phố Phạm Hồng Thái (từ Tiếp giáp đường Hoàng Văn Thụ đến Tiếp giáp đường Nguyễn Thái Bình)</v>
          </cell>
          <cell r="M853">
            <v>1142857.142857143</v>
          </cell>
        </row>
        <row r="854">
          <cell r="I854" t="str">
            <v>Đất trồng cây hàng năm khác</v>
          </cell>
          <cell r="J854" t="str">
            <v>Các vị trí còn lại của thành phố Lai Châu cũ</v>
          </cell>
          <cell r="M854">
            <v>70704.690077775158</v>
          </cell>
        </row>
        <row r="855">
          <cell r="I855" t="str">
            <v>Đất ở tại đô thị</v>
          </cell>
          <cell r="J855" t="str">
            <v>Tuyến số 2 (từ Tiếp giáp đường Nguyễn Phong Sắc đến Tiếp giáp tuyến số 1 và tuyến số 4)</v>
          </cell>
          <cell r="M855">
            <v>952380.95238095243</v>
          </cell>
        </row>
        <row r="856">
          <cell r="I856" t="str">
            <v>Đất ở tại đô thị: 145,6
Đất trồng cây hàng năm khác: 27,4</v>
          </cell>
          <cell r="J856"/>
          <cell r="M856">
            <v>5780346.8208092488</v>
          </cell>
        </row>
        <row r="857">
          <cell r="I857" t="str">
            <v>Đất ở tại nông thôn: 400m
Đất trồng cây hàng năm khác: 411</v>
          </cell>
          <cell r="J857"/>
          <cell r="M857">
            <v>123304.56226880394</v>
          </cell>
        </row>
        <row r="858">
          <cell r="I858" t="str">
            <v>Đất trồng cây hàng năm khác</v>
          </cell>
          <cell r="J858" t="str">
            <v>Các vị trí còn lại của thành phố Lai Châu cũ</v>
          </cell>
          <cell r="M858">
            <v>42526.047203912392</v>
          </cell>
        </row>
        <row r="859">
          <cell r="I859" t="str">
            <v>Đất ở tại đô thị</v>
          </cell>
          <cell r="J859" t="str">
            <v>Đường Lê Duẩn (từ Tiếp giáp đường Trần Phú đến Tiếp giáp đại lộ Lê Lợi)</v>
          </cell>
          <cell r="M859">
            <v>2857142.8571428573</v>
          </cell>
        </row>
        <row r="860">
          <cell r="I860" t="str">
            <v>Đất ở tại đô thị</v>
          </cell>
          <cell r="J860" t="str">
            <v>Phố Tôn Thất Bách (từ Tiếp giáp đường Lê Hữu Trác đến Tiếp giáp phố Tôn Thất Tùng)</v>
          </cell>
          <cell r="M860">
            <v>945179.58412098303</v>
          </cell>
        </row>
        <row r="861">
          <cell r="I861" t="str">
            <v>Đất ở tại đô thị</v>
          </cell>
          <cell r="J861" t="str">
            <v>Đường Thanh Niên (từ Tiếp giáp Đại lộ Lê Lợi đến Tiếp giáp phố Tô Hiến Thành)</v>
          </cell>
          <cell r="M861">
            <v>2000000</v>
          </cell>
        </row>
        <row r="862">
          <cell r="I862" t="str">
            <v>Đất ở tại đô thị</v>
          </cell>
          <cell r="J862" t="str">
            <v>Đường Xuân Thủy (từ Tiếp giáp phố Nguyễn Bỉnh Khiêm đến Tiếp giáp đường Võ Nguyên Giáp)</v>
          </cell>
          <cell r="M862">
            <v>889328.06324110669</v>
          </cell>
        </row>
        <row r="863">
          <cell r="I863" t="str">
            <v>Đất ở tại đô thị: 121,5
Đất trồng cây hàng năm khác: 78,1</v>
          </cell>
          <cell r="J863" t="str">
            <v>Các vị trí còn lại của thành phố Lai Châu cũ</v>
          </cell>
          <cell r="M863">
            <v>250501.00200400801</v>
          </cell>
        </row>
        <row r="864">
          <cell r="I864" t="str">
            <v>Đất ở tại đô thị</v>
          </cell>
          <cell r="J864" t="str">
            <v>Phố Chu Huy Mân (từ Tiếp giáp phố Sùng Phái Sinh đến Tiếp giáp phố Đào Duy Anh)</v>
          </cell>
          <cell r="M864">
            <v>952380.95238095243</v>
          </cell>
        </row>
        <row r="865">
          <cell r="I865" t="str">
            <v>Đất ở tại đô thị</v>
          </cell>
          <cell r="J865" t="str">
            <v>Đường 30 - 4 (từ Tiếp giáp đường Nguyễn Hữu Thọ đến Hết Bệnh viện Đa khoa tỉnh)</v>
          </cell>
          <cell r="M865">
            <v>4221388.3677298315</v>
          </cell>
        </row>
        <row r="866">
          <cell r="I866" t="str">
            <v>Đất ở tại đô thị</v>
          </cell>
          <cell r="J866" t="str">
            <v>Đường 2B (13,5m) (từ Tiếp giáp phố Nguyễn Đình Chiểu đến Tiếp giáp phố Phạm Công Bân)</v>
          </cell>
          <cell r="M866">
            <v>1778093.8833570413</v>
          </cell>
        </row>
        <row r="867">
          <cell r="I867" t="str">
            <v>Đất ở tại đô thị</v>
          </cell>
          <cell r="J867" t="str">
            <v>Phố Vũ Tông Phan (từ Tiếp giáp phố Lê Anh Xuân đến Tiếp giáp đường 4A)</v>
          </cell>
          <cell r="M867">
            <v>1855287.5695732839</v>
          </cell>
        </row>
        <row r="868">
          <cell r="I868" t="str">
            <v>Đất ở tại đô thị</v>
          </cell>
          <cell r="J868" t="str">
            <v>Đường Trường Chinh (từ Tiếp giáp đường Nguyễn Hữu Thọ đến Tiếp giáp đường 30-4)</v>
          </cell>
          <cell r="M868">
            <v>2857142.8571428573</v>
          </cell>
        </row>
        <row r="869">
          <cell r="I869" t="str">
            <v>Đất ở tại đô thị</v>
          </cell>
          <cell r="J869" t="str">
            <v>Phố Trần Bình Trọng (Đường A4) (từ Tiếp giáp phố Đặng Văn Ngữ đến Tiếp giáp đường Phan Đình Giót)</v>
          </cell>
          <cell r="M869">
            <v>1142857.142857143</v>
          </cell>
        </row>
        <row r="870">
          <cell r="I870" t="str">
            <v>Đất ở tại đô thị</v>
          </cell>
          <cell r="J870" t="str">
            <v>Phố Phùng Chí Kiên (từ Tiếp giáp đường Nguyễn Lương Bằng đến Tiếp giáp đường Võ Văn Kiệt)</v>
          </cell>
          <cell r="M870">
            <v>751879.69924812031</v>
          </cell>
        </row>
        <row r="871">
          <cell r="I871" t="str">
            <v>Đất ở tại đô thị</v>
          </cell>
          <cell r="J871" t="str">
            <v>Đường Phạm Ngọc Thạch (từ Tiếp giáp phố Phùng Hưng đến Tiếp giáp phố Đặng Văn Ngữ)</v>
          </cell>
          <cell r="M871">
            <v>951474.78591817326</v>
          </cell>
        </row>
        <row r="872">
          <cell r="I872" t="str">
            <v>Đất ở tại đô thị</v>
          </cell>
          <cell r="J872" t="str">
            <v>Đường Trường Chinh (từ Tiếp giáp đường Nguyễn Hữu Thọ đến Tiếp giáp đường 30-4)</v>
          </cell>
          <cell r="M872">
            <v>2604651.1627906975</v>
          </cell>
        </row>
        <row r="873">
          <cell r="I873" t="str">
            <v>Đất ở tại đô thị</v>
          </cell>
          <cell r="J873" t="str">
            <v>Đường 30 - 4 (từ Tiếp giáp Bệnh viện Đa khoa tỉnh đến Tiếp giáp đường Võ Văn Kiệt)</v>
          </cell>
          <cell r="M873">
            <v>5687203.791469194</v>
          </cell>
        </row>
        <row r="874">
          <cell r="I874" t="str">
            <v>Đất ở tại đô thị</v>
          </cell>
          <cell r="J874" t="str">
            <v>Phố Tôn Thất Bách (từ Tiếp giáp đường Lê Hữu Trác đến Tiếp giáp phố Tôn Thất Tùng)</v>
          </cell>
          <cell r="M874">
            <v>1893939.393939394</v>
          </cell>
        </row>
        <row r="875">
          <cell r="I875" t="str">
            <v>Đất ở tại đô thị</v>
          </cell>
          <cell r="J875" t="str">
            <v>Phố Quyết Thắng (từ Tiếp giáp phố Nguyễn Bỉnh Khiêm đến Tiếp giáp đường Tôn Đức Thắng)</v>
          </cell>
          <cell r="M875">
            <v>761904.76190476189</v>
          </cell>
        </row>
        <row r="876">
          <cell r="I876" t="str">
            <v>Đất ở: 110,59
Đất trồng cây hàng năm khác: 82,35</v>
          </cell>
          <cell r="J876" t="str">
            <v>Đường nhánh phía sau Viện kiểm sát nhân dân thành phố (Tổ 1, phường Quyết Tiến) (từ Tiếp giáp đường Tôn Đức Thắng đến Tiếp giáp đường Bế Văn Đàn)</v>
          </cell>
          <cell r="M876">
            <v>259147.92163366851</v>
          </cell>
        </row>
        <row r="877">
          <cell r="I877" t="str">
            <v>Đất ở tại đô thị</v>
          </cell>
          <cell r="J877" t="str">
            <v>Đường Nguyễn Thị Định (từ Tiếp giáp đường Nguyễn Chí Thanh kéo dài đến Tiếp giáp đường Lò Văn Hặc)</v>
          </cell>
          <cell r="M877">
            <v>8857142.8571428563</v>
          </cell>
        </row>
        <row r="878">
          <cell r="I878" t="str">
            <v>Đất ở tại đô thị</v>
          </cell>
          <cell r="J878" t="str">
            <v>Đường Trần Hưng Đạo (từ Tiếp giáp đường Huỳnh Thúc Kháng đến Hết Siêu thị Quang Thanh)</v>
          </cell>
          <cell r="M878">
            <v>6127626.4591439692</v>
          </cell>
        </row>
        <row r="879">
          <cell r="I879" t="str">
            <v>Đất ở tại đô thị</v>
          </cell>
          <cell r="J879"/>
          <cell r="M879">
            <v>153233.22096230462</v>
          </cell>
        </row>
        <row r="880">
          <cell r="I880" t="str">
            <v>Đất ở tại đô thị</v>
          </cell>
          <cell r="J880" t="str">
            <v>Phố Bà Triệu (Đường R6A) (từ Tiếp giáp đường PuSamCap đến Tiếp giáp đường R12)</v>
          </cell>
          <cell r="M880">
            <v>1523809.5238095238</v>
          </cell>
        </row>
        <row r="881">
          <cell r="I881" t="str">
            <v>Đất ở tại đô thị</v>
          </cell>
          <cell r="J881" t="str">
            <v>Đường nhánh tổ 23, phường Đông Phong (từ Tiếp giáp phố Trần Đăng Ninh đến Tiếp giáp đường Phạm Văn Đồng kéo dài)</v>
          </cell>
          <cell r="M881">
            <v>2463054.1871921183</v>
          </cell>
        </row>
        <row r="882">
          <cell r="I882" t="str">
            <v>Đất ở tại đô thị</v>
          </cell>
          <cell r="J882" t="str">
            <v>Phố Mường Kim (từ Tiếp giáp Đại lộ Lê Lợi đến Tiếp giáp Phố Nguyễn Thị Minh Khai)</v>
          </cell>
          <cell r="M882">
            <v>1714285.7142857143</v>
          </cell>
        </row>
        <row r="883">
          <cell r="I883" t="str">
            <v>Đất ở tại đô thị</v>
          </cell>
          <cell r="J883" t="str">
            <v>Đường Hoàng Văn Thụ (từ Tiếp giáp phố Trần Đăng Ninh đến Tiếp giáp đường Trần Khát Chân)</v>
          </cell>
          <cell r="M883">
            <v>2849002.8490028493</v>
          </cell>
        </row>
        <row r="884">
          <cell r="I884" t="str">
            <v>Đất ở tại đô thị</v>
          </cell>
          <cell r="J884" t="str">
            <v>Đường Tô Hiệu (13,5m) (từ Tiếp giáp đường R2 đến Tiếp giáp đường số 5)</v>
          </cell>
          <cell r="M884">
            <v>952380.95238095243</v>
          </cell>
        </row>
        <row r="885">
          <cell r="I885" t="str">
            <v>Đất ở tại đô thị</v>
          </cell>
          <cell r="J885" t="str">
            <v>Đường Võ Văn Kiệt (từ Tiếp giáp đường 30-4 đến Tiếp giáp đường Phạm Văn Đồng kéo dài)</v>
          </cell>
          <cell r="M885">
            <v>2510822.5108225108</v>
          </cell>
        </row>
        <row r="886">
          <cell r="I886" t="str">
            <v>Đất ở tại đô thị</v>
          </cell>
          <cell r="J886" t="str">
            <v>Đường Thanh Niên (từ Tiếp giáp Đại lộ Lê Lợi đến Tiếp giáp phố Tô Hiến Thành)</v>
          </cell>
          <cell r="M886">
            <v>1500000</v>
          </cell>
        </row>
        <row r="887">
          <cell r="I887" t="str">
            <v>Đất ở tại đô thị</v>
          </cell>
          <cell r="J887" t="str">
            <v>Đường Ngô Quyền (từ Tiếp giáp Huỳnh Thúc Kháng đến Tiếp giáp đường Nguyễn Chí Thanh)</v>
          </cell>
          <cell r="M887">
            <v>2095238.0952380951</v>
          </cell>
        </row>
        <row r="888">
          <cell r="I888" t="str">
            <v>Đất trồng cây hàng năm khác</v>
          </cell>
          <cell r="J888"/>
          <cell r="M888">
            <v>5054.0786414636614</v>
          </cell>
        </row>
        <row r="889">
          <cell r="I889" t="str">
            <v>Đất ở tại đô thị</v>
          </cell>
          <cell r="J889" t="str">
            <v>Đường Hoàng Văn Thụ (từ Tiếp giáp phố Trần Đăng Ninh đến Tiếp giáp đường Trần Khát Chân)</v>
          </cell>
          <cell r="M889">
            <v>210674.15730337077</v>
          </cell>
        </row>
        <row r="890">
          <cell r="I890" t="str">
            <v>Đất ở tại đô thị</v>
          </cell>
          <cell r="J890" t="str">
            <v>Đường Hoàng Văn Thụ (từ Tiếp giáp phố Trần Đăng Ninh đến Tiếp giáp đường Trần Khát Chân)</v>
          </cell>
          <cell r="M890">
            <v>1523809.5238095238</v>
          </cell>
        </row>
        <row r="891">
          <cell r="I891" t="str">
            <v>Đất ở: 167m2
Đất trồng cây hàng năm khác: 164,6m2</v>
          </cell>
          <cell r="J891" t="str">
            <v>Đường số 3 (từ Tiếp giáp đường số 1 đến Tiếp giáp đường Pusamcap)</v>
          </cell>
          <cell r="M891">
            <v>361881.78528347402</v>
          </cell>
        </row>
        <row r="892">
          <cell r="I892" t="str">
            <v>Đất ở: 86m2
Đất trồng cây hàng năm khác: 27,6m2</v>
          </cell>
          <cell r="J892"/>
          <cell r="M892">
            <v>616197.18309859163</v>
          </cell>
        </row>
        <row r="893">
          <cell r="I893" t="str">
            <v>Đất ở tại đô thị</v>
          </cell>
          <cell r="J893" t="str">
            <v>Phố Nguyễn Tuân (từ Tiếp giáp đường quy hoạch số R13 đến Tiếp giáp đường quy hoạch số L2)</v>
          </cell>
          <cell r="M893">
            <v>476190.47619047621</v>
          </cell>
        </row>
        <row r="894">
          <cell r="I894" t="str">
            <v>Đất ở: 90,6m2
Đất trồng cây hàng năm khác: 4,8m2</v>
          </cell>
          <cell r="J894" t="str">
            <v>Đường 10-10 (20,5m) (từ Tiếp giáp đường Võ Nguyên Giáp đến Tiếp giáp đường Nguyễn Trãi)</v>
          </cell>
          <cell r="M894">
            <v>5765199.1614255765</v>
          </cell>
        </row>
        <row r="895">
          <cell r="I895" t="str">
            <v>Đất ở tại đô thị</v>
          </cell>
          <cell r="J895" t="str">
            <v>Đường Trần Hưng Đạo (từ Tiếp giáp đường Trần Phú đến Tiếp giáp đường Huỳnh Thúc Kháng)</v>
          </cell>
          <cell r="M895">
            <v>4825026.5111346766</v>
          </cell>
        </row>
        <row r="896">
          <cell r="I896" t="str">
            <v>Đất ở tại đô thị</v>
          </cell>
          <cell r="J896" t="str">
            <v>Đường 2 - 6 (từ Tiếp giáp đường Nguyễn Hữu Thọ đến Tiếp giáp đường 4A)</v>
          </cell>
          <cell r="M896">
            <v>1333333.3333333333</v>
          </cell>
        </row>
        <row r="897">
          <cell r="I897" t="str">
            <v>Đất ở: 137,5m2
Đất trồng cây hàng năm khác: 16m2</v>
          </cell>
          <cell r="J897"/>
          <cell r="M897">
            <v>521172.63843648211</v>
          </cell>
        </row>
        <row r="898">
          <cell r="I898" t="str">
            <v>Đất ở tại đô thị</v>
          </cell>
          <cell r="J898" t="str">
            <v>Các vị trí còn lại của thành phố Lai Châu cũ</v>
          </cell>
          <cell r="M898">
            <v>539447.06675657444</v>
          </cell>
        </row>
        <row r="899">
          <cell r="I899" t="str">
            <v>Đất trồng cây hàng năm khác</v>
          </cell>
          <cell r="J899" t="str">
            <v>Đường Trần Thủ độ (từ Tiếp giáp với đường Trần Hưng Đạo (giữa hai số nhà 226 và 228, Tổ dân phố số 10) đến Tiếp giáp với đường Trần Hưng Đạo (giữa hai số nhà 366 và 370, Tổ dân phố số 11))</v>
          </cell>
          <cell r="M899">
            <v>471698.11320754717</v>
          </cell>
        </row>
        <row r="900">
          <cell r="I900" t="str">
            <v>Đất ở tại đô thị</v>
          </cell>
          <cell r="J900" t="str">
            <v>Đường Hoàng Văn Thụ (từ Tiếp giáp phố Trần Đăng Ninh đến Tiếp giáp đường Trần Khát Chân)</v>
          </cell>
          <cell r="M900">
            <v>1503759.3984962406</v>
          </cell>
        </row>
        <row r="901">
          <cell r="I901" t="str">
            <v>Đất ở tại đô thị</v>
          </cell>
          <cell r="J901" t="str">
            <v>Đường nhánh (từ Tiếp giáp phố Chiêu Tấn đến Tiếp giáp phố Chiêu Tấn kéo dài)</v>
          </cell>
          <cell r="M901">
            <v>1555209.9533437015</v>
          </cell>
        </row>
        <row r="902">
          <cell r="I902" t="str">
            <v>Đất ở tại đô thị</v>
          </cell>
          <cell r="J902" t="str">
            <v>Đường Trần Hưng Đạo (từ Tiếp giáp Siêu thị Quang Thanh đến Tiếp giáp đường Vừ A Dính)</v>
          </cell>
          <cell r="M902">
            <v>515198.35136527562</v>
          </cell>
        </row>
        <row r="903">
          <cell r="I903" t="str">
            <v>Đất ở: 493m2
Đất trồng cây hàng năm khác: 58,7m2</v>
          </cell>
          <cell r="J903" t="str">
            <v>Đường Võ Nguyên Giáp (từ Tiếp giáp Trường lái xe cơ giới đến Tiếp giáp đường Bế Văn Đàn)</v>
          </cell>
          <cell r="M903">
            <v>725031.72013775597</v>
          </cell>
        </row>
        <row r="904">
          <cell r="I904" t="str">
            <v>Đất ở tại đô thị</v>
          </cell>
          <cell r="J904" t="str">
            <v>Đường R8 (13,5m) (từ Tiếp giáp đường PuSamCap. đến Tiếp giáp đường R12)</v>
          </cell>
          <cell r="M904">
            <v>647619.04761904757</v>
          </cell>
        </row>
        <row r="905">
          <cell r="I905" t="str">
            <v>Đất ở tại đô thị</v>
          </cell>
          <cell r="J905" t="str">
            <v>Các vị trí còn lại của thành phố Lai Châu cũ</v>
          </cell>
          <cell r="M905">
            <v>212675.45725223309</v>
          </cell>
        </row>
        <row r="906">
          <cell r="I906" t="str">
            <v>Đất ở tại đô thị</v>
          </cell>
          <cell r="J906" t="str">
            <v>Phố Trần Đăng Ninh (từ Tiếp giáp đường Trường Chinh đến Tiếp giáp đường Võ Văn Kiệt)</v>
          </cell>
          <cell r="M906">
            <v>1428571.4285714286</v>
          </cell>
        </row>
        <row r="907">
          <cell r="I907" t="str">
            <v>Đất trông cây lâu năm</v>
          </cell>
          <cell r="J907"/>
          <cell r="M907">
            <v>7834.5346286430577</v>
          </cell>
        </row>
        <row r="908">
          <cell r="I908" t="str">
            <v>Đất ở tại đô thị</v>
          </cell>
          <cell r="J908" t="str">
            <v>Đường R8 (13,5m) (từ Tiếp giáp đường PuSamCap. đến Tiếp giáp đường R12)</v>
          </cell>
          <cell r="M908">
            <v>952380.95238095243</v>
          </cell>
        </row>
        <row r="909">
          <cell r="I909" t="str">
            <v>Đất ở tại đô thị</v>
          </cell>
          <cell r="J909" t="str">
            <v>Phố Phạm Hồng Thái (từ Tiếp giáp đường Hoàng Văn Thụ đến Tiếp giáp đường Nguyễn Thái Bình)</v>
          </cell>
          <cell r="M909">
            <v>4761904.7619047621</v>
          </cell>
        </row>
        <row r="910">
          <cell r="I910" t="str">
            <v>Đất trồng cây hàng năm khác</v>
          </cell>
          <cell r="J910"/>
          <cell r="M910">
            <v>297324.08325074334</v>
          </cell>
        </row>
        <row r="911">
          <cell r="I911" t="str">
            <v>Đất ở tại đô thị: 244,8
Đất trồng cây hàng năm khác: 41,8</v>
          </cell>
          <cell r="J911" t="str">
            <v>Các vị trí còn lại của thành phố Lai Châu cũ</v>
          </cell>
          <cell r="M911">
            <v>523377.52965806</v>
          </cell>
        </row>
        <row r="912">
          <cell r="I912" t="str">
            <v>Đất ở tại đô thị</v>
          </cell>
          <cell r="J912" t="str">
            <v>Đường Trường Chinh (từ Tiếp giáp đường Nguyễn Hữu Thọ đến Tiếp giáp đường 30-4)</v>
          </cell>
          <cell r="M912">
            <v>2790697.6744186045</v>
          </cell>
        </row>
        <row r="913">
          <cell r="I913" t="str">
            <v>Đất ở tại đô thị</v>
          </cell>
          <cell r="J913" t="str">
            <v>Phố Nguyễn Phong Sắc (từ Giao với đường quy hoạch số 2-15 đến Tiếp giáp phố Phùng Chí Kiên)</v>
          </cell>
          <cell r="M913">
            <v>6666666.666666667</v>
          </cell>
        </row>
        <row r="914">
          <cell r="I914" t="str">
            <v>Đất ở tại đô thị</v>
          </cell>
          <cell r="J914" t="str">
            <v>Đường nhánh cạnh nhà nghỉ Hoa Ban (Giáp BCH QS tỉnh) (từ Tiếp giáp đường 30-4 đến Tiếp giáp trường tiểu học San Thàng)</v>
          </cell>
          <cell r="M914">
            <v>5319148.9361702129</v>
          </cell>
        </row>
        <row r="915">
          <cell r="I915" t="str">
            <v>Đất ở tại đô thị: 244,8
Đất trồng cây hàng năm khác: 41,8</v>
          </cell>
          <cell r="J915" t="str">
            <v>Các vị trí còn lại của thành phố Lai Châu cũ</v>
          </cell>
          <cell r="M915">
            <v>348918.35310537333</v>
          </cell>
        </row>
        <row r="916">
          <cell r="I916" t="str">
            <v>Đất ở tại đô thị</v>
          </cell>
          <cell r="J916" t="str">
            <v>Đường Thanh Niên (từ Tiếp giáp Đại lộ Lê Lợi đến Tiếp giáp phố Tô Hiến Thành)</v>
          </cell>
          <cell r="M916">
            <v>8400000</v>
          </cell>
        </row>
        <row r="917">
          <cell r="I917" t="str">
            <v>Đất ở tại đô thị</v>
          </cell>
          <cell r="J917" t="str">
            <v>Các vị trí còn lại của thành phố Lai Châu cũ</v>
          </cell>
          <cell r="M917">
            <v>509683.99592252809</v>
          </cell>
        </row>
        <row r="918">
          <cell r="I918" t="str">
            <v>Đất ở tại đô thị</v>
          </cell>
          <cell r="J918" t="str">
            <v>Phố Trung Dũng (từ Tiếp giáp phố Đoàn Trần Nghiệp đến Tiếp giáp đường Nguyễn Văn Linh)</v>
          </cell>
          <cell r="M918">
            <v>17094017.094017096</v>
          </cell>
        </row>
        <row r="919">
          <cell r="I919" t="str">
            <v>Đất ở tại đô thị</v>
          </cell>
          <cell r="J919" t="str">
            <v>Phố Nguyễn Huy Tưởng (từ Tiếp giáp đường 30-4 đến Tiếp giáp Phố Trần Bình Trọng)</v>
          </cell>
          <cell r="M919">
            <v>1428571.4285714286</v>
          </cell>
        </row>
        <row r="920">
          <cell r="I920" t="str">
            <v>Đất ở tại đô thị</v>
          </cell>
          <cell r="J920" t="str">
            <v>Đường Hoàng Văn Thụ (từ Tiếp giáp phố Trần Đăng Ninh đến Tiếp giáp đường Trần Khát Chân)</v>
          </cell>
          <cell r="M920">
            <v>1142857.142857143</v>
          </cell>
        </row>
        <row r="921">
          <cell r="I921" t="str">
            <v>Đất ở tại đô thị</v>
          </cell>
          <cell r="J921" t="str">
            <v>Phố Nguyễn Thị Minh Khai (từ Tiếp giáp đường Phạm Văn Đồng đến Tiếp giáp đường Lê Hồng Phong)</v>
          </cell>
          <cell r="M921">
            <v>1190476.1904761905</v>
          </cell>
        </row>
        <row r="922">
          <cell r="I922" t="str">
            <v>Đất ở tại đô thị</v>
          </cell>
          <cell r="J922" t="str">
            <v>Phố Bà Triệu (Đường R6A) (từ Tiếp giáp đường PuSamCap đến Tiếp giáp đường R12)</v>
          </cell>
          <cell r="M922">
            <v>952380.95238095243</v>
          </cell>
        </row>
        <row r="923">
          <cell r="I923" t="str">
            <v>Đất trồng cây hàng năm khác</v>
          </cell>
          <cell r="J923" t="str">
            <v>Các vị trí còn lại của thành phố Lai Châu cũ</v>
          </cell>
          <cell r="M923"/>
        </row>
        <row r="924">
          <cell r="I924" t="str">
            <v>Đất trồng cây hàng năm khác</v>
          </cell>
          <cell r="J924" t="str">
            <v>Các vị trí còn lại của thành phố Lai Châu cũ</v>
          </cell>
          <cell r="M924">
            <v>514705.8823529412</v>
          </cell>
        </row>
        <row r="925">
          <cell r="I925" t="str">
            <v>Đất ở tại đô thị</v>
          </cell>
          <cell r="J925" t="str">
            <v>Phố Chiêu Tấn (Kéo dài) (từ Tiếp giáp đường Trần Hưng Đạo đến Tiếp giáp ranh giới Sân vận động)</v>
          </cell>
          <cell r="M925">
            <v>2857142.8571428573</v>
          </cell>
        </row>
        <row r="926">
          <cell r="I926" t="str">
            <v>Đất ở tại đô thị</v>
          </cell>
          <cell r="J926" t="str">
            <v>Phố Trần Quốc Toản (từ Tiếp giáp phố Thành Công đến Tiếp giáp ranh giới đất CT điện lực Lai Châu)</v>
          </cell>
          <cell r="M926">
            <v>1619047.6190476189</v>
          </cell>
        </row>
        <row r="927">
          <cell r="I927" t="str">
            <v>Đất ở: 128,5
Đất trồng cây lâu năm: 24,3</v>
          </cell>
          <cell r="J927" t="str">
            <v>Các vị trí còn lại của thành phố Lai Châu cũ</v>
          </cell>
          <cell r="M927">
            <v>392670.15706806281</v>
          </cell>
        </row>
        <row r="928">
          <cell r="I928" t="str">
            <v>Đất ở tại đô thị</v>
          </cell>
          <cell r="J928" t="str">
            <v>Phố Tôn Thất Bách (từ Tiếp giáp đường Lê Hữu Trác đến Tiếp giáp phố Tôn Thất Tùng)</v>
          </cell>
          <cell r="M928">
            <v>945179.58412098303</v>
          </cell>
        </row>
        <row r="929">
          <cell r="I929" t="str">
            <v>Đất ở tại đô thị</v>
          </cell>
          <cell r="J929" t="str">
            <v>Phố Quyết Tiến (từ Tiếp giáp đường Trần Quý Cáp đến Phố Nguyễn Khánh Toàn)</v>
          </cell>
          <cell r="M929">
            <v>1904761.9047619049</v>
          </cell>
        </row>
        <row r="930">
          <cell r="I930" t="str">
            <v>Đất ở tại đô thị: 102
Đất trồng cây hàng năm khác: 164,5</v>
          </cell>
          <cell r="J930" t="str">
            <v>Các vị trí còn lại của thành phố Lai Châu cũ</v>
          </cell>
          <cell r="M930">
            <v>562851.78236397752</v>
          </cell>
        </row>
        <row r="931">
          <cell r="I931" t="str">
            <v>Đất ở: 172
Đất trồng cây hàng năm khác: 117,2</v>
          </cell>
          <cell r="J931" t="str">
            <v>Các vị trí còn lại của thành phố Lai Châu cũ</v>
          </cell>
          <cell r="M931">
            <v>345781.46611341636</v>
          </cell>
        </row>
        <row r="932">
          <cell r="I932" t="str">
            <v>Đất trông cây lâu năm</v>
          </cell>
          <cell r="J932"/>
          <cell r="M932">
            <v>27181.299266104921</v>
          </cell>
        </row>
        <row r="933">
          <cell r="I933" t="str">
            <v>Đất ở tại đô thị</v>
          </cell>
          <cell r="J933" t="str">
            <v>Phố Trần Đăng Ninh (từ Tiếp giáp đường Trường Chinh đến Tiếp giáp đường Võ Văn Kiệt)</v>
          </cell>
          <cell r="M933">
            <v>1904761.9047619049</v>
          </cell>
        </row>
        <row r="934">
          <cell r="I934" t="str">
            <v>Đất ở tại đô thị</v>
          </cell>
          <cell r="J934" t="str">
            <v>Đường Tuệ Tĩnh (từ Tiếp giáp đường Nguyễn Hữu Thọ đến Tiếp giáp phố Hồ Đắc Di)</v>
          </cell>
          <cell r="M934">
            <v>1883239.1713747645</v>
          </cell>
        </row>
        <row r="935">
          <cell r="I935" t="str">
            <v>Đất ở tại đô thị</v>
          </cell>
          <cell r="J935" t="str">
            <v>Phố Tôn Thất Bách (từ Tiếp giáp đường Lê Hữu Trác đến Tiếp giáp phố Tôn Thất Tùng)</v>
          </cell>
          <cell r="M935">
            <v>996677.74086378736</v>
          </cell>
        </row>
        <row r="936">
          <cell r="I936" t="str">
            <v>Đất ở tại đô thị: 525,5
Đất trồng cây hàng năm khác: 1575,6</v>
          </cell>
          <cell r="J936" t="str">
            <v>Các vị trí còn lại của thành phố Lai Châu cũ</v>
          </cell>
          <cell r="M936">
            <v>71391.176050640148</v>
          </cell>
        </row>
        <row r="937">
          <cell r="I937" t="str">
            <v>Đất ở tại đô thị</v>
          </cell>
          <cell r="J937" t="str">
            <v>Đường Trần Quang Diệu (từ Tiếp giáp đường Nguyễn Chí Thanh đến Tiếp giáp phố Nguyễn Cao)</v>
          </cell>
          <cell r="M937">
            <v>1352657.0048309178</v>
          </cell>
        </row>
        <row r="938">
          <cell r="I938" t="str">
            <v>Đất ở tại đô thị</v>
          </cell>
          <cell r="J938" t="str">
            <v>Phố Trần Nhật Duật (Đường A5) (từ Tiếp giáp phố Đặng Văn Ngữ đến Tiếp giáp đường Phan Đình Giót)</v>
          </cell>
          <cell r="M938">
            <v>1904761.9047619049</v>
          </cell>
        </row>
        <row r="939">
          <cell r="I939" t="str">
            <v>Đất ở tại đô thị</v>
          </cell>
          <cell r="J939" t="str">
            <v>Phố Xuân Diệu (từ Tiếp giáp đường Điện Biên Phủ đến Tiếp giáp phố Lê Lai)</v>
          </cell>
          <cell r="M939">
            <v>10285714.285714285</v>
          </cell>
        </row>
        <row r="940">
          <cell r="I940" t="str">
            <v>Đất ở tại đô thị</v>
          </cell>
          <cell r="J940" t="str">
            <v>Các vị trí còn lại của thành phố Lai Châu cũ</v>
          </cell>
          <cell r="M940">
            <v>941974.37829691044</v>
          </cell>
        </row>
        <row r="941">
          <cell r="I941" t="str">
            <v>Đất ở tại đô thị</v>
          </cell>
          <cell r="J941" t="str">
            <v>Các vị trí còn lại của thành phố Lai Châu cũ</v>
          </cell>
          <cell r="M941">
            <v>600961.5384615385</v>
          </cell>
        </row>
        <row r="942">
          <cell r="I942" t="str">
            <v>Đất ở tại đô thị</v>
          </cell>
          <cell r="J942" t="str">
            <v>Phố Tôn Thất Bách (từ Tiếp giáp đường Lê Hữu Trác đến Tiếp giáp phố Tôn Thất Tùng)</v>
          </cell>
          <cell r="M942">
            <v>1159420.2898550725</v>
          </cell>
        </row>
        <row r="943">
          <cell r="I943" t="str">
            <v>Đất ở tại đô thị</v>
          </cell>
          <cell r="J943" t="str">
            <v>Đường Nguyễn Thị Định (từ Tiếp giáp đường Nguyễn Chí Thanh kéo dài đến Tiếp giáp đường Lò Văn Hặc)</v>
          </cell>
          <cell r="M943">
            <v>2000000</v>
          </cell>
        </row>
        <row r="944">
          <cell r="I944" t="str">
            <v>Đất ở tại đô thị</v>
          </cell>
          <cell r="J944" t="str">
            <v>Phố Yên Thế (từ Tiếp giáp đường Hoàng Hoa Thám đến Tiếp giáp phố Đồng Khởi)</v>
          </cell>
          <cell r="M944">
            <v>761904.76190476189</v>
          </cell>
        </row>
        <row r="945">
          <cell r="I945" t="str">
            <v>Đất ở tại đô thị</v>
          </cell>
          <cell r="J945" t="str">
            <v>Phố Yên Thế (từ Tiếp giáp đường Hoàng Hoa Thám đến Tiếp giáp phố Đồng Khởi)</v>
          </cell>
          <cell r="M945">
            <v>612661.67460857728</v>
          </cell>
        </row>
        <row r="946">
          <cell r="I946" t="str">
            <v>Đất ở tại đô thị</v>
          </cell>
          <cell r="J946" t="str">
            <v>Đường Trần Duy Hưng (Đường 2B3 - 11,5m) (từ Tiếp giáp đường Tôn Thất Tùng đến Tiếp giáp phố Lê Hữu Trác)</v>
          </cell>
          <cell r="M946">
            <v>943396.22641509434</v>
          </cell>
        </row>
        <row r="947">
          <cell r="I947" t="str">
            <v>Đất ở tại đô thị</v>
          </cell>
          <cell r="J947" t="str">
            <v>Các vị trí còn lại của thành phố Lai Châu cũ</v>
          </cell>
          <cell r="M947">
            <v>750187.54688672163</v>
          </cell>
        </row>
        <row r="948">
          <cell r="I948" t="str">
            <v>Đất ở tại đô thị</v>
          </cell>
          <cell r="J948" t="str">
            <v>Phố Phạm Ngũ Lão (từ Tiếp giáp đường Hoàng Minh Giám đến Tiếp giáp đường Trần Huy Liệu)</v>
          </cell>
          <cell r="M948">
            <v>1125541.1255411257</v>
          </cell>
        </row>
        <row r="949">
          <cell r="I949" t="str">
            <v>Đất ở tại đô thị: 122,6
Đất trồng cây hàng năm khác: 10,7</v>
          </cell>
          <cell r="J949" t="str">
            <v>Các vị trí còn lại của thành phố Lai Châu cũ</v>
          </cell>
          <cell r="M949">
            <v>375093.77344336081</v>
          </cell>
        </row>
        <row r="950">
          <cell r="I950" t="str">
            <v>Đất ở tại đô thị</v>
          </cell>
          <cell r="J950" t="str">
            <v>Đường Võ Nguyên Giáp (từ Tiếp giáp Trường lái xe cơ giới đến Tiếp giáp đường Bế Văn Đàn)</v>
          </cell>
          <cell r="M950">
            <v>4166666.6666666665</v>
          </cell>
        </row>
        <row r="951">
          <cell r="I951" t="str">
            <v>Đất ở tại đô thị: 119              Đất vườn: 9,8</v>
          </cell>
          <cell r="J951" t="str">
            <v>Các vị trí còn lại của thành phố Lai Châu cũ</v>
          </cell>
          <cell r="M951">
            <v>388198.75776397513</v>
          </cell>
        </row>
        <row r="952">
          <cell r="I952" t="str">
            <v>Đất ở tại đô thị</v>
          </cell>
          <cell r="J952" t="str">
            <v>Đường Trần Duy Hưng (Đường 2B3 - 11,5m) (từ Tiếp giáp đường Tôn Thất Tùng đến Tiếp giáp phố Lê Hữu Trác)</v>
          </cell>
          <cell r="M952">
            <v>946073.79375591292</v>
          </cell>
        </row>
        <row r="953">
          <cell r="I953" t="str">
            <v>Đất ở tại đô thị</v>
          </cell>
          <cell r="J953" t="str">
            <v>Các vị trí còn lại của thành phố Lai Châu cũ</v>
          </cell>
          <cell r="M953">
            <v>1391788.4481558804</v>
          </cell>
        </row>
        <row r="954">
          <cell r="I954" t="str">
            <v>Đất trồng cây lâu năm</v>
          </cell>
          <cell r="J954"/>
          <cell r="M954">
            <v>40570.302538541786</v>
          </cell>
        </row>
        <row r="955">
          <cell r="I955" t="str">
            <v>Đất ở tại đô thị</v>
          </cell>
          <cell r="J955" t="str">
            <v>Đường Trần Phú (từ Tiếp giáp đường Trần Hưng Đạo đến Tiếp giáp Đại lộ Lê Lợi)</v>
          </cell>
          <cell r="M955">
            <v>4583333.333333333</v>
          </cell>
        </row>
        <row r="956">
          <cell r="I956" t="str">
            <v>Đất ở tại đô thị</v>
          </cell>
          <cell r="J956" t="str">
            <v>Đường Nguyễn Du (từ Tiếp giáp đường 10-10 đến Tiếp giáp đường Tôn Đức Thắng)</v>
          </cell>
          <cell r="M956">
            <v>952380.95238095243</v>
          </cell>
        </row>
        <row r="957">
          <cell r="I957" t="str">
            <v>Đất ở tại đô thị</v>
          </cell>
          <cell r="J957" t="str">
            <v>Phố Quyết Tiến (từ Tiếp giáp đường Trần Quý Cáp đến Phố Nguyễn Khánh Toàn)</v>
          </cell>
          <cell r="M957">
            <v>1428571.4285714286</v>
          </cell>
        </row>
        <row r="958">
          <cell r="I958" t="str">
            <v>Đất ở tại đô thị</v>
          </cell>
          <cell r="J958" t="str">
            <v>Đường Trường Chinh (từ Tiếp giáp đường Nguyễn Hữu Thọ đến Tiếp giáp đường 30-4)</v>
          </cell>
          <cell r="M958">
            <v>3745318.352059925</v>
          </cell>
        </row>
        <row r="959">
          <cell r="I959" t="str">
            <v>Đất trồng cây hàng năm khác</v>
          </cell>
          <cell r="J959"/>
          <cell r="M959">
            <v>241896.46831156267</v>
          </cell>
        </row>
        <row r="960">
          <cell r="I960" t="str">
            <v>Đất ở tại đô thị</v>
          </cell>
          <cell r="J960" t="str">
            <v>Đường Ngô Quyền (từ Tiếp giáp Huỳnh Thúc Kháng đến Tiếp giáp đường Nguyễn Chí Thanh)</v>
          </cell>
          <cell r="M960">
            <v>3809523.8095238097</v>
          </cell>
        </row>
        <row r="961">
          <cell r="I961" t="str">
            <v>Đất ở tại đô thị: 156,2m2 
Đất trồng cây hàng năm khác: 444m2</v>
          </cell>
          <cell r="J961" t="str">
            <v>Đường đi Đông Pao (từ Tiếp giáp đường Phạm Ngọc Thạch đến Hết địa phận phường Đông Phong)</v>
          </cell>
          <cell r="M961">
            <v>333222.25924691767</v>
          </cell>
        </row>
        <row r="962">
          <cell r="I962" t="str">
            <v>Đất ở tại đô thị</v>
          </cell>
          <cell r="J962" t="str">
            <v>Phố Quyết Tiến (từ Tiếp giáp đường Trần Quý Cáp đến Phố Nguyễn Khánh Toàn)</v>
          </cell>
          <cell r="M962">
            <v>1790763.4307257305</v>
          </cell>
        </row>
        <row r="963">
          <cell r="I963" t="str">
            <v>Đất ở tại nông thôn : 120m2 
Đất trồng cây hàng năm khác: 39,6m2</v>
          </cell>
          <cell r="J963"/>
          <cell r="M963">
            <v>438596.49122807017</v>
          </cell>
        </row>
        <row r="964">
          <cell r="I964" t="str">
            <v>Đất ở tại đô thị</v>
          </cell>
          <cell r="J964" t="str">
            <v>Phố Trần Nhật Duật (Đường A5) (từ Tiếp giáp phố Đặng Văn Ngữ đến Tiếp giáp đường Phan Đình Giót)</v>
          </cell>
          <cell r="M964">
            <v>1428571.4285714286</v>
          </cell>
        </row>
        <row r="965">
          <cell r="I965" t="str">
            <v>Đất ở tại đô thị</v>
          </cell>
          <cell r="J965" t="str">
            <v>Các vị trí còn lại của thành phố Lai Châu cũ</v>
          </cell>
          <cell r="M965">
            <v>907441.01633393823</v>
          </cell>
        </row>
        <row r="966">
          <cell r="I966" t="str">
            <v>Đất ở tại đô thị</v>
          </cell>
          <cell r="J966" t="str">
            <v>Phố Hồ Xuân Hương (từ Tiếp giáp đường Điện Biên Phủ đến Tiếp giáp đường Trần Quốc Mạnh)</v>
          </cell>
          <cell r="M966">
            <v>1904761.9047619049</v>
          </cell>
        </row>
        <row r="967">
          <cell r="I967"/>
          <cell r="J967" t="str">
            <v>Đường số 5-11 (13,5m) (từ Tiếp giáp Đường Hoàng Quốc Việt đến Hết ranh giới đất chợ Tân Phong 2)</v>
          </cell>
          <cell r="M967"/>
        </row>
        <row r="968">
          <cell r="I968" t="str">
            <v>Đất ở tại đô thị</v>
          </cell>
          <cell r="J968" t="str">
            <v>Phố Nguyễn Tri Phương (từ Tiếp giáp đường 28-06 đến Tiếp giáp ranh giới đất CT điện lực Lai Châu)</v>
          </cell>
          <cell r="M968">
            <v>3809523.8095238097</v>
          </cell>
        </row>
        <row r="969">
          <cell r="I969" t="str">
            <v>Đất ở: 109,9 
Đất trồng cây hàng năm khác: 60,1</v>
          </cell>
          <cell r="J969" t="str">
            <v>Phố Trần Đăng Ninh (từ Tiếp giáp đường Trường Chinh đến Tiếp giáp đường Võ Văn Kiệt)</v>
          </cell>
          <cell r="M969">
            <v>1176470.5882352942</v>
          </cell>
        </row>
        <row r="970">
          <cell r="I970" t="str">
            <v>Đất ở tại đô thị</v>
          </cell>
          <cell r="J970" t="str">
            <v>Đường L1, L2 (từ Tiếp giáp phố Quyết Thắng đến Tiếp giáp đường Nguyễn Du)</v>
          </cell>
          <cell r="M970">
            <v>952380.95238095243</v>
          </cell>
        </row>
        <row r="971">
          <cell r="I971" t="str">
            <v>Đất ở tại đô thị</v>
          </cell>
          <cell r="J971" t="str">
            <v>Đường Ngô Quyền (từ Tiếp giáp Huỳnh Thúc Kháng đến Tiếp giáp đường Nguyễn Chí Thanh)</v>
          </cell>
          <cell r="M971">
            <v>2761904.7619047621</v>
          </cell>
        </row>
        <row r="972">
          <cell r="I972" t="str">
            <v>Đất ở tại đô thị</v>
          </cell>
          <cell r="J972" t="str">
            <v>Các vị trí còn lại của thành phố Lai Châu cũ</v>
          </cell>
          <cell r="M972">
            <v>722543.35260115599</v>
          </cell>
        </row>
        <row r="973">
          <cell r="I973" t="str">
            <v>Đất ở tại đô thị</v>
          </cell>
          <cell r="J973" t="str">
            <v>Đường N12 (11,5m khu dân cư số 7) (từ Tiếp giáp đường Võ Nguyên Giáp đến Tiếp giáp đường N14)</v>
          </cell>
          <cell r="M973">
            <v>952380.95238095243</v>
          </cell>
        </row>
        <row r="974">
          <cell r="I974" t="str">
            <v>Đất ở tại đô thị</v>
          </cell>
          <cell r="J974" t="str">
            <v>Đường Trần Phú (từ Tiếp giáp đường Trần Hưng Đạo đến Tiếp giáp Đại lộ Lê Lợi)</v>
          </cell>
          <cell r="M974">
            <v>4687500</v>
          </cell>
        </row>
        <row r="975">
          <cell r="I975" t="str">
            <v>Đất ở tại đô thị: 105,0
Đất trồng cây hàng năm khác: 154,8</v>
          </cell>
          <cell r="J975" t="str">
            <v>Các vị trí còn lại của thành phố Lai Châu cũ</v>
          </cell>
          <cell r="M975">
            <v>115473.44110854503</v>
          </cell>
        </row>
        <row r="976">
          <cell r="I976" t="str">
            <v>Đất ở tại đô thị</v>
          </cell>
          <cell r="J976" t="str">
            <v>Đường Huỳnh Thúc Kháng (từ Tiếp giáp đường 19-8 đến Tiếp giáp đường Trần Hưng Đạo)</v>
          </cell>
          <cell r="M976">
            <v>2270977.6751347189</v>
          </cell>
        </row>
        <row r="977">
          <cell r="I977" t="str">
            <v>Đất ở tại đô thị</v>
          </cell>
          <cell r="J977" t="str">
            <v>Các vị trí còn lại của thành phố Lai Châu cũ</v>
          </cell>
          <cell r="M977">
            <v>941176.4705882353</v>
          </cell>
        </row>
        <row r="978">
          <cell r="I978" t="str">
            <v>Đất ở tại đô thị</v>
          </cell>
          <cell r="J978" t="str">
            <v>Các vị trí còn lại của thành phố Lai Châu cũ</v>
          </cell>
          <cell r="M978">
            <v>559284.11633109616</v>
          </cell>
        </row>
        <row r="979">
          <cell r="I979" t="str">
            <v>Đất ở tại đô thị</v>
          </cell>
          <cell r="J979" t="str">
            <v>Các vị trí còn lại của thành phố Lai Châu cũ</v>
          </cell>
          <cell r="M979">
            <v>496688.74172185431</v>
          </cell>
        </row>
        <row r="980">
          <cell r="I980" t="str">
            <v>Đất ở tại đô thị</v>
          </cell>
          <cell r="J980" t="str">
            <v>Đường Trường Chinh (từ Tiếp giáp đường Nguyễn Hữu Thọ đến Tiếp giáp đường 30-4)</v>
          </cell>
          <cell r="M980">
            <v>2697674.418604651</v>
          </cell>
        </row>
        <row r="981">
          <cell r="I981" t="str">
            <v>Đất ở tại đô thị</v>
          </cell>
          <cell r="J981" t="str">
            <v>Đường Nguyễn Trãi (từ Tiếp giáp ngã 3 rẽ đường Trần Can đến Hết địa phận phường Quyết Thắng cũ)</v>
          </cell>
          <cell r="M981">
            <v>1310043.6681222708</v>
          </cell>
        </row>
        <row r="982">
          <cell r="I982" t="str">
            <v>Đất ở: 88,3
Đất trồng cây hàng năm khác: 37,1</v>
          </cell>
          <cell r="J982" t="str">
            <v>Các vị trí còn lại của thành phố Lai Châu cũ</v>
          </cell>
          <cell r="M982">
            <v>239234.44976076554</v>
          </cell>
        </row>
        <row r="983">
          <cell r="I983" t="str">
            <v>Đất ở tại đô thị</v>
          </cell>
          <cell r="J983" t="str">
            <v>Các vị trí còn lại của thành phố Lai Châu cũ</v>
          </cell>
          <cell r="M983">
            <v>358166.18911174784</v>
          </cell>
        </row>
        <row r="984">
          <cell r="I984" t="str">
            <v>Đất trồng cây hàng năm khác</v>
          </cell>
          <cell r="J984" t="str">
            <v>Các vị trí còn lại của thành phố Lai Châu cũ</v>
          </cell>
          <cell r="M984">
            <v>34364.261168384881</v>
          </cell>
        </row>
        <row r="985">
          <cell r="I985" t="str">
            <v>Đất ở tại đô thị</v>
          </cell>
          <cell r="J985" t="str">
            <v>Đường Trần Duy Hưng (Đường 2B3 - 11,5m) (từ Tiếp giáp đường Tôn Thất Tùng đến Tiếp giáp phố Lê Hữu Trác)</v>
          </cell>
          <cell r="M985">
            <v>1135288.5525070955</v>
          </cell>
        </row>
        <row r="986">
          <cell r="I986" t="str">
            <v>Đất ở tại đô thị</v>
          </cell>
          <cell r="J986" t="str">
            <v>Đường Bế Văn Đàn (từ Tiếp giáp đường Võ Nguyên Giáp đến Tiếp giáp đường tránh ngập)</v>
          </cell>
          <cell r="M986">
            <v>2048780.487804878</v>
          </cell>
        </row>
        <row r="987">
          <cell r="I987" t="str">
            <v>Đất ở tại đô thị</v>
          </cell>
          <cell r="J987" t="str">
            <v>Đường Lê Duẩn (từ Tiếp giáp đường Trần Phú đến Tiếp giáp đại lộ Lê Lợi)</v>
          </cell>
          <cell r="M987">
            <v>3022875.8169934638</v>
          </cell>
        </row>
        <row r="988">
          <cell r="I988" t="str">
            <v>Đất ở: 173,7
Đất trồng cây hàng năm khác: 162</v>
          </cell>
          <cell r="J988" t="str">
            <v>Các vị trí còn lại của thành phố Lai Châu cũ</v>
          </cell>
          <cell r="M988">
            <v>238308.01310694072</v>
          </cell>
        </row>
        <row r="989">
          <cell r="I989" t="str">
            <v>Đất ở tại đô thị</v>
          </cell>
          <cell r="J989" t="str">
            <v>Các vị trí còn lại của thành phố Lai Châu cũ</v>
          </cell>
          <cell r="M989">
            <v>480769.23076923075</v>
          </cell>
        </row>
        <row r="990">
          <cell r="I990" t="str">
            <v>Đất ở: 746,4
Đất trồng cây hàng năm khác: 40,6</v>
          </cell>
          <cell r="J990" t="str">
            <v>Các vị trí còn lại của thành phố Lai Châu cũ</v>
          </cell>
          <cell r="M990">
            <v>401929.26045016077</v>
          </cell>
        </row>
        <row r="991">
          <cell r="I991" t="str">
            <v>Đất ở tại đô thị</v>
          </cell>
          <cell r="J991" t="str">
            <v>Phố Quyết Tiến (từ Tiếp giáp đường Trần Quý Cáp đến Phố Nguyễn Khánh Toàn)</v>
          </cell>
          <cell r="M991">
            <v>1913875.5980861243</v>
          </cell>
        </row>
        <row r="992">
          <cell r="I992" t="str">
            <v>Đất trồng cây hàng năm khác</v>
          </cell>
          <cell r="J992" t="str">
            <v>Đường số 7 (Nhánh 2 vuông góc nhánh 1) (từ Đầu đường đến Cuối đường)</v>
          </cell>
          <cell r="M992">
            <v>32416.765188207926</v>
          </cell>
        </row>
        <row r="993">
          <cell r="I993" t="str">
            <v>Đất ở tại đô thị</v>
          </cell>
          <cell r="J993" t="str">
            <v>Các vị trí còn lại của thành phố Lai Châu cũ</v>
          </cell>
          <cell r="M993">
            <v>699300.69930069929</v>
          </cell>
        </row>
        <row r="994">
          <cell r="I994" t="str">
            <v>Đất bằng trồng cây hàng năm</v>
          </cell>
          <cell r="J994" t="str">
            <v>Đường số 7 (Nhánh 2 vuông góc nhánh 1) (từ Đầu đường đến Cuối đường)</v>
          </cell>
          <cell r="M994">
            <v>44548.390689386346</v>
          </cell>
        </row>
        <row r="995">
          <cell r="I995" t="str">
            <v>Đất nuôi trồng thủy sản nước ngọt</v>
          </cell>
          <cell r="J995"/>
          <cell r="M995">
            <v>0</v>
          </cell>
        </row>
        <row r="996">
          <cell r="I996" t="str">
            <v>Đất ở tại đô thị</v>
          </cell>
          <cell r="J996" t="str">
            <v>Ngõ 262 đường Trần Hưng Đạo (từ Tiếp giáp đường Trần Hưng Đạo đến Tiếp giáp đường nhánh của đường Trần Thủ Độ (ngõ 226 cũ đường Trần Hưng Đạo))</v>
          </cell>
          <cell r="M996">
            <v>732217.57322175731</v>
          </cell>
        </row>
        <row r="997">
          <cell r="I997" t="str">
            <v>Đất ở tại đô thị</v>
          </cell>
          <cell r="J997" t="str">
            <v>Các vị trí còn lại của thành phố Lai Châu cũ</v>
          </cell>
          <cell r="M997">
            <v>1428571.4285714286</v>
          </cell>
        </row>
        <row r="998">
          <cell r="I998" t="str">
            <v>Đất trồng cây hàng năm</v>
          </cell>
          <cell r="J998" t="str">
            <v>Đường Trần Thủ độ (từ Tiếp giáp với đường Trần Hưng Đạo (giữa hai số nhà 226 và 228, Tổ dân phố số 10) đến Tiếp giáp với đường Trần Hưng Đạo (giữa hai số nhà 366 và 370, Tổ dân phố số 11))</v>
          </cell>
          <cell r="M998">
            <v>38400.491526291538</v>
          </cell>
        </row>
        <row r="999">
          <cell r="I999" t="str">
            <v>Đất ở tại đô thị</v>
          </cell>
          <cell r="J999" t="str">
            <v>Đường 28-06 (từ Tiếp giáp đường Hoàng Văn Thái đến Tiếp giáp đường Điện Biên Phủ)</v>
          </cell>
          <cell r="M999">
            <v>2800000</v>
          </cell>
        </row>
        <row r="1000">
          <cell r="I1000" t="str">
            <v>Đất ở tại đô thị</v>
          </cell>
          <cell r="J1000" t="str">
            <v>Các vị trí còn lại của thành phố Lai Châu cũ</v>
          </cell>
          <cell r="M1000">
            <v>1504761.9047619049</v>
          </cell>
        </row>
        <row r="1001">
          <cell r="I1001" t="str">
            <v>Đất ở tại đô thị</v>
          </cell>
          <cell r="J1001" t="str">
            <v>Đường Trần Quốc Mạnh (từ Tiếp giáp đường Đại lộ Lê Lợi đến Tiếp giáp phố Hồ Xuân Hương)</v>
          </cell>
          <cell r="M1001">
            <v>14895729.890764646</v>
          </cell>
        </row>
        <row r="1002">
          <cell r="I1002" t="str">
            <v>Đất ở tại đô thị</v>
          </cell>
          <cell r="J1002" t="str">
            <v>Các vị trí còn lại của thành phố Lai Châu cũ</v>
          </cell>
          <cell r="M1002">
            <v>616522.81134401972</v>
          </cell>
        </row>
        <row r="1003">
          <cell r="I1003" t="str">
            <v>Đất ở tại đô thị</v>
          </cell>
          <cell r="J1003" t="str">
            <v>Các vị trí còn lại của thành phố Lai Châu cũ</v>
          </cell>
          <cell r="M1003">
            <v>451671.18337850046</v>
          </cell>
        </row>
        <row r="1004">
          <cell r="I1004" t="str">
            <v>Đất ở tại đô thị</v>
          </cell>
          <cell r="J1004" t="str">
            <v>Các vị trí còn lại của thành phố Lai Châu cũ</v>
          </cell>
          <cell r="M1004">
            <v>1928640.3085824493</v>
          </cell>
        </row>
        <row r="1005">
          <cell r="I1005" t="str">
            <v>Đất ở 105</v>
          </cell>
          <cell r="J1005"/>
          <cell r="M1005">
            <v>535577.65876052028</v>
          </cell>
        </row>
        <row r="1006">
          <cell r="I1006" t="str">
            <v>Đất trông cây hàng năm khác 25,7</v>
          </cell>
          <cell r="J1006"/>
          <cell r="M1006"/>
        </row>
        <row r="1007">
          <cell r="I1007" t="str">
            <v>Đất ở 105</v>
          </cell>
          <cell r="J1007" t="str">
            <v>Các vị trí còn lại của thành phố Lai Châu cũ</v>
          </cell>
          <cell r="M1007">
            <v>1066098.0810234542</v>
          </cell>
        </row>
        <row r="1008">
          <cell r="I1008" t="str">
            <v>Đất trồng cây lâu năm 129,5</v>
          </cell>
          <cell r="J1008" t="str">
            <v>Các vị trí còn lại của thành phố Lai Châu cũ</v>
          </cell>
          <cell r="M1008"/>
        </row>
        <row r="1009">
          <cell r="I1009" t="str">
            <v>Đất ở tại đô thị</v>
          </cell>
          <cell r="J1009" t="str">
            <v>Các vị trí còn lại của thành phố Lai Châu cũ</v>
          </cell>
          <cell r="M1009">
            <v>455788.51412944391</v>
          </cell>
        </row>
        <row r="1010">
          <cell r="I1010" t="str">
            <v>Đất ở tại đô thị</v>
          </cell>
          <cell r="J1010" t="str">
            <v>Đường D5, D6,  (16,5m) (từ Tiếp giáp đường Trần Quốc Mạnh đến Tiếp giáp phố Lê Lai)</v>
          </cell>
          <cell r="M1010">
            <v>1523809.5238095238</v>
          </cell>
        </row>
        <row r="1011">
          <cell r="I1011" t="str">
            <v>Đất ở 324,1</v>
          </cell>
          <cell r="J1011" t="str">
            <v>Các vị trí còn lại của thành phố Lai Châu cũ</v>
          </cell>
          <cell r="M1011">
            <v>235802.71173118491</v>
          </cell>
        </row>
        <row r="1012">
          <cell r="I1012" t="str">
            <v>Đất trông cây hàng năm khác 184,8</v>
          </cell>
          <cell r="J1012" t="str">
            <v>Các vị trí còn lại của thành phố Lai Châu cũ</v>
          </cell>
          <cell r="M1012"/>
        </row>
        <row r="1013">
          <cell r="I1013" t="str">
            <v>Đất ở tại đô thị</v>
          </cell>
          <cell r="J1013" t="str">
            <v>Đường Trường Chinh (từ Tiếp giáp đường Nguyễn Hữu Thọ đến Tiếp giáp đường 30-4)</v>
          </cell>
          <cell r="M1013">
            <v>2739726.0273972601</v>
          </cell>
        </row>
        <row r="1014">
          <cell r="I1014" t="str">
            <v>Đất ở tại đô thị</v>
          </cell>
          <cell r="J1014" t="str">
            <v>Đường Tôn Đức Thắng (từ Tiếp giáp đường Nguyễn Trãi đến Tiếp giáp đường Bế Văn Đàn)</v>
          </cell>
          <cell r="M1014">
            <v>2857142.8571428573</v>
          </cell>
        </row>
        <row r="1015">
          <cell r="I1015" t="str">
            <v>Đất ở tại đô thị</v>
          </cell>
          <cell r="J1015" t="str">
            <v>Các vị trí còn lại của thành phố Lai Châu cũ</v>
          </cell>
          <cell r="M1015">
            <v>1125541.1255411257</v>
          </cell>
        </row>
        <row r="1016">
          <cell r="I1016" t="str">
            <v>Đất ở tại đô thị</v>
          </cell>
          <cell r="J1016" t="str">
            <v>Các vị trí còn lại của thành phố Lai Châu cũ</v>
          </cell>
          <cell r="M1016">
            <v>945179.58412098303</v>
          </cell>
        </row>
        <row r="1017">
          <cell r="I1017" t="str">
            <v>Đất ở tại đô thị</v>
          </cell>
          <cell r="J1017" t="str">
            <v>Phố Nguyễn Bỉnh Khiêm (từ Tiếp giáp đường Võ Nguyên Giáp đến Tiếp giáp đường Nguyễn Du)</v>
          </cell>
          <cell r="M1017">
            <v>952380.95238095243</v>
          </cell>
        </row>
        <row r="1018">
          <cell r="I1018" t="str">
            <v>Đất ở tại đô thị</v>
          </cell>
          <cell r="J1018" t="str">
            <v>Các vị trí còn lại của thành phố Lai Châu cũ</v>
          </cell>
          <cell r="M1018">
            <v>2014098.690835851</v>
          </cell>
        </row>
        <row r="1019">
          <cell r="I1019" t="str">
            <v>Đất ở tại đô thị</v>
          </cell>
          <cell r="J1019" t="str">
            <v>Các vị trí còn lại của thành phố Lai Châu cũ</v>
          </cell>
          <cell r="M1019">
            <v>1488095.2380952381</v>
          </cell>
        </row>
        <row r="1020">
          <cell r="I1020" t="str">
            <v>Đất ở tại đô thị</v>
          </cell>
          <cell r="J1020" t="str">
            <v>Phố Trung Dũng (từ Tiếp giáp phố Đoàn Trần Nghiệp đến Tiếp giáp đường Nguyễn Văn Linh)</v>
          </cell>
          <cell r="M1020">
            <v>1709401.7094017095</v>
          </cell>
        </row>
        <row r="1021">
          <cell r="I1021" t="str">
            <v>Đất trồng lúa nước còn lại</v>
          </cell>
          <cell r="J1021" t="str">
            <v>Các vị trí còn lại của thành phố</v>
          </cell>
          <cell r="M1021">
            <v>24140.983342721494</v>
          </cell>
        </row>
        <row r="1022">
          <cell r="I1022" t="str">
            <v>Đất trồng lúa nước còn lại</v>
          </cell>
          <cell r="J1022"/>
          <cell r="M1022">
            <v>0</v>
          </cell>
        </row>
        <row r="1023">
          <cell r="I1023" t="str">
            <v>Đất trồng lúa nước còn lại</v>
          </cell>
          <cell r="J1023"/>
          <cell r="M1023">
            <v>0</v>
          </cell>
        </row>
        <row r="1024">
          <cell r="I1024" t="str">
            <v>Đất trồng lúa nước còn lại</v>
          </cell>
          <cell r="J1024"/>
          <cell r="M1024">
            <v>0</v>
          </cell>
        </row>
        <row r="1025">
          <cell r="I1025" t="str">
            <v>Đất trồng lúa nước còn lại</v>
          </cell>
          <cell r="J1025"/>
          <cell r="M1025">
            <v>0</v>
          </cell>
        </row>
        <row r="1026">
          <cell r="I1026" t="str">
            <v>Đất trồng lúa nước còn lại</v>
          </cell>
          <cell r="J1026"/>
          <cell r="M1026">
            <v>0</v>
          </cell>
        </row>
        <row r="1027">
          <cell r="I1027" t="str">
            <v>Đất trồng lúa nước còn lại</v>
          </cell>
          <cell r="J1027"/>
          <cell r="M1027">
            <v>0</v>
          </cell>
        </row>
        <row r="1028">
          <cell r="I1028" t="str">
            <v>Đất trồng lúa nước còn lại</v>
          </cell>
          <cell r="J1028"/>
          <cell r="M1028">
            <v>0</v>
          </cell>
        </row>
        <row r="1029">
          <cell r="I1029" t="str">
            <v>Đất trồng lúa nước còn lại</v>
          </cell>
          <cell r="J1029"/>
          <cell r="M1029">
            <v>0</v>
          </cell>
        </row>
        <row r="1030">
          <cell r="I1030" t="str">
            <v>Đất ở tại đô thị</v>
          </cell>
          <cell r="J1030" t="str">
            <v>Các vị trí còn lại của thành phố Lai Châu cũ</v>
          </cell>
          <cell r="M1030">
            <v>2000000</v>
          </cell>
        </row>
        <row r="1031">
          <cell r="I1031" t="str">
            <v>Đất ở tại đô thị</v>
          </cell>
          <cell r="J1031" t="str">
            <v>Phố Cù Chính Lan (từ Giao với phố Tôn Thất Tùng (số nhà 037, tổ dân phố 27) đến Tiếp giáp phố Lê Hữu Trác)</v>
          </cell>
          <cell r="M1031">
            <v>2846299.810246679</v>
          </cell>
        </row>
        <row r="1032">
          <cell r="I1032" t="str">
            <v xml:space="preserve">Đất nuôi trồng thủy sản </v>
          </cell>
          <cell r="J1032" t="str">
            <v>Các vị trí còn lại của thành phố Lai Châu cũ</v>
          </cell>
          <cell r="M1032">
            <v>19490.644490644489</v>
          </cell>
        </row>
        <row r="1033">
          <cell r="I1033" t="str">
            <v>Đất ở tại đô thị</v>
          </cell>
          <cell r="J1033" t="str">
            <v>Các vị trí còn lại của thành phố Lai Châu cũ</v>
          </cell>
          <cell r="M1033">
            <v>2724795.6403269754</v>
          </cell>
        </row>
        <row r="1034">
          <cell r="I1034" t="str">
            <v>Đất trồng cây hàng năm khác</v>
          </cell>
          <cell r="J1034" t="str">
            <v>Đường Trần Thủ độ (từ Tiếp giáp với đường Trần Hưng Đạo (giữa hai số nhà 226 và 228, Tổ dân phố số 10) đến Tiếp giáp với đường Trần Hưng Đạo (giữa hai số nhà 366 và 370, Tổ dân phố số 11))</v>
          </cell>
          <cell r="M1034">
            <v>232558.13953488372</v>
          </cell>
        </row>
        <row r="1035">
          <cell r="I1035" t="str">
            <v>Đất ở tại đô thị</v>
          </cell>
          <cell r="J1035" t="str">
            <v>Các vị trí còn lại của thành phố Lai Châu cũ</v>
          </cell>
          <cell r="M1035">
            <v>1566820.2764976958</v>
          </cell>
        </row>
        <row r="1036">
          <cell r="I1036" t="str">
            <v>Đất ở 120</v>
          </cell>
          <cell r="J1036" t="str">
            <v>Các vị trí còn lại của thành phố Lai Châu cũ</v>
          </cell>
          <cell r="M1036">
            <v>309023.48578491964</v>
          </cell>
        </row>
        <row r="1037">
          <cell r="I1037" t="str">
            <v>Đất trồng cây hàng năm khác 41,8</v>
          </cell>
          <cell r="J1037" t="str">
            <v>Các vị trí còn lại của thành phố Lai Châu cũ</v>
          </cell>
          <cell r="M1037"/>
        </row>
        <row r="1038">
          <cell r="I1038" t="str">
            <v>Đấ trồng cây lâu năm</v>
          </cell>
          <cell r="J1038" t="str">
            <v>Các vị trí còn lại của thành phố Lai Châu cũ</v>
          </cell>
          <cell r="M1038">
            <v>48699.71754163826</v>
          </cell>
        </row>
        <row r="1039">
          <cell r="I1039" t="str">
            <v>Đất ở tại đô thị</v>
          </cell>
          <cell r="J1039" t="str">
            <v>Các vị trí còn lại của thành phố Lai Châu cũ</v>
          </cell>
          <cell r="M1039">
            <v>726392.25181598065</v>
          </cell>
        </row>
        <row r="1040">
          <cell r="I1040" t="str">
            <v>Đất ở tại đô thị</v>
          </cell>
          <cell r="J1040" t="str">
            <v>Đường Trần Huy Liệu (từ Tiếp giáp đường 30-4 đến Tiếp giáp đường Võ Văn Kiệt)</v>
          </cell>
          <cell r="M1040">
            <v>2105263.1578947366</v>
          </cell>
        </row>
        <row r="1041">
          <cell r="I1041" t="str">
            <v>Đất trồng cây hàng năm khác</v>
          </cell>
          <cell r="J1041" t="str">
            <v>Các vị trí còn lại của thành phố Lai Châu cũ</v>
          </cell>
          <cell r="M1041">
            <v>313283.20802005014</v>
          </cell>
        </row>
        <row r="1042">
          <cell r="I1042" t="str">
            <v>Đất trồng cây hàng năm khác</v>
          </cell>
          <cell r="J1042" t="str">
            <v>Các vị trí còn lại của thành phố Lai Châu cũ</v>
          </cell>
          <cell r="M1042">
            <v>0</v>
          </cell>
        </row>
        <row r="1043">
          <cell r="I1043" t="str">
            <v>Đất ở tại đô thị</v>
          </cell>
          <cell r="J1043" t="str">
            <v>Các vị trí còn lại của thành phố Lai Châu cũ</v>
          </cell>
          <cell r="M1043">
            <v>1904761.9047619049</v>
          </cell>
        </row>
        <row r="1044">
          <cell r="I1044" t="str">
            <v>Đất ở tại đô thị</v>
          </cell>
          <cell r="J1044" t="str">
            <v>Phố Trần Quốc Toản (từ Tiếp giáp phố Thành Công đến Tiếp giáp ranh giới đất CT điện lực Lai Châu)</v>
          </cell>
          <cell r="M1044">
            <v>1526717.5572519084</v>
          </cell>
        </row>
        <row r="1045">
          <cell r="I1045" t="str">
            <v>Đất ở tại đô thị</v>
          </cell>
          <cell r="J1045" t="str">
            <v>Đường Trần Văn Thọ (từ Tiếp giáp Đại lộ Lê Lợi đến Tiếp giáp đường Trần Quý Cáp)</v>
          </cell>
          <cell r="M1045">
            <v>1869158.8785046728</v>
          </cell>
        </row>
        <row r="1046">
          <cell r="I1046" t="str">
            <v>Đất ở 93,7</v>
          </cell>
          <cell r="J1046" t="str">
            <v>Các vị trí còn lại của thành phố Lai Châu cũ</v>
          </cell>
          <cell r="M1046">
            <v>938086.30393996241</v>
          </cell>
        </row>
        <row r="1047">
          <cell r="I1047" t="str">
            <v>Đất  trồng cây hàng năm khác 66,2</v>
          </cell>
          <cell r="J1047" t="str">
            <v>Các vị trí còn lại của thành phố Lai Châu cũ</v>
          </cell>
          <cell r="M1047"/>
        </row>
        <row r="1048">
          <cell r="I1048" t="str">
            <v>Đất trồng cây lâu năm</v>
          </cell>
          <cell r="J1048" t="str">
            <v>Các vị trí còn lại của thành phố Lai Châu cũ</v>
          </cell>
          <cell r="M1048">
            <v>41208.791208791212</v>
          </cell>
        </row>
        <row r="1049">
          <cell r="I1049" t="str">
            <v>Đất ở: 124,5                         Đất bằng trông cây hàng năm khác: 78,5</v>
          </cell>
          <cell r="J1049" t="str">
            <v>Các vị trí còn lại của thành phố Lai Châu cũ</v>
          </cell>
          <cell r="M1049">
            <v>344827.58620689658</v>
          </cell>
        </row>
        <row r="1050">
          <cell r="I1050" t="str">
            <v>Đất ở tại đô thị</v>
          </cell>
          <cell r="J1050" t="str">
            <v>Phố Ban Mai (từ Tiếp giáp với đường Phạm Ngọc Thạch (Trường mầm non Họa Mi, Tổ dân phố số 26) đến Tiếp giáp với phố Nguyễn Văn Trỗi (số nhà 519, tổ dân phố số 26))</v>
          </cell>
          <cell r="M1050">
            <v>820512.8205128205</v>
          </cell>
        </row>
        <row r="1051">
          <cell r="I1051" t="str">
            <v>Đất ở tại đô thị</v>
          </cell>
          <cell r="J1051" t="str">
            <v>Đường Chu Văn An (từ Tiếp giáp đường Huỳnh Thúc Kháng đến Tiếp giáp đường Nguyễn Chí Thanh)</v>
          </cell>
          <cell r="M1051">
            <v>1334604.3851286939</v>
          </cell>
        </row>
        <row r="1052">
          <cell r="I1052" t="str">
            <v>Đất trồng lúa nước còn lại</v>
          </cell>
          <cell r="J1052" t="str">
            <v>Các vị trí còn lại của thành phố</v>
          </cell>
          <cell r="M1052">
            <v>55401.662049861494</v>
          </cell>
        </row>
        <row r="1053">
          <cell r="I1053" t="str">
            <v>Đất trồng lúa nước còn lại</v>
          </cell>
          <cell r="J1053"/>
          <cell r="M1053">
            <v>0</v>
          </cell>
        </row>
        <row r="1054">
          <cell r="I1054" t="str">
            <v>Đất trồng lúa nước còn lại</v>
          </cell>
          <cell r="J1054"/>
          <cell r="M1054">
            <v>0</v>
          </cell>
        </row>
        <row r="1055">
          <cell r="I1055" t="str">
            <v>Đất ở tại đô thị</v>
          </cell>
          <cell r="J1055" t="str">
            <v>Các vị trí còn lại của thành phố Lai Châu cũ</v>
          </cell>
          <cell r="M1055">
            <v>1205787.7813504823</v>
          </cell>
        </row>
        <row r="1056">
          <cell r="I1056" t="str">
            <v>Đất ở tại đô thị</v>
          </cell>
          <cell r="J1056" t="str">
            <v>Đường Võ Nguyên Giáp (từ Tiếp giáp Trường lái xe cơ giới đến Tiếp giáp đường Bế Văn Đàn)</v>
          </cell>
          <cell r="M1056">
            <v>2702702.7027027025</v>
          </cell>
        </row>
        <row r="1057">
          <cell r="I1057" t="str">
            <v>Đất ở tại đô thị</v>
          </cell>
          <cell r="J1057" t="str">
            <v>Các vị trí còn lại của thành phố Lai Châu cũ</v>
          </cell>
          <cell r="M1057">
            <v>901713.25518485112</v>
          </cell>
        </row>
        <row r="1058">
          <cell r="I1058" t="str">
            <v>Đất ở tại đô thị</v>
          </cell>
          <cell r="J1058" t="str">
            <v>Đường N4 (từ Tiếp giáp đường N1 đến Tiếp giáp đường Nguyễn Du)</v>
          </cell>
          <cell r="M1058">
            <v>952380.95238095243</v>
          </cell>
        </row>
        <row r="1059">
          <cell r="I1059" t="str">
            <v>Đất ở tại đô thị</v>
          </cell>
          <cell r="J1059" t="str">
            <v>Phố Đặng Dung (1B-7) (từ Tiếp giáp phố Lý Tự Trọng (13,5m) đến Tiếp giáp phố Phùng Hưng)</v>
          </cell>
          <cell r="M1059">
            <v>952380.95238095243</v>
          </cell>
        </row>
        <row r="1060">
          <cell r="I1060" t="str">
            <v>Đất ở tại đô thị</v>
          </cell>
          <cell r="J1060" t="str">
            <v>Đường Vừ A Dính (từ Tiếp giáp đường Trần Hưng Đạo đến Tiếp giáp phố Chiêu Tấn)</v>
          </cell>
          <cell r="M1060">
            <v>3092783.505154639</v>
          </cell>
        </row>
        <row r="1061">
          <cell r="I1061" t="str">
            <v>Đất ở tại đô thị</v>
          </cell>
          <cell r="J1061" t="str">
            <v>Các vị trí còn lại của thành phố Lai Châu cũ</v>
          </cell>
          <cell r="M1061">
            <v>262565.64141035255</v>
          </cell>
        </row>
        <row r="1062">
          <cell r="I1062" t="str">
            <v>Đất ở tại đô thị</v>
          </cell>
          <cell r="J1062" t="str">
            <v>Đường Nguyễn Thị Định (từ Tiếp giáp đường Nguyễn Chí Thanh kéo dài đến Tiếp giáp đường Lò Văn Hặc)</v>
          </cell>
          <cell r="M1062">
            <v>2003816.7938931298</v>
          </cell>
        </row>
        <row r="1063">
          <cell r="I1063" t="str">
            <v>Đất ở tại đô thị</v>
          </cell>
          <cell r="J1063" t="str">
            <v>Đường Lê Duẩn (từ Tiếp giáp đường Trần Phú đến Tiếp giáp đại lộ Lê Lợi)</v>
          </cell>
          <cell r="M1063">
            <v>3041666.6666666665</v>
          </cell>
        </row>
        <row r="1064">
          <cell r="I1064" t="str">
            <v>Đất ở tại đô thị</v>
          </cell>
          <cell r="J1064" t="str">
            <v>Đường Hoàng Văn Thụ (từ Tiếp giáp phố Trần Đăng Ninh đến Tiếp giáp đường Trần Khát Chân)</v>
          </cell>
          <cell r="M1064">
            <v>1408450.704225352</v>
          </cell>
        </row>
        <row r="1065">
          <cell r="I1065" t="str">
            <v>Đất ở tại đô thị</v>
          </cell>
          <cell r="J1065" t="str">
            <v>Các vị trí còn lại của thành phố Lai Châu cũ</v>
          </cell>
          <cell r="M1065">
            <v>2985074.6268656715</v>
          </cell>
        </row>
        <row r="1066">
          <cell r="I1066" t="str">
            <v>Đất ở tại đô thị</v>
          </cell>
          <cell r="J1066" t="str">
            <v>Đường R8 (13,5m) (từ Tiếp giáp đường PuSamCap. đến Tiếp giáp đường R12)</v>
          </cell>
          <cell r="M1066">
            <v>1142857.142857143</v>
          </cell>
        </row>
        <row r="1067">
          <cell r="I1067" t="str">
            <v>Đất ở tại nông thôn: 400m   Đất trồng cây hàng năm khác: 801,4</v>
          </cell>
          <cell r="J1067" t="str">
            <v>Các vị trí còn lại của thành phố Lai Châu cũ</v>
          </cell>
          <cell r="M1067">
            <v>41618.112202430493</v>
          </cell>
        </row>
        <row r="1068">
          <cell r="I1068" t="str">
            <v>Đất ở tại đô thị: 80,1 Đất trồng cây hàng năm khác: 22,0</v>
          </cell>
          <cell r="J1068" t="str">
            <v>Các vị trí còn lại của thành phố Lai Châu cũ</v>
          </cell>
          <cell r="M1068">
            <v>587659.15768854064</v>
          </cell>
        </row>
        <row r="1069">
          <cell r="I1069" t="str">
            <v>Đất ở tại đô thị</v>
          </cell>
          <cell r="J1069" t="str">
            <v>Các vị trí còn lại của thành phố Lai Châu cũ</v>
          </cell>
          <cell r="M1069">
            <v>632911.39240506326</v>
          </cell>
        </row>
        <row r="1070">
          <cell r="I1070" t="str">
            <v>Đất ở: 125,2  Đất trồng cây hàng năm khác: 27</v>
          </cell>
          <cell r="J1070" t="str">
            <v>Đường Vừ A Dính (từ Tiếp giáp đường Trần Hưng Đạo đến Tiếp giáp phố Chiêu Tấn)</v>
          </cell>
          <cell r="M1070">
            <v>1773981.6031537452</v>
          </cell>
        </row>
        <row r="1071">
          <cell r="I1071" t="str">
            <v>Đất ở tại đô thị</v>
          </cell>
          <cell r="J1071" t="str">
            <v>Phố Trần Quang Khải (từ Tiếp giáp phố Đặng Văn Ngữ đến Tiếp giáp phố Nguyễn Văn Trỗi)</v>
          </cell>
          <cell r="M1071">
            <v>1239275.5004766444</v>
          </cell>
        </row>
        <row r="1072">
          <cell r="I1072" t="str">
            <v>Đất ở: 223,7  Đất trồng cây hàng năm khác: 82</v>
          </cell>
          <cell r="J1072" t="str">
            <v>Đường Trần Thủ độ (từ Tiếp giáp với đường Trần Hưng Đạo (giữa hai số nhà 226 và 228, Tổ dân phố số 10) đến Tiếp giáp với đường Trần Hưng Đạo (giữa hai số nhà 366 và 370, Tổ dân phố số 11))</v>
          </cell>
          <cell r="M1072">
            <v>261694.47170428524</v>
          </cell>
        </row>
        <row r="1073">
          <cell r="I1073" t="str">
            <v>Đất ở tại đô thi</v>
          </cell>
          <cell r="J1073" t="str">
            <v>Đường Trần Khát Chân (từ Tiếp giáp đường Trần Huy Liệu đến Tiếp giáp đường Hoàng Văn Thụ)</v>
          </cell>
          <cell r="M1073">
            <v>1424501.4245014247</v>
          </cell>
        </row>
        <row r="1074">
          <cell r="I1074" t="str">
            <v>Đất ở tại đô thi</v>
          </cell>
          <cell r="J1074" t="str">
            <v>Đường Lê Duẩn (từ Tiếp giáp đường Trần Phú đến Tiếp giáp đại lộ Lê Lợi)</v>
          </cell>
          <cell r="M1074">
            <v>3043322.5921947723</v>
          </cell>
        </row>
        <row r="1075">
          <cell r="I1075" t="str">
            <v>Đất ở tại đô thị</v>
          </cell>
          <cell r="J1075" t="str">
            <v>Các vị trí còn lại của thành phố Lai Châu cũ</v>
          </cell>
          <cell r="M1075">
            <v>2380952.3809523811</v>
          </cell>
        </row>
        <row r="1076">
          <cell r="I1076" t="str">
            <v>Đất ở tại đô thị</v>
          </cell>
          <cell r="J1076" t="str">
            <v>Phố Võ Thị Sáu (từ Tiếp giáp Đại lộ Lê Lợi đến Tiếp giáp phố Sùng Phái Sinh)</v>
          </cell>
          <cell r="M1076">
            <v>1611459.2658907787</v>
          </cell>
        </row>
        <row r="1077">
          <cell r="I1077" t="str">
            <v>Đất ở tại đô thị</v>
          </cell>
          <cell r="J1077" t="str">
            <v>Các vị trí còn lại của thành phố Lai Châu cũ</v>
          </cell>
          <cell r="M1077">
            <v>379506.64136622386</v>
          </cell>
        </row>
        <row r="1078">
          <cell r="I1078" t="str">
            <v>Đất ở tại đô thị</v>
          </cell>
          <cell r="J1078" t="str">
            <v>Phố Tôn Thất Bách (từ Tiếp giáp đường Lê Hữu Trác đến Tiếp giáp phố Tôn Thất Tùng)</v>
          </cell>
          <cell r="M1078">
            <v>944287.0632672332</v>
          </cell>
        </row>
        <row r="1079">
          <cell r="I1079" t="str">
            <v>Đất ở tại đô thị</v>
          </cell>
          <cell r="J1079" t="str">
            <v>Đường Trường Chinh (từ Tiếp giáp đường Nguyễn Hữu Thọ đến Tiếp giáp đường 30-4)</v>
          </cell>
          <cell r="M1079">
            <v>2790697.6744186045</v>
          </cell>
        </row>
        <row r="1080">
          <cell r="I1080" t="str">
            <v>Đất ở tại đô thị</v>
          </cell>
          <cell r="J1080" t="str">
            <v>Phố Đặng Dung (1B-7) (từ Tiếp giáp phố Lý Tự Trọng (13,5m) đến Tiếp giáp phố Phùng Hưng)</v>
          </cell>
          <cell r="M1080">
            <v>952380.95238095243</v>
          </cell>
        </row>
        <row r="1081">
          <cell r="I1081" t="str">
            <v>Đất ở tại đô thị</v>
          </cell>
          <cell r="J1081" t="str">
            <v>Đường Hoàng Văn Thụ (từ Tiếp giáp phố Trần Đăng Ninh đến Tiếp giáp đường Trần Khát Chân)</v>
          </cell>
          <cell r="M1081">
            <v>2857142.8571428573</v>
          </cell>
        </row>
        <row r="1082">
          <cell r="I1082" t="str">
            <v>Đất ở tại đô thị</v>
          </cell>
          <cell r="J1082" t="str">
            <v>Các vị trí còn lại của thành phố Lai Châu cũ</v>
          </cell>
          <cell r="M1082">
            <v>590219.22428330523</v>
          </cell>
        </row>
        <row r="1083">
          <cell r="I1083" t="str">
            <v>Đất ở tại đô thị</v>
          </cell>
          <cell r="J1083" t="str">
            <v>Đường Lê Duẩn (từ Tiếp giáp đường Trần Phú đến Tiếp giáp đại lộ Lê Lợi)</v>
          </cell>
          <cell r="M1083">
            <v>1662510.3906899418</v>
          </cell>
        </row>
        <row r="1084">
          <cell r="I1084" t="str">
            <v>Đất ở tại đô thị</v>
          </cell>
          <cell r="J1084" t="str">
            <v>Phố Nguyễn Tuân (từ Tiếp giáp đường quy hoạch số R13 đến Tiếp giáp đường quy hoạch số L2)</v>
          </cell>
          <cell r="M1084">
            <v>952380.95238095243</v>
          </cell>
        </row>
        <row r="1085">
          <cell r="I1085" t="str">
            <v>Đất trồng cây hàng năm khác</v>
          </cell>
          <cell r="J1085" t="str">
            <v>Đường đi UBND xã Sùng Phài cũ (Tiếp giáp đường Lê Duẩn đến Hết địa phận phường Tân Phong)</v>
          </cell>
          <cell r="M1085">
            <v>38957.876795714634</v>
          </cell>
        </row>
        <row r="1086">
          <cell r="I1086" t="str">
            <v>Đất ở tại đô thị</v>
          </cell>
          <cell r="J1086" t="str">
            <v>Phố Nguyễn Tri Phương (từ Tiếp giáp đường 28-06 đến Tiếp giáp ranh giới đất CT điện lực Lai Châu)</v>
          </cell>
          <cell r="M1086">
            <v>8938547.4860335197</v>
          </cell>
        </row>
        <row r="1087">
          <cell r="I1087" t="str">
            <v>Đất ở tại đô thị</v>
          </cell>
          <cell r="J1087" t="str">
            <v>Các vị trí còn lại của thành phố Lai Châu cũ</v>
          </cell>
          <cell r="M1087">
            <v>437636.76148796495</v>
          </cell>
        </row>
        <row r="1088">
          <cell r="I1088" t="str">
            <v>Đất ở tại đô thị</v>
          </cell>
          <cell r="J1088" t="str">
            <v>Đường Nguyễn Chí Thanh (từ Tiếp giáp đường Lê Duẩn đến Tiếp giáp đường 19-8 và đường Điện Biên Phủ)</v>
          </cell>
          <cell r="M1088">
            <v>2857142.8571428573</v>
          </cell>
        </row>
        <row r="1089">
          <cell r="I1089" t="str">
            <v>Đất trồng cây hàng năm khác 0,9</v>
          </cell>
          <cell r="J1089" t="str">
            <v>Đường Lê Duẩn (từ Tiếp giáp đường Trần Phú đến Tiếp giáp đại lộ Lê Lợi)</v>
          </cell>
          <cell r="M1089">
            <v>3048780.4878048785</v>
          </cell>
        </row>
        <row r="1090">
          <cell r="I1090" t="str">
            <v>Đất ở 130,3</v>
          </cell>
          <cell r="J1090" t="str">
            <v>Đường Lê Duẩn (từ Tiếp giáp đường Trần Phú đến Tiếp giáp đại lộ Lê Lợi)</v>
          </cell>
          <cell r="M1090"/>
        </row>
        <row r="1091">
          <cell r="I1091" t="str">
            <v>Đất ở 138,5</v>
          </cell>
          <cell r="J1091" t="str">
            <v>Các vị trí còn lại của thành phố Lai Châu cũ</v>
          </cell>
          <cell r="M1091">
            <v>573065.90257879661</v>
          </cell>
        </row>
        <row r="1092">
          <cell r="I1092" t="str">
            <v>Đất trồng cây hàng năm khác 36</v>
          </cell>
          <cell r="J1092" t="str">
            <v>Các vị trí còn lại của thành phố Lai Châu cũ</v>
          </cell>
          <cell r="M1092"/>
        </row>
        <row r="1093">
          <cell r="I1093" t="str">
            <v>Đất ở tại đô thị 193,6</v>
          </cell>
          <cell r="J1093" t="str">
            <v>Đường ven hồ lắng (Tiếp giáp suối tổ dân phố số 8 phường Tân Phong đến Tiếp giáp đường Hoàng Hoa Thám)</v>
          </cell>
          <cell r="M1093">
            <v>366434.59142543061</v>
          </cell>
        </row>
        <row r="1094">
          <cell r="I1094" t="str">
            <v>Đất trồng cây hàng năm khác 352,2</v>
          </cell>
          <cell r="J1094" t="str">
            <v>Đường ven hồ lắng (Tiếp giáp suối tổ dân phố số 8 phường Tân Phong đến Tiếp giáp đường Hoàng Hoa Thám)</v>
          </cell>
          <cell r="M1094"/>
        </row>
        <row r="1095">
          <cell r="I1095" t="str">
            <v>Đất trồng cây hàng năm khác 64,2</v>
          </cell>
          <cell r="J1095" t="str">
            <v>Các vị trí còn lại của thành phố Lai Châu cũ</v>
          </cell>
          <cell r="M1095">
            <v>176553.67231638418</v>
          </cell>
        </row>
        <row r="1096">
          <cell r="I1096" t="str">
            <v>Đất ở tại đô thị 219,0</v>
          </cell>
          <cell r="J1096" t="str">
            <v>Các vị trí còn lại của thành phố Lai Châu cũ</v>
          </cell>
          <cell r="M1096"/>
        </row>
        <row r="1097">
          <cell r="I1097" t="str">
            <v>Đất ở tại đô thị</v>
          </cell>
          <cell r="J1097" t="str">
            <v xml:space="preserve">	
Phố Nguyễn Công Hoan (từ Tiếp giáp đường Võ Nguyên Giáp đến Tiếp giáp đường quy hoạch TN2)</v>
          </cell>
          <cell r="M1097">
            <v>857142.85714285716</v>
          </cell>
        </row>
        <row r="1098">
          <cell r="I1098" t="str">
            <v>Đất ở tại đô thị</v>
          </cell>
          <cell r="J1098" t="str">
            <v>Đường N12 (11,5m khu dân cư số 7) (từ Tiếp giáp đường Võ Nguyên Giáp đến Tiếp giáp đường N14)</v>
          </cell>
          <cell r="M1098">
            <v>1238095.2380952381</v>
          </cell>
        </row>
        <row r="1099">
          <cell r="I1099" t="str">
            <v>Đất ở tại đô thị</v>
          </cell>
          <cell r="J1099" t="str">
            <v>Đường 19-8 (từ Tiếp giáp phố Chiêu Tấn đến Tiếp giáp đường Nguyễn Chí Thanh)</v>
          </cell>
          <cell r="M1099">
            <v>3802281.3688212926</v>
          </cell>
        </row>
        <row r="1100">
          <cell r="I1100" t="str">
            <v>Đất ở tại đô thị</v>
          </cell>
          <cell r="J1100" t="str">
            <v>Tuyến số 1 (Đường Phạm Văn Đồng kéo dài) (từ Tiếp giáp tuyến số 3 đến Tiếp giáp tuyến số 4)</v>
          </cell>
          <cell r="M1100">
            <v>1904761.9047619049</v>
          </cell>
        </row>
        <row r="1101">
          <cell r="I1101" t="str">
            <v>Đất trồng cây hàng năm khác 35,9</v>
          </cell>
          <cell r="J1101"/>
          <cell r="M1101">
            <v>80645.161290322576</v>
          </cell>
        </row>
        <row r="1102">
          <cell r="I1102" t="str">
            <v>Đất ở tại nông thôn 112,9</v>
          </cell>
          <cell r="J1102"/>
          <cell r="M1102">
            <v>80645.161290322576</v>
          </cell>
        </row>
        <row r="1103">
          <cell r="I1103" t="str">
            <v>Đất trồng cây hàng năm khác 35,4</v>
          </cell>
          <cell r="J1103"/>
          <cell r="M1103">
            <v>77972.709551656924</v>
          </cell>
        </row>
        <row r="1104">
          <cell r="I1104" t="str">
            <v>Đất ở tại nông thôn 118,5</v>
          </cell>
          <cell r="J1104"/>
          <cell r="M1104">
            <v>77972.709551656924</v>
          </cell>
        </row>
        <row r="1105">
          <cell r="I1105" t="str">
            <v>Đất trồng cây hàng năm khác 134,5</v>
          </cell>
          <cell r="J1105"/>
          <cell r="M1105">
            <v>10931.948619841487</v>
          </cell>
        </row>
        <row r="1106">
          <cell r="I1106" t="str">
            <v>Đất ở tại nông thôn 231,4</v>
          </cell>
          <cell r="J1106"/>
          <cell r="M1106"/>
        </row>
        <row r="1107">
          <cell r="I1107" t="str">
            <v>Đất ở tại đô thị</v>
          </cell>
          <cell r="J1107" t="str">
            <v>Đường Lê Trọng Tấn (từ Tiếp giáp đường Võ Nguyên Giáp đến Tiếp giáp đường Võ Nguyên Giáp)</v>
          </cell>
          <cell r="M1107">
            <v>853889.94307400379</v>
          </cell>
        </row>
        <row r="1108">
          <cell r="I1108" t="str">
            <v>Đất trồng cây lâu năm</v>
          </cell>
          <cell r="J1108"/>
          <cell r="M1108">
            <v>34139.014065273797</v>
          </cell>
        </row>
        <row r="1109">
          <cell r="I1109" t="str">
            <v>Đất trồng cây lâu năm</v>
          </cell>
          <cell r="J1109"/>
          <cell r="M1109">
            <v>0</v>
          </cell>
        </row>
        <row r="1110">
          <cell r="I1110" t="str">
            <v>Đất ở tại đô thị</v>
          </cell>
          <cell r="J1110" t="str">
            <v>Đường Hồ Tùng Mậu (từ Hết địa phận phường Đoàn Kết đến Tiếp giáp đường Trần Phú)</v>
          </cell>
          <cell r="M1110">
            <v>1715919.9237368922</v>
          </cell>
        </row>
        <row r="1111">
          <cell r="I1111" t="str">
            <v>Đất ở 450,6</v>
          </cell>
          <cell r="J1111" t="str">
            <v>Đường Trường Chinh (từ Tiếp giáp đường Nguyễn Hữu Thọ đến Tiếp giáp đường 30-4)</v>
          </cell>
          <cell r="M1111">
            <v>2349256.0689115115</v>
          </cell>
        </row>
        <row r="1112">
          <cell r="I1112" t="str">
            <v>Đất trồng cây hàng năm khác 60,2</v>
          </cell>
          <cell r="J1112" t="str">
            <v>Đường Trường Chinh (từ Tiếp giáp đường Nguyễn Hữu Thọ đến Tiếp giáp đường 30-4)</v>
          </cell>
          <cell r="M1112"/>
        </row>
        <row r="1113">
          <cell r="I1113" t="str">
            <v>Đất ở tại đô thị</v>
          </cell>
          <cell r="J1113" t="str">
            <v>Đường 1B-9 (13,5m) (từ Tiếp giáp phố Trần Đại Nghĩa (20,5) đến Tiếp giáp phố Phùng Hưng)</v>
          </cell>
          <cell r="M1113">
            <v>1523809.5238095238</v>
          </cell>
        </row>
        <row r="1114">
          <cell r="I1114" t="str">
            <v>Đất ở tại đô thị</v>
          </cell>
          <cell r="J1114" t="str">
            <v>Tuyến số 1 (Đường Phạm Văn Đồng kéo dài) (từ Tiếp giáp tuyến số 3 đến Tiếp giáp tuyến số 4)</v>
          </cell>
          <cell r="M1114">
            <v>1428571.4285714286</v>
          </cell>
        </row>
        <row r="1115">
          <cell r="I1115" t="str">
            <v>Đất ở tại đô thị</v>
          </cell>
          <cell r="J1115" t="str">
            <v>Đường Hoàng Quốc Việt (từ Tiếp giáp đường Nguyễn Văn Linh đến Tiếp giáp đường Trường Chinh)</v>
          </cell>
          <cell r="M1115">
            <v>1906577.6930409912</v>
          </cell>
        </row>
        <row r="1116">
          <cell r="I1116" t="str">
            <v>Đất ở tại đô thị</v>
          </cell>
          <cell r="J1116" t="str">
            <v>Các vị trí còn lại của thành phố Lai Châu cũ</v>
          </cell>
          <cell r="M1116">
            <v>924214.41774491675</v>
          </cell>
        </row>
        <row r="1117">
          <cell r="I1117" t="str">
            <v>Đất ở tại đô thị</v>
          </cell>
          <cell r="J1117" t="str">
            <v>Đường Trần Khát Chân (từ Tiếp giáp đường Trần Huy Liệu đến Tiếp giáp đường Hoàng Văn Thụ)</v>
          </cell>
          <cell r="M1117">
            <v>1140684.4106463878</v>
          </cell>
        </row>
        <row r="1118">
          <cell r="I1118" t="str">
            <v>Đất ở tại đô thị</v>
          </cell>
          <cell r="J1118" t="str">
            <v>Phố Tôn Thất Bách (từ Tiếp giáp đường Lê Hữu Trác đến Tiếp giáp phố Tôn Thất Tùng)</v>
          </cell>
          <cell r="M1118">
            <v>830564.78405315615</v>
          </cell>
        </row>
        <row r="1119">
          <cell r="I1119" t="str">
            <v>Đất trồng cây hàng năm khác</v>
          </cell>
          <cell r="J1119"/>
          <cell r="M1119">
            <v>120250.12025012025</v>
          </cell>
        </row>
        <row r="1120">
          <cell r="I1120" t="str">
            <v>Đất ở tại đô thị</v>
          </cell>
          <cell r="J1120" t="str">
            <v>Phố Đặng Dung (1B-7) (từ Tiếp giáp phố Lý Tự Trọng (13,5m) đến Tiếp giáp phố Phùng Hưng)</v>
          </cell>
          <cell r="M1120">
            <v>1238095.2380952381</v>
          </cell>
        </row>
        <row r="1121">
          <cell r="I1121" t="str">
            <v>Đất ở tại đô thị</v>
          </cell>
          <cell r="J1121" t="str">
            <v>Phố Đặng Dung (1B-7) (từ Tiếp giáp phố Lý Tự Trọng (13,5m) đến Tiếp giáp phố Phùng Hưng)</v>
          </cell>
          <cell r="M1121">
            <v>1238095.2380952381</v>
          </cell>
        </row>
        <row r="1122">
          <cell r="I1122" t="str">
            <v>Đất trồng cây hàng năm khác 58,1</v>
          </cell>
          <cell r="J1122" t="str">
            <v>Đường Trần Thủ độ (từ Tiếp giáp với đường Trần Hưng Đạo (giữa hai số nhà 226 và 228, Tổ dân phố số 10) đến Tiếp giáp với đường Trần Hưng Đạo (giữa hai số nhà 366 và 370, Tổ dân phố số 11))</v>
          </cell>
          <cell r="M1122">
            <v>306560.39239730226</v>
          </cell>
        </row>
        <row r="1123">
          <cell r="I1123" t="str">
            <v>Đất ở 105</v>
          </cell>
          <cell r="J1123" t="str">
            <v>Đường Trần Thủ độ (từ Tiếp giáp với đường Trần Hưng Đạo (giữa hai số nhà 226 và 228, Tổ dân phố số 10) đến Tiếp giáp với đường Trần Hưng Đạo (giữa hai số nhà 366 và 370, Tổ dân phố số 11))</v>
          </cell>
          <cell r="M1123"/>
        </row>
        <row r="1124">
          <cell r="I1124" t="str">
            <v>Đất ở tại đô thị</v>
          </cell>
          <cell r="J1124" t="str">
            <v>Phố Quyết Tiến (từ Tiếp giáp đường Trần Quý Cáp đến Phố Nguyễn Khánh Toàn)</v>
          </cell>
          <cell r="M1124">
            <v>2198852.7724665394</v>
          </cell>
        </row>
        <row r="1125">
          <cell r="I1125" t="str">
            <v>Đất ở tại đô thị</v>
          </cell>
          <cell r="J1125" t="str">
            <v>Đường Bế Văn Đàn (từ Tiếp giáp đường tránh ngập đến Hết trụ sở Viện kiểm sát tỉnh (Cũ))</v>
          </cell>
          <cell r="M1125">
            <v>1308698.9992301769</v>
          </cell>
        </row>
        <row r="1126">
          <cell r="I1126" t="str">
            <v>Đất ở tại đô thị</v>
          </cell>
          <cell r="J1126" t="str">
            <v>Phố Hương Phong (từ Tiếp giáp Đại lộ Lê Lợi đến Tiếp giáp phố Nguyễn Thị Minh Khai)</v>
          </cell>
          <cell r="M1126">
            <v>1924927.8152069296</v>
          </cell>
        </row>
        <row r="1127">
          <cell r="I1127" t="str">
            <v>Đất ở tại đô thị</v>
          </cell>
          <cell r="J1127" t="str">
            <v>Đường nhánh (Cạnh đường 19-8, tổ 8, phường Đoàn Kết) (từ Tiếp giáp nhà ông Đinh Tây Lâm đến Tiếp giáp nhà ông bà Kinh Thống)</v>
          </cell>
          <cell r="M1127">
            <v>1909090.9090909092</v>
          </cell>
        </row>
        <row r="1128">
          <cell r="I1128" t="str">
            <v>Đất ở tại đô thị</v>
          </cell>
          <cell r="J1128" t="str">
            <v>Phố Ban Mai (từ Tiếp giáp với đường Phạm Ngọc Thạch (Trường mầm non Họa Mi, Tổ dân phố số 26) đến Tiếp giáp với phố Nguyễn Văn Trỗi (số nhà 519, tổ dân phố số 26))</v>
          </cell>
          <cell r="M1128">
            <v>952380.95238095243</v>
          </cell>
        </row>
        <row r="1129">
          <cell r="I1129" t="str">
            <v>Đất ở tại đô thị</v>
          </cell>
          <cell r="J1129" t="str">
            <v>Phố Võ Thị Sáu (từ Tiếp giáp Đại lộ Lê Lợi đến Tiếp giáp phố Sùng Phái Sinh)</v>
          </cell>
          <cell r="M1129">
            <v>1895734.597156398</v>
          </cell>
        </row>
        <row r="1130">
          <cell r="I1130" t="str">
            <v>Đất ở tại đô thị</v>
          </cell>
          <cell r="J1130" t="str">
            <v>Đường Nguyễn Khuyến (từ Tiếp giáp đường 30-4 đến Tiếp giáp đường Phạm Ngọc Thạch)</v>
          </cell>
          <cell r="M1130">
            <v>1904761.9047619049</v>
          </cell>
        </row>
        <row r="1131">
          <cell r="I1131" t="str">
            <v>Đất ở tại đô thị</v>
          </cell>
          <cell r="J1131" t="str">
            <v>Ngõ 262 đường Trần Hưng Đạo (từ Tiếp giáp đường Trần Hưng Đạo đến Tiếp giáp đường nhánh của đường Trần Thủ Độ (ngõ 226 cũ đường Trần Hưng Đạo))</v>
          </cell>
          <cell r="M1131">
            <v>836820.08368200844</v>
          </cell>
        </row>
        <row r="1132">
          <cell r="I1132" t="str">
            <v>Đất ở tại đô thị</v>
          </cell>
          <cell r="J1132" t="str">
            <v>Phố Cù Chính Lan (từ Giao với phố Tôn Thất Tùng (số nhà 037, tổ dân phố 27) đến Tiếp giáp phố Lê Hữu Trác)</v>
          </cell>
          <cell r="M1132">
            <v>1609848.4848484849</v>
          </cell>
        </row>
        <row r="1133">
          <cell r="I1133" t="str">
            <v>Đất ở tại đô thị</v>
          </cell>
          <cell r="J1133" t="str">
            <v>Phố Đặng Văn Chung (Đường 2B2 - 31m) (từ Tiếp giáp đường Tôn Thất Tùng đến Tiếp giáp phố Lê Hữu Trác)</v>
          </cell>
          <cell r="M1133">
            <v>1566037.7358490566</v>
          </cell>
        </row>
        <row r="1134">
          <cell r="I1134" t="str">
            <v>Đất trồng cây hàng năm khác</v>
          </cell>
          <cell r="J1134" t="str">
            <v>Các vị trí còn lại của thành phố Lai Châu cũ</v>
          </cell>
          <cell r="M1134">
            <v>151975.68389057752</v>
          </cell>
        </row>
        <row r="1135">
          <cell r="I1135" t="str">
            <v>Đất ở tại đô thị</v>
          </cell>
          <cell r="J1135" t="str">
            <v>Đường Pusamcap (từ Tiếp giáp đường Võ Nguyên Giáp đến Tiếp giáp đường Bế Văn Đàn)</v>
          </cell>
          <cell r="M1135">
            <v>952380.95238095243</v>
          </cell>
        </row>
        <row r="1136">
          <cell r="I1136" t="str">
            <v>Đất ở tại đô thị; 84,4 Đất trồng cây hàng năm khác 8,8</v>
          </cell>
          <cell r="J1136" t="str">
            <v>Các vị trí còn lại của thành phố Lai Châu cũ</v>
          </cell>
          <cell r="M1136">
            <v>1072961.3733905579</v>
          </cell>
        </row>
        <row r="1137">
          <cell r="I1137" t="str">
            <v>Đất ở tại đô thị</v>
          </cell>
          <cell r="J1137" t="str">
            <v>Các vị trí còn lại của thành phố Lai Châu cũ</v>
          </cell>
          <cell r="M1137">
            <v>736919.6757553427</v>
          </cell>
        </row>
        <row r="1138">
          <cell r="I1138" t="str">
            <v>Đất ở tại đô thị</v>
          </cell>
          <cell r="J1138" t="str">
            <v>Phố Tôn Thất Bách (từ Tiếp giáp đường Lê Hữu Trác đến Tiếp giáp phố Tôn Thất Tùng)</v>
          </cell>
          <cell r="M1138">
            <v>948766.60341555974</v>
          </cell>
        </row>
        <row r="1139">
          <cell r="I1139" t="str">
            <v>Đất ở tại đô thị</v>
          </cell>
          <cell r="J1139" t="str">
            <v>Các vị trí còn lại của thành phố Lai Châu cũ</v>
          </cell>
          <cell r="M1139">
            <v>833333.33333333337</v>
          </cell>
        </row>
        <row r="1140">
          <cell r="I1140" t="str">
            <v>Đất ở nông thôn</v>
          </cell>
          <cell r="J1140" t="str">
            <v>Các vị trí còn lại của thành phố Lai Châu cũ</v>
          </cell>
          <cell r="M1140">
            <v>104529.61672473868</v>
          </cell>
        </row>
        <row r="1141">
          <cell r="I1141" t="str">
            <v>Đất ở tại đô thị</v>
          </cell>
          <cell r="J1141" t="str">
            <v>Phố Đặng Dung (1B-7) (từ Tiếp giáp phố Lý Tự Trọng (13,5m) đến Tiếp giáp phố Phùng Hưng)</v>
          </cell>
          <cell r="M1141">
            <v>1428571.4285714286</v>
          </cell>
        </row>
        <row r="1142">
          <cell r="I1142" t="str">
            <v>Đất ở tại đô thị</v>
          </cell>
          <cell r="J1142" t="str">
            <v>Phố Hàn Mặc Tử, Phố Nguyễn Văn Siêu (từ Tiếp giáp phố Nguyễn Huy Tưởng đến Tiếp giáp đường Nguyễn Khuyến)</v>
          </cell>
          <cell r="M1142">
            <v>2435629.7842727909</v>
          </cell>
        </row>
        <row r="1143">
          <cell r="I1143" t="str">
            <v>Đất trồng cây hàng năm khác: 557,1</v>
          </cell>
          <cell r="J1143" t="str">
            <v>Các vị trí còn lại của thành phố Lai Châu cũ</v>
          </cell>
          <cell r="M1143">
            <v>89750.493627714954</v>
          </cell>
        </row>
        <row r="1144">
          <cell r="I1144" t="str">
            <v>Đất ở tại đô thị</v>
          </cell>
          <cell r="J1144"/>
          <cell r="M1144">
            <v>3000000</v>
          </cell>
        </row>
        <row r="1145">
          <cell r="I1145" t="str">
            <v>Đất ở tại đô thị</v>
          </cell>
          <cell r="J1145" t="str">
            <v>Phố Tôn Thất Bách (từ Tiếp giáp đường Lê Hữu Trác đến Tiếp giáp phố Tôn Thất Tùng)</v>
          </cell>
          <cell r="M1145">
            <v>945179.58412098303</v>
          </cell>
        </row>
        <row r="1146">
          <cell r="I1146" t="str">
            <v>Đất ở tại đô thị</v>
          </cell>
          <cell r="J1146" t="str">
            <v>Đường Nguyễn Thị Định (từ Tiếp giáp đường Nguyễn Chí Thanh kéo dài đến Tiếp giáp đường Lò Văn Hặc)</v>
          </cell>
          <cell r="M1146">
            <v>2076190.4761904762</v>
          </cell>
        </row>
        <row r="1147">
          <cell r="I1147" t="str">
            <v>Đất ở tại đô thị</v>
          </cell>
          <cell r="J1147" t="str">
            <v>Tuyến số 1 (Đường Phạm Văn Đồng kéo dài) (từ Tiếp giáp tuyến số 3 đến Tiếp giáp tuyến số 4)</v>
          </cell>
          <cell r="M1147">
            <v>1142857.142857143</v>
          </cell>
        </row>
        <row r="1148">
          <cell r="I1148" t="str">
            <v>Đất ở: 109,1 Đất trồng cây hàng năm khác: 22,2</v>
          </cell>
          <cell r="J1148" t="str">
            <v>Đường Trần Hưng Đạo (từ Tiếp giáp đường Trần Phú đến Tiếp giáp đường Huỳnh Thúc Kháng)</v>
          </cell>
          <cell r="M1148">
            <v>5331302.3610053305</v>
          </cell>
        </row>
        <row r="1149">
          <cell r="I1149" t="str">
            <v>Đất ở tại đô thị: 200 Đất trồng cây hàng năm khác: 250</v>
          </cell>
          <cell r="J1149" t="str">
            <v>Đường số 1, số 2 (từ Tiếp giáp đường số 3 đến Tiếp giáp đường Pusamcap)</v>
          </cell>
          <cell r="M1149">
            <v>155555.55555555556</v>
          </cell>
        </row>
        <row r="1150">
          <cell r="I1150" t="str">
            <v>Đất trồng cây lâu năm</v>
          </cell>
          <cell r="J1150" t="str">
            <v>Các vị trí còn lại của thành phố Lai Châu cũ</v>
          </cell>
          <cell r="M1150">
            <v>102522.04223908141</v>
          </cell>
        </row>
        <row r="1151">
          <cell r="I1151" t="str">
            <v>Đất trồng cây hàng năm khác</v>
          </cell>
          <cell r="J1151" t="str">
            <v>Các vị trí còn lại của thành phố Lai Châu cũ</v>
          </cell>
          <cell r="M1151">
            <v>43965.706748735989</v>
          </cell>
        </row>
        <row r="1152">
          <cell r="I1152" t="str">
            <v>Đất ở tại đô thị</v>
          </cell>
          <cell r="J1152" t="str">
            <v>Đường Bế Văn Đàn (từ Tiếp giáp đường tránh ngập đến Hết trụ sở Viện kiểm sát tỉnh (Cũ))</v>
          </cell>
          <cell r="M1152">
            <v>1179709.0051120722</v>
          </cell>
        </row>
        <row r="1153">
          <cell r="I1153" t="str">
            <v>Đất ở tại đô thị</v>
          </cell>
          <cell r="J1153" t="str">
            <v>Đường Trần Quang Diệu (từ Tiếp giáp đường Nguyễn Chí Thanh đến Tiếp giáp phố Nguyễn Cao)</v>
          </cell>
          <cell r="M1153">
            <v>2300613.4969325154</v>
          </cell>
        </row>
        <row r="1154">
          <cell r="I1154" t="str">
            <v>Đất ở tại đô thị</v>
          </cell>
          <cell r="J1154" t="str">
            <v>Các vị trí còn lại của thành phố Lai Châu cũ</v>
          </cell>
          <cell r="M1154">
            <v>3809523.8095238097</v>
          </cell>
        </row>
        <row r="1155">
          <cell r="I1155" t="str">
            <v>Đất trồng cây hàng năm khác</v>
          </cell>
          <cell r="J1155" t="str">
            <v>Đường Phạm Ngọc Thạch (từ Tiếp giáp phố Trần Đại Nghĩa (20,5m) đến Tiếp giáp phố Đặng Văn Ngữ)</v>
          </cell>
          <cell r="M1155">
            <v>131578.94736842104</v>
          </cell>
        </row>
        <row r="1156">
          <cell r="I1156" t="str">
            <v>Đất ở tại đô thị</v>
          </cell>
          <cell r="J1156" t="str">
            <v>Các vị trí còn lại của thành phố Lai Châu cũ</v>
          </cell>
          <cell r="M1156">
            <v>1428571.4285714286</v>
          </cell>
        </row>
        <row r="1157">
          <cell r="I1157" t="str">
            <v>Đất ở tại đô thị</v>
          </cell>
          <cell r="J1157" t="str">
            <v>Phố 12/12 (từ Giao với đường quy hoạch N4 (đối diện số nhà 040, tổ dân phố số 7) đến Giao với phố Nguyễn Công Hoan)</v>
          </cell>
          <cell r="M1157">
            <v>952380.95238095243</v>
          </cell>
        </row>
        <row r="1158">
          <cell r="I1158" t="str">
            <v>Đất ở tại đô thị</v>
          </cell>
          <cell r="J1158" t="str">
            <v>Phố Hoàng Diệu (từ Tiếp giáp Đại lộ Lê Lợi đến Tiếp giáp phố Thành Công)</v>
          </cell>
          <cell r="M1158">
            <v>5000000</v>
          </cell>
        </row>
        <row r="1159">
          <cell r="I1159" t="str">
            <v>Đất trồng cây hàng năm khác</v>
          </cell>
          <cell r="J1159"/>
          <cell r="M1159">
            <v>56545.094713033643</v>
          </cell>
        </row>
        <row r="1160">
          <cell r="I1160" t="str">
            <v>Đất ở tại đô thị</v>
          </cell>
          <cell r="J1160" t="str">
            <v>Phố Trịnh Hoài Đức (T01) (từ Tiếp giáp đường Trần Quốc Mạnh đến Tiếp giáp đường Trần Văn Thọ)</v>
          </cell>
          <cell r="M1160">
            <v>2380952.3809523811</v>
          </cell>
        </row>
        <row r="1161">
          <cell r="I1161" t="str">
            <v>Đất ở tại đô thị</v>
          </cell>
          <cell r="J1161" t="str">
            <v>Các vị trí còn lại của thành phố Lai Châu cũ</v>
          </cell>
          <cell r="M1161">
            <v>839630.562552477</v>
          </cell>
        </row>
        <row r="1162">
          <cell r="I1162" t="str">
            <v>Đất trồng cây lâu năm</v>
          </cell>
          <cell r="J1162" t="str">
            <v>Các vị trí còn lại của thành phố Lai Châu cũ</v>
          </cell>
          <cell r="M1162">
            <v>36198.255058474104</v>
          </cell>
        </row>
        <row r="1163">
          <cell r="I1163" t="str">
            <v>Đất ở tại đô thị</v>
          </cell>
          <cell r="J1163" t="str">
            <v>Đại lộ Lê Lợi (từ Tiếp giáp đường Lê Duẩn đến Cuối đường đại lộ Lê Lợi (Giáp chân núi Nùng Nàng))</v>
          </cell>
          <cell r="M1163">
            <v>4730368.9687795648</v>
          </cell>
        </row>
        <row r="1164">
          <cell r="I1164" t="str">
            <v>Đất trồng cây hàng năm khác</v>
          </cell>
          <cell r="J1164" t="str">
            <v>Các vị trí còn lại của thành phố Lai Châu cũ</v>
          </cell>
          <cell r="M1164">
            <v>51931.865392604908</v>
          </cell>
        </row>
        <row r="1165">
          <cell r="I1165" t="str">
            <v>Đất trồng cây lâu năm</v>
          </cell>
          <cell r="J1165" t="str">
            <v>Các vị trí còn lại của thành phố Lai Châu cũ</v>
          </cell>
          <cell r="M1165">
            <v>56565.656565656565</v>
          </cell>
        </row>
        <row r="1166">
          <cell r="I1166" t="str">
            <v>Đất ở tại đô thị</v>
          </cell>
          <cell r="J1166" t="str">
            <v>Đường Trường Chinh (từ Tiếp giáp đường Nguyễn Hữu Thọ đến Tiếp giáp đường 30-4)</v>
          </cell>
          <cell r="M1166">
            <v>3727865.796831314</v>
          </cell>
        </row>
        <row r="1167">
          <cell r="I1167" t="str">
            <v>Đất ở tại đô thị</v>
          </cell>
          <cell r="J1167" t="str">
            <v>Các vị trí còn lại của thành phố Lai Châu cũ</v>
          </cell>
          <cell r="M1167">
            <v>884955.75221238937</v>
          </cell>
        </row>
        <row r="1168">
          <cell r="I1168" t="str">
            <v>Đất ở tại đô thị</v>
          </cell>
          <cell r="J1168" t="str">
            <v>Phố Hương Phong (từ Tiếp giáp Đại lộ Lê Lợi đến Tiếp giáp phố Nguyễn Thị Minh Khai)</v>
          </cell>
          <cell r="M1168">
            <v>1714285.7142857143</v>
          </cell>
        </row>
        <row r="1169">
          <cell r="I1169" t="str">
            <v>Đất ở tại đô thị</v>
          </cell>
          <cell r="J1169" t="str">
            <v>Đường Trần Khát Chân (từ Tiếp giáp đường Trần Huy Liệu đến Tiếp giáp đường Hoàng Văn Thụ)</v>
          </cell>
          <cell r="M1169">
            <v>1615969.5817490495</v>
          </cell>
        </row>
        <row r="1170">
          <cell r="I1170" t="str">
            <v>Đất ở tại đô thị</v>
          </cell>
          <cell r="J1170" t="str">
            <v>Đường Trần Quang Diệu (từ Tiếp giáp đường Nguyễn Chí Thanh đến Tiếp giáp phố Nguyễn Cao)</v>
          </cell>
          <cell r="M1170">
            <v>2095238.0952380951</v>
          </cell>
        </row>
        <row r="1171">
          <cell r="I1171" t="str">
            <v>Đất ở tại đô thị</v>
          </cell>
          <cell r="J1171" t="str">
            <v>Phố Quyết Tiến (từ Tiếp giáp đường Trần Quý Cáp đến Phố Nguyễn Khánh Toàn)</v>
          </cell>
          <cell r="M1171">
            <v>2095238.0952380951</v>
          </cell>
        </row>
        <row r="1172">
          <cell r="I1172" t="str">
            <v>Đất ở tại đô thị</v>
          </cell>
          <cell r="J1172" t="str">
            <v>Phố Trần Quốc Toản (từ Tiếp giáp phố Thành Công đến Tiếp giáp ranh giới đất CT điện lực Lai Châu)</v>
          </cell>
          <cell r="M1172">
            <v>476190.47619047621</v>
          </cell>
        </row>
        <row r="1173">
          <cell r="I1173" t="str">
            <v>Đất ở tại đô thị: 100m Đất trồng cây hàng năm khác: 41,5</v>
          </cell>
          <cell r="J1173"/>
          <cell r="M1173">
            <v>1272084.8056537102</v>
          </cell>
        </row>
        <row r="1174">
          <cell r="I1174" t="str">
            <v>Đất ở tại đô thị</v>
          </cell>
          <cell r="J1174" t="str">
            <v>Các vị trí còn lại của thành phố Lai Châu cũ</v>
          </cell>
          <cell r="M1174">
            <v>1355013.5501355014</v>
          </cell>
        </row>
        <row r="1175">
          <cell r="I1175" t="str">
            <v>Đất ở tại đô thị: 184,3, đất trồng cây hàng năm khác: 514,8</v>
          </cell>
          <cell r="J1175" t="str">
            <v>Đường Nguyễn Trãi (từ Tiếp giáp ngã 3 rẽ đường Trần Can đến Hết địa phận phường Quyết Thắng cũ)</v>
          </cell>
          <cell r="M1175">
            <v>715205.26391074236</v>
          </cell>
        </row>
        <row r="1176">
          <cell r="I1176" t="str">
            <v>Đất ở tại đô thị</v>
          </cell>
          <cell r="J1176" t="str">
            <v>Đường Nguyễn Thị Định (từ Tiếp giáp đường Nguyễn Chí Thanh kéo dài đến Tiếp giáp đường Lò Văn Hặc)</v>
          </cell>
          <cell r="M1176">
            <v>1393364.9289099525</v>
          </cell>
        </row>
        <row r="1177">
          <cell r="I1177" t="str">
            <v>Đất ở tại đô thị</v>
          </cell>
          <cell r="J1177" t="str">
            <v>Phố Võ Thị Sáu (từ Tiếp giáp Đại lộ Lê Lợi đến Tiếp giáp phố Sùng Phái Sinh)</v>
          </cell>
          <cell r="M1177">
            <v>1619047.6190476189</v>
          </cell>
        </row>
        <row r="1178">
          <cell r="I1178" t="str">
            <v>Đất ở tại đô thị</v>
          </cell>
          <cell r="J1178" t="str">
            <v>Các vị trí còn lại của thành phố Lai Châu cũ</v>
          </cell>
          <cell r="M1178">
            <v>873362.44541484711</v>
          </cell>
        </row>
        <row r="1179">
          <cell r="I1179" t="str">
            <v>Đất ở tại đô thị</v>
          </cell>
          <cell r="J1179" t="str">
            <v>Phố Hoàng Đình Cầu (từ Tiếp giáp phố Nguyễn Thái Bình đến Tiếp giáp phố Vương Thừa Vũ)</v>
          </cell>
          <cell r="M1179">
            <v>1363636.3636363635</v>
          </cell>
        </row>
        <row r="1180">
          <cell r="I1180" t="str">
            <v>Đất ở tại đô thị: 110
Đất trồng cây hàng năm khác: 25</v>
          </cell>
          <cell r="J1180" t="str">
            <v>Đường Bế Văn Đàn (từ Tiếp giáp Viện kiểm sát tỉnh (Cũ) đến Tiếp giáp đường Pusamcap)</v>
          </cell>
          <cell r="M1180">
            <v>503703.70370370371</v>
          </cell>
        </row>
        <row r="1181">
          <cell r="I1181" t="str">
            <v>Đất ở tại đô thị</v>
          </cell>
          <cell r="J1181" t="str">
            <v>Đường Điện Biên Phủ (từ Tiếp giáp đường Lò Văn Hặc đến Tiếp giáp đường Nguyễn Hữu Thọ)</v>
          </cell>
          <cell r="M1181">
            <v>3676190.4761904762</v>
          </cell>
        </row>
        <row r="1182">
          <cell r="I1182" t="str">
            <v>Đất ở tại đô thị</v>
          </cell>
          <cell r="J1182" t="str">
            <v>Các vị trí còn lại của thành phố Lai Châu cũ</v>
          </cell>
          <cell r="M1182">
            <v>3192848.0204342273</v>
          </cell>
        </row>
        <row r="1183">
          <cell r="I1183" t="str">
            <v>Đất ở tại đô thị</v>
          </cell>
          <cell r="J1183" t="str">
            <v>Đường L1, L2 (từ Tiếp giáp phố Quyết Thắng đến Tiếp giáp đường Nguyễn Du)</v>
          </cell>
          <cell r="M1183">
            <v>952380.95238095243</v>
          </cell>
        </row>
        <row r="1184">
          <cell r="I1184" t="str">
            <v>Đất ở tại đô thị</v>
          </cell>
          <cell r="J1184" t="str">
            <v>Phố Cù Chính Lan (từ Giao với phố Tôn Thất Tùng (số nhà 037, tổ dân phố 27) đến Tiếp giáp phố Lê Hữu Trác)</v>
          </cell>
          <cell r="M1184">
            <v>2069614.2991533396</v>
          </cell>
        </row>
        <row r="1185">
          <cell r="I1185" t="str">
            <v>Đất ở tại đô thị</v>
          </cell>
          <cell r="J1185" t="str">
            <v>Các vị trí còn lại của thành phố Lai Châu cũ</v>
          </cell>
          <cell r="M1185">
            <v>820120.2843083652</v>
          </cell>
        </row>
        <row r="1186">
          <cell r="I1186" t="str">
            <v>Đất ở tại đô thị</v>
          </cell>
          <cell r="J1186" t="str">
            <v>Đường Đặng Thai Mai (từ Tiếp giáp đường Nguyễn Hữu Thọ đến Tiếp giáp đường 1-1)</v>
          </cell>
          <cell r="M1186">
            <v>1510248.1121898596</v>
          </cell>
        </row>
        <row r="1187">
          <cell r="I1187" t="str">
            <v>Đất ở tại đô thị: 112,8
Đất vườn: 49,5</v>
          </cell>
          <cell r="J1187" t="str">
            <v>Đường Trần Hưng Đạo (từ Tiếp giáp đường Vừ A Dính đến Tiếp giáp đường Bế Văn Đàn)</v>
          </cell>
          <cell r="M1187">
            <v>3388786.198398028</v>
          </cell>
        </row>
        <row r="1188">
          <cell r="I1188" t="str">
            <v>Đất ở tại đô thị</v>
          </cell>
          <cell r="J1188" t="str">
            <v>Đường Chu Văn An (từ Tiếp giáp đường Ngô Quyền đến Tiếp giáp Huỳnh Thúc Kháng)</v>
          </cell>
          <cell r="M1188">
            <v>1637554.5851528386</v>
          </cell>
        </row>
        <row r="1189">
          <cell r="I1189" t="str">
            <v>Đất ở tại đô thị</v>
          </cell>
          <cell r="J1189" t="str">
            <v>Đường Trường Chinh (từ Tiếp giáp đường Nguyễn Hữu Thọ đến Tiếp giáp đường 30-4)</v>
          </cell>
          <cell r="M1189">
            <v>2597402.5974025973</v>
          </cell>
        </row>
        <row r="1190">
          <cell r="I1190" t="str">
            <v>Đất ở tại đô thị</v>
          </cell>
          <cell r="J1190" t="str">
            <v>Đường Vừ A Dính (từ Tiếp giáp đường Trần Hưng Đạo đến Tiếp giáp phố Chiêu Tấn)</v>
          </cell>
          <cell r="M1190">
            <v>3466666.6666666665</v>
          </cell>
        </row>
        <row r="1191">
          <cell r="I1191" t="str">
            <v>Đất ở tại đô thị</v>
          </cell>
          <cell r="J1191" t="str">
            <v>Phố Nguyễn Tri Phương (từ Tiếp giáp đường 28-06 đến Tiếp giáp ranh giới đất CT điện lực Lai Châu)</v>
          </cell>
          <cell r="M1191">
            <v>2234636.8715083799</v>
          </cell>
        </row>
        <row r="1192">
          <cell r="I1192" t="str">
            <v>Đất trồng lúa nước còn lại</v>
          </cell>
          <cell r="J1192"/>
          <cell r="M1192">
            <v>131302.52100840336</v>
          </cell>
        </row>
        <row r="1193">
          <cell r="I1193" t="str">
            <v>Đất ở tại đô thị</v>
          </cell>
          <cell r="J1193" t="str">
            <v>Phố Phạm Hồng Thái (từ Tiếp giáp đường Hoàng Văn Thụ đến Tiếp giáp đường Nguyễn Thái Bình)</v>
          </cell>
          <cell r="M1193">
            <v>1523809.5238095238</v>
          </cell>
        </row>
        <row r="1194">
          <cell r="I1194" t="str">
            <v>Đất ở tại đô thị</v>
          </cell>
          <cell r="J1194" t="str">
            <v>Đường Nguyễn Thị Định (từ Tiếp giáp đường Nguyễn Chí Thanh kéo dài đến Tiếp giáp đường Lò Văn Hặc)</v>
          </cell>
          <cell r="M1194">
            <v>2716927.453769559</v>
          </cell>
        </row>
        <row r="1195">
          <cell r="I1195" t="str">
            <v>Đất ở tại đô thị: 83
Đất bằng trồng cây hàng năm khác: 82</v>
          </cell>
          <cell r="J1195" t="str">
            <v>Đường Nguyễn Trãi (từ Tiếp giáp ngã 3 rẽ đường Trần Can đến Hết địa phận phường Quyết Thắng cũ)</v>
          </cell>
          <cell r="M1195">
            <v>1212121.2121212122</v>
          </cell>
        </row>
        <row r="1196">
          <cell r="I1196" t="str">
            <v>Đất ở tại đô thị: 105m
Đất trồng cây hàng năm khác:274,1</v>
          </cell>
          <cell r="J1196" t="str">
            <v>Các vị trí còn lại của thành phố Lai Châu cũ</v>
          </cell>
          <cell r="M1196">
            <v>263782.64310208388</v>
          </cell>
        </row>
        <row r="1197">
          <cell r="I1197" t="str">
            <v>Đất ở tại đô thị</v>
          </cell>
          <cell r="J1197" t="str">
            <v>Các vị trí còn lại của thành phố Lai Châu cũ</v>
          </cell>
          <cell r="M1197">
            <v>2396931.9271332696</v>
          </cell>
        </row>
        <row r="1198">
          <cell r="I1198" t="str">
            <v>Đất ở tại đô thị</v>
          </cell>
          <cell r="J1198" t="str">
            <v>Phố Nguyễn Tri Phương (từ Tiếp giáp đường 28-06 đến Tiếp giáp ranh giới đất CT điện lực Lai Châu)</v>
          </cell>
          <cell r="M1198">
            <v>8938547.4860335197</v>
          </cell>
        </row>
        <row r="1199">
          <cell r="I1199" t="str">
            <v xml:space="preserve">Đất bằng trồng cây hàng năm khác </v>
          </cell>
          <cell r="J1199"/>
          <cell r="M1199">
            <v>90859.5311648192</v>
          </cell>
        </row>
        <row r="1200">
          <cell r="I1200" t="str">
            <v>Đất ở tại đô thị</v>
          </cell>
          <cell r="J1200" t="str">
            <v>Phố Lê Văn Lương (từ Tiếp giáp đường Trường Chinh đến Tiếp giáp đường Nguyễn Hữu Thọ)</v>
          </cell>
          <cell r="M1200">
            <v>952380.95238095243</v>
          </cell>
        </row>
        <row r="1201">
          <cell r="I1201" t="str">
            <v>Đất ở tại đô thị</v>
          </cell>
          <cell r="J1201" t="str">
            <v>Phố Nguyễn Trung Trực (1B-8) (từ Tiếp giáp phố Lý Tự Trọng (13,5m) đến Tiếp giáp phố Phùng Hưng)</v>
          </cell>
          <cell r="M1201">
            <v>1238095.2380952381</v>
          </cell>
        </row>
        <row r="1202">
          <cell r="I1202" t="str">
            <v>Đất ở tại đô thị</v>
          </cell>
          <cell r="J1202" t="str">
            <v>Đường Nguyễn Hữu Thọ (từ Tiếp giáp đường Hoàng Văn Thái đến Tiếp giáp đường Trường Chinh)</v>
          </cell>
          <cell r="M1202">
            <v>1085972.8506787331</v>
          </cell>
        </row>
        <row r="1203">
          <cell r="I1203" t="str">
            <v>Đất ở 144,3</v>
          </cell>
          <cell r="J1203"/>
          <cell r="M1203">
            <v>1025115.3254741159</v>
          </cell>
        </row>
        <row r="1204">
          <cell r="I1204" t="str">
            <v>Đất bằng trồng cây hàng năm khác 50,8</v>
          </cell>
          <cell r="J1204"/>
          <cell r="M1204"/>
        </row>
        <row r="1205">
          <cell r="I1205" t="str">
            <v>Đất trồng lúa nước</v>
          </cell>
          <cell r="J1205"/>
          <cell r="M1205">
            <v>23187.509661462358</v>
          </cell>
        </row>
        <row r="1206">
          <cell r="I1206" t="str">
            <v>Đất ở tại đô thị</v>
          </cell>
          <cell r="J1206" t="str">
            <v>Phố Cù Chính Lan (từ Tiếp giáp đường Lê Hữu Trác đến Tiếp giáp đường Tuệ Tĩnh (số nhà 001, Tổ dân phố 27))</v>
          </cell>
          <cell r="M1206">
            <v>1578947.3684210526</v>
          </cell>
        </row>
        <row r="1207">
          <cell r="I1207" t="str">
            <v>Đất ở tại đô thị</v>
          </cell>
          <cell r="J1207" t="str">
            <v>Các vị trí còn lại của thành phố Lai Châu cũ</v>
          </cell>
          <cell r="M1207">
            <v>354295.83702391497</v>
          </cell>
        </row>
        <row r="1208">
          <cell r="I1208" t="str">
            <v>Đất ở tại đô thị</v>
          </cell>
          <cell r="J1208" t="str">
            <v>Phố Nguyễn Thái Học (từ Tiếp giáp trục N-01 đến Tiếp giáp trục N-04)</v>
          </cell>
          <cell r="M1208">
            <v>523809.52380952379</v>
          </cell>
        </row>
        <row r="1209">
          <cell r="I1209" t="str">
            <v>Đất ở tại đô thị</v>
          </cell>
          <cell r="J1209" t="str">
            <v>Các vị trí còn lại của thành phố Lai Châu cũ</v>
          </cell>
          <cell r="M1209">
            <v>1668056.7139282734</v>
          </cell>
        </row>
        <row r="1210">
          <cell r="I1210" t="str">
            <v>Đất ở tại đô thị</v>
          </cell>
          <cell r="J1210" t="str">
            <v>Đường Trần Thủ độ (từ Tiếp giáp với đường Trần Hưng Đạo (giữa hai số nhà 226 và 228, Tổ dân phố số 10) đến Tiếp giáp với đường Trần Hưng Đạo (giữa hai số nhà 366 và 370, Tổ dân phố số 11))</v>
          </cell>
          <cell r="M1210">
            <v>699300.69930069929</v>
          </cell>
        </row>
        <row r="1211">
          <cell r="I1211" t="str">
            <v>Đất ở tại đô thị</v>
          </cell>
          <cell r="J1211" t="str">
            <v>Đường Võ Văn Kiệt (từ Tiếp giáp đường 30-4 đến Tiếp giáp đường Phạm Văn Đồng kéo dài)</v>
          </cell>
          <cell r="M1211">
            <v>2597402.5974025973</v>
          </cell>
        </row>
        <row r="1212">
          <cell r="I1212" t="str">
            <v>Đất ở tại đô thị</v>
          </cell>
          <cell r="J1212" t="str">
            <v>Đường Chu Văn An (từ Tiếp giáp đường Ngô Quyền đến Tiếp giáp Huỳnh Thúc Kháng)</v>
          </cell>
          <cell r="M1212">
            <v>1267962.8064243449</v>
          </cell>
        </row>
        <row r="1213">
          <cell r="I1213" t="str">
            <v>Đất ở tại đô thị</v>
          </cell>
          <cell r="J1213" t="str">
            <v>Đường 19-8 (từ Tiếp giáp đường Bế Văn Đàn đến Tiếp giáp phố Chiêu Tấn)</v>
          </cell>
          <cell r="M1213">
            <v>4730368.9687795648</v>
          </cell>
        </row>
        <row r="1214">
          <cell r="I1214" t="str">
            <v>Đất ở tại đô thị</v>
          </cell>
          <cell r="J1214" t="str">
            <v>Phố Trần Quốc Toản (từ Tiếp giáp phố Thành Công đến Tiếp giáp ranh giới đất CT điện lực Lai Châu)</v>
          </cell>
          <cell r="M1214">
            <v>1346801.3468013469</v>
          </cell>
        </row>
        <row r="1215">
          <cell r="I1215" t="str">
            <v>Đất trồng lúa nước còn lại</v>
          </cell>
          <cell r="J1215" t="str">
            <v>Các vị trí còn lại của thành phố (từ đến )</v>
          </cell>
          <cell r="M1215">
            <v>28919.644701507954</v>
          </cell>
        </row>
        <row r="1216">
          <cell r="I1216" t="str">
            <v>Đất trồng lúa nước còn lại</v>
          </cell>
          <cell r="J1216"/>
          <cell r="M1216"/>
        </row>
        <row r="1217">
          <cell r="I1217" t="str">
            <v>Đất trồng lúa nước còn lại</v>
          </cell>
          <cell r="J1217"/>
          <cell r="M1217"/>
        </row>
        <row r="1218">
          <cell r="I1218" t="str">
            <v>Đất trồng lúa nước còn lại</v>
          </cell>
          <cell r="J1218"/>
          <cell r="M1218"/>
        </row>
        <row r="1219">
          <cell r="I1219" t="str">
            <v>Đất trồng lúa nước còn lại</v>
          </cell>
          <cell r="J1219"/>
          <cell r="M1219"/>
        </row>
        <row r="1220">
          <cell r="I1220" t="str">
            <v>Đất trồng lúa nước còn lại</v>
          </cell>
          <cell r="J1220"/>
          <cell r="M1220"/>
        </row>
        <row r="1221">
          <cell r="I1221" t="str">
            <v>Đất ở tại nông thôn: 322,2
Đất trồng cây hàng năm khác: 60,3</v>
          </cell>
          <cell r="J1221"/>
          <cell r="M1221">
            <v>522875.81699346408</v>
          </cell>
        </row>
        <row r="1222">
          <cell r="I1222" t="str">
            <v>Đất ở tại đô thị: 80m 
Đất trồng cây hàng năm khác: 58,7</v>
          </cell>
          <cell r="J1222" t="str">
            <v>Đường nhánh (Bản Nậm Loỏng 3, phường Quyết Thắng) (từ Tiếp giáp đường Trần Can đến Tiếp giáp đường Võ Nguyên Giáp)</v>
          </cell>
          <cell r="M1222">
            <v>288392.21341023792</v>
          </cell>
        </row>
        <row r="1223">
          <cell r="I1223" t="str">
            <v>Đất ở tại đô thị</v>
          </cell>
          <cell r="J1223" t="str">
            <v>Đường Chu Văn An (từ Tiếp giáp đường Huỳnh Thúc Kháng đến Tiếp giáp đường Nguyễn Chí Thanh)</v>
          </cell>
          <cell r="M1223">
            <v>1885014.1376060322</v>
          </cell>
        </row>
        <row r="1224">
          <cell r="I1224" t="str">
            <v>Đất ở tại đô thị</v>
          </cell>
          <cell r="J1224" t="str">
            <v>Đường Nguyễn Chí Thanh (từ Tiếp giáp đường Lê Duẩn đến Tiếp giáp đường 19-8 và đường Điện Biên Phủ)</v>
          </cell>
          <cell r="M1224">
            <v>9661835.7487922702</v>
          </cell>
        </row>
        <row r="1225">
          <cell r="I1225" t="str">
            <v>Đất bằng trồng cây hàng năm khác</v>
          </cell>
          <cell r="J1225" t="str">
            <v>Các vị trí còn lại của thành phố Lai Châu cũ</v>
          </cell>
          <cell r="M1225">
            <v>32362.459546925566</v>
          </cell>
        </row>
        <row r="1226">
          <cell r="I1226" t="str">
            <v>Đất ở tại đô thị</v>
          </cell>
          <cell r="J1226"/>
          <cell r="M1226">
            <v>1714285.7142857143</v>
          </cell>
        </row>
        <row r="1227">
          <cell r="I1227" t="str">
            <v>Đất ở: 89,4m
Đất trồng cây hàng năm khác: 53,4m</v>
          </cell>
          <cell r="J1227" t="str">
            <v>Các vị trí còn lại của thành phố Lai Châu cũ</v>
          </cell>
          <cell r="M1227">
            <v>1400560.2240896358</v>
          </cell>
        </row>
        <row r="1228">
          <cell r="I1228" t="str">
            <v>Đất ở tại nông thôn</v>
          </cell>
          <cell r="J1228"/>
          <cell r="M1228">
            <v>3062046.7365028206</v>
          </cell>
        </row>
        <row r="1229">
          <cell r="I1229" t="str">
            <v>Đất trồng cây hàng năm khác</v>
          </cell>
          <cell r="J1229"/>
          <cell r="M1229">
            <v>181290.79042784625</v>
          </cell>
        </row>
        <row r="1230">
          <cell r="I1230" t="str">
            <v>Đất ở tại đô thị: 80m2;Đất trồng cây hàng năm khác: 50m2</v>
          </cell>
          <cell r="J1230" t="str">
            <v>Các vị trí còn lại của thành phố Lai Châu cũ</v>
          </cell>
          <cell r="M1230">
            <v>461538.46153846156</v>
          </cell>
        </row>
        <row r="1231">
          <cell r="I1231" t="str">
            <v>Đất ở tại đô thị</v>
          </cell>
          <cell r="J1231"/>
          <cell r="M1231">
            <v>1453488.3720930233</v>
          </cell>
        </row>
        <row r="1232">
          <cell r="I1232" t="str">
            <v>Đất ở tại đô thị</v>
          </cell>
          <cell r="J1232" t="str">
            <v>Đường Hoàng Văn Thụ (từ Tiếp giáp phố Trần Đăng Ninh đến Tiếp giáp đường Trần Khát Chân)</v>
          </cell>
          <cell r="M1232">
            <v>1409774.4360902256</v>
          </cell>
        </row>
        <row r="1233">
          <cell r="I1233" t="str">
            <v>Đất ở tại đô thị</v>
          </cell>
          <cell r="J1233" t="str">
            <v>Đường nhánh (Bản Nậm Loỏng 3, phường Quyết Thắng) (từ Tiếp giáp đường Trần Can đến Tiếp giáp đường Võ Nguyên Giáp)</v>
          </cell>
          <cell r="M1233">
            <v>295857.98816568049</v>
          </cell>
        </row>
        <row r="1234">
          <cell r="I1234" t="str">
            <v xml:space="preserve">Đất trồng lúa nước còn lại </v>
          </cell>
          <cell r="J1234"/>
          <cell r="M1234">
            <v>357781.75313059037</v>
          </cell>
        </row>
        <row r="1235">
          <cell r="I1235"/>
          <cell r="J1235"/>
          <cell r="M1235">
            <v>113314.44759206798</v>
          </cell>
        </row>
        <row r="1236">
          <cell r="I1236"/>
          <cell r="J1236"/>
          <cell r="M1236">
            <v>367985.28058877646</v>
          </cell>
        </row>
        <row r="1237">
          <cell r="I1237"/>
          <cell r="J1237"/>
          <cell r="M1237">
            <v>892857.14285714296</v>
          </cell>
        </row>
        <row r="1238">
          <cell r="I1238"/>
          <cell r="J1238"/>
          <cell r="M1238">
            <v>209643.60587002095</v>
          </cell>
        </row>
        <row r="1239">
          <cell r="I1239"/>
          <cell r="J1239"/>
          <cell r="M1239">
            <v>183570.4451583295</v>
          </cell>
        </row>
        <row r="1240">
          <cell r="I1240"/>
          <cell r="J1240"/>
          <cell r="M1240">
            <v>172860.84701815038</v>
          </cell>
        </row>
        <row r="1241">
          <cell r="I1241"/>
          <cell r="J1241"/>
          <cell r="M1241">
            <v>147329.65009208102</v>
          </cell>
        </row>
        <row r="1242">
          <cell r="I1242"/>
          <cell r="J1242"/>
          <cell r="M1242">
            <v>325732.89902280131</v>
          </cell>
        </row>
        <row r="1243">
          <cell r="I1243"/>
          <cell r="J1243"/>
          <cell r="M1243">
            <v>578871.20115774241</v>
          </cell>
        </row>
        <row r="1244">
          <cell r="I1244"/>
          <cell r="J1244"/>
          <cell r="M1244">
            <v>390625</v>
          </cell>
        </row>
        <row r="1245">
          <cell r="I1245" t="str">
            <v>Đất trồng cây hàng năm khác</v>
          </cell>
          <cell r="J1245" t="str">
            <v>Đường nhánh (Bản Nậm Loỏng 3, phường Quyết Thắng) (từ Tiếp giáp đường Trần Can đến Tiếp giáp đường Võ Nguyên Giáp)</v>
          </cell>
          <cell r="M1245">
            <v>272067.7146311971</v>
          </cell>
        </row>
        <row r="1246">
          <cell r="I1246" t="str">
            <v>Đất ở tại đô thị</v>
          </cell>
          <cell r="J1246" t="str">
            <v>Các vị trí còn lại của thành phố Lai Châu cũ</v>
          </cell>
          <cell r="M1246">
            <v>336134.45378151262</v>
          </cell>
        </row>
        <row r="1247">
          <cell r="I1247" t="str">
            <v>Đất ở tại đô thị</v>
          </cell>
          <cell r="J1247" t="str">
            <v>Các vị trí còn lại của thành phố Lai Châu cũ</v>
          </cell>
          <cell r="M1247">
            <v>436300.17452006985</v>
          </cell>
        </row>
        <row r="1248">
          <cell r="I1248" t="str">
            <v>Đất ở tại đô thị</v>
          </cell>
          <cell r="J1248" t="str">
            <v>Phố Hoàng Diệu (từ Tiếp giáp Đại lộ Lê Lợi đến Tiếp giáp phố Thành Công)</v>
          </cell>
          <cell r="M1248">
            <v>5777777.777777778</v>
          </cell>
        </row>
        <row r="1249">
          <cell r="I1249" t="str">
            <v>Đất ở tại đô thị: 139m2 Đất trồng cây hàng năm khác: 48,8m2</v>
          </cell>
          <cell r="J1249" t="str">
            <v>Đường Bế Văn Đàn (từ Tiếp giáp đường tránh ngập đến Hết trụ sở Viện kiểm sát tỉnh (Cũ))</v>
          </cell>
          <cell r="M1249">
            <v>1331203.4078807242</v>
          </cell>
        </row>
        <row r="1250">
          <cell r="I1250" t="str">
            <v>Đất ở tại đô thị</v>
          </cell>
          <cell r="J1250" t="str">
            <v>Phố Nguyễn Đổng Chi (từ Tiếp giáp phố Trần Nhật Duật đến Tiếp giáp đường Phạm Ngọc Thạch)</v>
          </cell>
          <cell r="M1250">
            <v>1141769.7431018078</v>
          </cell>
        </row>
        <row r="1251">
          <cell r="I1251" t="str">
            <v>Đất ở tại đô thị</v>
          </cell>
          <cell r="J1251" t="str">
            <v>Phố Hương Phong (từ Tiếp giáp Đại lộ Lê Lợi đến Tiếp giáp phố Nguyễn Thị Minh Khai)</v>
          </cell>
          <cell r="M1251">
            <v>1906577.6930409912</v>
          </cell>
        </row>
        <row r="1252">
          <cell r="I1252" t="str">
            <v>Đất ở tại đô thị</v>
          </cell>
          <cell r="J1252" t="str">
            <v>Các vị trí còn lại của thành phố Lai Châu cũ</v>
          </cell>
          <cell r="M1252">
            <v>845070.42253521131</v>
          </cell>
        </row>
        <row r="1253">
          <cell r="I1253" t="str">
            <v>Đất ở tại đô thị: 93,1m2 Đất trồng cây hàng năm khác: 25,7m2</v>
          </cell>
          <cell r="J1253" t="str">
            <v>Ngõ 226 đường Trần Hưng Đạo (từ Tiếp giáp đường Trần Hưng Đạo đến Nhà máy gạch Tuynel cũ)</v>
          </cell>
          <cell r="M1253">
            <v>505050.50505050505</v>
          </cell>
        </row>
        <row r="1254">
          <cell r="I1254" t="str">
            <v>Đất ở tại đô thị</v>
          </cell>
          <cell r="J1254" t="str">
            <v>Đường Lê Duẩn (từ Tiếp giáp đường Trần Phú đến Tiếp giáp đại lộ Lê Lợi)</v>
          </cell>
          <cell r="M1254">
            <v>1830831.1973636029</v>
          </cell>
        </row>
        <row r="1255">
          <cell r="I1255" t="str">
            <v>Đất ở tại đô thị</v>
          </cell>
          <cell r="J1255" t="str">
            <v>Đường Chu Văn An (từ Tiếp giáp đường Ngô Quyền đến Tiếp giáp Huỳnh Thúc Kháng)</v>
          </cell>
          <cell r="M1255">
            <v>1589825.1192368839</v>
          </cell>
        </row>
        <row r="1256">
          <cell r="I1256" t="str">
            <v>Đất trồng cây hàng năm khác</v>
          </cell>
          <cell r="J1256"/>
          <cell r="M1256">
            <v>34512.510785159619</v>
          </cell>
        </row>
        <row r="1257">
          <cell r="I1257" t="str">
            <v>Đất ở tại đô thị</v>
          </cell>
          <cell r="J1257" t="str">
            <v>Phố Nguyễn Tri Phương (từ Tiếp giáp đường 28-06 đến Tiếp giáp ranh giới đất CT điện lực Lai Châu)</v>
          </cell>
          <cell r="M1257">
            <v>4469273.7430167599</v>
          </cell>
        </row>
        <row r="1258">
          <cell r="I1258" t="str">
            <v>Đất ở tại đô thị: 523,7m2 Đất trồng cây hàng năm khác: 2379m2</v>
          </cell>
          <cell r="J1258" t="str">
            <v>Các vị trí còn lại của thành phố Lai Châu cũ</v>
          </cell>
          <cell r="M1258">
            <v>27560.547076859479</v>
          </cell>
        </row>
        <row r="1259">
          <cell r="I1259" t="str">
            <v>Đất ở tại đô thị: 116,4m2 Đất trồng cây hàng năm khác: 140,5m3</v>
          </cell>
          <cell r="J1259" t="str">
            <v>Ngõ 226 đường Trần Hưng Đạo (từ Tiếp giáp đường Trần Hưng Đạo đến Nhà máy gạch Tuynel cũ)</v>
          </cell>
          <cell r="M1259">
            <v>194628.2600233554</v>
          </cell>
        </row>
        <row r="1260">
          <cell r="I1260" t="str">
            <v>Đất ở tại đô thị</v>
          </cell>
          <cell r="J1260" t="str">
            <v>Tuyến số 1 (Đường Phạm Văn Đồng kéo dài) (từ Tiếp giáp tuyến số 3 đến Tiếp giáp tuyến số 4)</v>
          </cell>
          <cell r="M1260">
            <v>1904761.9047619049</v>
          </cell>
        </row>
        <row r="1261">
          <cell r="I1261" t="str">
            <v>Đất ở tại đô thị</v>
          </cell>
          <cell r="J1261" t="str">
            <v>Các vị trí còn lại của thành phố Lai Châu cũ</v>
          </cell>
          <cell r="M1261">
            <v>399361.02236421726</v>
          </cell>
        </row>
        <row r="1262">
          <cell r="I1262" t="str">
            <v>Đất ở tại đô thị</v>
          </cell>
          <cell r="J1262" t="str">
            <v>Đường Trần Phú (từ Tiếp giáp đường Trần Hưng Đạo đến Tiếp giáp Đại lộ Lê Lợi)</v>
          </cell>
          <cell r="M1262">
            <v>4859086.4917395525</v>
          </cell>
        </row>
        <row r="1263">
          <cell r="I1263" t="str">
            <v>Đất ở tại đô thị</v>
          </cell>
          <cell r="J1263" t="str">
            <v>Phố Nguyễn Tri Phương (từ Tiếp giáp đường 28-06 đến Tiếp giáp ranh giới đất CT điện lực Lai Châu)</v>
          </cell>
          <cell r="M1263">
            <v>3351955.3072625697</v>
          </cell>
        </row>
        <row r="1264">
          <cell r="I1264" t="str">
            <v>Đất ở tại đô thị</v>
          </cell>
          <cell r="J1264" t="str">
            <v>Phố Nguyễn Tri Phương (từ Tiếp giáp đường 28-06 đến Tiếp giáp ranh giới đất CT điện lực Lai Châu)</v>
          </cell>
          <cell r="M1264">
            <v>1523809.5238095238</v>
          </cell>
        </row>
        <row r="1265">
          <cell r="I1265" t="str">
            <v>Đất ở, đất trồng cây hàng năm</v>
          </cell>
          <cell r="J1265" t="str">
            <v>Các vị trí còn lại của thành phố Lai Châu cũ</v>
          </cell>
          <cell r="M1265">
            <v>289017.34104046243</v>
          </cell>
        </row>
        <row r="1266">
          <cell r="I1266" t="str">
            <v>Đất ở, đất trồng cây hàng năm</v>
          </cell>
          <cell r="J1266" t="str">
            <v>Đường nhánh của đường Trần Thủ Độ (từ Tiếp giáp đường Trần Thủ Độ (ngõ 226 cũ đường Trần Hưng Đạo) đến Tiếp giáp đường Trần Thủ Độ (ngõ 368 cũ đường Trần Hưng Đạo))</v>
          </cell>
          <cell r="M1266">
            <v>415110.00415110006</v>
          </cell>
        </row>
        <row r="1267">
          <cell r="I1267" t="str">
            <v>Đất ở tại đô thị</v>
          </cell>
          <cell r="J1267" t="str">
            <v>Đường Vừ A Dính (từ Tiếp giáp đường Trần Hưng Đạo đến Tiếp giáp phố Chiêu Tấn)</v>
          </cell>
          <cell r="M1267">
            <v>2513150.2045587376</v>
          </cell>
        </row>
        <row r="1268">
          <cell r="I1268" t="str">
            <v>Đất ở tại đô thị</v>
          </cell>
          <cell r="J1268" t="str">
            <v>Đường 19-8 (từ Tiếp giáp phố Chiêu Tấn đến Tiếp giáp đường Nguyễn Chí Thanh)</v>
          </cell>
          <cell r="M1268">
            <v>3323262.8398791542</v>
          </cell>
        </row>
        <row r="1269">
          <cell r="I1269" t="str">
            <v>Đất ở tại đô thị</v>
          </cell>
          <cell r="J1269" t="str">
            <v>Phố Trịnh Hoài Đức (T01) (từ Tiếp giáp đường Trần Quốc Mạnh đến Tiếp giáp đường Trần Văn Thọ)</v>
          </cell>
          <cell r="M1269">
            <v>1492537.3134328357</v>
          </cell>
        </row>
        <row r="1270">
          <cell r="I1270" t="str">
            <v>Đất ở tại đô thị</v>
          </cell>
          <cell r="J1270" t="str">
            <v>Phố Lê Văn Lương (từ Tiếp giáp đường Trường Chinh đến Tiếp giáp đường Nguyễn Hữu Thọ)</v>
          </cell>
          <cell r="M1270">
            <v>952380.95238095243</v>
          </cell>
        </row>
        <row r="1271">
          <cell r="I1271" t="str">
            <v>Đất ở tại đô thị</v>
          </cell>
          <cell r="J1271" t="str">
            <v>Phố Tôn Thất Bách (từ Tiếp giáp đường Lê Hữu Trác đến Tiếp giáp phố Tôn Thất Tùng)</v>
          </cell>
          <cell r="M1271">
            <v>947867.298578199</v>
          </cell>
        </row>
        <row r="1272">
          <cell r="I1272" t="str">
            <v>Đất ở tại đô thị</v>
          </cell>
          <cell r="J1272" t="str">
            <v>Các vị trí còn lại của thành phố Lai Châu cũ</v>
          </cell>
          <cell r="M1272">
            <v>946073.79375591292</v>
          </cell>
        </row>
        <row r="1273">
          <cell r="I1273" t="str">
            <v>Đất ở tại đô thị</v>
          </cell>
          <cell r="J1273" t="str">
            <v>Đường Nguyễn Trãi (từ Tiếp giáp đường Tôn Đức Thắng đến Tiếp giáp ngã 3 rẽ đường Trần Can)</v>
          </cell>
          <cell r="M1273">
            <v>2491694.3521594685</v>
          </cell>
        </row>
        <row r="1274">
          <cell r="I1274" t="str">
            <v>Đất ở, đất trồng cây hàng năm</v>
          </cell>
          <cell r="J1274" t="str">
            <v>Các vị trí còn lại của thành phố Lai Châu cũ</v>
          </cell>
          <cell r="M1274">
            <v>369003.69003690034</v>
          </cell>
        </row>
        <row r="1275">
          <cell r="I1275" t="str">
            <v>Đất trồng lúa nước</v>
          </cell>
          <cell r="J1275"/>
          <cell r="M1275">
            <v>70077.084793272603</v>
          </cell>
        </row>
        <row r="1276">
          <cell r="I1276" t="str">
            <v>Đất ở tại đô thị</v>
          </cell>
          <cell r="J1276" t="str">
            <v>Đường Võ Văn Kiệt (từ Tiếp giáp đường 30-4 đến Tiếp giáp đường Phạm Văn Đồng kéo dài)</v>
          </cell>
          <cell r="M1276">
            <v>2571428.5714285714</v>
          </cell>
        </row>
        <row r="1277">
          <cell r="I1277" t="str">
            <v>Đất ở tại đô thị</v>
          </cell>
          <cell r="J1277" t="str">
            <v>Tuyến số 1 (Đường Phạm Văn Đồng kéo dài) (từ Tiếp giáp tuyến số 3 đến Tiếp giáp tuyến số 4)</v>
          </cell>
          <cell r="M1277">
            <v>1714285.7142857143</v>
          </cell>
        </row>
        <row r="1278">
          <cell r="I1278" t="str">
            <v>Đất ở tại đô thị</v>
          </cell>
          <cell r="J1278" t="str">
            <v>Đường Trần Hưng Đạo (từ Tiếp giáp đường Vừ A Dính đến Tiếp giáp đường Bế Văn Đàn)</v>
          </cell>
          <cell r="M1278">
            <v>3912148.249828415</v>
          </cell>
        </row>
        <row r="1279">
          <cell r="I1279" t="str">
            <v>Đất ở tại đô thị</v>
          </cell>
          <cell r="J1279" t="str">
            <v>Đường Trần Thủ độ (từ Tiếp giáp với đường Trần Hưng Đạo (giữa hai số nhà 226 và 228, Tổ dân phố số 10) đến Tiếp giáp với đường Trần Hưng Đạo (giữa hai số nhà 366 và 370, Tổ dân phố số 11))</v>
          </cell>
          <cell r="M1279">
            <v>1166407.4650077762</v>
          </cell>
        </row>
        <row r="1280">
          <cell r="I1280" t="str">
            <v>Đất ở tại đô thị</v>
          </cell>
          <cell r="J1280" t="str">
            <v>Đường Trần Thủ độ (từ Tiếp giáp với đường Trần Hưng Đạo (giữa hai số nhà 226 và 228, Tổ dân phố số 10) đến Tiếp giáp với đường Trần Hưng Đạo (giữa hai số nhà 366 và 370, Tổ dân phố số 11))</v>
          </cell>
          <cell r="M1280">
            <v>1251042.5354462052</v>
          </cell>
        </row>
        <row r="1281">
          <cell r="I1281" t="str">
            <v>Đất ở tại đô thị</v>
          </cell>
          <cell r="J1281" t="str">
            <v>Các vị trí còn lại của thành phố Lai Châu cũ</v>
          </cell>
          <cell r="M1281">
            <v>680272.1088435374</v>
          </cell>
        </row>
        <row r="1282">
          <cell r="I1282" t="str">
            <v xml:space="preserve">Đất ở tại đô thị, đất trồng cây hàng năm </v>
          </cell>
          <cell r="J1282" t="str">
            <v>Đường Vừ A Dính (từ Tiếp giáp đường Trần Hưng Đạo đến Tiếp giáp phố Chiêu Tấn)</v>
          </cell>
          <cell r="M1282">
            <v>1731102.1350259664</v>
          </cell>
        </row>
        <row r="1283">
          <cell r="I1283" t="str">
            <v>Đất ở tại đô thị</v>
          </cell>
          <cell r="J1283" t="str">
            <v>Các vị trí còn lại của thành phố Lai Châu cũ</v>
          </cell>
          <cell r="M1283">
            <v>686695.27896995703</v>
          </cell>
        </row>
        <row r="1284">
          <cell r="I1284" t="str">
            <v>Đất ở tại đô thụ</v>
          </cell>
          <cell r="J1284" t="str">
            <v>Các vị trí còn lại của thành phố Lai Châu cũ</v>
          </cell>
          <cell r="M1284">
            <v>344827.58620689658</v>
          </cell>
        </row>
        <row r="1285">
          <cell r="I1285" t="str">
            <v>Đất ở tại đô thị</v>
          </cell>
          <cell r="J1285" t="str">
            <v>Phố Phạm Hồng Thái (từ Tiếp giáp đường Hoàng Văn Thụ đến Tiếp giáp đường Nguyễn Thái Bình)</v>
          </cell>
          <cell r="M1285">
            <v>1142857.142857143</v>
          </cell>
        </row>
        <row r="1286">
          <cell r="I1286" t="str">
            <v>Đất ở tại đô thị</v>
          </cell>
          <cell r="J1286" t="str">
            <v>Các vị trí còn lại của thành phố Lai Châu cũ</v>
          </cell>
          <cell r="M1286">
            <v>645161.29032258061</v>
          </cell>
        </row>
        <row r="1287">
          <cell r="I1287" t="str">
            <v>Đất ở tại đô thị</v>
          </cell>
          <cell r="J1287" t="str">
            <v>Đường Hoàng Văn Thụ (từ Tiếp giáp phố Trần Đăng Ninh đến Tiếp giáp đường Trần Khát Chân)</v>
          </cell>
          <cell r="M1287">
            <v>1597744.3609022556</v>
          </cell>
        </row>
        <row r="1288">
          <cell r="I1288" t="str">
            <v>Đất ở tại đô thị</v>
          </cell>
          <cell r="J1288" t="str">
            <v>Đường Nguyễn Hữu Thọ (từ Tiếp giáp đường Hoàng Văn Thái đến Tiếp giáp đường Trường Chinh)</v>
          </cell>
          <cell r="M1288">
            <v>2526215.4432793134</v>
          </cell>
        </row>
        <row r="1289">
          <cell r="I1289" t="str">
            <v>Đất ở tại đô thị</v>
          </cell>
          <cell r="J1289" t="str">
            <v>Phố Đặng Văn Chung (Đường 2B2 - 31m) (từ Tiếp giáp đường Tôn Thất Tùng đến Tiếp giáp phố Lê Hữu Trác)</v>
          </cell>
          <cell r="M1289">
            <v>1698113.2075471699</v>
          </cell>
        </row>
        <row r="1290">
          <cell r="I1290" t="str">
            <v>Đất ở tại đô thị</v>
          </cell>
          <cell r="J1290" t="str">
            <v>Phố Trương Định (từ Tiếp giáp phố Nguyễn Cao đến Tiếp giáp đường Trần Quang Diệu)</v>
          </cell>
          <cell r="M1290">
            <v>1238095.2380952381</v>
          </cell>
        </row>
        <row r="1291">
          <cell r="I1291" t="str">
            <v>Đất ở tại đô thị</v>
          </cell>
          <cell r="J1291" t="str">
            <v xml:space="preserve">	
Phố Nguyễn Công Hoan (từ Tiếp giáp đường Võ Nguyên Giáp đến Tiếp giáp đường quy hoạch TN2)</v>
          </cell>
          <cell r="M1291">
            <v>4761904.7619047621</v>
          </cell>
        </row>
        <row r="1292">
          <cell r="I1292" t="str">
            <v>Đất ở, đất trồng cây hàng năm</v>
          </cell>
          <cell r="J1292" t="str">
            <v>Các vị trí còn lại của thành phố Lai Châu cũ</v>
          </cell>
          <cell r="M1292">
            <v>463535.22867737943</v>
          </cell>
        </row>
        <row r="1293">
          <cell r="I1293" t="str">
            <v xml:space="preserve">Đất trồng lúa nước </v>
          </cell>
          <cell r="J1293"/>
          <cell r="M1293">
            <v>44177.416504682806</v>
          </cell>
        </row>
        <row r="1294">
          <cell r="I1294" t="str">
            <v>Đất ở tại đô thị</v>
          </cell>
          <cell r="J1294" t="str">
            <v>Phố Lam Sơn (từ Tiếp giáp đường Đại lộ Lê Lợi đến Tiếp giáp đường đi xã Nùng Nàng)</v>
          </cell>
          <cell r="M1294">
            <v>1675977.6536312848</v>
          </cell>
        </row>
        <row r="1295">
          <cell r="I1295" t="str">
            <v>Đất ở tại đô thị</v>
          </cell>
          <cell r="J1295" t="str">
            <v>Đường N12 (11,5m khu dân cư số 7) (từ Tiếp giáp đường Võ Nguyên Giáp đến Tiếp giáp đường N14)</v>
          </cell>
          <cell r="M1295">
            <v>761904.76190476189</v>
          </cell>
        </row>
        <row r="1296">
          <cell r="I1296" t="str">
            <v>Đất ở tại đô thị</v>
          </cell>
          <cell r="J1296" t="str">
            <v>Đường Hoàng Văn Thụ (từ Tiếp giáp phố Trần Đăng Ninh đến Tiếp giáp đường Trần Khát Chân)</v>
          </cell>
          <cell r="M1296">
            <v>938967.13615023473</v>
          </cell>
        </row>
        <row r="1297">
          <cell r="I1297" t="str">
            <v>Đất ở tại đô thị</v>
          </cell>
          <cell r="J1297" t="str">
            <v>Các vị trí còn lại của thành phố Lai Châu cũ</v>
          </cell>
          <cell r="M1297">
            <v>319284.80204342277</v>
          </cell>
        </row>
        <row r="1298">
          <cell r="I1298" t="str">
            <v>Đất ở tại đô thị, đất trồng cây hàng năm</v>
          </cell>
          <cell r="J1298" t="str">
            <v>Các vị trí còn lại của thành phố Lai Châu cũ</v>
          </cell>
          <cell r="M1298">
            <v>476758.04529201426</v>
          </cell>
        </row>
        <row r="1299">
          <cell r="I1299" t="str">
            <v>Đất ở tại đô thị</v>
          </cell>
          <cell r="J1299" t="str">
            <v>Các vị trí còn lại của thành phố Lai Châu cũ</v>
          </cell>
          <cell r="M1299">
            <v>592592.59259259258</v>
          </cell>
        </row>
        <row r="1300">
          <cell r="I1300" t="str">
            <v xml:space="preserve">Đất trồng cây hàng năm </v>
          </cell>
          <cell r="J1300"/>
          <cell r="M1300">
            <v>8730.5744718002443</v>
          </cell>
        </row>
        <row r="1301">
          <cell r="I1301" t="str">
            <v>Đất ở tại đô thị</v>
          </cell>
          <cell r="J1301" t="str">
            <v>Đường Tuệ Tĩnh (từ Tiếp giáp đường Nguyễn Hữu Thọ đến Tiếp giáp phố Hồ Đắc Di)</v>
          </cell>
          <cell r="M1301">
            <v>1600753.2956685498</v>
          </cell>
        </row>
        <row r="1302">
          <cell r="I1302" t="str">
            <v>Đất ở tại đô thị</v>
          </cell>
          <cell r="J1302" t="str">
            <v>Tuyến số 1 (Đường Phạm Văn Đồng kéo dài) (từ Tiếp giáp tuyến số 3 đến Tiếp giáp tuyến số 4)</v>
          </cell>
          <cell r="M1302">
            <v>1904761.9047619049</v>
          </cell>
        </row>
        <row r="1303">
          <cell r="I1303" t="str">
            <v>Đất ở tại đô thị</v>
          </cell>
          <cell r="J1303" t="str">
            <v>Đường Trần Phú (từ Tiếp giáp đường Trần Hưng Đạo đến Tiếp giáp Đại lộ Lê Lợi)</v>
          </cell>
          <cell r="M1303">
            <v>4693366.7083854815</v>
          </cell>
        </row>
        <row r="1304">
          <cell r="I1304" t="str">
            <v>Đất ở tại đô thị</v>
          </cell>
          <cell r="J1304" t="str">
            <v>Đường Trần Phú (từ Tiếp giáp đường Trần Hưng Đạo đến Tiếp giáp Đại lộ Lê Lợi)</v>
          </cell>
          <cell r="M1304">
            <v>4810776.1385503523</v>
          </cell>
        </row>
        <row r="1305">
          <cell r="I1305" t="str">
            <v>Đất ở tại đô thị</v>
          </cell>
          <cell r="J1305" t="str">
            <v>Đường Ngô Quyền (từ Tiếp giáp Huỳnh Thúc Kháng đến Tiếp giáp đường Nguyễn Chí Thanh)</v>
          </cell>
          <cell r="M1305">
            <v>20114942.52873563</v>
          </cell>
        </row>
        <row r="1306">
          <cell r="I1306" t="str">
            <v xml:space="preserve">Đất ở tại đô thị, đất trồng cây hàng năm </v>
          </cell>
          <cell r="J1306" t="str">
            <v>Các vị trí còn lại của thành phố Lai Châu cũ</v>
          </cell>
          <cell r="M1306">
            <v>159926.89056431345</v>
          </cell>
        </row>
        <row r="1307">
          <cell r="I1307" t="str">
            <v>Đất ở tại đô thị</v>
          </cell>
          <cell r="J1307" t="str">
            <v>Đường nhánh (tổ 7, phường Quyết Tiến) (từ Tiếp giáp đường Võ Nguyên Giáp đến Tiếp giáp đường Tôn Đức Thắng)</v>
          </cell>
          <cell r="M1307">
            <v>469924.81203007518</v>
          </cell>
        </row>
        <row r="1308">
          <cell r="I1308" t="str">
            <v xml:space="preserve">Đất ở tại đô thị, đất trồng cây hàng năm </v>
          </cell>
          <cell r="J1308" t="str">
            <v>Các vị trí còn lại của thành phố Lai Châu cũ</v>
          </cell>
          <cell r="M1308">
            <v>452488.68778280547</v>
          </cell>
        </row>
        <row r="1309">
          <cell r="I1309" t="str">
            <v>Đất ở tại đô thị</v>
          </cell>
          <cell r="J1309" t="str">
            <v>Đường Hoàng Minh Giám (từ Tiếp giáp đường 30-4 đến Tiếp giáp đường Võ Văn Kiệt)</v>
          </cell>
          <cell r="M1309">
            <v>1904761.9047619049</v>
          </cell>
        </row>
        <row r="1310">
          <cell r="I1310" t="str">
            <v>Đất ở tại đô thị</v>
          </cell>
          <cell r="J1310" t="str">
            <v>Phố Vương Thừa Vũ (từ Tiếp giáp đường Hoàng Văn Thụ đến Tiếp giáp đường Nguyễn Thái Bình)</v>
          </cell>
          <cell r="M1310">
            <v>1142857.142857143</v>
          </cell>
        </row>
        <row r="1311">
          <cell r="I1311" t="str">
            <v>Đất ở tại đô thị</v>
          </cell>
          <cell r="J1311" t="str">
            <v>Đường Phạm Ngọc Thạch (từ Tiếp giáp phố Phùng Hưng đến Tiếp giáp phố Đặng Văn Ngữ)</v>
          </cell>
          <cell r="M1311">
            <v>2857142.8571428573</v>
          </cell>
        </row>
        <row r="1312">
          <cell r="I1312" t="str">
            <v>Đất ở tại đô thị, đất trồng cây hàng năm</v>
          </cell>
          <cell r="J1312" t="str">
            <v>Các vị trí còn lại của thành phố Lai Châu cũ</v>
          </cell>
          <cell r="M1312">
            <v>313971.7425431711</v>
          </cell>
        </row>
        <row r="1313">
          <cell r="I1313" t="str">
            <v>Đất ở tại đô thị</v>
          </cell>
          <cell r="J1313" t="str">
            <v>Đường Hoàng Văn Thụ (từ Tiếp giáp phố Trần Đăng Ninh đến Tiếp giáp đường Trần Khát Chân)</v>
          </cell>
          <cell r="M1313">
            <v>1597744.3609022556</v>
          </cell>
        </row>
        <row r="1314">
          <cell r="I1314" t="str">
            <v>Đất ở tại đô thị, đất trồng cây hàng năm</v>
          </cell>
          <cell r="J1314" t="str">
            <v>Các vị trí còn lại của thành phố Lai Châu cũ</v>
          </cell>
          <cell r="M1314">
            <v>542593.59739555069</v>
          </cell>
        </row>
        <row r="1315">
          <cell r="I1315" t="str">
            <v>Đất ở tại đô thị</v>
          </cell>
          <cell r="J1315" t="str">
            <v>Đường 30 - 4 (từ Tiếp giáp đường Võ Văn Kiệt đến Tiếp giáp đường Trường Chinh)</v>
          </cell>
          <cell r="M1315">
            <v>3033175.3554502372</v>
          </cell>
        </row>
        <row r="1316">
          <cell r="I1316" t="str">
            <v>Đất ở tại đô thị</v>
          </cell>
          <cell r="J1316" t="str">
            <v>Đường B10 (13,5m) (từ Tiếp giáp đường Trần Huy Liệu đến Tiếp giáp đường Tô Vĩnh Diện)</v>
          </cell>
          <cell r="M1316">
            <v>7575757.5757575762</v>
          </cell>
        </row>
        <row r="1317">
          <cell r="I1317" t="str">
            <v>Đất ở tại đô thị</v>
          </cell>
          <cell r="J1317" t="str">
            <v>Phố Hoàng Diệu (từ Tiếp giáp Đại lộ Lê Lợi đến Tiếp giáp phố Thành Công)</v>
          </cell>
          <cell r="M1317">
            <v>5882352.9411764704</v>
          </cell>
        </row>
        <row r="1318">
          <cell r="I1318" t="str">
            <v>Đất ở tại đô thị</v>
          </cell>
          <cell r="J1318" t="str">
            <v>Các vị trí còn lại của thành phố Lai Châu cũ</v>
          </cell>
          <cell r="M1318">
            <v>851063.82978723408</v>
          </cell>
        </row>
        <row r="1319">
          <cell r="I1319" t="str">
            <v>Đất ở tại đô thị: 100m Đất trồng cây hàng năm khác: 41,5m</v>
          </cell>
          <cell r="J1319" t="str">
            <v>Đường N13 (11,5m khu dân cư số 7) (từ Tiếp giáp đường N12 đến Cuối đường)</v>
          </cell>
          <cell r="M1319">
            <v>1272084.8056537102</v>
          </cell>
        </row>
        <row r="1320">
          <cell r="I1320" t="str">
            <v>Đất ở tại nông thôn</v>
          </cell>
          <cell r="J1320"/>
          <cell r="M1320">
            <v>658327.84726793936</v>
          </cell>
        </row>
        <row r="1321">
          <cell r="I1321" t="str">
            <v>Đất ở tại đô thị</v>
          </cell>
          <cell r="J1321" t="str">
            <v>Đường Huỳnh Thúc Kháng (từ Tiếp giáp đường 19-8 đến Tiếp giáp đường Trần Hưng Đạo)</v>
          </cell>
          <cell r="M1321">
            <v>2403846.153846154</v>
          </cell>
        </row>
        <row r="1322">
          <cell r="I1322" t="str">
            <v xml:space="preserve">Đất ở liền kề khu đô thị thuộc khu Truang tâm thương mại </v>
          </cell>
          <cell r="J1322" t="str">
            <v>Đường 28-06 (từ Tiếp giáp đường Hoàng Văn Thái đến Tiếp giáp đường Điện Biên Phủ)</v>
          </cell>
          <cell r="M1322">
            <v>14000000</v>
          </cell>
        </row>
        <row r="1323">
          <cell r="I1323" t="str">
            <v>Đất ở tại đô thị</v>
          </cell>
          <cell r="J1323" t="str">
            <v>Phố Lê Đại Hành (13m) (từ Tiếp giáp đường Nguyễn Chí Thanh đến Tiếp giáp Phố Bạch Đằng)</v>
          </cell>
          <cell r="M1323">
            <v>1904761.9047619049</v>
          </cell>
        </row>
        <row r="1324">
          <cell r="I1324" t="str">
            <v>Đất trồng cây lâu năm</v>
          </cell>
          <cell r="J1324" t="str">
            <v>Các vị trí còn lại của thành phố Lai Châu cũ</v>
          </cell>
          <cell r="M1324">
            <v>22022.227768561068</v>
          </cell>
        </row>
        <row r="1325">
          <cell r="I1325" t="str">
            <v>Đất ở tại đô thị</v>
          </cell>
          <cell r="J1325" t="str">
            <v>Đường Hoàng Văn Thụ (từ Tiếp giáp phố Trần Đăng Ninh đến Tiếp giáp đường Trần Khát Chân)</v>
          </cell>
          <cell r="M1325">
            <v>1554770.3180212015</v>
          </cell>
        </row>
        <row r="1326">
          <cell r="I1326" t="str">
            <v>Đất ở tại đô thị</v>
          </cell>
          <cell r="J1326" t="str">
            <v>Đường Trần Khát Chân (từ Tiếp giáp đường Trần Huy Liệu đến Tiếp giáp đường Hoàng Văn Thụ)</v>
          </cell>
          <cell r="M1326">
            <v>1140684.4106463878</v>
          </cell>
        </row>
        <row r="1327">
          <cell r="I1327" t="str">
            <v>Đất tại đô thị, đất vườn</v>
          </cell>
          <cell r="J1327" t="str">
            <v>Các vị trí còn lại của thành phố Lai Châu cũ</v>
          </cell>
          <cell r="M1327">
            <v>486539.08530651958</v>
          </cell>
        </row>
        <row r="1328">
          <cell r="I1328" t="str">
            <v>Đất ở nông thôn, đất trồng cây</v>
          </cell>
          <cell r="J1328"/>
          <cell r="M1328">
            <v>40746.10648315827</v>
          </cell>
        </row>
        <row r="1329">
          <cell r="I1329" t="str">
            <v>Đất ở tại đô thị</v>
          </cell>
          <cell r="J1329" t="str">
            <v>Phố Phạm Công Bân (Đường 9B - 13,5m) (từ Tiếp giáp đường Tôn Thất Tùng đến Tiếp giáp phố Lê Hữu Trác)</v>
          </cell>
          <cell r="M1329">
            <v>1508011.3100848256</v>
          </cell>
        </row>
        <row r="1330">
          <cell r="I1330" t="str">
            <v>Đất ở tại đô thị</v>
          </cell>
          <cell r="J1330" t="str">
            <v>Phố Lam Sơn (từ Tiếp giáp đường Đại lộ Lê Lợi đến Tiếp giáp đường đi xã Nùng Nàng)</v>
          </cell>
          <cell r="M1330">
            <v>1210428.3054003725</v>
          </cell>
        </row>
        <row r="1331">
          <cell r="I1331" t="str">
            <v>Đất ở tại đô thị</v>
          </cell>
          <cell r="J1331" t="str">
            <v>Phố Nguyễn Tuân (từ Tiếp giáp đường quy hoạch số R13 đến Tiếp giáp đường quy hoạch số L2)</v>
          </cell>
          <cell r="M1331">
            <v>761904.76190476189</v>
          </cell>
        </row>
        <row r="1332">
          <cell r="I1332" t="str">
            <v>Đất ở, đất trồng cây hàng năm</v>
          </cell>
          <cell r="J1332" t="str">
            <v>Đường 19-8 (từ Tiếp giáp đường Bế Văn Đàn đến Tiếp giáp phố Chiêu Tấn)</v>
          </cell>
          <cell r="M1332">
            <v>1853911.7538005193</v>
          </cell>
        </row>
        <row r="1333">
          <cell r="I1333" t="str">
            <v>Đất ở tại đô thị</v>
          </cell>
          <cell r="J1333" t="str">
            <v>Đường N16 (13m) (từ Tiếp giáp đường 19-8 đến Tiếp giáp Phố Nậm Nam)</v>
          </cell>
          <cell r="M1333">
            <v>1302931.5960912053</v>
          </cell>
        </row>
        <row r="1334">
          <cell r="I1334" t="str">
            <v>Đất ở tại đô thị</v>
          </cell>
          <cell r="J1334" t="str">
            <v>Đường Lê Duẩn (từ Tiếp giáp đường Trần Phú đến Tiếp giáp đại lộ Lê Lợi)</v>
          </cell>
          <cell r="M1334">
            <v>3330557.8684429643</v>
          </cell>
        </row>
        <row r="1335">
          <cell r="I1335" t="str">
            <v>Đất ở tại đô thị</v>
          </cell>
          <cell r="J1335" t="str">
            <v>Phố Nguyễn Tri Phương (từ Tiếp giáp đường 28-06 đến Tiếp giáp ranh giới đất CT điện lực Lai Châu)</v>
          </cell>
          <cell r="M1335">
            <v>4469273.7430167599</v>
          </cell>
        </row>
        <row r="1336">
          <cell r="I1336" t="str">
            <v>Đất ở tại đô thị</v>
          </cell>
          <cell r="J1336" t="str">
            <v>Các vị trí còn lại của thành phố Lai Châu cũ</v>
          </cell>
          <cell r="M1336">
            <v>464396.28482972132</v>
          </cell>
        </row>
        <row r="1337">
          <cell r="I1337" t="str">
            <v>Đất ở tại đô thị</v>
          </cell>
          <cell r="J1337" t="str">
            <v>Đường Chu Văn An (từ Tiếp giáp đường Huỳnh Thúc Kháng đến Tiếp giáp đường Nguyễn Chí Thanh)</v>
          </cell>
          <cell r="M1337">
            <v>1720841.3001912048</v>
          </cell>
        </row>
        <row r="1338">
          <cell r="I1338" t="str">
            <v>Đất trồng cây lâu năm</v>
          </cell>
          <cell r="J1338"/>
          <cell r="M1338">
            <v>39952.05753096284</v>
          </cell>
        </row>
        <row r="1339">
          <cell r="I1339" t="str">
            <v>Đất ở tại đô thị, Đất trồng cây hàng năm khác</v>
          </cell>
          <cell r="J1339" t="str">
            <v>Đường Trần Thủ độ (từ Tiếp giáp với đường Trần Hưng Đạo (giữa hai số nhà 226 và 228, Tổ dân phố số 10) đến Tiếp giáp với đường Trần Hưng Đạo (giữa hai số nhà 366 và 370, Tổ dân phố số 11))</v>
          </cell>
          <cell r="M1339">
            <v>163773.33770062233</v>
          </cell>
        </row>
        <row r="1340">
          <cell r="I1340" t="str">
            <v>Đất ở tại đô thị</v>
          </cell>
          <cell r="J1340" t="str">
            <v>Đường Lê Duẩn (từ Tiếp giáp đường Trần Phú đến Tiếp giáp đại lộ Lê Lợi)</v>
          </cell>
          <cell r="M1340">
            <v>3013481.363996828</v>
          </cell>
        </row>
        <row r="1341">
          <cell r="I1341" t="str">
            <v>Đất ở tại đô thị, Đất trồng cây hàng năm khác</v>
          </cell>
          <cell r="J1341" t="str">
            <v>Đường Bế Văn Đàn (từ Tiếp giáp đường tránh ngập đến Hết trụ sở Viện kiểm sát tỉnh (Cũ))</v>
          </cell>
          <cell r="M1341">
            <v>830564.78405315615</v>
          </cell>
        </row>
        <row r="1342">
          <cell r="I1342" t="str">
            <v>Đất ở, Đất trồng cây hàng năm khác</v>
          </cell>
          <cell r="J1342" t="str">
            <v>Các vị trí còn lại của thành phố Lai Châu cũ</v>
          </cell>
          <cell r="M1342">
            <v>312866.64059444662</v>
          </cell>
        </row>
        <row r="1343">
          <cell r="I1343" t="str">
            <v>Đất ở, Đất trồng cây hàng năm khác</v>
          </cell>
          <cell r="J1343" t="str">
            <v>Đường Trường Chinh (từ Tiếp giáp đường Nguyễn Hữu Thọ đến Tiếp giáp đường 30-4)</v>
          </cell>
          <cell r="M1343">
            <v>88339.222614840983</v>
          </cell>
        </row>
        <row r="1344">
          <cell r="I1344" t="str">
            <v>Đất trồng cây hàng năm khác</v>
          </cell>
          <cell r="J1344" t="str">
            <v>Đường Trần Thủ độ (từ Tiếp giáp với đường Trần Hưng Đạo (giữa hai số nhà 226 và 228, Tổ dân phố số 10) đến Tiếp giáp với đường Trần Hưng Đạo (giữa hai số nhà 366 và 370, Tổ dân phố số 11))</v>
          </cell>
          <cell r="M1344">
            <v>335795.83613163198</v>
          </cell>
        </row>
        <row r="1345">
          <cell r="I1345" t="str">
            <v>Đất ở tại đô thị</v>
          </cell>
          <cell r="J1345" t="str">
            <v>Đường Đặng Thai Mai (từ Tiếp giáp đường Nguyễn Hữu Thọ đến Tiếp giáp đường 1-1)</v>
          </cell>
          <cell r="M1345">
            <v>1869158.8785046728</v>
          </cell>
        </row>
        <row r="1346">
          <cell r="I1346" t="str">
            <v>Đất ở tại đô thị</v>
          </cell>
          <cell r="J1346" t="str">
            <v>Đường B10 (13,5m) (từ Tiếp giáp đường Trần Huy Liệu đến Tiếp giáp đường Tô Vĩnh Diện)</v>
          </cell>
          <cell r="M1346">
            <v>769230.76923076925</v>
          </cell>
        </row>
        <row r="1347">
          <cell r="I1347" t="str">
            <v>Đất ở tại đô thị</v>
          </cell>
          <cell r="J1347" t="str">
            <v>Đường Nguyễn Chí Thanh (từ Tiếp giáp đường Lê Duẩn đến Tiếp giáp đường 19-8 và đường Điện Biên Phủ)</v>
          </cell>
          <cell r="M1347">
            <v>2857142.8571428573</v>
          </cell>
        </row>
        <row r="1348">
          <cell r="I1348" t="str">
            <v>Đất ở tại đô thị</v>
          </cell>
          <cell r="J1348" t="str">
            <v>Đường Hoàng Văn Thái (từ Tiếp giáp đường Nguyễn Hữu Thọ đến Tiếp giáp đường Trần Quý Cáp)</v>
          </cell>
          <cell r="M1348">
            <v>2568981.9219790678</v>
          </cell>
        </row>
        <row r="1349">
          <cell r="I1349" t="str">
            <v>Đất ở tại đô thị</v>
          </cell>
          <cell r="J1349" t="str">
            <v>Đường Vừ A Dính (từ Tiếp giáp đường Trần Hưng Đạo đến Tiếp giáp phố Chiêu Tấn)</v>
          </cell>
          <cell r="M1349">
            <v>2779321.8454697053</v>
          </cell>
        </row>
        <row r="1350">
          <cell r="I1350" t="str">
            <v>Đất ở tại đô thị, Đất trồng cây hàng năm khác</v>
          </cell>
          <cell r="J1350" t="str">
            <v>Các vị trí còn lại của thành phố Lai Châu cũ</v>
          </cell>
          <cell r="M1350">
            <v>224366.1655822302</v>
          </cell>
        </row>
        <row r="1351">
          <cell r="I1351" t="str">
            <v>Đất ở tại đô thị, Đất trồng cây hàng năm khác</v>
          </cell>
          <cell r="J1351" t="str">
            <v>Các vị trí còn lại của thành phố Lai Châu cũ</v>
          </cell>
          <cell r="M1351">
            <v>254032.77022735935</v>
          </cell>
        </row>
        <row r="1352">
          <cell r="I1352" t="str">
            <v>Đất trồng cây hàng năm khác</v>
          </cell>
          <cell r="J1352" t="str">
            <v>Các vị trí còn lại của thành phố Lai Châu cũ</v>
          </cell>
          <cell r="M1352">
            <v>101502.23304912707</v>
          </cell>
        </row>
        <row r="1353">
          <cell r="I1353" t="str">
            <v>Đất ở tại đô thị</v>
          </cell>
          <cell r="J1353" t="str">
            <v>Các vị trí còn lại của thành phố Lai Châu cũ</v>
          </cell>
          <cell r="M1353">
            <v>794551.6458569807</v>
          </cell>
        </row>
        <row r="1354">
          <cell r="I1354" t="str">
            <v>Đất trồng cây hàng năm khác</v>
          </cell>
          <cell r="J1354" t="str">
            <v>Các vị trí còn lại của thành phố Lai Châu cũ</v>
          </cell>
          <cell r="M1354">
            <v>59031.877213695392</v>
          </cell>
        </row>
        <row r="1355">
          <cell r="I1355" t="str">
            <v>Đất ở tại đô thị</v>
          </cell>
          <cell r="J1355" t="str">
            <v>Đường Tuệ Tĩnh (từ Tiếp giáp đường Nguyễn Hữu Thọ đến Tiếp giáp phố Hồ Đắc Di)</v>
          </cell>
          <cell r="M1355">
            <v>1412429.3785310735</v>
          </cell>
        </row>
        <row r="1356">
          <cell r="I1356" t="str">
            <v>Đất ở tại đô thị</v>
          </cell>
          <cell r="J1356" t="str">
            <v>Phố Trần Bình Trọng (Đường A4) (từ Tiếp giáp phố Đặng Văn Ngữ đến Tiếp giáp đường Phan Đình Giót)</v>
          </cell>
          <cell r="M1356">
            <v>476190.47619047621</v>
          </cell>
        </row>
        <row r="1357">
          <cell r="I1357" t="str">
            <v>Đất ở tại đô thị</v>
          </cell>
          <cell r="J1357" t="str">
            <v>Phố Ban Mai (từ Tiếp giáp với đường Phạm Ngọc Thạch (Trường mầm non Họa Mi, Tổ dân phố số 26) đến Tiếp giáp với phố Nguyễn Văn Trỗi (số nhà 519, tổ dân phố số 26))</v>
          </cell>
          <cell r="M1357">
            <v>801282.05128205125</v>
          </cell>
        </row>
        <row r="1358">
          <cell r="I1358" t="str">
            <v>Đất ở tại đô thị</v>
          </cell>
          <cell r="J1358" t="str">
            <v>Các vị trí còn lại của thành phố Lai Châu cũ</v>
          </cell>
          <cell r="M1358">
            <v>537634.40860215051</v>
          </cell>
        </row>
        <row r="1359">
          <cell r="I1359" t="str">
            <v>Đất ở tại đô thị</v>
          </cell>
          <cell r="J1359" t="str">
            <v>Các vị trí còn lại của thành phố Lai Châu cũ</v>
          </cell>
          <cell r="M1359">
            <v>725952.81306715065</v>
          </cell>
        </row>
        <row r="1360">
          <cell r="I1360" t="str">
            <v>Đất ở tại đô thị</v>
          </cell>
          <cell r="J1360" t="str">
            <v>Các vị trí còn lại của thành phố Lai Châu cũ</v>
          </cell>
          <cell r="M1360">
            <v>310478.65459249675</v>
          </cell>
        </row>
        <row r="1361">
          <cell r="I1361" t="str">
            <v>Đất ở tại đô thị</v>
          </cell>
          <cell r="J1361" t="str">
            <v>Phố Trần Quốc Toản (từ Tiếp giáp phố Thành Công đến Tiếp giáp ranh giới đất CT điện lực Lai Châu)</v>
          </cell>
          <cell r="M1361">
            <v>1674418.6046511629</v>
          </cell>
        </row>
        <row r="1362">
          <cell r="I1362" t="str">
            <v>Đất ở tại đô thị</v>
          </cell>
          <cell r="J1362" t="str">
            <v>Phố Yết Kiêu (từ Tiếp giáp phố Nguyễn Thị Minh Khai đến Tiếp giáp đường Hoàng Quốc Việt)</v>
          </cell>
          <cell r="M1362">
            <v>1598477.640342531</v>
          </cell>
        </row>
        <row r="1363">
          <cell r="I1363" t="str">
            <v>Đất ở tại đô thị</v>
          </cell>
          <cell r="J1363" t="str">
            <v>Đường Hoàng Quốc Việt (từ Tiếp giáp đường Nguyễn Văn Linh đến Tiếp giáp đường Trường Chinh)</v>
          </cell>
          <cell r="M1363">
            <v>1904761.9047619049</v>
          </cell>
        </row>
        <row r="1364">
          <cell r="I1364" t="str">
            <v>Đất ở tại đô thị</v>
          </cell>
          <cell r="J1364" t="str">
            <v>Các vị trí còn lại của thành phố Lai Châu cũ</v>
          </cell>
          <cell r="M1364">
            <v>394412.48972884141</v>
          </cell>
        </row>
        <row r="1365">
          <cell r="I1365" t="str">
            <v>Đất ở tại đô thị, Đất trồng cây hàng năm khác</v>
          </cell>
          <cell r="J1365" t="str">
            <v>Đường Nguyễn Trãi (từ Tiếp giáp ngã 3 rẽ đường Trần Can đến Hết địa phận phường Quyết Thắng cũ)</v>
          </cell>
          <cell r="M1365">
            <v>925497.45488199906</v>
          </cell>
        </row>
        <row r="1366">
          <cell r="I1366" t="str">
            <v>Đất ở tại đô thị</v>
          </cell>
          <cell r="J1366" t="str">
            <v>Đường 19-8 (từ Tiếp giáp phố Chiêu Tấn đến Tiếp giáp đường Nguyễn Chí Thanh)</v>
          </cell>
          <cell r="M1366">
            <v>3809523.8095238097</v>
          </cell>
        </row>
        <row r="1367">
          <cell r="I1367" t="str">
            <v>Đất trồng cây hàng năm khác</v>
          </cell>
          <cell r="J1367"/>
          <cell r="M1367">
            <v>38261.8201694452</v>
          </cell>
        </row>
        <row r="1368">
          <cell r="I1368" t="str">
            <v>Đất ở, Đất trồng cây hàng năm khác</v>
          </cell>
          <cell r="J1368" t="str">
            <v>Ngõ 226 đường Trần Hưng Đạo (từ Tiếp giáp đường Trần Hưng Đạo đến Nhà máy gạch Tuynel cũ)</v>
          </cell>
          <cell r="M1368">
            <v>195694.71624266144</v>
          </cell>
        </row>
        <row r="1369">
          <cell r="I1369" t="str">
            <v>Đất ở tại đô thị</v>
          </cell>
          <cell r="J1369" t="str">
            <v>Đường 2 - 6 (từ Tiếp giáp đường Nguyễn Hữu Thọ đến Tiếp giáp đường 4A)</v>
          </cell>
          <cell r="M1369">
            <v>8730158.7301587295</v>
          </cell>
        </row>
        <row r="1370">
          <cell r="I1370" t="str">
            <v>Đất ở tại đô thị</v>
          </cell>
          <cell r="J1370" t="str">
            <v>Phố Trần Quốc Toản (từ Tiếp giáp phố Thành Công đến Tiếp giáp ranh giới đất CT điện lực Lai Châu)</v>
          </cell>
          <cell r="M1370">
            <v>1492537.3134328357</v>
          </cell>
        </row>
        <row r="1371">
          <cell r="I1371" t="str">
            <v>Đất ở tại đô thị</v>
          </cell>
          <cell r="J1371" t="str">
            <v>Phố Yên Thế (từ Tiếp giáp đường Hoàng Hoa Thám đến Tiếp giáp phố Đồng Khởi)</v>
          </cell>
          <cell r="M1371">
            <v>5643153.5269709546</v>
          </cell>
        </row>
        <row r="1372">
          <cell r="I1372" t="str">
            <v>Đất ở tại đô thị</v>
          </cell>
          <cell r="J1372" t="str">
            <v>Các vị trí còn lại của thành phố Lai Châu cũ</v>
          </cell>
          <cell r="M1372">
            <v>733675.71533382242</v>
          </cell>
        </row>
        <row r="1373">
          <cell r="I1373" t="str">
            <v>Đất ở tại đô thị</v>
          </cell>
          <cell r="J1373" t="str">
            <v>Phố Phạm Công Bân (Đường 9B - 13,5m) (từ Tiếp giáp đường Tôn Thất Tùng đến Tiếp giáp phố Lê Hữu Trác)</v>
          </cell>
          <cell r="M1373">
            <v>2143757.8814627994</v>
          </cell>
        </row>
        <row r="1374">
          <cell r="I1374" t="str">
            <v>Đất ở tại đô thị</v>
          </cell>
          <cell r="J1374" t="str">
            <v>Các vị trí còn lại của thành phố Lai Châu cũ</v>
          </cell>
          <cell r="M1374">
            <v>1064962.7263045793</v>
          </cell>
        </row>
        <row r="1375">
          <cell r="I1375" t="str">
            <v>Đất bằng trồng cây hàng năm khác</v>
          </cell>
          <cell r="J1375" t="str">
            <v>Đường đi Đông Pao (từ Tiếp giáp đường Phạm Ngọc Thạch đến Hết địa phận phường Đông Phong)</v>
          </cell>
          <cell r="M1375">
            <v>29391.018104867151</v>
          </cell>
        </row>
        <row r="1376">
          <cell r="I1376" t="str">
            <v>Đất ở tại đô thị</v>
          </cell>
          <cell r="J1376" t="str">
            <v>Phố Phạm Hồng Thái (từ Tiếp giáp đường Hoàng Văn Thụ đến Tiếp giáp đường Nguyễn Thái Bình)</v>
          </cell>
          <cell r="M1376">
            <v>1428571.4285714286</v>
          </cell>
        </row>
        <row r="1377">
          <cell r="I1377" t="str">
            <v>Đất ở tại đô thị</v>
          </cell>
          <cell r="J1377" t="str">
            <v>Phố Kim Đồng (từ Tiếp giáp đường Trần Quý Cáp đến Tiếp giáp trục N-04)</v>
          </cell>
          <cell r="M1377">
            <v>1904761.9047619049</v>
          </cell>
        </row>
        <row r="1378">
          <cell r="I1378" t="str">
            <v>Đất ở tại đô thị</v>
          </cell>
          <cell r="J1378" t="str">
            <v>Các vị trí còn lại của thành phố Lai Châu cũ</v>
          </cell>
          <cell r="M1378">
            <v>718132.85457809689</v>
          </cell>
        </row>
        <row r="1379">
          <cell r="I1379" t="str">
            <v>Đất ở tại đô thị</v>
          </cell>
          <cell r="J1379" t="str">
            <v>Phố Trung Dũng (từ Tiếp giáp phố Đoàn Trần Nghiệp đến Tiếp giáp đường Nguyễn Văn Linh)</v>
          </cell>
          <cell r="M1379">
            <v>1897533.2068311195</v>
          </cell>
        </row>
        <row r="1380">
          <cell r="I1380" t="str">
            <v>Đất ở tại đô thị</v>
          </cell>
          <cell r="J1380" t="str">
            <v>Đường Trần Hưng Đạo (từ Tiếp giáp đường Bế Văn Đàn đến Tiếp giáp đường Tôn Đức Thắng)</v>
          </cell>
          <cell r="M1380">
            <v>4332755.6325823218</v>
          </cell>
        </row>
        <row r="1381">
          <cell r="I1381" t="str">
            <v>Đất ở tại đô thị, Đất trồng cây hàng năm khác</v>
          </cell>
          <cell r="J1381" t="str">
            <v>Các vị trí còn lại của thành phố Lai Châu cũ</v>
          </cell>
          <cell r="M1381">
            <v>246426.81123706259</v>
          </cell>
        </row>
        <row r="1382">
          <cell r="I1382" t="str">
            <v>Đất ở tại đô thị</v>
          </cell>
          <cell r="J1382" t="str">
            <v>Phố Nguyễn Bỉnh Khiêm (từ Tiếp giáp đường Võ Nguyên Giáp đến Tiếp giáp đường Nguyễn Du)</v>
          </cell>
          <cell r="M1382">
            <v>1142857.142857143</v>
          </cell>
        </row>
        <row r="1383">
          <cell r="I1383" t="str">
            <v>Đất ở tại đô thị</v>
          </cell>
          <cell r="J1383" t="str">
            <v>Đường nhánh của đường Trần Thủ Độ (từ Tiếp giáp đường Trần Thủ Độ (ngõ 226 cũ đường Trần Hưng Đạo) đến Tiếp giáp đường Trần Thủ Độ (ngõ 368 cũ đường Trần Hưng Đạo))</v>
          </cell>
          <cell r="M1383">
            <v>812457.68449559924</v>
          </cell>
        </row>
        <row r="1384">
          <cell r="I1384" t="str">
            <v>Đất ở tại đô thị</v>
          </cell>
          <cell r="J1384" t="str">
            <v>Đường Hoàng Văn Thụ (từ Tiếp giáp phố Trần Đăng Ninh đến Tiếp giáp đường Trần Khát Chân)</v>
          </cell>
          <cell r="M1384">
            <v>1877934.2723004695</v>
          </cell>
        </row>
        <row r="1385">
          <cell r="I1385" t="str">
            <v>Đất ở tại đô thị, Đất trồng cây hàng năm khác</v>
          </cell>
          <cell r="J1385" t="str">
            <v>Đường Nguyễn Trãi (từ Tiếp giáp ngã 3 rẽ đường Trần Can đến Hết địa phận phường Quyết Thắng cũ)</v>
          </cell>
          <cell r="M1385">
            <v>1272727.2727272727</v>
          </cell>
        </row>
        <row r="1386">
          <cell r="I1386" t="str">
            <v>Đất trông cây công nghiệp lâu năm</v>
          </cell>
          <cell r="J1386"/>
          <cell r="M1386">
            <v>79849.88222142373</v>
          </cell>
        </row>
        <row r="1387">
          <cell r="I1387"/>
          <cell r="J1387"/>
          <cell r="M1387">
            <v>0</v>
          </cell>
        </row>
        <row r="1388">
          <cell r="I1388" t="str">
            <v>Đất trồng cây hàng năm khác</v>
          </cell>
          <cell r="J1388"/>
          <cell r="M1388">
            <v>64326.410586289283</v>
          </cell>
        </row>
        <row r="1389">
          <cell r="I1389" t="str">
            <v>Đất ở tại đô thị</v>
          </cell>
          <cell r="J1389" t="str">
            <v>Phố Vương Thừa Vũ (từ Tiếp giáp đường Hoàng Văn Thụ đến Tiếp giáp đường Nguyễn Thái Bình)</v>
          </cell>
          <cell r="M1389">
            <v>7619047.6190476194</v>
          </cell>
        </row>
        <row r="1390">
          <cell r="I1390" t="str">
            <v>Đất ở tại đô thị</v>
          </cell>
          <cell r="J1390" t="str">
            <v>Đường Trần Khát Chân (từ Tiếp giáp đường Trần Huy Liệu đến Tiếp giáp đường Hoàng Văn Thụ)</v>
          </cell>
          <cell r="M1390">
            <v>1428571.4285714286</v>
          </cell>
        </row>
        <row r="1391">
          <cell r="I1391" t="str">
            <v>Đất ở: 131 Đất trồng cây hàng năm khác: 51,3</v>
          </cell>
          <cell r="J1391" t="str">
            <v>Các vị trí còn lại của thành phố Lai Châu cũ</v>
          </cell>
          <cell r="M1391">
            <v>822819.52825013711</v>
          </cell>
        </row>
        <row r="1392">
          <cell r="I1392" t="str">
            <v>Đất bằng trồng cây hàng năm khác</v>
          </cell>
          <cell r="J1392" t="str">
            <v>Đường Võ Nguyên Giáp (từ Tiếp giáp Trường lái xe cơ giới đến Tiếp giáp đường Bế Văn Đàn)</v>
          </cell>
          <cell r="M1392">
            <v>461627.23600692436</v>
          </cell>
        </row>
        <row r="1393">
          <cell r="I1393" t="str">
            <v>Đất ở tại đô thị</v>
          </cell>
          <cell r="J1393" t="str">
            <v>Đường nhánh (Cạnh đường 19-8, tổ 8, phường Đoàn Kết) (từ Tiếp giáp nhà ông Đinh Tây Lâm đến Tiếp giáp nhà ông bà Kinh Thống)</v>
          </cell>
          <cell r="M1393">
            <v>454545.45454545453</v>
          </cell>
        </row>
        <row r="1394">
          <cell r="I1394" t="str">
            <v>Đất ở tại đô thị</v>
          </cell>
          <cell r="J1394" t="str">
            <v>Đường D13A (13m) (từ Tiếp giáp phố Mường Than đến Tiếp giáp đường Nguyễn Chí Thanh)</v>
          </cell>
          <cell r="M1394">
            <v>1428571.4285714286</v>
          </cell>
        </row>
        <row r="1395">
          <cell r="I1395" t="str">
            <v>Đất ở tại đô thị</v>
          </cell>
          <cell r="J1395" t="str">
            <v>Đường Hoàng Văn Thụ (từ Tiếp giáp phố Trần Đăng Ninh đến Tiếp giáp đường Trần Khát Chân)</v>
          </cell>
          <cell r="M1395">
            <v>2857142.8571428573</v>
          </cell>
        </row>
        <row r="1396">
          <cell r="I1396" t="str">
            <v>Đất ở tại đô thị</v>
          </cell>
          <cell r="J1396" t="str">
            <v>Đường nhánh cạnh nhà nghỉ Hoa Ban (Giáp BCH QS tỉnh) (từ Tiếp giáp đường 30-4 đến Tiếp giáp trường tiểu học San Thàng)</v>
          </cell>
          <cell r="M1396">
            <v>455580.86560364463</v>
          </cell>
        </row>
        <row r="1397">
          <cell r="I1397" t="str">
            <v>Đất ở tại đô thị</v>
          </cell>
          <cell r="J1397" t="str">
            <v>Đường Trần Phú (từ Tiếp giáp đường Trần Hưng Đạo đến Tiếp giáp Đại lộ Lê Lợi)</v>
          </cell>
          <cell r="M1397">
            <v>4729729.7297297297</v>
          </cell>
        </row>
        <row r="1398">
          <cell r="I1398" t="str">
            <v>Đất ở tại đô thị</v>
          </cell>
          <cell r="J1398" t="str">
            <v>Đường Tô Hiệu (13,5m) (từ Tiếp giáp đường R2 đến Tiếp giáp đường số 5)</v>
          </cell>
          <cell r="M1398">
            <v>904761.90476190473</v>
          </cell>
        </row>
        <row r="1399">
          <cell r="I1399" t="str">
            <v>Đất ở tại đô thị</v>
          </cell>
          <cell r="J1399" t="str">
            <v>Phố Trần Đăng Ninh (từ Tiếp giáp đường Trường Chinh đến Tiếp giáp đường Võ Văn Kiệt)</v>
          </cell>
          <cell r="M1399">
            <v>1904761.9047619049</v>
          </cell>
        </row>
        <row r="1400">
          <cell r="I1400" t="str">
            <v xml:space="preserve">Đất ở tại nông thôn: 166m
Đất trồng cây hàng năm khác: 458,6 </v>
          </cell>
          <cell r="J1400"/>
          <cell r="M1400">
            <v>496317.64329170668</v>
          </cell>
        </row>
        <row r="1401">
          <cell r="I1401" t="str">
            <v>Đất ở tại nông thôn: 391m
Đất vườn: 91m</v>
          </cell>
          <cell r="J1401" t="str">
            <v>Khu vực 1 - Vị trí 1 - Quốc lộ 4D: Đoạn từ ngã tư đường 30-4, đường Trường Chinh đến cửa hàng xăng dầu số 18 (xã San Thàng)</v>
          </cell>
          <cell r="M1401">
            <v>1074168.7979539642</v>
          </cell>
        </row>
        <row r="1402">
          <cell r="I1402" t="str">
            <v>Đất ở tại đô thị</v>
          </cell>
          <cell r="J1402" t="str">
            <v>Các vị trí còn lại của thành phố Lai Châu cũ</v>
          </cell>
          <cell r="M1402">
            <v>1079913.6069114471</v>
          </cell>
        </row>
        <row r="1403">
          <cell r="I1403" t="str">
            <v>Đất trồng cây lâu năm</v>
          </cell>
          <cell r="J1403"/>
          <cell r="M1403">
            <v>68236.096895257593</v>
          </cell>
        </row>
        <row r="1404">
          <cell r="I1404" t="str">
            <v>Đất ở tại đô thị</v>
          </cell>
          <cell r="J1404" t="str">
            <v>Phố Đặng Dung (1B-7) (từ Tiếp giáp phố Lý Tự Trọng (13,5m) đến Tiếp giáp phố Phùng Hưng)</v>
          </cell>
          <cell r="M1404">
            <v>1190476.1904761905</v>
          </cell>
        </row>
        <row r="1405">
          <cell r="I1405" t="str">
            <v>Đất ở tại đô thị</v>
          </cell>
          <cell r="J1405"/>
          <cell r="M1405">
            <v>1619047.6190476189</v>
          </cell>
        </row>
        <row r="1406">
          <cell r="I1406" t="str">
            <v>Đất ở tại đô thị</v>
          </cell>
          <cell r="J1406" t="str">
            <v>Phố Bà Triệu (Đường R6A) (từ Tiếp giáp đường PuSamCap đến Tiếp giáp đường R12)</v>
          </cell>
          <cell r="M1406">
            <v>1904761.9047619049</v>
          </cell>
        </row>
        <row r="1407">
          <cell r="I1407" t="str">
            <v>Đất ở tại đô thị: 105m
Đất bằng trồng hàng năm khác: 52,5m</v>
          </cell>
          <cell r="J1407" t="str">
            <v>Đường Nguyễn Trãi (từ Tiếp giáp đường Tôn Đức Thắng đến Tiếp giáp ngã 3 rẽ đường Trần Can)</v>
          </cell>
          <cell r="M1407">
            <v>1587301.5873015872</v>
          </cell>
        </row>
        <row r="1408">
          <cell r="I1408" t="str">
            <v>Đất ở tại nông thôn: 400m
Đất trồng lúa nước còn lại: 350,1</v>
          </cell>
          <cell r="J1408"/>
          <cell r="M1408">
            <v>133315.5579256099</v>
          </cell>
        </row>
        <row r="1409">
          <cell r="I1409" t="str">
            <v>Đất bằng trồng cây hàng năm khác</v>
          </cell>
          <cell r="J1409"/>
          <cell r="M1409">
            <v>109337.41526350316</v>
          </cell>
        </row>
        <row r="1410">
          <cell r="I1410" t="str">
            <v>Đất ở tại đô thị</v>
          </cell>
          <cell r="J1410" t="str">
            <v>Đường N13 (11,5m khu dân cư số 7) (từ Tiếp giáp đường N12 đến Cuối đường)</v>
          </cell>
          <cell r="M1410">
            <v>1079136.6906474819</v>
          </cell>
        </row>
        <row r="1411">
          <cell r="I1411" t="str">
            <v>Đất ở tại đô thị</v>
          </cell>
          <cell r="J1411" t="str">
            <v xml:space="preserve">	
Phố Nguyễn Công Hoan (từ Tiếp giáp đường Võ Nguyên Giáp đến Tiếp giáp đường quy hoạch TN2)</v>
          </cell>
          <cell r="M1411">
            <v>1428571.4285714286</v>
          </cell>
        </row>
        <row r="1412">
          <cell r="I1412" t="str">
            <v>Đất ở tại đô thị</v>
          </cell>
          <cell r="J1412" t="str">
            <v>Đường Hoàng Minh Giám (từ Tiếp giáp đường 30-4 đến Tiếp giáp đường Võ Văn Kiệt)</v>
          </cell>
          <cell r="M1412">
            <v>2095238.0952380951</v>
          </cell>
        </row>
        <row r="1413">
          <cell r="I1413" t="str">
            <v>Đất ở tại đô thị</v>
          </cell>
          <cell r="J1413" t="str">
            <v>Đường Nguyễn Du (từ Tiếp giáp đường 10-10 đến Tiếp giáp đường Tôn Đức Thắng)</v>
          </cell>
          <cell r="M1413">
            <v>1238095.2380952381</v>
          </cell>
        </row>
        <row r="1414">
          <cell r="I1414" t="str">
            <v>Đất ở tại đô thị</v>
          </cell>
          <cell r="J1414" t="str">
            <v>Đường Tôn Đức Thắng (từ Tiếp giáp đường Nguyễn Trãi đến Tiếp giáp đường Bế Văn Đàn)</v>
          </cell>
          <cell r="M1414">
            <v>2476190.4761904762</v>
          </cell>
        </row>
        <row r="1415">
          <cell r="I1415" t="str">
            <v>Đất ở tại đô thị</v>
          </cell>
          <cell r="J1415" t="str">
            <v>Đại lộ Lê Lợi (từ Tiếp giáp đường Lê Duẩn đến Cuối đường đại lộ Lê Lợi (Giáp chân núi Nùng Nàng))</v>
          </cell>
          <cell r="M1415">
            <v>4784688.9952153107</v>
          </cell>
        </row>
        <row r="1416">
          <cell r="I1416" t="str">
            <v>Đất ở tại đô thị: 69,9
Đất ở: 78,2</v>
          </cell>
          <cell r="J1416" t="str">
            <v>Các vị trí còn lại của thành phố Lai Châu cũ</v>
          </cell>
          <cell r="M1416">
            <v>675219.446320054</v>
          </cell>
        </row>
        <row r="1417">
          <cell r="I1417" t="str">
            <v>Đất ở tại đô thị</v>
          </cell>
          <cell r="J1417" t="str">
            <v>Các vị trí còn lại của thành phố Lai Châu cũ</v>
          </cell>
          <cell r="M1417">
            <v>584112.14953271032</v>
          </cell>
        </row>
        <row r="1418">
          <cell r="I1418" t="str">
            <v>Đất ở tại đô thị</v>
          </cell>
          <cell r="J1418" t="str">
            <v>Đường Trần Thủ độ (từ Tiếp giáp với đường Trần Hưng Đạo (giữa hai số nhà 226 và 228, Tổ dân phố số 10) đến Tiếp giáp với đường Trần Hưng Đạo (giữa hai số nhà 366 và 370, Tổ dân phố số 11))</v>
          </cell>
          <cell r="M1418">
            <v>941619.58568738226</v>
          </cell>
        </row>
        <row r="1419">
          <cell r="I1419" t="str">
            <v>Đất ở tại đô thị</v>
          </cell>
          <cell r="J1419" t="str">
            <v>Đường Lê Trọng Tấn (từ Tiếp giáp đường Võ Nguyên Giáp đến Tiếp giáp đường Võ Nguyên Giáp)</v>
          </cell>
          <cell r="M1419">
            <v>952380.95238095243</v>
          </cell>
        </row>
        <row r="1420">
          <cell r="I1420" t="str">
            <v>Đất ở tại đô thị</v>
          </cell>
          <cell r="J1420" t="str">
            <v>Phố Tôn Thất Bách (từ Tiếp giáp đường Lê Hữu Trác đến Tiếp giáp phố Tôn Thất Tùng)</v>
          </cell>
          <cell r="M1420">
            <v>567107.75047258986</v>
          </cell>
        </row>
        <row r="1421">
          <cell r="I1421" t="str">
            <v>Đất ở tại đô thị</v>
          </cell>
          <cell r="J1421" t="str">
            <v>Các vị trí còn lại của thành phố Lai Châu cũ</v>
          </cell>
          <cell r="M1421">
            <v>1001001.001001001</v>
          </cell>
        </row>
        <row r="1422">
          <cell r="I1422" t="str">
            <v>Đất ở tại đô thị: 105
Đất vườn: 207,7</v>
          </cell>
          <cell r="J1422" t="str">
            <v>Đường nhánh của đường Trần Thủ Độ (từ Tiếp giáp đường Trần Thủ Độ (ngõ 226 cũ đường Trần Hưng Đạo) đến Tiếp giáp đường Trần Thủ Độ (ngõ 368 cũ đường Trần Hưng Đạo))</v>
          </cell>
          <cell r="M1422">
            <v>127918.13239526704</v>
          </cell>
        </row>
        <row r="1423">
          <cell r="I1423" t="str">
            <v>Đất trồng cây lâu năm</v>
          </cell>
          <cell r="J1423"/>
          <cell r="M1423">
            <v>25688.186516784659</v>
          </cell>
        </row>
        <row r="1424">
          <cell r="I1424" t="str">
            <v>Đất nông nghiệp khác</v>
          </cell>
          <cell r="J1424"/>
          <cell r="M1424">
            <v>19336.126329358685</v>
          </cell>
        </row>
        <row r="1425">
          <cell r="I1425" t="str">
            <v>Đất trồng cây hàng năm khác</v>
          </cell>
          <cell r="J1425"/>
          <cell r="M1425"/>
        </row>
        <row r="1426">
          <cell r="I1426" t="str">
            <v>Đất trồng cây lâu năm</v>
          </cell>
          <cell r="J1426"/>
          <cell r="M1426">
            <v>36029.544226265534</v>
          </cell>
        </row>
        <row r="1427">
          <cell r="I1427" t="str">
            <v>Đất ở tại đô thị</v>
          </cell>
          <cell r="J1427" t="str">
            <v>Đường nhánh đi vào Nhà văn hoá tổ 21 (từ Tiếp giáp đường Điện Biên Phủ đến Tiếp giáp đường Nguyễn Văn Linh)</v>
          </cell>
          <cell r="M1427">
            <v>1626016.2601626017</v>
          </cell>
        </row>
        <row r="1428">
          <cell r="I1428" t="str">
            <v>Đất ở tại đô thị</v>
          </cell>
          <cell r="J1428" t="str">
            <v>Các vị trí còn lại của thành phố Lai Châu cũ</v>
          </cell>
          <cell r="M1428">
            <v>442477.87610619469</v>
          </cell>
        </row>
        <row r="1429">
          <cell r="I1429" t="str">
            <v>Đất ở tại đô thị</v>
          </cell>
          <cell r="J1429" t="str">
            <v>Đường Hoàng Văn Thụ (từ Tiếp giáp phố Trần Đăng Ninh đến Tiếp giáp đường Trần Khát Chân)</v>
          </cell>
          <cell r="M1429">
            <v>1528776.9784172662</v>
          </cell>
        </row>
        <row r="1430">
          <cell r="I1430" t="str">
            <v>Đất trồng cây công nghiệp khác</v>
          </cell>
          <cell r="J1430"/>
          <cell r="M1430">
            <v>40293.335482311224</v>
          </cell>
        </row>
        <row r="1431">
          <cell r="I1431" t="str">
            <v>Đất ở tại nông thôn</v>
          </cell>
          <cell r="J1431"/>
          <cell r="M1431">
            <v>957854.40613026824</v>
          </cell>
        </row>
        <row r="1432">
          <cell r="I1432" t="str">
            <v>Đất trồng cây hàng năm khác</v>
          </cell>
          <cell r="J1432"/>
          <cell r="M1432">
            <v>42222.5975342003</v>
          </cell>
        </row>
        <row r="1433">
          <cell r="I1433" t="str">
            <v>Đất ở tại đô thị: 159,4
Đất trồng cây hàng năm khác: 56,4</v>
          </cell>
          <cell r="J1433" t="str">
            <v>Các vị trí còn lại của thành phố Lai Châu cũ</v>
          </cell>
          <cell r="M1433">
            <v>501882.05771643663</v>
          </cell>
        </row>
        <row r="1434">
          <cell r="I1434" t="str">
            <v>Đất ở: 105
Đất bằng trồng cây hàng năm khác: 48,8</v>
          </cell>
          <cell r="J1434" t="str">
            <v>Ngõ 226 đường Trần Hưng Đạo (từ Tiếp giáp đường Trần Hưng Đạo đến Nhà máy gạch Tuynel cũ)</v>
          </cell>
          <cell r="M1434">
            <v>650195.05851755524</v>
          </cell>
        </row>
        <row r="1435">
          <cell r="I1435" t="str">
            <v>Đất ở tại đô thị</v>
          </cell>
          <cell r="J1435" t="str">
            <v>Phố Nguyễn Phong Sắc (từ Giao với đường quy hoạch số 2-15 đến Tiếp giáp phố Phùng Chí Kiên)</v>
          </cell>
          <cell r="M1435">
            <v>952380.95238095243</v>
          </cell>
        </row>
        <row r="1436">
          <cell r="I1436" t="str">
            <v>Đất ở tại đô thị</v>
          </cell>
          <cell r="J1436" t="str">
            <v>Phố Nguyễn Trung Trực (1B-8) (từ Tiếp giáp phố Lý Tự Trọng (13,5m) đến Tiếp giáp phố Phùng Hưng)</v>
          </cell>
          <cell r="M1436">
            <v>1904761.9047619049</v>
          </cell>
        </row>
        <row r="1437">
          <cell r="I1437" t="str">
            <v>Đất ở tại đô thị</v>
          </cell>
          <cell r="J1437" t="str">
            <v>Đường Lê Trọng Tấn (từ Tiếp giáp đường Võ Nguyên Giáp đến Tiếp giáp đường Võ Nguyên Giáp)</v>
          </cell>
          <cell r="M1437">
            <v>1138519.9240986716</v>
          </cell>
        </row>
        <row r="1438">
          <cell r="I1438" t="str">
            <v>Đất ở: 80,6
Đất trồng cây hàng năm khác: 17,2</v>
          </cell>
          <cell r="J1438"/>
          <cell r="M1438">
            <v>8179959.1002044994</v>
          </cell>
        </row>
        <row r="1439">
          <cell r="I1439" t="str">
            <v>Đất ở tại đô thị</v>
          </cell>
          <cell r="J1439" t="str">
            <v>Đường Lê Duẩn (từ Tiếp giáp đường Trần Phú đến Tiếp giáp đại lộ Lê Lợi)</v>
          </cell>
          <cell r="M1439">
            <v>3000000</v>
          </cell>
        </row>
        <row r="1440">
          <cell r="I1440" t="str">
            <v>Đất ở tại đô thị</v>
          </cell>
          <cell r="J1440" t="str">
            <v>Phố Vương Thừa Vũ (từ Tiếp giáp đường Hoàng Văn Thụ đến Tiếp giáp đường Nguyễn Thái Bình)</v>
          </cell>
          <cell r="M1440">
            <v>1142857</v>
          </cell>
        </row>
        <row r="1441">
          <cell r="I1441" t="str">
            <v>Đất ở tại nông thôn</v>
          </cell>
          <cell r="J1441" t="str">
            <v>Đường Hoàng Minh Giám (từ Tiếp giáp đường 30-4 đến Tiếp giáp đường Võ Văn Kiệt)</v>
          </cell>
          <cell r="M1441">
            <v>1428571</v>
          </cell>
        </row>
        <row r="1442">
          <cell r="I1442" t="str">
            <v>Đất trồng cây lâu năm</v>
          </cell>
          <cell r="J1442" t="str">
            <v>Các vị trí còn lại của thành phố Lai Châu cũ</v>
          </cell>
          <cell r="M1442">
            <v>28629</v>
          </cell>
        </row>
        <row r="1443">
          <cell r="I1443" t="str">
            <v>Đất ở tại đô thị</v>
          </cell>
          <cell r="J1443" t="str">
            <v>Đường Hoàng Văn Thái (từ Tiếp giáp Đại lộ Lê Lợi đến Tiếp giáp đường Trần Quý Cáp)</v>
          </cell>
          <cell r="M1443">
            <v>952380</v>
          </cell>
        </row>
        <row r="1444">
          <cell r="I1444" t="str">
            <v>Đất ở tại đô thị</v>
          </cell>
          <cell r="J1444" t="str">
            <v>Phố Quyết Tiến (từ Tiếp giáp đường Trần Quý Cáp đến Phố Nguyễn Khánh Toàn)</v>
          </cell>
          <cell r="M1444">
            <v>1890359</v>
          </cell>
        </row>
        <row r="1445">
          <cell r="I1445" t="str">
            <v>Đất trồng cây hàng năm khác</v>
          </cell>
          <cell r="J1445" t="str">
            <v>Đường Trường Chinh (từ Tiếp giáp đường Nguyễn Hữu Thọ đến Tiếp giáp đường 30-4)</v>
          </cell>
          <cell r="M1445">
            <v>38466</v>
          </cell>
        </row>
        <row r="1446">
          <cell r="I1446" t="str">
            <v>Đất bằng trồng cây hàng năm khác</v>
          </cell>
          <cell r="J1446" t="str">
            <v>Đường Phạm Ngọc Thạch (từ Tiếp giáp phố Trần Đại Nghĩa (20,5m) đến Tiếp giáp phố Đặng Văn Ngữ)</v>
          </cell>
          <cell r="M1446">
            <v>390930</v>
          </cell>
        </row>
        <row r="1447">
          <cell r="I1447" t="str">
            <v>Đất ở tại đô thị</v>
          </cell>
          <cell r="J1447" t="str">
            <v>Các vị trí còn lại của thành phố Lai Châu cũ</v>
          </cell>
          <cell r="M1447">
            <v>427167</v>
          </cell>
        </row>
        <row r="1448">
          <cell r="I1448" t="str">
            <v>Đất trồng cây hàng năm khác</v>
          </cell>
          <cell r="J1448" t="str">
            <v>Các vị trí còn lại của thành phố Lai Châu cũ</v>
          </cell>
          <cell r="M1448">
            <v>125944</v>
          </cell>
        </row>
        <row r="1449">
          <cell r="I1449" t="str">
            <v>Đất ở tại đô thị</v>
          </cell>
          <cell r="J1449" t="str">
            <v>Đường Nguyễn Chí Thanh (từ Tiếp giáp đường Lê Duẩn đến Tiếp giáp đường 19-8 và đường Điện Biên Phủ)</v>
          </cell>
          <cell r="M1449">
            <v>2551984.8771266541</v>
          </cell>
        </row>
        <row r="1450">
          <cell r="I1450" t="str">
            <v>Đất ở tại đô thị</v>
          </cell>
          <cell r="J1450" t="str">
            <v>Phố Phan Đình Phùng (từ Tiếp giáp đường Huỳnh Thúc Kháng đến Phố Lê Văn Thiêm)</v>
          </cell>
          <cell r="M1450">
            <v>1714285.7142857143</v>
          </cell>
        </row>
        <row r="1451">
          <cell r="I1451" t="str">
            <v>Đất ở tại đô thị</v>
          </cell>
          <cell r="J1451" t="str">
            <v>Phố Bạch Đằng (Đường số 10 - 13m) (từ Tiếp giáp đường Ngô Quyền đến Tiếp giáp đường Trần Quang Diệu)</v>
          </cell>
          <cell r="M1451">
            <v>1565836.2989323842</v>
          </cell>
        </row>
        <row r="1452">
          <cell r="I1452" t="str">
            <v>Đất ở tại đô thị</v>
          </cell>
          <cell r="J1452" t="str">
            <v>Phố Chiêu Tấn (Kéo dài) (từ Tiếp giáp đường Trần Hưng Đạo đến Tiếp giáp ranh giới Sân vận động)</v>
          </cell>
          <cell r="M1452">
            <v>835189.30957683746</v>
          </cell>
        </row>
        <row r="1453">
          <cell r="I1453" t="str">
            <v>Đât trồng cây hàng năm khác</v>
          </cell>
          <cell r="J1453"/>
          <cell r="M1453">
            <v>78709.169618260523</v>
          </cell>
        </row>
        <row r="1454">
          <cell r="I1454" t="str">
            <v>Đất ở liền kề khu đô thị thuộc Trung tâm thương mại</v>
          </cell>
          <cell r="J1454" t="str">
            <v>Đại lộ Lê Lợi (từ Tiếp giáp đường Lê Duẩn đến Cuối đường đại lộ Lê Lợi (Giáp chân núi Nùng Nàng))</v>
          </cell>
          <cell r="M1454">
            <v>11627906.976744186</v>
          </cell>
        </row>
        <row r="1455">
          <cell r="I1455" t="str">
            <v>Đất ở tại đô thị</v>
          </cell>
          <cell r="J1455" t="str">
            <v>Các vị trí còn lại của thành phố Lai Châu cũ</v>
          </cell>
          <cell r="M1455">
            <v>2102102.1021021022</v>
          </cell>
        </row>
        <row r="1456">
          <cell r="I1456" t="str">
            <v>Đất ở tại đô thị</v>
          </cell>
          <cell r="J1456" t="str">
            <v>Đường Vừ A Dính (từ Tiếp giáp đường Trần Hưng Đạo đến Tiếp giáp phố Chiêu Tấn)</v>
          </cell>
          <cell r="M1456">
            <v>27793.218454697053</v>
          </cell>
        </row>
        <row r="1457">
          <cell r="I1457" t="str">
            <v>Đất trồng cây lâu năm</v>
          </cell>
          <cell r="J1457"/>
          <cell r="M1457">
            <v>37571.247915253924</v>
          </cell>
        </row>
        <row r="1458">
          <cell r="I1458" t="str">
            <v>Đất ở tại đô thị</v>
          </cell>
          <cell r="J1458" t="str">
            <v>Đường Ngô Quyền (từ Tiếp giáp Huỳnh Thúc Kháng đến Tiếp giáp đường Nguyễn Chí Thanh)</v>
          </cell>
          <cell r="M1458">
            <v>2528735.632183908</v>
          </cell>
        </row>
        <row r="1459">
          <cell r="I1459" t="str">
            <v>Đất ở: 150, đất trồng cây hàng năm 637,3</v>
          </cell>
          <cell r="J1459" t="str">
            <v>Các vị trí còn lại của thành phố Lai Châu cũ</v>
          </cell>
          <cell r="M1459">
            <v>190524.5776705195</v>
          </cell>
        </row>
        <row r="1460">
          <cell r="I1460" t="str">
            <v>Đất ở tại đô thị</v>
          </cell>
          <cell r="J1460" t="str">
            <v>Phố Triệu Quang Phục (1B-6) (từ Tiếp giáp phố Lý Tự Trọng (13,5m) đến Tiếp giáp phố Phùng Hưng)</v>
          </cell>
          <cell r="M1460">
            <v>4285714.2857142854</v>
          </cell>
        </row>
        <row r="1461">
          <cell r="I1461" t="str">
            <v>Đất ở tại đô thị</v>
          </cell>
          <cell r="J1461" t="str">
            <v>Đường Ngô Quyền (từ Tiếp giáp Huỳnh Thúc Kháng đến Tiếp giáp đường Nguyễn Chí Thanh)</v>
          </cell>
          <cell r="M1461">
            <v>1952380.9523809524</v>
          </cell>
        </row>
        <row r="1462">
          <cell r="I1462" t="str">
            <v>Đất ở tại đô thị</v>
          </cell>
          <cell r="J1462" t="str">
            <v>Phố Tôn Thất Bách (từ Tiếp giáp đường Lê Hữu Trác đến Tiếp giáp phố Tôn Thất Tùng)</v>
          </cell>
          <cell r="M1462">
            <v>569800.56980056979</v>
          </cell>
        </row>
        <row r="1463">
          <cell r="I1463" t="str">
            <v>Đất ở tại đô thị</v>
          </cell>
          <cell r="J1463" t="str">
            <v>Các vị trí còn lại của thành phố Lai Châu cũ</v>
          </cell>
          <cell r="M1463">
            <v>705218.6177715091</v>
          </cell>
        </row>
        <row r="1464">
          <cell r="I1464" t="str">
            <v>Đất ở tại đô thị</v>
          </cell>
          <cell r="J1464" t="str">
            <v>Đường nhánh phía sau Viện kiểm sát nhân dân thành phố (Tổ 1, phường Quyết Tiến) (từ Tiếp giáp đường Tôn Đức Thắng đến Tiếp giáp đường Bế Văn Đàn)</v>
          </cell>
          <cell r="M1464">
            <v>322580.6451612903</v>
          </cell>
        </row>
        <row r="1465">
          <cell r="I1465" t="str">
            <v>Đất ở tại đô thị</v>
          </cell>
          <cell r="J1465" t="str">
            <v>Phố Trần Bình Trọng (Đường A4) (từ Tiếp giáp phố Đặng Văn Ngữ đến Tiếp giáp đường Phan Đình Giót)</v>
          </cell>
          <cell r="M1465">
            <v>476190.47619047621</v>
          </cell>
        </row>
        <row r="1466">
          <cell r="I1466" t="str">
            <v>Đất ở tại đô thị</v>
          </cell>
          <cell r="J1466" t="str">
            <v>Đường Hoàng Quốc Việt (từ Tiếp giáp đường Nguyễn Văn Linh đến Tiếp giáp đường Trường Chinh)</v>
          </cell>
          <cell r="M1466">
            <v>1619047.6190476189</v>
          </cell>
        </row>
        <row r="1467">
          <cell r="I1467" t="str">
            <v>Đất ở tại đô thị</v>
          </cell>
          <cell r="J1467"/>
          <cell r="M1467">
            <v>1142857.142857143</v>
          </cell>
        </row>
        <row r="1468">
          <cell r="I1468" t="str">
            <v>Đất ở tại đô thị</v>
          </cell>
          <cell r="J1468" t="str">
            <v>Vị trí 1 - Khu vực 1 Đường tránh chợ San Thàng: Đoạn từ tiếp giáp ngã tư đường 30-4, đường Trường Chinh đến tiếp giáp đường QL 4D (xã San Thàng cũ)</v>
          </cell>
          <cell r="M1468">
            <v>1761904.7619047619</v>
          </cell>
        </row>
        <row r="1469">
          <cell r="I1469" t="str">
            <v>Đất trồng cây hàng năm khác</v>
          </cell>
          <cell r="J1469" t="str">
            <v>Đường Bế Văn Đàn (từ Tiếp giáp đường tránh ngập đến Hết trụ sở Viện kiểm sát tỉnh (Cũ))</v>
          </cell>
          <cell r="M1469">
            <v>476190.47619047621</v>
          </cell>
        </row>
        <row r="1470">
          <cell r="I1470" t="str">
            <v>Đất ở tại đô thị</v>
          </cell>
          <cell r="J1470" t="str">
            <v>Các vị trí còn lại của thành phố Lai Châu cũ</v>
          </cell>
          <cell r="M1470">
            <v>476190.47619047621</v>
          </cell>
        </row>
        <row r="1471">
          <cell r="I1471" t="str">
            <v>Đất ở tại đô thị</v>
          </cell>
          <cell r="J1471" t="str">
            <v>Các vị trí còn lại của thành phố Lai Châu cũ</v>
          </cell>
          <cell r="M1471">
            <v>714285.71428571432</v>
          </cell>
        </row>
        <row r="1472">
          <cell r="I1472" t="str">
            <v>Đất ở tại đô thị</v>
          </cell>
          <cell r="J1472" t="str">
            <v>Phố Phạm Ngũ Lão (từ Tiếp giáp đường Hoàng Minh Giám đến Tiếp giáp đường Trần Huy Liệu)</v>
          </cell>
          <cell r="M1472">
            <v>1238095.2380952381</v>
          </cell>
        </row>
        <row r="1473">
          <cell r="I1473" t="str">
            <v>Đất ở: 100 , dất trồng 150</v>
          </cell>
          <cell r="J1473" t="str">
            <v>Đường số 7 (Nhánh 2 vuông góc nhánh 1) (từ Đầu đường đến Cuối đường)</v>
          </cell>
          <cell r="M1473">
            <v>666666.66666666663</v>
          </cell>
        </row>
        <row r="1474">
          <cell r="I1474" t="str">
            <v>Đất ở tại đô thị</v>
          </cell>
          <cell r="J1474" t="str">
            <v>Đường Trần Can (từ Tiếp giáp đường Võ Nguyên Giáp đến Tiếp giáp đường Nguyễn Trãi (Chợ phường Quyết Thắng))</v>
          </cell>
          <cell r="M1474">
            <v>2857142.8571428573</v>
          </cell>
        </row>
        <row r="1475">
          <cell r="I1475" t="str">
            <v>Đất nông thôn: 106,8; Đất HNK: 88,73</v>
          </cell>
          <cell r="J1475" t="str">
            <v>Các vị trí còn lại của thành phố Lai Châu cũ</v>
          </cell>
          <cell r="M1475">
            <v>428571.42857142858</v>
          </cell>
        </row>
        <row r="1476">
          <cell r="I1476" t="str">
            <v>Đất ở tại đô thị</v>
          </cell>
          <cell r="J1476" t="str">
            <v>Phố Tôn Thất Bách (từ Tiếp giáp đường Lê Hữu Trác đến Tiếp giáp phố Tôn Thất Tùng)</v>
          </cell>
          <cell r="M1476">
            <v>571428.57142857148</v>
          </cell>
        </row>
        <row r="1477">
          <cell r="I1477" t="str">
            <v>Đất nông thôn: 106,8; Đất HNK: 88,73</v>
          </cell>
          <cell r="J1477" t="str">
            <v>Các vị trí còn lại của thành phố Lai Châu cũ</v>
          </cell>
          <cell r="M1477">
            <v>428571.42857142858</v>
          </cell>
        </row>
        <row r="1478">
          <cell r="I1478" t="str">
            <v>Đât ở: 107,5; dất trồng cây: 8,3</v>
          </cell>
          <cell r="J1478" t="str">
            <v>Đường Trần Thủ độ (từ Tiếp giáp với đường Trần Hưng Đạo (giữa hai số nhà 226 và 228, Tổ dân phố số 10) đến Tiếp giáp với đường Trần Hưng Đạo (giữa hai số nhà 366 và 370, Tổ dân phố số 11))</v>
          </cell>
          <cell r="M1478">
            <v>11428571.428571429</v>
          </cell>
        </row>
        <row r="1479">
          <cell r="I1479" t="str">
            <v>Đất trồng cây lâu năm</v>
          </cell>
          <cell r="J1479"/>
          <cell r="M1479">
            <v>761904.76190476189</v>
          </cell>
        </row>
        <row r="1480">
          <cell r="I1480" t="str">
            <v>Đất ở tại đô thị</v>
          </cell>
          <cell r="J1480" t="str">
            <v>Đường Trường Chinh (từ Tiếp giáp đường Nguyễn Hữu Thọ đến Tiếp giáp đường 30-4)</v>
          </cell>
          <cell r="M1480">
            <v>2714285.7142857141</v>
          </cell>
        </row>
        <row r="1481">
          <cell r="I1481" t="str">
            <v>Đất nông thôn: 400; Đất trồng cây: 132</v>
          </cell>
          <cell r="J1481" t="str">
            <v>Đường nhánh cạnh nhà nghỉ Hoa Ban (Giáp BCH QS tỉnh) (từ Tiếp giáp đường 30-4 đến Tiếp giáp trường tiểu học San Thàng)</v>
          </cell>
          <cell r="M1481">
            <v>2857142.8571428573</v>
          </cell>
        </row>
        <row r="1482">
          <cell r="I1482" t="str">
            <v>Đất ở tại đô thị</v>
          </cell>
          <cell r="J1482" t="str">
            <v>Phố Tôn Thất Bách (từ Tiếp giáp đường Lê Hữu Trác đến Tiếp giáp phố Tôn Thất Tùng)</v>
          </cell>
          <cell r="M1482">
            <v>952380.95238095243</v>
          </cell>
        </row>
        <row r="1483">
          <cell r="I1483" t="str">
            <v>Đất ở tại đô thị</v>
          </cell>
          <cell r="J1483" t="str">
            <v>Phố Tôn Thất Bách (từ Tiếp giáp đường Lê Hữu Trác đến Tiếp giáp phố Tôn Thất Tùng)</v>
          </cell>
          <cell r="M1483">
            <v>952380.95238095243</v>
          </cell>
        </row>
        <row r="1484">
          <cell r="I1484" t="str">
            <v>Đất ở tại đô thị</v>
          </cell>
          <cell r="J1484" t="str">
            <v>Đường Huỳnh Thúc Kháng (từ Tiếp giáp đường 19-8 đến Tiếp giáp đường Trần Hưng Đạo)</v>
          </cell>
          <cell r="M1484">
            <v>2857142.8571428573</v>
          </cell>
        </row>
        <row r="1485">
          <cell r="I1485" t="str">
            <v>Đất ở tại đô thị</v>
          </cell>
          <cell r="J1485" t="str">
            <v>Đường Võ Văn Kiệt (từ Tiếp giáp đường 30-4 đến Tiếp giáp đường Phạm Văn Đồng kéo dài)</v>
          </cell>
          <cell r="M1485">
            <v>1904761.9047619049</v>
          </cell>
        </row>
        <row r="1486">
          <cell r="I1486" t="str">
            <v>Đất ở tại đô thị</v>
          </cell>
          <cell r="J1486" t="str">
            <v>Đường Lê Trọng Tấn (từ Tiếp giáp đường Võ Nguyên Giáp đến Tiếp giáp đường Võ Nguyên Giáp)</v>
          </cell>
          <cell r="M1486">
            <v>952380.95238095243</v>
          </cell>
        </row>
        <row r="1487">
          <cell r="I1487" t="str">
            <v>Đất ở tại đô thị</v>
          </cell>
          <cell r="J1487" t="str">
            <v>Phố Triệu Quang Phục (1B-6) (từ Tiếp giáp phố Lý Tự Trọng (13,5m) đến Tiếp giáp phố Phùng Hưng)</v>
          </cell>
          <cell r="M1487">
            <v>4761904.7619047621</v>
          </cell>
        </row>
        <row r="1488">
          <cell r="I1488" t="str">
            <v>Đất ở tại đô thị</v>
          </cell>
          <cell r="J1488" t="str">
            <v>Các vị trí còn lại của thành phố Lai Châu cũ</v>
          </cell>
          <cell r="M1488">
            <v>571428.57142857148</v>
          </cell>
        </row>
        <row r="1489">
          <cell r="I1489" t="str">
            <v>Đất tại nông thôn</v>
          </cell>
          <cell r="J1489" t="str">
            <v>Đường Trần Khát Chân (từ Tiếp giáp đường Trần Huy Liệu đến Tiếp giáp đường Hoàng Văn Thụ)</v>
          </cell>
          <cell r="M1489">
            <v>1142857.142857143</v>
          </cell>
        </row>
        <row r="1490">
          <cell r="I1490" t="str">
            <v>Đất ở : 120,9; Đất trồng cây :40,3</v>
          </cell>
          <cell r="J1490" t="str">
            <v>Đường Trường Chinh (từ Tiếp giáp Đại lộ Lê Lợi đến Tiếp giáp đường Nguyễn Hữu Thọ)</v>
          </cell>
          <cell r="M1490">
            <v>3809523.8095238097</v>
          </cell>
        </row>
        <row r="1491">
          <cell r="I1491" t="str">
            <v>Đất ở tại đô thị</v>
          </cell>
          <cell r="J1491" t="str">
            <v>Đường Trần Quý Cáp (từ Tiếp giáp đường Hoàng Văn Thái đến Tiếp giáp phố Hoàng Diệu)</v>
          </cell>
          <cell r="M1491">
            <v>952380.95238095243</v>
          </cell>
        </row>
        <row r="1492">
          <cell r="I1492" t="str">
            <v>Đất trồng lúa nước 1183,7
Đất bằng trồng cây hàng năm khác 1896,4</v>
          </cell>
          <cell r="J1492"/>
          <cell r="M1492">
            <v>1904761.9047619049</v>
          </cell>
        </row>
        <row r="1493">
          <cell r="I1493" t="str">
            <v>Đất trồng lúa nước</v>
          </cell>
          <cell r="J1493"/>
          <cell r="M1493">
            <v>33200.531208499335</v>
          </cell>
        </row>
        <row r="1494">
          <cell r="I1494" t="str">
            <v>Đất trồng lúa nước</v>
          </cell>
          <cell r="J1494"/>
          <cell r="M1494">
            <v>0</v>
          </cell>
        </row>
        <row r="1495">
          <cell r="I1495" t="str">
            <v>Đất ở tại đô thị</v>
          </cell>
          <cell r="J1495" t="str">
            <v>Phố Vũ Tông Phan (từ Tiếp giáp phố Lê Anh Xuân đến Tiếp giáp đường 4A)</v>
          </cell>
          <cell r="M1495">
            <v>1714285.7142857143</v>
          </cell>
        </row>
        <row r="1496">
          <cell r="I1496" t="str">
            <v>Đất ở tại đô thị</v>
          </cell>
          <cell r="J1496" t="str">
            <v>Đường Trần Thủ độ (từ Tiếp giáp với đường Trần Hưng Đạo (giữa hai số nhà 226 và 228, Tổ dân phố số 10) đến Tiếp giáp với đường Trần Hưng Đạo (giữa hai số nhà 366 và 370, Tổ dân phố số 11))</v>
          </cell>
          <cell r="M1496">
            <v>1428571.4285714286</v>
          </cell>
        </row>
        <row r="1497">
          <cell r="I1497" t="str">
            <v>Đất nuôi trồng thủy sản nước ngọt</v>
          </cell>
          <cell r="J1497"/>
          <cell r="M1497">
            <v>476190.47619047621</v>
          </cell>
        </row>
        <row r="1498">
          <cell r="I1498" t="str">
            <v>Đất ở tại đô thị</v>
          </cell>
          <cell r="J1498" t="str">
            <v>Đường Trần Quý Cáp (từ Tiếp giáp đường Trần Văn Thọ đến Tiếp giáp đường Hoàng Văn Thái)</v>
          </cell>
          <cell r="M1498">
            <v>952380.95238095243</v>
          </cell>
        </row>
        <row r="1499">
          <cell r="I1499" t="str">
            <v>Đất ở: 131,1
Đất trồng cây hàng năm khác: 27m</v>
          </cell>
          <cell r="J1499" t="str">
            <v>Đường nhánh của đường Trần Thủ Độ (từ Tiếp giáp đường Trần Thủ Độ (ngõ 226 cũ đường Trần Hưng Đạo) đến Tiếp giáp đường Trần Thủ Độ (ngõ 368 cũ đường Trần Hưng Đạo))</v>
          </cell>
          <cell r="M1499">
            <v>952380.95238095243</v>
          </cell>
        </row>
        <row r="1500">
          <cell r="I1500" t="str">
            <v>Đất ở tại đô thị</v>
          </cell>
          <cell r="J1500" t="str">
            <v>Phố Chiêu Tấn (từ Tiếp giáp đường 19-8 đến Hết ranh giới đất Sân vận động)</v>
          </cell>
          <cell r="M1500">
            <v>2380952.3809523811</v>
          </cell>
        </row>
        <row r="1501">
          <cell r="I1501" t="str">
            <v>Đất ở tại đô thị</v>
          </cell>
          <cell r="J1501" t="str">
            <v>Đường Nguyễn Trãi (từ Trường mần non Nậm Lỏong đến Tiếp giáp đường Võ Nguyên Giáp)</v>
          </cell>
          <cell r="M1501">
            <v>3000000</v>
          </cell>
        </row>
        <row r="1502">
          <cell r="I1502" t="str">
            <v>Đất ở tại đô thị: 88,9m
Đất trồng cây hàng năm khác: 48,2</v>
          </cell>
          <cell r="J1502" t="str">
            <v>Đường Bế Văn Đàn (từ Tiếp giáp đường Trần Hưng Đạo đến Tiếp giáp đường Võ Nguyên Giáp)</v>
          </cell>
          <cell r="M1502">
            <v>1904761.9047619049</v>
          </cell>
        </row>
        <row r="1503">
          <cell r="I1503" t="str">
            <v>Đất ở tại đô thị</v>
          </cell>
          <cell r="J1503" t="str">
            <v>Đường Lê Duẩn (từ Tiếp giáp đường Trần Phú đến Tiếp giáp đại lộ Lê Lợi)</v>
          </cell>
          <cell r="M1503">
            <v>3761904.7619047621</v>
          </cell>
        </row>
        <row r="1504">
          <cell r="I1504" t="str">
            <v>Đất ở tại nông thôn</v>
          </cell>
          <cell r="J1504" t="str">
            <v>Vị trí 1 - Khu vực 1 Quốc lộ 4D: Đoạn từ ngã tư đường 30-4, đường Trường Chinh đến cửa hàng xăng dầu số 18 (xã San Thàng cũ)</v>
          </cell>
          <cell r="M1504">
            <v>1619047.6190476189</v>
          </cell>
        </row>
        <row r="1505">
          <cell r="I1505" t="str">
            <v>Đất ở tại đô thị</v>
          </cell>
          <cell r="J1505" t="str">
            <v>Đường Trần Quý Cáp (từ Tiếp giáp đường Trần Văn Thọ đến Tiếp giáp đường Hoàng Văn Thái)</v>
          </cell>
          <cell r="M1505">
            <v>1523809.5238095238</v>
          </cell>
        </row>
        <row r="1506">
          <cell r="I1506" t="str">
            <v>Đất ở tại đô thị</v>
          </cell>
          <cell r="J1506" t="str">
            <v>Đường Hoàng Văn Thái (từ Tiếp giáp đường Nguyễn Hữu Thọ đến Tiếp giáp đường Trần Quý Cáp)</v>
          </cell>
          <cell r="M1506">
            <v>2857142.8571428573</v>
          </cell>
        </row>
        <row r="1507">
          <cell r="I1507" t="str">
            <v>Đất ở tại đô thị</v>
          </cell>
          <cell r="J1507" t="str">
            <v>Đường Võ Nguyên Giáp (từ Tiếp giáp Trường lái xe cơ giới đến Tiếp giáp đường Bế Văn Đàn)</v>
          </cell>
          <cell r="M1507">
            <v>2380952.3809523811</v>
          </cell>
        </row>
        <row r="1508">
          <cell r="I1508" t="str">
            <v>Đất ở tại đô thị</v>
          </cell>
          <cell r="J1508" t="str">
            <v>Đường Trần Can (từ Tiếp giáp đường Võ Nguyên Giáp đến Tiếp giáp đường Nguyễn Trãi (Chợ phường Quyết Thắng))</v>
          </cell>
          <cell r="M1508">
            <v>380952.38095238095</v>
          </cell>
        </row>
        <row r="1509">
          <cell r="I1509" t="str">
            <v>Đất ở tại đô thị</v>
          </cell>
          <cell r="J1509" t="str">
            <v>Đường Lê Duẩn (từ Tiếp giáp đường Trần Phú đến Tiếp giáp đại lộ Lê Lợi)</v>
          </cell>
          <cell r="M1509">
            <v>3571428.5714285714</v>
          </cell>
        </row>
        <row r="1510">
          <cell r="I1510" t="str">
            <v>Đất ở tại đô thị</v>
          </cell>
          <cell r="J1510" t="str">
            <v>Phố Nguyễn Đình Thi (từ Tiếp giáp đường Xuân Thủy đến Giao với phố Nguyễn Công Hoan (đối diện trụ sở Điện lực Thành phố Lai Châu))</v>
          </cell>
          <cell r="M1510">
            <v>1428571.4285714286</v>
          </cell>
        </row>
        <row r="1511">
          <cell r="I1511" t="str">
            <v>Đất trồng lúa nước còn lại</v>
          </cell>
          <cell r="J1511"/>
          <cell r="M1511">
            <v>42808.219178082196</v>
          </cell>
        </row>
        <row r="1512">
          <cell r="I1512" t="str">
            <v>Đất ở tại đô thị</v>
          </cell>
          <cell r="J1512" t="str">
            <v>Các vị trí còn lại của thành phố Lai Châu cũ</v>
          </cell>
          <cell r="M1512">
            <v>1904761.9047619049</v>
          </cell>
        </row>
        <row r="1513">
          <cell r="I1513" t="str">
            <v>Đất ở tại đô thị</v>
          </cell>
          <cell r="J1513" t="str">
            <v>Đường Hoàng Văn Thụ (từ Tiếp giáp phố Trần Đăng Ninh đến Tiếp giáp đường Trần Khát Chân)</v>
          </cell>
          <cell r="M1513">
            <v>1523809.5238095238</v>
          </cell>
        </row>
        <row r="1514">
          <cell r="I1514" t="str">
            <v>Đất ở tại đô thị</v>
          </cell>
          <cell r="J1514" t="str">
            <v>Phố Hoàng Diệu (từ Tiếp giáp Đại lộ Lê Lợi đến Tiếp giáp phố Thành Công)</v>
          </cell>
          <cell r="M1514">
            <v>10952380.952380951</v>
          </cell>
        </row>
        <row r="1515">
          <cell r="I1515" t="str">
            <v>Đất ở tại đô thị</v>
          </cell>
          <cell r="J1515" t="str">
            <v>Phố Hoàng Diệu (từ Tiếp giáp Đại lộ Lê Lợi đến Tiếp giáp phố Thành Công)</v>
          </cell>
          <cell r="M1515">
            <v>2857142.8571428573</v>
          </cell>
        </row>
        <row r="1516">
          <cell r="I1516" t="str">
            <v>Đất ở tại đô thị</v>
          </cell>
          <cell r="J1516" t="str">
            <v>Đường Lê Duẩn (từ Tiếp giáp đường Trần Phú đến Tiếp giáp đại lộ Lê Lợi)</v>
          </cell>
          <cell r="M1516">
            <v>3809523.8095238097</v>
          </cell>
        </row>
        <row r="1517">
          <cell r="I1517" t="str">
            <v>Đất trồng cây hàng năm khác</v>
          </cell>
          <cell r="J1517" t="str">
            <v>Đường nhánh từ đền Lê Lợi đến bản Thành Lập phường Đoàn Kết (từ Thửa đất số 2, tờ bản đồ địa chính số 19, phường Đoàn Kết của ông Đinh Thế Chuyển đến Giao với ngõ 210, đường Trần Hưng Đạo (hết thửa đất số 3, tờ bản đồ số 11 của ông Trần Văn Ngọ)</v>
          </cell>
          <cell r="M1517">
            <v>476190.47619047621</v>
          </cell>
        </row>
        <row r="1518">
          <cell r="I1518" t="str">
            <v>Đất ở tại đô thị</v>
          </cell>
          <cell r="J1518" t="str">
            <v>Đường Nguyễn Chí Thanh (từ Tiếp giáp đường Lê Duẩn đến Tiếp giáp đường 19-8 và đường Điện Biên Phủ)</v>
          </cell>
          <cell r="M1518">
            <v>2380952.3809523811</v>
          </cell>
        </row>
        <row r="1519">
          <cell r="I1519" t="str">
            <v>Đất ở tại đô thị</v>
          </cell>
          <cell r="J1519" t="str">
            <v>Đường ven Hồ thượng lưu (từ Tiếp giáp đường Trần Phú đến Tiếp giáp đường Hoàng Hoa Thám)</v>
          </cell>
          <cell r="M1519">
            <v>3809523.8095238097</v>
          </cell>
        </row>
        <row r="1520">
          <cell r="I1520" t="str">
            <v>Đất ở tại đô thị</v>
          </cell>
          <cell r="J1520" t="str">
            <v>Đường Ngô Quyền (từ Tiếp giáp Huỳnh Thúc Kháng đến Tiếp giáp đường Nguyễn Chí Thanh)</v>
          </cell>
          <cell r="M1520">
            <v>2380952.3809523811</v>
          </cell>
        </row>
        <row r="1521">
          <cell r="I1521" t="str">
            <v>Đất trồng lúa nước còn lại</v>
          </cell>
          <cell r="J1521"/>
          <cell r="M1521">
            <v>21337.126600284497</v>
          </cell>
        </row>
        <row r="1522">
          <cell r="I1522" t="str">
            <v>Đất ở tại đô thị</v>
          </cell>
          <cell r="J1522" t="str">
            <v>Đường R8 (13,5m) (từ Tiếp giáp đường PuSamCap. đến Tiếp giáp đường R12)</v>
          </cell>
          <cell r="M1522">
            <v>1428571.4285714286</v>
          </cell>
        </row>
        <row r="1523">
          <cell r="I1523" t="str">
            <v>Đất ở tại đô thị</v>
          </cell>
          <cell r="J1523" t="str">
            <v>Đại lộ Lê Lợi (từ Tiếp giáp đường Lê Duẩn đến Cuối đường đại lộ Lê Lợi (Giáp chân núi Nùng Nàng))</v>
          </cell>
          <cell r="M1523">
            <v>4523809.5238095243</v>
          </cell>
        </row>
        <row r="1524">
          <cell r="I1524" t="str">
            <v>Đất ở, đất trồng cây hàng năm</v>
          </cell>
          <cell r="J1524" t="str">
            <v>Các vị trí còn lại của thành phố Lai Châu cũ</v>
          </cell>
          <cell r="M1524">
            <v>380952.38095238095</v>
          </cell>
        </row>
        <row r="1525">
          <cell r="I1525" t="str">
            <v>Đất ở tại đô thị</v>
          </cell>
          <cell r="J1525" t="str">
            <v>Đường Ngô Quyền (từ Tiếp giáp Huỳnh Thúc Kháng đến Tiếp giáp đường Nguyễn Chí Thanh)</v>
          </cell>
          <cell r="M1525">
            <v>1904761.9047619049</v>
          </cell>
        </row>
        <row r="1526">
          <cell r="I1526" t="str">
            <v>Đất ở tại nông thôn: 181m
Đất trồng cây hàng năm khác: 354,7m</v>
          </cell>
          <cell r="J1526" t="str">
            <v>Đường Nguyễn Trãi (từ Trường mần non Nậm Lỏong đến Tiếp giáp đường Võ Nguyên Giáp)</v>
          </cell>
          <cell r="M1526">
            <v>1904761.9047619049</v>
          </cell>
        </row>
        <row r="1527">
          <cell r="I1527" t="str">
            <v>Đất trồng cây hàng năm khác</v>
          </cell>
          <cell r="J1527"/>
          <cell r="M1527">
            <v>476190.47619047621</v>
          </cell>
        </row>
        <row r="1528">
          <cell r="I1528" t="str">
            <v>Đất trồng cây lâu năm</v>
          </cell>
          <cell r="J1528" t="str">
            <v>Đường 30 - 4 (từ Tiếp giáp đường Võ Văn Kiệt đến Tiếp giáp đường Trường Chinh)</v>
          </cell>
          <cell r="M1528">
            <v>952380.95238095243</v>
          </cell>
        </row>
        <row r="1529">
          <cell r="I1529" t="str">
            <v>Đất ở tại đô thị</v>
          </cell>
          <cell r="J1529" t="str">
            <v>Đường R8 (13,5m) (từ Tiếp giáp đường PuSamCap. đến Tiếp giáp đường R12)</v>
          </cell>
          <cell r="M1529">
            <v>952380.95238095243</v>
          </cell>
        </row>
        <row r="1530">
          <cell r="I1530" t="str">
            <v>Đất trồng cây lâu năm</v>
          </cell>
          <cell r="J1530" t="str">
            <v>Đường Trường Chinh (từ Tiếp giáp đường Nguyễn Hữu Thọ đến Tiếp giáp đường 30-4)</v>
          </cell>
          <cell r="M1530">
            <v>952380.95238095243</v>
          </cell>
        </row>
        <row r="1531">
          <cell r="I1531" t="str">
            <v>Đất trồng cây hàng năm khác</v>
          </cell>
          <cell r="J1531" t="str">
            <v>Đường Trần Thủ độ (từ Tiếp giáp với đường Trần Hưng Đạo (giữa hai số nhà 226 và 228, Tổ dân phố số 10) đến Tiếp giáp với đường Trần Hưng Đạo (giữa hai số nhà 366 và 370, Tổ dân phố số 11))</v>
          </cell>
          <cell r="M1531">
            <v>285714.28571428574</v>
          </cell>
        </row>
        <row r="1532">
          <cell r="I1532" t="str">
            <v>Đất trồng cây hàng năm khác</v>
          </cell>
          <cell r="J1532" t="str">
            <v>Các vị trí còn lại của thành phố Lai Châu cũ</v>
          </cell>
          <cell r="M1532">
            <v>190476.19047619047</v>
          </cell>
        </row>
        <row r="1533">
          <cell r="I1533" t="str">
            <v>Đất ở tại đô thị</v>
          </cell>
          <cell r="J1533" t="str">
            <v>Đường Trần Duy Hưng (Đường 2B3 - 11,5m) (từ Tiếp giáp đường Tôn Thất Tùng đến Tiếp giáp phố Lê Hữu Trác)</v>
          </cell>
          <cell r="M1533">
            <v>952380.95238095243</v>
          </cell>
        </row>
        <row r="1534">
          <cell r="I1534" t="str">
            <v>Đất ở tại đô thị</v>
          </cell>
          <cell r="J1534" t="str">
            <v>Phố Nguyễn Phong Sắc (từ Giao với đường quy hoạch số 2-15 đến Tiếp giáp phố Phùng Chí Kiên)</v>
          </cell>
          <cell r="M1534">
            <v>1142857.142857143</v>
          </cell>
        </row>
        <row r="1535">
          <cell r="I1535" t="str">
            <v>Đất ở tại đô thị</v>
          </cell>
          <cell r="J1535" t="str">
            <v>Phố Trần Đăng Ninh (từ Tiếp giáp đường Trường Chinh đến Tiếp giáp đường Võ Văn Kiệt)</v>
          </cell>
          <cell r="M1535">
            <v>952380.95238095243</v>
          </cell>
        </row>
        <row r="1536">
          <cell r="I1536" t="str">
            <v>Đất ở tại đô thị</v>
          </cell>
          <cell r="J1536" t="str">
            <v>Phố Trần Đăng Ninh (từ Tiếp giáp đường Trường Chinh đến Tiếp giáp đường Võ Văn Kiệt)</v>
          </cell>
          <cell r="M1536">
            <v>952380.95238095243</v>
          </cell>
        </row>
        <row r="1537">
          <cell r="I1537" t="str">
            <v>Đất ở tại đô thị</v>
          </cell>
          <cell r="J1537" t="str">
            <v>Đường Lê Duẩn (từ Tiếp giáp đường Trần Phú đến Tiếp giáp đại lộ Lê Lợi)</v>
          </cell>
          <cell r="M1537">
            <v>3333333.3333333335</v>
          </cell>
        </row>
        <row r="1538">
          <cell r="I1538" t="str">
            <v>Đất ở tại đô thị</v>
          </cell>
          <cell r="J1538" t="str">
            <v>Đường 19-8 (từ Tiếp giáp phố Chiêu Tấn đến Tiếp giáp đường Nguyễn Chí Thanh)</v>
          </cell>
          <cell r="M1538">
            <v>3619047.6190476189</v>
          </cell>
        </row>
        <row r="1539">
          <cell r="I1539" t="str">
            <v>Đất ở tại đô thị</v>
          </cell>
          <cell r="J1539" t="str">
            <v>Các vị trí còn lại của thành phố Lai Châu cũ</v>
          </cell>
          <cell r="M1539">
            <v>142857.14285714287</v>
          </cell>
        </row>
        <row r="1540">
          <cell r="I1540" t="str">
            <v>Đất ở tại đô thị</v>
          </cell>
          <cell r="J1540" t="str">
            <v>Phố Trần Đăng Ninh (từ Tiếp giáp đường Trường Chinh đến Tiếp giáp đường Võ Văn Kiệt)</v>
          </cell>
          <cell r="M1540">
            <v>1904761.9047619049</v>
          </cell>
        </row>
        <row r="1541">
          <cell r="I1541" t="str">
            <v>Đất ở tại đô thị</v>
          </cell>
          <cell r="J1541" t="str">
            <v>Phố Lê Văn Lương (từ Tiếp giáp đường Trường Chinh đến Tiếp giáp đường Nguyễn Hữu Thọ)</v>
          </cell>
          <cell r="M1541">
            <v>761904.76190476189</v>
          </cell>
        </row>
        <row r="1542">
          <cell r="I1542" t="str">
            <v>Đất ở tại đô thị</v>
          </cell>
          <cell r="J1542" t="str">
            <v>Đường 30 - 4 (từ Tiếp giáp Bệnh viện Đa khoa tỉnh đến Tiếp giáp đường Võ Văn Kiệt)</v>
          </cell>
          <cell r="M1542">
            <v>3904761.9047619049</v>
          </cell>
        </row>
        <row r="1543">
          <cell r="I1543" t="str">
            <v>Đất ở tại đô thị</v>
          </cell>
          <cell r="J1543" t="str">
            <v>Các vị trí còn lại của thành phố Lai Châu cũ</v>
          </cell>
          <cell r="M1543">
            <v>952380.95238095243</v>
          </cell>
        </row>
        <row r="1544">
          <cell r="I1544" t="str">
            <v>Đất ở tại đô thị</v>
          </cell>
          <cell r="J1544" t="str">
            <v>Đường Lê Duẩn (từ Tiếp giáp đường Trần Phú đến Tiếp giáp đại lộ Lê Lợi)</v>
          </cell>
          <cell r="M1544">
            <v>3428571.4285714286</v>
          </cell>
        </row>
        <row r="1545">
          <cell r="I1545" t="str">
            <v>Đất ở tại đô thị</v>
          </cell>
          <cell r="J1545" t="str">
            <v>Đường Trường Chinh (từ Tiếp giáp đường Nguyễn Hữu Thọ đến Tiếp giáp đường 30-4)</v>
          </cell>
          <cell r="M1545">
            <v>2857142.8571428573</v>
          </cell>
        </row>
        <row r="1546">
          <cell r="I1546" t="str">
            <v>Đất ở tại đô thị</v>
          </cell>
          <cell r="J1546"/>
          <cell r="M1546">
            <v>1904761.9047619049</v>
          </cell>
        </row>
        <row r="1547">
          <cell r="I1547" t="str">
            <v>Đất trồng lúa nước</v>
          </cell>
          <cell r="J1547" t="str">
            <v>Các vị trí còn lại của thành phố Lai Châu cũ</v>
          </cell>
          <cell r="M1547">
            <v>175131.34851138355</v>
          </cell>
        </row>
        <row r="1548">
          <cell r="I1548" t="str">
            <v>Đất trồng lúa nước</v>
          </cell>
          <cell r="J1548" t="str">
            <v>Các vị trí còn lại của thành phố Lai Châu cũ</v>
          </cell>
          <cell r="M1548">
            <v>10580.890911014707</v>
          </cell>
        </row>
        <row r="1549">
          <cell r="I1549" t="str">
            <v>Đất trồng cây hàng năm khác</v>
          </cell>
          <cell r="J1549" t="str">
            <v>Các vị trí còn lại của thành phố Lai Châu cũ</v>
          </cell>
          <cell r="M1549">
            <v>952380.95238095243</v>
          </cell>
        </row>
        <row r="1550">
          <cell r="I1550" t="str">
            <v>Đất ở tại đô thị</v>
          </cell>
          <cell r="J1550" t="str">
            <v>Đường Võ Nguyên Giáp (từ Tiếp giáp Trường lái xe cơ giới đến Tiếp giáp đường Bế Văn Đàn)</v>
          </cell>
          <cell r="M1550">
            <v>4761904.7619047621</v>
          </cell>
        </row>
        <row r="1551">
          <cell r="I1551" t="str">
            <v>Đất ở tại đô thị</v>
          </cell>
          <cell r="J1551" t="str">
            <v>Đường Trần Quý Cáp (từ Tiếp giáp đường Trần Văn Thọ đến Tiếp giáp đường Hoàng Văn Thái)</v>
          </cell>
          <cell r="M1551">
            <v>1904761.9047619049</v>
          </cell>
        </row>
        <row r="1552">
          <cell r="I1552" t="str">
            <v>Đất ở tại đô thị</v>
          </cell>
          <cell r="J1552" t="str">
            <v>Đường Hoàng Văn Thụ (từ Tiếp giáp phố Trần Đăng Ninh đến Tiếp giáp đường Trần Khát Chân)</v>
          </cell>
          <cell r="M1552">
            <v>1238095.2380952381</v>
          </cell>
        </row>
        <row r="1553">
          <cell r="I1553" t="str">
            <v>Đất trồng cây hàng năm khác</v>
          </cell>
          <cell r="J1553" t="str">
            <v>Khu vực 1 - Vị trí 1 - Các xã: San Thàng, Nậm Loỏng</v>
          </cell>
          <cell r="M1553">
            <v>48804.294777940457</v>
          </cell>
        </row>
        <row r="1554">
          <cell r="I1554" t="str">
            <v>Đất trồng cây hàng năm khác</v>
          </cell>
          <cell r="J1554" t="str">
            <v>Đường Võ Nguyên Giáp (từ Tiếp giáp Trường lái xe cơ giới đến Tiếp giáp đường Bế Văn Đàn)</v>
          </cell>
          <cell r="M1554">
            <v>190476.19047619047</v>
          </cell>
        </row>
        <row r="1555">
          <cell r="I1555" t="str">
            <v>Đất ở tại đô thị</v>
          </cell>
          <cell r="J1555" t="str">
            <v>Đường Trần Hưng Đạo (từ Tiếp giáp đường Huỳnh Thúc Kháng đến Hết Siêu thị Quang Thanh)</v>
          </cell>
          <cell r="M1555">
            <v>6666666.666666667</v>
          </cell>
        </row>
        <row r="1556">
          <cell r="I1556"/>
          <cell r="J1556"/>
          <cell r="M1556"/>
        </row>
        <row r="1557">
          <cell r="I1557" t="str">
            <v>Đất ở đô thị</v>
          </cell>
          <cell r="J1557" t="str">
            <v>Đường Lê Duẩn (từ Tiếp giáp đường Trần Phú đến Tiếp giáp đại lộ Lê Lợi)</v>
          </cell>
          <cell r="M1557">
            <v>6500000</v>
          </cell>
        </row>
        <row r="1558">
          <cell r="I1558" t="str">
            <v>Đất ở đô thị</v>
          </cell>
          <cell r="J1558" t="str">
            <v>Đường Lê Duẩn (từ Tiếp giáp đường Trần Phú đến Tiếp giáp đại lộ Lê Lợi)</v>
          </cell>
          <cell r="M1558">
            <v>6300000</v>
          </cell>
        </row>
        <row r="1559">
          <cell r="I1559" t="str">
            <v>Đất ở đô thị</v>
          </cell>
          <cell r="J1559" t="str">
            <v>Đường Lê Duẩn (từ Tiếp giáp đường Trần Phú đến Tiếp giáp đại lộ Lê Lợi)</v>
          </cell>
          <cell r="M1559">
            <v>6300000</v>
          </cell>
        </row>
        <row r="1560">
          <cell r="I1560" t="str">
            <v>Đất ở đô thị</v>
          </cell>
          <cell r="J1560" t="str">
            <v>Đường Lê Duẩn (từ Tiếp giáp đường Trần Phú đến Tiếp giáp đại lộ Lê Lợi)</v>
          </cell>
          <cell r="M1560">
            <v>9600000</v>
          </cell>
        </row>
        <row r="1561">
          <cell r="I1561" t="str">
            <v>Đất ở đô thị</v>
          </cell>
          <cell r="J1561" t="str">
            <v>Đường Lê Duẩn (từ Tiếp giáp đường Trần Phú đến Tiếp giáp đại lộ Lê Lợi)</v>
          </cell>
          <cell r="M1561">
            <v>9000000</v>
          </cell>
        </row>
        <row r="1562">
          <cell r="I1562" t="str">
            <v>Đất ở đô thị</v>
          </cell>
          <cell r="J1562" t="str">
            <v>Phố Lam Sơn (từ Tiếp giáp đường Đại lộ Lê Lợi đến Tiếp giáp đường đi xã Nùng Nàng)</v>
          </cell>
          <cell r="M1562">
            <v>8900000</v>
          </cell>
        </row>
        <row r="1563">
          <cell r="I1563" t="str">
            <v>Đất ở đô thị</v>
          </cell>
          <cell r="J1563" t="str">
            <v>Phố Lam Sơn (từ Tiếp giáp đường Đại lộ Lê Lợi đến Tiếp giáp đường đi xã Nùng Nàng)</v>
          </cell>
          <cell r="M1563">
            <v>8800000</v>
          </cell>
        </row>
        <row r="1564">
          <cell r="I1564" t="str">
            <v>Đất ở đô thị</v>
          </cell>
          <cell r="J1564" t="str">
            <v>Phố Lam Sơn (từ Tiếp giáp đường Đại lộ Lê Lợi đến Tiếp giáp đường đi xã Nùng Nàng)</v>
          </cell>
          <cell r="M1564">
            <v>8800000</v>
          </cell>
        </row>
        <row r="1565">
          <cell r="I1565" t="str">
            <v>Đất ở đô thị</v>
          </cell>
          <cell r="J1565" t="str">
            <v>Phố Lam Sơn (từ Tiếp giáp đường Đại lộ Lê Lợi đến Tiếp giáp đường đi xã Nùng Nàng)</v>
          </cell>
          <cell r="M1565">
            <v>9800000</v>
          </cell>
        </row>
        <row r="1566">
          <cell r="I1566" t="str">
            <v>Đất ở đô thị</v>
          </cell>
          <cell r="J1566" t="str">
            <v>Đường Phạm Ngọc Thạch (từ Tiếp giáp phố Đặng Văn Ngữ đến Tiếp giáp đường nhánh vào bản Tả Làn Than)</v>
          </cell>
          <cell r="M1566">
            <v>8100000</v>
          </cell>
        </row>
        <row r="1567">
          <cell r="I1567" t="str">
            <v>Đất ở đô thị</v>
          </cell>
          <cell r="J1567" t="str">
            <v>Đường Phạm Ngọc Thạch (từ Tiếp giáp phố Đặng Văn Ngữ đến Tiếp giáp đường nhánh vào bản Tả Làn Than)</v>
          </cell>
          <cell r="M1567">
            <v>9706704</v>
          </cell>
        </row>
        <row r="1568">
          <cell r="I1568" t="str">
            <v>Đất ở đô thị</v>
          </cell>
          <cell r="J1568" t="str">
            <v>Đường Phạm Ngọc Thạch (từ Tiếp giáp phố Đặng Văn Ngữ đến Tiếp giáp đường nhánh vào bản Tả Làn Than)</v>
          </cell>
          <cell r="M1568">
            <v>8134342</v>
          </cell>
        </row>
        <row r="1569">
          <cell r="I1569" t="str">
            <v>Đất ở đô thị</v>
          </cell>
          <cell r="J1569" t="str">
            <v>Đường Phạm Ngọc Thạch (từ Tiếp giáp phố Đặng Văn Ngữ đến Tiếp giáp đường nhánh vào bản Tả Làn Than)</v>
          </cell>
          <cell r="M1569">
            <v>8134342</v>
          </cell>
        </row>
        <row r="1570">
          <cell r="I1570" t="str">
            <v>Đất ở đô thị</v>
          </cell>
          <cell r="J1570" t="str">
            <v>Đường Phạm Ngọc Thạch (từ Tiếp giáp phố Đặng Văn Ngữ đến Tiếp giáp đường nhánh vào bản Tả Làn Than)</v>
          </cell>
          <cell r="M1570">
            <v>8134398</v>
          </cell>
        </row>
        <row r="1571">
          <cell r="J1571"/>
        </row>
        <row r="1572">
          <cell r="M1572">
            <v>3.6399999999999997</v>
          </cell>
        </row>
        <row r="1574">
          <cell r="M1574">
            <v>1980.0000000000002</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ảng thống kê vt1"/>
      <sheetName val="Trang tính6"/>
      <sheetName val="Thành Phố - HĐCN (2)"/>
      <sheetName val="Bảng tổng ODT"/>
      <sheetName val="BGĐ QĐ.45.2019.QĐ-UBND1"/>
      <sheetName val="BGĐ QĐ 44 2021 QĐ-UBND"/>
      <sheetName val="CV-2069UBND-VP, NQ 26.2024NQ"/>
      <sheetName val="BGĐ Đất ở tại nông thôn"/>
      <sheetName val="BGĐ Đất nông nghiệp"/>
      <sheetName val="Bảng tổng hợp"/>
      <sheetName val="Sheet1"/>
    </sheetNames>
    <sheetDataSet>
      <sheetData sheetId="0"/>
      <sheetData sheetId="1"/>
      <sheetData sheetId="2"/>
      <sheetData sheetId="3">
        <row r="297">
          <cell r="F297" t="str">
            <v>Các vị trí còn lại của thành phố</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T - Cung tuyến đường thêm mới"/>
      <sheetName val="ODT - Tuyến đường điều chỉnh"/>
      <sheetName val="Đất Cửa khẩu điều chỉnh"/>
      <sheetName val="PL01. BGD dieu chinh gia "/>
      <sheetName val="Pl03-BGD điều chỉnh tên đg"/>
      <sheetName val="PL02 BGĐ tuyết đường mới"/>
      <sheetName val="Tổng hợp"/>
      <sheetName val="Gộp xã"/>
      <sheetName val="Sheet1"/>
      <sheetName val="PL01. BGD dieu chinh gia  (2)"/>
      <sheetName val="Sheet2"/>
    </sheetNames>
    <sheetDataSet>
      <sheetData sheetId="0" refreshError="1"/>
      <sheetData sheetId="1" refreshError="1"/>
      <sheetData sheetId="2" refreshError="1"/>
      <sheetData sheetId="3">
        <row r="941">
          <cell r="B941" t="str">
            <v>Phố Hà Huy Tập</v>
          </cell>
        </row>
      </sheetData>
      <sheetData sheetId="4">
        <row r="198">
          <cell r="A198" t="str">
            <v>5.7</v>
          </cell>
        </row>
      </sheetData>
      <sheetData sheetId="5">
        <row r="57">
          <cell r="A57" t="str">
            <v>1.1</v>
          </cell>
        </row>
      </sheetData>
      <sheetData sheetId="6" refreshError="1"/>
      <sheetData sheetId="7" refreshError="1"/>
      <sheetData sheetId="8"/>
      <sheetData sheetId="9"/>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T-gốc"/>
      <sheetName val="ONT"/>
      <sheetName val="Mẫu 04"/>
      <sheetName val="Mẫu 07 (ODT)"/>
      <sheetName val="BĐC ĐG nội thị"/>
      <sheetName val="Hợp đồng chuyển nhượng"/>
      <sheetName val="Hợp đồng chuyển nhượng gốc"/>
      <sheetName val="Sheet1"/>
      <sheetName val="Tổng hợp"/>
      <sheetName val="Sheet2"/>
    </sheetNames>
    <sheetDataSet>
      <sheetData sheetId="0"/>
      <sheetData sheetId="1"/>
      <sheetData sheetId="2">
        <row r="8">
          <cell r="N8" t="str">
            <v>Tên đường, đoạn đường, phố, đoạn phố</v>
          </cell>
        </row>
        <row r="9">
          <cell r="N9">
            <v>-6</v>
          </cell>
        </row>
        <row r="10">
          <cell r="N10" t="str">
            <v>Các đường nhánh thuộc mặt bằng dự án: Phát triển quỹ đất bố trí đất ở dân cư</v>
          </cell>
        </row>
        <row r="11">
          <cell r="N11" t="str">
            <v>Các đường nhánh thuộc mặt bằng dự án: Phát triển quỹ đất bố trí đất ở dân cư</v>
          </cell>
        </row>
        <row r="12">
          <cell r="N12" t="str">
            <v>Các đường nhánh thuộc mặt bằng dự án: Phát triển quỹ đất bố trí đất ở dân cư</v>
          </cell>
        </row>
        <row r="13">
          <cell r="N13" t="str">
            <v>Đường 7/3 (Từ Đường Lê Lợi (Km381+720) đến Hết ranh giới đất Nhà máy chè Than Uyên)</v>
          </cell>
        </row>
        <row r="14">
          <cell r="N14" t="str">
            <v>Đường 7/3 (Từ Đường Lê Lợi (Km381+720) đến Hết ranh giới đất Nhà máy chè Than Uyên)</v>
          </cell>
        </row>
        <row r="15">
          <cell r="N15" t="str">
            <v>Đường 7/3 (Từ Đường Lê Lợi (Km381+720) đến Hết ranh giới đất Nhà máy chè Than Uyên)</v>
          </cell>
        </row>
        <row r="16">
          <cell r="N16" t="str">
            <v>Đường 7/3 (Từ Đường Lê Lợi (Km381+720) đến Hết ranh giới đất Nhà máy chè Than Uyên)</v>
          </cell>
        </row>
        <row r="17">
          <cell r="N17" t="str">
            <v>Đường 7/3 (Từ Đường Lê Lợi (Km381+720) đến Hết ranh giới đất Nhà máy chè Than Uyên)</v>
          </cell>
        </row>
        <row r="18">
          <cell r="N18" t="str">
            <v>Đường 7/3 (Từ Đường Lê Lợi (Km381+720) đến Hết ranh giới đất Nhà máy chè Than Uyên)</v>
          </cell>
        </row>
        <row r="19">
          <cell r="N19" t="str">
            <v>Đường 7/3 (Từ Đường Lê Lợi (Km381+720) đến Hết ranh giới đất Nhà máy chè Than Uyên)</v>
          </cell>
        </row>
        <row r="20">
          <cell r="N20" t="str">
            <v>Đường 7/3 (Từ Đường Lê Lợi (Km381+720) đến Hết ranh giới đất Nhà máy chè Than Uyên)</v>
          </cell>
        </row>
        <row r="21">
          <cell r="N21" t="str">
            <v>Đường 7/3 (Từ Đường Lê Lợi (Km381+720) đến Hết ranh giới đất Nhà máy chè Than Uyên)</v>
          </cell>
        </row>
        <row r="22">
          <cell r="N22" t="str">
            <v>Đường Lê Lợi (Từ Phía Bắc cầu Huổi Chăng Nọi đến Hết cửa hàng Xăng dầu số 8 Chi nhánh xăng dầu Lai Châu)</v>
          </cell>
        </row>
        <row r="23">
          <cell r="N23" t="str">
            <v>Đường Lê Lợi (Từ Phía Bắc cầu Huổi Chăng Nọi đến Hết cửa hàng Xăng dầu số 8 Chi nhánh xăng dầu Lai Châu)</v>
          </cell>
        </row>
        <row r="24">
          <cell r="N24" t="str">
            <v>Đường Lê Lợi (Từ Phía Bắc cầu Huổi Chăng Nọi đến Hết cửa hàng Xăng dầu số 8 Chi nhánh xăng dầu Lai Châu)</v>
          </cell>
        </row>
        <row r="25">
          <cell r="N25" t="str">
            <v>Đường Lê Lợi (Từ Phía Bắc cầu Huổi Chăng Nọi đến Hết cửa hàng Xăng dầu số 8 Chi nhánh xăng dầu Lai Châu)</v>
          </cell>
        </row>
        <row r="26">
          <cell r="N26" t="str">
            <v>Đường Lê Lợi (Từ Phía Bắc cầu Huổi Chăng Nọi đến Hết cửa hàng Xăng dầu số 8 Chi nhánh xăng dầu Lai Châu)</v>
          </cell>
        </row>
        <row r="27">
          <cell r="N27" t="str">
            <v>Đường Lê Lợi (Từ Phía Bắc cầu Huổi Chăng Nọi đến Hết cửa hàng Xăng dầu số 8 Chi nhánh xăng dầu Lai Châu)</v>
          </cell>
        </row>
        <row r="28">
          <cell r="N28" t="str">
            <v>Đường Lê Lợi (Từ Phía Bắc cầu Huổi Chăng Nọi đến Hết cửa hàng Xăng dầu số 8 Chi nhánh xăng dầu Lai Châu)</v>
          </cell>
        </row>
        <row r="29">
          <cell r="N29" t="str">
            <v>Đường Lê Lợi (Từ Phía Bắc cầu Huổi Chăng Nọi đến Hết cửa hàng Xăng dầu số 8 Chi nhánh xăng dầu Lai Châu)</v>
          </cell>
        </row>
        <row r="30">
          <cell r="N30" t="str">
            <v>Đường Lê Lợi (Từ Phía Bắc cầu Huổi Chăng Nọi đến Hết cửa hàng Xăng dầu số 8 Chi nhánh xăng dầu Lai Châu)</v>
          </cell>
        </row>
        <row r="31">
          <cell r="N31" t="str">
            <v>Đường Lê Lợi (Từ Phía Nam cầu Huổi Chăng Nọi đến Hết ranh giới đất Chi cục thuế)</v>
          </cell>
        </row>
        <row r="32">
          <cell r="N32" t="str">
            <v>Đường Lê Lợi (Từ Phía Nam cầu Huổi Chăng Nọi đến Hết ranh giới đất Chi cục thuế)</v>
          </cell>
        </row>
        <row r="33">
          <cell r="N33" t="str">
            <v>Đường Lê Lợi (Từ Phía Nam cầu Huổi Chăng Nọi đến Hết ranh giới đất Chi cục thuế)</v>
          </cell>
        </row>
        <row r="34">
          <cell r="N34" t="str">
            <v>Đường Lê Lợi (Từ Phía Nam cầu Huổi Chăng Nọi đến Hết ranh giới đất Chi cục thuế)</v>
          </cell>
        </row>
        <row r="35">
          <cell r="N35" t="str">
            <v>Đường Lê Lợi (Từ Phía Nam cầu Huổi Chăng Nọi đến Hết ranh giới đất Chi cục thuế)</v>
          </cell>
        </row>
        <row r="36">
          <cell r="N36" t="str">
            <v>Đường Lê Lợi (Từ Phía Nam cầu Huổi Chăng Nọi đến Hết ranh giới đất Chi cục thuế)</v>
          </cell>
        </row>
        <row r="37">
          <cell r="N37" t="str">
            <v>Đường Lê Lợi (Từ Phía Nam cầu Huổi Chăng Nọi đến Hết ranh giới đất Chi cục thuế)</v>
          </cell>
        </row>
        <row r="38">
          <cell r="N38" t="str">
            <v>Đường Lê Lợi (Từ Phía Nam cầu Huổi Chăng Nọi đến Hết ranh giới đất Chi cục thuế)</v>
          </cell>
        </row>
        <row r="39">
          <cell r="N39" t="str">
            <v>Đường Lê Lợi (Từ Phía Nam cầu Huổi Chăng Nọi đến Hết ranh giới đất Chi cục thuế)</v>
          </cell>
        </row>
        <row r="40">
          <cell r="N40" t="str">
            <v>Đường Lê Lợi (Từ Tiếp giáp cống Tổ 3 đến Hết địa phận thị trấn (Giáp xã Phúc Khoa))</v>
          </cell>
        </row>
        <row r="41">
          <cell r="N41" t="str">
            <v>Đường Lê Lợi (Từ Tiếp giáp cống Tổ 3 đến Hết địa phận thị trấn (Giáp xã Phúc Khoa))</v>
          </cell>
        </row>
        <row r="42">
          <cell r="N42" t="str">
            <v>Đường Lê Lợi (Từ Tiếp giáp cống Tổ 3 đến Hết địa phận thị trấn (Giáp xã Phúc Khoa))</v>
          </cell>
        </row>
        <row r="43">
          <cell r="N43" t="str">
            <v>Đường Lê Lợi (Từ Tiếp giáp cống Tổ 3 đến Hết địa phận thị trấn (Giáp xã Phúc Khoa))</v>
          </cell>
        </row>
        <row r="44">
          <cell r="N44" t="str">
            <v>Đường Lê Lợi (Từ Tiếp giáp cống Tổ 3 đến Hết địa phận thị trấn (Giáp xã Phúc Khoa))</v>
          </cell>
        </row>
        <row r="45">
          <cell r="N45" t="str">
            <v>Đường Lê Lợi (Từ Tiếp giáp cống Tổ 3 đến Hết địa phận thị trấn (Giáp xã Phúc Khoa))</v>
          </cell>
        </row>
        <row r="46">
          <cell r="N46" t="str">
            <v>Đường Lê Lợi (Từ Tiếp giáp cống Tổ 3 đến Hết địa phận thị trấn (Giáp xã Phúc Khoa))</v>
          </cell>
        </row>
        <row r="47">
          <cell r="N47" t="str">
            <v>Đường Lê Lợi (Từ Tiếp giáp cống Tổ 3 đến Hết địa phận thị trấn (Giáp xã Phúc Khoa))</v>
          </cell>
        </row>
        <row r="48">
          <cell r="N48" t="str">
            <v>Đường Lê Lợi (Từ Tiếp giáp cống Tổ 3 đến Hết địa phận thị trấn (Giáp xã Phúc Khoa))</v>
          </cell>
        </row>
        <row r="49">
          <cell r="N49" t="str">
            <v>Đường Lê Lợi (Từ Tiếp giáp cửa hàng Xăng dầu số 8 Chi nhánh xăng dầu Lai Châu đến Hết cống Tổ 3)</v>
          </cell>
        </row>
        <row r="50">
          <cell r="N50" t="str">
            <v>Đường Lê Lợi (Từ Tiếp giáp cửa hàng Xăng dầu số 8 Chi nhánh xăng dầu Lai Châu đến Hết cống Tổ 3)</v>
          </cell>
        </row>
        <row r="51">
          <cell r="N51" t="str">
            <v>Đường Lê Lợi (Từ Tiếp giáp cửa hàng Xăng dầu số 8 Chi nhánh xăng dầu Lai Châu đến Hết cống Tổ 3)</v>
          </cell>
        </row>
        <row r="52">
          <cell r="N52" t="str">
            <v>Đường Lê Lợi (Từ Tiếp giáp cửa hàng Xăng dầu số 8 Chi nhánh xăng dầu Lai Châu đến Hết cống Tổ 3)</v>
          </cell>
        </row>
        <row r="53">
          <cell r="N53" t="str">
            <v>Đường Lê Lợi (Từ Tiếp giáp cửa hàng Xăng dầu số 8 Chi nhánh xăng dầu Lai Châu đến Hết cống Tổ 3)</v>
          </cell>
        </row>
        <row r="54">
          <cell r="N54" t="str">
            <v>Đường Lê Lợi (Từ Tiếp giáp cửa hàng Xăng dầu số 8 Chi nhánh xăng dầu Lai Châu đến Hết cống Tổ 3)</v>
          </cell>
        </row>
        <row r="55">
          <cell r="N55" t="str">
            <v>Đường Lê Lợi (Từ Tiếp giáp cửa hàng Xăng dầu số 8 Chi nhánh xăng dầu Lai Châu đến Hết cống Tổ 3)</v>
          </cell>
        </row>
        <row r="56">
          <cell r="N56" t="str">
            <v>Đường Lê Lợi (Từ Tiếp giáp cửa hàng Xăng dầu số 8 Chi nhánh xăng dầu Lai Châu đến Hết cống Tổ 3)</v>
          </cell>
        </row>
        <row r="57">
          <cell r="N57" t="str">
            <v>Đường Lê Lợi (Từ Tiếp giáp cửa hàng Xăng dầu số 8 Chi nhánh xăng dầu Lai Châu đến Hết cống Tổ 3)</v>
          </cell>
        </row>
        <row r="58">
          <cell r="N58" t="str">
            <v>Đường Lê Lợi (Từ Tiếp giáp ranh giới đất Chi cục thuế đến Hết địa phận thị trấn Tân Uyên (Giáp xã Thân Thuộc))</v>
          </cell>
        </row>
        <row r="59">
          <cell r="N59" t="str">
            <v>Đường Lê Lợi (Từ Tiếp giáp ranh giới đất Chi cục thuế đến Hết địa phận thị trấn Tân Uyên (Giáp xã Thân Thuộc))</v>
          </cell>
        </row>
        <row r="60">
          <cell r="N60" t="str">
            <v>Đường Lê Lợi (Từ Tiếp giáp ranh giới đất Chi cục thuế đến Hết địa phận thị trấn Tân Uyên (Giáp xã Thân Thuộc))</v>
          </cell>
        </row>
        <row r="61">
          <cell r="N61" t="str">
            <v>Đường Lê Lợi (Từ Tiếp giáp ranh giới đất Chi cục thuế đến Hết địa phận thị trấn Tân Uyên (Giáp xã Thân Thuộc))</v>
          </cell>
        </row>
        <row r="62">
          <cell r="N62" t="str">
            <v>Đường Lê Lợi (Từ Tiếp giáp ranh giới đất Chi cục thuế đến Hết địa phận thị trấn Tân Uyên (Giáp xã Thân Thuộc))</v>
          </cell>
        </row>
        <row r="63">
          <cell r="N63" t="str">
            <v>Đường Lê Lợi (Từ Tiếp giáp ranh giới đất Chi cục thuế đến Hết địa phận thị trấn Tân Uyên (Giáp xã Thân Thuộc))</v>
          </cell>
        </row>
        <row r="64">
          <cell r="N64" t="str">
            <v>Đường Lê Lợi (Từ Tiếp giáp ranh giới đất Chi cục thuế đến Hết địa phận thị trấn Tân Uyên (Giáp xã Thân Thuộc))</v>
          </cell>
        </row>
        <row r="65">
          <cell r="N65" t="str">
            <v>Đường Lò Văn Hặc (Từ Đường Lê Lợi (Km383+740) đến Ranh giới quy hoạch chung đô thị Thị trấn Tân Uyên)</v>
          </cell>
        </row>
        <row r="66">
          <cell r="N66" t="str">
            <v>Đường Lò Văn Hặc (Từ Đường Lê Lợi (Km383+740) đến Ranh giới quy hoạch chung đô thị Thị trấn Tân Uyên)</v>
          </cell>
        </row>
        <row r="67">
          <cell r="N67" t="str">
            <v>Đường Lò Văn Hặc (Từ Đường Lê Lợi (Km383+740) đến Ranh giới quy hoạch chung đô thị Thị trấn Tân Uyên)</v>
          </cell>
        </row>
        <row r="68">
          <cell r="N68" t="str">
            <v>Đường Lò Văn Hặc (Từ Đường Lê Lợi (Km383+740) đến Ranh giới quy hoạch chung đô thị Thị trấn Tân Uyên)</v>
          </cell>
        </row>
        <row r="69">
          <cell r="N69" t="str">
            <v>Đường Lò Văn Hặc (Từ Đường Lê Lợi (Km383+740) đến Ranh giới quy hoạch chung đô thị Thị trấn Tân Uyên)</v>
          </cell>
        </row>
        <row r="70">
          <cell r="N70" t="str">
            <v>Đường Lò Văn Hặc (Từ Đường Lê Lợi (Km383+740) đến Ranh giới quy hoạch chung đô thị Thị trấn Tân Uyên)</v>
          </cell>
        </row>
        <row r="71">
          <cell r="N71" t="str">
            <v>Đường Lò Văn Hặc (Từ Đường Lê Lợi (Km383+740) đến Ranh giới quy hoạch chung đô thị Thị trấn Tân Uyên)</v>
          </cell>
        </row>
        <row r="72">
          <cell r="N72" t="str">
            <v>Đường Lò Văn Hặc (Từ Đường Lê Lợi (Km383+740) đến Ranh giới quy hoạch chung đô thị Thị trấn Tân Uyên)</v>
          </cell>
        </row>
        <row r="73">
          <cell r="N73" t="str">
            <v>Đường Lò Văn Hặc (Từ Đường Lê Lợi (Km383+740) đến Ranh giới quy hoạch chung đô thị Thị trấn Tân Uyên)</v>
          </cell>
        </row>
        <row r="74">
          <cell r="N74" t="str">
            <v>Đường Ngô Quyền (Từ Đường Lê Lợi (Km383+740) đến Đường đi tổ dân phố 4 cũ)</v>
          </cell>
        </row>
        <row r="75">
          <cell r="N75" t="str">
            <v>Đường Ngô Quyền (Từ Đường Lê Lợi (Km383+740) đến Đường đi tổ dân phố 4 cũ)</v>
          </cell>
        </row>
        <row r="76">
          <cell r="N76" t="str">
            <v>Đường Ngô Quyền (Từ Đường Lê Lợi (Km383+740) đến Đường đi tổ dân phố 4 cũ)</v>
          </cell>
        </row>
        <row r="77">
          <cell r="N77" t="str">
            <v>Đường Ngô Quyền (Từ Đường Lê Lợi (Km383+740) đến Đường đi tổ dân phố 4 cũ)</v>
          </cell>
        </row>
        <row r="78">
          <cell r="N78" t="str">
            <v>Đường Ngô Quyền (Từ Đường Lê Lợi (Km383+740) đến Đường đi tổ dân phố 4 cũ)</v>
          </cell>
        </row>
        <row r="79">
          <cell r="N79" t="str">
            <v>Đường Ngô Quyền (Từ Đường Lê Lợi (Km383+740) đến Đường đi tổ dân phố 4 cũ)</v>
          </cell>
        </row>
        <row r="80">
          <cell r="N80" t="str">
            <v>Đường Ngô Quyền (Từ Đường Lê Lợi (Km383+740) đến Đường đi tổ dân phố 4 cũ)</v>
          </cell>
        </row>
        <row r="81">
          <cell r="N81" t="str">
            <v>Đường Ngô Quyền (Từ Đường Lê Lợi (Km383+740) đến Đường đi tổ dân phố 4 cũ)</v>
          </cell>
        </row>
        <row r="82">
          <cell r="N82" t="str">
            <v>Đường Ngô Quyền (Từ Đường Lê Lợi (Km383+740) đến Đường đi tổ dân phố 4 cũ)</v>
          </cell>
        </row>
        <row r="83">
          <cell r="N83" t="str">
            <v>Đường Nguyễn Hữu Thọ (Từ Đường Lê Lợi (Tổ dân phố số 2 đường đi bản Nà Ban) đến Cầu qua suối đi Nà Ban)</v>
          </cell>
        </row>
        <row r="84">
          <cell r="N84" t="str">
            <v>Đường Nguyễn Hữu Thọ (Từ Đường Lê Lợi (Tổ dân phố số 2 đường đi bản Nà Ban) đến Cầu qua suối đi Nà Ban)</v>
          </cell>
        </row>
        <row r="85">
          <cell r="N85" t="str">
            <v>Đường Nguyễn Hữu Thọ (Từ Đường Lê Lợi (Tổ dân phố số 2 đường đi bản Nà Ban) đến Cầu qua suối đi Nà Ban)</v>
          </cell>
        </row>
        <row r="86">
          <cell r="N86" t="str">
            <v>Đường Nguyễn Hữu Thọ (Từ Đường Lê Lợi (Tổ dân phố số 2 đường đi bản Nà Ban) đến Cầu qua suối đi Nà Ban)</v>
          </cell>
        </row>
        <row r="87">
          <cell r="N87" t="str">
            <v>Đường Nguyễn Hữu Thọ (Từ Đường Lê Lợi (Tổ dân phố số 2 đường đi bản Nà Ban) đến Cầu qua suối đi Nà Ban)</v>
          </cell>
        </row>
        <row r="88">
          <cell r="N88" t="str">
            <v>Đường Nguyễn Hữu Thọ (Từ Đường Lê Lợi (Tổ dân phố số 2 đường đi bản Nà Ban) đến Cầu qua suối đi Nà Ban)</v>
          </cell>
        </row>
        <row r="89">
          <cell r="N89" t="str">
            <v>Đường Nguyễn Hữu Thọ (Từ Đường Lê Lợi (Tổ dân phố số 2 đường đi bản Nà Ban) đến Cầu qua suối đi Nà Ban)</v>
          </cell>
        </row>
        <row r="90">
          <cell r="N90" t="str">
            <v>Đường Nguyễn Hữu Thọ (Từ Đường Lê Lợi (Tổ dân phố số 2 đường đi bản Nà Ban) đến Cầu qua suối đi Nà Ban)</v>
          </cell>
        </row>
        <row r="91">
          <cell r="N91" t="str">
            <v>Đường Nguyễn Trãi (Từ Đường Lê Lợi (Đầu cầu suối Huổi Chăng Luông đi Tổ dân phố số 32) đến Kè suối Nậm Chăng Luông Khu 32)</v>
          </cell>
        </row>
        <row r="92">
          <cell r="N92" t="str">
            <v>Đường Nguyễn Trãi (Từ Đường Lê Lợi (Đầu cầu suối Huổi Chăng Luông đi Tổ dân phố số 32) đến Kè suối Nậm Chăng Luông Khu 32)</v>
          </cell>
        </row>
        <row r="93">
          <cell r="N93" t="str">
            <v>Đường Nguyễn Trãi (Từ Đường Lê Lợi (Đầu cầu suối Huổi Chăng Luông đi Tổ dân phố số 32) đến Kè suối Nậm Chăng Luông Khu 32)</v>
          </cell>
        </row>
        <row r="94">
          <cell r="N94" t="str">
            <v>Đường Nguyễn Trãi (Từ Đường Lê Lợi (Đầu cầu suối Huổi Chăng Luông đi Tổ dân phố số 32) đến Kè suối Nậm Chăng Luông Khu 32)</v>
          </cell>
        </row>
        <row r="95">
          <cell r="N95" t="str">
            <v>Đường Nguyễn Trãi (Từ Đường Lê Lợi (Đầu cầu suối Huổi Chăng Luông đi Tổ dân phố số 32) đến Kè suối Nậm Chăng Luông Khu 32)</v>
          </cell>
        </row>
        <row r="96">
          <cell r="N96" t="str">
            <v>Đường Nguyễn Trãi (Từ Đường Lê Lợi (Đầu cầu suối Huổi Chăng Luông đi Tổ dân phố số 32) đến Kè suối Nậm Chăng Luông Khu 32)</v>
          </cell>
        </row>
        <row r="97">
          <cell r="N97" t="str">
            <v>Đường Nguyễn Văn Linh (Từ Đường Lê Lợi (cổng sân vận động huyện) đến Đường Võ Nguyên Giáp)</v>
          </cell>
        </row>
        <row r="98">
          <cell r="N98" t="str">
            <v>Đường Nguyễn Văn Linh (Từ Đường Lê Lợi (cổng sân vận động huyện) đến Đường Võ Nguyên Giáp)</v>
          </cell>
        </row>
        <row r="99">
          <cell r="N99" t="str">
            <v>Đường Nguyễn Văn Linh (Từ Đường Lê Lợi (cổng sân vận động huyện) đến Đường Võ Nguyên Giáp)</v>
          </cell>
        </row>
        <row r="100">
          <cell r="N100" t="str">
            <v>Đường Nguyễn Văn Linh (Từ Đường Lê Lợi (cổng sân vận động huyện) đến Đường Võ Nguyên Giáp)</v>
          </cell>
        </row>
        <row r="101">
          <cell r="N101" t="str">
            <v>Đường Nguyễn Văn Linh (Từ Đường Lê Lợi (cổng sân vận động huyện) đến Đường Võ Nguyên Giáp)</v>
          </cell>
        </row>
        <row r="102">
          <cell r="N102" t="str">
            <v>Đường Nguyễn Văn Linh (Từ Đường Lê Lợi (cổng sân vận động huyện) đến Đường Võ Nguyên Giáp)</v>
          </cell>
        </row>
        <row r="103">
          <cell r="N103" t="str">
            <v>Đường Nguyễn Văn Linh (Từ Đường Lê Lợi (cổng sân vận động huyện) đến Đường Võ Nguyên Giáp)</v>
          </cell>
        </row>
        <row r="104">
          <cell r="N104" t="str">
            <v>Đường Nguyễn Văn Linh (Từ Đường Lê Lợi (cổng sân vận động huyện) đến Đường Võ Nguyên Giáp)</v>
          </cell>
        </row>
        <row r="105">
          <cell r="N105" t="str">
            <v>Đường Nguyễn Văn Linh (Từ Tiếp giáp đường Võ Nguyên Giáp đến Hết đường bê tông trục chính tổ dân phố số 17)</v>
          </cell>
        </row>
        <row r="106">
          <cell r="N106" t="str">
            <v>Đường Nguyễn Văn Linh (Từ Tiếp giáp đường Võ Nguyên Giáp đến Hết đường bê tông trục chính tổ dân phố số 17)</v>
          </cell>
        </row>
        <row r="107">
          <cell r="N107" t="str">
            <v>Đường Nguyễn Văn Linh (Từ Tiếp giáp đường Võ Nguyên Giáp đến Hết đường bê tông trục chính tổ dân phố số 17)</v>
          </cell>
        </row>
        <row r="108">
          <cell r="N108" t="str">
            <v>Đường Nguyễn Văn Linh (Từ Tiếp giáp đường Võ Nguyên Giáp đến Hết đường bê tông trục chính tổ dân phố số 17)</v>
          </cell>
        </row>
        <row r="109">
          <cell r="N109" t="str">
            <v>Đường Nguyễn Văn Linh (Từ Tiếp giáp đường Võ Nguyên Giáp đến Hết đường bê tông trục chính tổ dân phố số 17)</v>
          </cell>
        </row>
        <row r="110">
          <cell r="N110" t="str">
            <v>Đường Nguyễn Văn Linh (Từ Tiếp giáp đường Võ Nguyên Giáp đến Hết đường bê tông trục chính tổ dân phố số 17)</v>
          </cell>
        </row>
        <row r="111">
          <cell r="N111" t="str">
            <v>Đường Nguyễn Văn Linh (Từ Tiếp giáp đường Võ Nguyên Giáp đến Hết đường bê tông trục chính tổ dân phố số 17)</v>
          </cell>
        </row>
        <row r="112">
          <cell r="N112" t="str">
            <v>Đường Nguyễn Văn Linh (Từ Tiếp giáp đường Võ Nguyên Giáp đến Hết đường bê tông trục chính tổ dân phố số 17)</v>
          </cell>
        </row>
        <row r="113">
          <cell r="N113" t="str">
            <v>Đường Nguyễn Văn Linh (Từ Tiếp giáp đường Võ Nguyên Giáp đến Hết đường bê tông trục chính tổ dân phố số 17)</v>
          </cell>
        </row>
        <row r="114">
          <cell r="N114" t="str">
            <v>Đường Nguyễn Văn Linh (Từ Tiếp giáp đường Võ Nguyên Giáp đến Hết đường bê tông trục chính tổ dân phố số 17)</v>
          </cell>
        </row>
        <row r="115">
          <cell r="N115" t="str">
            <v>Đường Nguyễn Văn Linh (Từ Tiếp giáp đường Võ Nguyên Giáp đến Hết đường bê tông trục chính tổ dân phố số 17)</v>
          </cell>
        </row>
        <row r="116">
          <cell r="N116" t="str">
            <v>Đường Nguyễn Văn Linh (Từ Tiếp giáp đường Võ Nguyên Giáp đến Hết đường bê tông trục chính tổ dân phố số 17)</v>
          </cell>
        </row>
        <row r="117">
          <cell r="N117" t="str">
            <v>Đường Nguyễn Văn Linh (Từ Tiếp giáp đường Võ Nguyên Giáp đến Hết đường bê tông trục chính tổ dân phố số 17)</v>
          </cell>
        </row>
        <row r="118">
          <cell r="N118" t="str">
            <v>Đường Nguyễn Văn Linh (Từ Tiếp giáp đường Võ Nguyên Giáp đến Hết đường bê tông trục chính tổ dân phố số 17)</v>
          </cell>
        </row>
        <row r="119">
          <cell r="N119" t="str">
            <v>Đường Phạm Văn Đồng (Từ Đường Lê Lợi (Đầu cầu suối Huổi Chăng Luông đi Tổ dân phố số 7) đến Đường Trường Chinh)</v>
          </cell>
        </row>
        <row r="120">
          <cell r="N120" t="str">
            <v>Đường Phạm Văn Đồng (Từ Đường Lê Lợi (Đầu cầu suối Huổi Chăng Luông đi Tổ dân phố số 7) đến Đường Trường Chinh)</v>
          </cell>
        </row>
        <row r="121">
          <cell r="N121" t="str">
            <v>Đường Phạm Văn Đồng (Từ Đường Lê Lợi (Đầu cầu suối Huổi Chăng Luông đi Tổ dân phố số 7) đến Đường Trường Chinh)</v>
          </cell>
        </row>
        <row r="122">
          <cell r="N122" t="str">
            <v>Đường Trần Hưng Đạo (Từ Đường Lê Lợi (Đầu cầu suối Huổi Chăng Luông đi Tổ dân phố số 26) đến Kè suối Nậm Chăng Luông (Khu 26))</v>
          </cell>
        </row>
        <row r="123">
          <cell r="N123" t="str">
            <v>Đường Trần Hưng Đạo (Từ Đường Lê Lợi (Đầu cầu suối Huổi Chăng Luông đi Tổ dân phố số 26) đến Kè suối Nậm Chăng Luông (Khu 26))</v>
          </cell>
        </row>
        <row r="124">
          <cell r="N124" t="str">
            <v>Đường Trần Phú (Từ Đường Lê Lợi (Trụ sở Công an huyện) đến Hết ranh giới đất Chi cục thống kê huyện)</v>
          </cell>
        </row>
        <row r="125">
          <cell r="N125" t="str">
            <v>Đường Trần Phú (Từ Đường Lê Lợi (Trụ sở Công an huyện) đến Hết ranh giới đất Chi cục thống kê huyện)</v>
          </cell>
        </row>
        <row r="126">
          <cell r="N126" t="str">
            <v>Đường Trần Phú (Từ Đường Lê Lợi (Trụ sở Công an huyện) đến Hết ranh giới đất Chi cục thống kê huyện)</v>
          </cell>
        </row>
        <row r="127">
          <cell r="N127" t="str">
            <v>Đường Trường Chinh (Từ Đường Lê Lợi (Km380+950) đến Tiếp giáp khu dân cư khu 7)</v>
          </cell>
        </row>
        <row r="128">
          <cell r="N128" t="str">
            <v>Đường Võ Nguyên Giáp (Từ Đường Lê Lợi (Đầu cầu suối Huổi Chăng Luông đi Tổ dân phố số 15) đến Điểm giao nhau với đường xung quanh chợ)</v>
          </cell>
        </row>
        <row r="129">
          <cell r="N129" t="str">
            <v>Đường Võ Nguyên Giáp (Từ Đường Lê Lợi (Đầu cầu suối Huổi Chăng Luông đi Tổ dân phố số 15) đến Điểm giao nhau với đường xung quanh chợ)</v>
          </cell>
        </row>
        <row r="130">
          <cell r="N130" t="str">
            <v>Đường Võ Nguyên Giáp (Từ Đường Lê Lợi (Đầu cầu suối Huổi Chăng Luông đi Tổ dân phố số 15) đến Điểm giao nhau với đường xung quanh chợ)</v>
          </cell>
        </row>
        <row r="131">
          <cell r="N131" t="str">
            <v>Đường Võ Nguyên Giáp (Từ Đường Lê Lợi (Đầu cầu suối Huổi Chăng Luông đi Tổ dân phố số 15) đến Điểm giao nhau với đường xung quanh chợ)</v>
          </cell>
        </row>
        <row r="132">
          <cell r="N132" t="str">
            <v>Đường Võ Nguyên Giáp (Từ Đường Lê Lợi (Đầu cầu suối Huổi Chăng Luông đi Tổ dân phố số 15) đến Điểm giao nhau với đường xung quanh chợ)</v>
          </cell>
        </row>
        <row r="133">
          <cell r="N133" t="str">
            <v>Đường Võ Nguyên Giáp (Từ Đường Lê Lợi (Đầu cầu suối Huổi Chăng Luông đi Tổ dân phố số 15) đến Điểm giao nhau với đường xung quanh chợ)</v>
          </cell>
        </row>
        <row r="134">
          <cell r="N134" t="str">
            <v>Đường Võ Nguyên Giáp (Từ Phố Trần Quốc Mạnh đến Đường Lê Lợi (Km382+590))</v>
          </cell>
        </row>
        <row r="135">
          <cell r="N135" t="str">
            <v>Đường Võ Nguyên Giáp (Từ Phố Trần Quốc Mạnh đến Đường Lê Lợi (Km382+590))</v>
          </cell>
        </row>
        <row r="136">
          <cell r="N136" t="str">
            <v>Quốc lộ 32 (Từ Hạt Kiểm Lâm huyện  đến Hết ranh giới đất quy hoạch chung đô thị thị trấn Tân Uyên đến năm 2030)</v>
          </cell>
        </row>
        <row r="137">
          <cell r="N137" t="str">
            <v>Quốc lộ 32 (Từ Hạt Kiểm Lâm huyện  đến Hết ranh giới đất quy hoạch chung đô thị thị trấn Tân Uyên đến năm 2030)</v>
          </cell>
        </row>
        <row r="138">
          <cell r="N138" t="str">
            <v>Quốc lộ 32 (Từ Hạt Kiểm Lâm huyện  đến Hết ranh giới đất quy hoạch chung đô thị thị trấn Tân Uyên đến năm 2030)</v>
          </cell>
        </row>
        <row r="139">
          <cell r="N139" t="str">
            <v>Quốc lộ 32 (Từ Tiếp giáp địa phận thị trấn Tân Uyên cũ đến Hết ranh giới đất quy hoạch Bến xe, Chợ xã Thân Thuộc cũ)</v>
          </cell>
        </row>
        <row r="140">
          <cell r="N140" t="str">
            <v>Quốc lộ 32 (Từ Tiếp giáp địa phận thị trấn Tân Uyên cũ đến Hết ranh giới đất quy hoạch Bến xe, Chợ xã Thân Thuộc cũ)</v>
          </cell>
        </row>
        <row r="141">
          <cell r="N141" t="str">
            <v>Quốc lộ 32 (Từ Tiếp giáp địa phận thị trấn Tân Uyên cũ đến Hết ranh giới đất quy hoạch Bến xe, Chợ xã Thân Thuộc cũ)</v>
          </cell>
        </row>
        <row r="142">
          <cell r="N142" t="str">
            <v>Các đường nhánh thuộc mặt bằng dự án: Phát triển quỹ đất bố trí đất ở dân cư</v>
          </cell>
        </row>
        <row r="143">
          <cell r="N143" t="str">
            <v>Các đường nhánh thuộc mặt bằng dự án: Phát triển quỹ đất bố trí đất ở dân cư</v>
          </cell>
        </row>
        <row r="144">
          <cell r="N144" t="str">
            <v>Các đường nhánh thuộc mặt bằng dự án: Phát triển quỹ đất bố trí đất ở dân cư</v>
          </cell>
        </row>
        <row r="145">
          <cell r="N145" t="str">
            <v>Quốc lộ 32 (Từ Hạt Kiểm Lâm huyện  đến Hết ranh giới đất quy hoạch chung đô thị thị trấn Tân Uyên đến năm 2030)</v>
          </cell>
        </row>
        <row r="146">
          <cell r="N146" t="str">
            <v>Quốc lộ 32 (Từ Hạt Kiểm Lâm huyện  đến Hết ranh giới đất quy hoạch chung đô thị thị trấn Tân Uyên đến năm 2030)</v>
          </cell>
        </row>
        <row r="147">
          <cell r="N147" t="str">
            <v>Quốc lộ 32 (Từ Hạt Kiểm Lâm huyện  đến Hết ranh giới đất quy hoạch chung đô thị thị trấn Tân Uyên đến năm 2030)</v>
          </cell>
        </row>
        <row r="148">
          <cell r="N148" t="str">
            <v>Quốc lộ 32 (Từ Tiếp giáp địa phận thị trấn Tân Uyên cũ đến Hết ranh giới đất quy hoạch Bến xe, Chợ xã Thân Thuộc cũ)</v>
          </cell>
        </row>
        <row r="149">
          <cell r="N149" t="str">
            <v>Quốc lộ 32 (Từ Tiếp giáp địa phận thị trấn Tân Uyên cũ đến Hết ranh giới đất quy hoạch Bến xe, Chợ xã Thân Thuộc cũ)</v>
          </cell>
        </row>
        <row r="150">
          <cell r="N150" t="str">
            <v>Quốc lộ 32 (Từ Tiếp giáp địa phận thị trấn Tân Uyên cũ đến Hết ranh giới đất quy hoạch Bến xe, Chợ xã Thân Thuộc cũ)</v>
          </cell>
        </row>
        <row r="151">
          <cell r="N151" t="str">
            <v>Quốc lộ 32 (Từ Tiếp giáp địa phận thị trấn Tân Uyên cũ đến Hết ranh giới đất quy hoạch Bến xe, Chợ xã Thân Thuộc cũ)</v>
          </cell>
        </row>
        <row r="152">
          <cell r="N152" t="str">
            <v>Nhánh Quốc lộ 32 (Từ Tiếp giáp Quốc lộ 32 đến Cuối đường)</v>
          </cell>
        </row>
        <row r="153">
          <cell r="N153" t="str">
            <v>Nhánh Quốc lộ 32 (Từ Tiếp giáp Quốc lộ 32 đến Cuối đường)</v>
          </cell>
        </row>
        <row r="154">
          <cell r="N154" t="str">
            <v>Nhánh Quốc lộ 32 (Từ Tiếp giáp Quốc lộ 32 đến Cuối đường)</v>
          </cell>
        </row>
        <row r="155">
          <cell r="N155" t="str">
            <v>Nhánh Quốc lộ 32 (Từ Tiếp giáp Quốc lộ 32 đến Cuối đường)</v>
          </cell>
        </row>
        <row r="156">
          <cell r="N156" t="str">
            <v>Nhánh Quốc lộ 32 (Từ Tiếp giáp Quốc lộ 32 đến Cuối đường)</v>
          </cell>
        </row>
        <row r="157">
          <cell r="N157" t="str">
            <v>Nhánh Quốc lộ 32 (Từ Tiếp giáp Quốc lộ 32 đến Cuối đường)</v>
          </cell>
        </row>
        <row r="158">
          <cell r="N158" t="str">
            <v>Nhánh Quốc lộ 32 (Từ Tiếp giáp Quốc lộ 32 đến Cuối đường)</v>
          </cell>
        </row>
        <row r="159">
          <cell r="N159" t="str">
            <v>Nhánh Quốc lộ 32 (Từ Tiếp giáp Quốc lộ 32 đến Cuối đường)</v>
          </cell>
        </row>
        <row r="160">
          <cell r="N160" t="str">
            <v>Nhánh Quốc lộ 32 (Từ Tiếp giáp Quốc lộ 32 đến Cuối đường)</v>
          </cell>
        </row>
        <row r="161">
          <cell r="N161" t="str">
            <v>Phố Đặng Thùy Trâm (Từ Đường Lê Lợi (Km381+620) đến Phố Phạm Ngọc Thạch)</v>
          </cell>
        </row>
        <row r="162">
          <cell r="N162" t="str">
            <v>Phố Đặng Thùy Trâm (Từ Đường Lê Lợi (Km381+620) đến Phố Phạm Ngọc Thạch)</v>
          </cell>
        </row>
        <row r="163">
          <cell r="N163" t="str">
            <v>Phố Lương Đình Của (Từ Đường Trường Chinh đến Đường Lê Duẩn)</v>
          </cell>
        </row>
        <row r="164">
          <cell r="N164" t="str">
            <v>Phố Lương Đình Của (Từ Đường Trường Chinh đến Đường Lê Duẩn)</v>
          </cell>
        </row>
        <row r="165">
          <cell r="N165" t="str">
            <v>Phố Lương Đình Của (Từ Đường Trường Chinh đến Đường Lê Duẩn)</v>
          </cell>
        </row>
        <row r="166">
          <cell r="N166" t="str">
            <v>Phố Phạm Ngọc Thạch (Từ Đường Lê Lợi (Km381+910) đến Phố Đặng Thùy Trâm)</v>
          </cell>
        </row>
        <row r="167">
          <cell r="N167" t="str">
            <v>Phố Phạm Ngọc Thạch (Từ Đường Lê Lợi (Km381+910) đến Phố Đặng Thùy Trâm)</v>
          </cell>
        </row>
        <row r="168">
          <cell r="N168" t="str">
            <v>Phố Phạm Ngọc Thạch (Từ Đường Lê Lợi (Km381+910) đến Phố Đặng Thùy Trâm)</v>
          </cell>
        </row>
        <row r="169">
          <cell r="N169" t="str">
            <v>Phố Trần Quốc Mạnh (Từ Đường Lê Lợi (Km381+530) đến Đường Võ Nguyên Giáp)</v>
          </cell>
        </row>
        <row r="170">
          <cell r="N170" t="str">
            <v>Phố Trần Quốc Mạnh (Từ Đường Lê Lợi (Km381+530) đến Đường Võ Nguyên Giáp)</v>
          </cell>
        </row>
        <row r="171">
          <cell r="N171" t="str">
            <v>Phố Võ Thị Sáu (Từ Đường Lê Lợi (Km381+970) đến Đường Võ Nguyên Giáp)</v>
          </cell>
        </row>
        <row r="172">
          <cell r="N172" t="str">
            <v>Phố Võ Thị Sáu (Từ Đường Lê Lợi (Km381+970) đến Đường Võ Nguyên Giáp)</v>
          </cell>
        </row>
        <row r="173">
          <cell r="N173" t="str">
            <v>Phố Võ Thị Sáu (Từ Đường Lê Lợi (Km381+970) đến Đường Võ Nguyên Giáp)</v>
          </cell>
        </row>
        <row r="174">
          <cell r="N174" t="str">
            <v>Phố Võ Thị Sáu (Từ Đường Lê Lợi (Km381+970) đến Đường Võ Nguyên Giáp)</v>
          </cell>
        </row>
        <row r="175">
          <cell r="N175" t="str">
            <v>Phố Võ Thị Sáu (Từ Đường Lê Lợi (Km381+970) đến Đường Võ Nguyên Giáp)</v>
          </cell>
        </row>
        <row r="176">
          <cell r="N176" t="str">
            <v>Phố Võ Thị Sáu (Từ Đường Lê Lợi (Km381+970) đến Đường Võ Nguyên Giáp)</v>
          </cell>
        </row>
        <row r="177">
          <cell r="N177" t="str">
            <v>Phố Võ Thị Sáu (Từ Đường Lê Lợi (Km381+970) đến Đường Võ Nguyên Giáp)</v>
          </cell>
        </row>
        <row r="178">
          <cell r="N178" t="str">
            <v>Phố Nguyễn Viết Xuân (Từ Đường Lê Lợi (Km381+990) đến Trạm Y tế thị trấn Tân Uyên)</v>
          </cell>
        </row>
        <row r="179">
          <cell r="N179" t="str">
            <v>Phố Nguyễn Viết Xuân (Từ Đường Lê Lợi (Km381+990) đến Trạm Y tế thị trấn Tân Uyên)</v>
          </cell>
        </row>
        <row r="180">
          <cell r="N180" t="str">
            <v>Phố Nguyễn Viết Xuân (Từ Đường Lê Lợi (Km381+990) đến Trạm Y tế thị trấn Tân Uyên)</v>
          </cell>
        </row>
        <row r="181">
          <cell r="N181" t="str">
            <v>Phố Nguyễn Viết Xuân (Từ Đường Lê Lợi (Km381+990) đến Trạm Y tế thị trấn Tân Uyên)</v>
          </cell>
        </row>
        <row r="182">
          <cell r="N182" t="str">
            <v>Phố Nguyễn Viết Xuân (Từ Đường Lê Lợi (Km381+990) đến Trạm Y tế thị trấn Tân Uyên)</v>
          </cell>
        </row>
        <row r="183">
          <cell r="N183" t="str">
            <v>Phố Nguyễn Viết Xuân (Từ Đường Lê Lợi (Km381+990) đến Trạm Y tế thị trấn Tân Uyên)</v>
          </cell>
        </row>
        <row r="184">
          <cell r="N184" t="str">
            <v>Phố Nguyễn Viết Xuân (Từ Đường Lê Lợi (Km381+990) đến Trạm Y tế thị trấn Tân Uyên)</v>
          </cell>
        </row>
        <row r="185">
          <cell r="N185" t="str">
            <v>Phố Nguyễn Viết Xuân (Từ Đường Lê Lợi (Km381+990) đến Trạm Y tế thị trấn Tân Uyên)</v>
          </cell>
        </row>
        <row r="186">
          <cell r="N186" t="str">
            <v>Phố Nguyễn Viết Xuân (Từ Đường Lê Lợi (Km381+990) đến Trạm Y tế thị trấn Tân Uyên)</v>
          </cell>
        </row>
        <row r="187">
          <cell r="N187" t="str">
            <v>Phố Xuân Diệu (Từ Phố Nguyễn Tuân (Trụ sở Kho bạc Nhà nước huyện) đến Phố Chu Văn An (Trường THPT nội trú))</v>
          </cell>
        </row>
        <row r="188">
          <cell r="N188" t="str">
            <v>Phố Xuân Diệu (Từ Phố Nguyễn Tuân (Trụ sở Kho bạc Nhà nước huyện) đến Phố Chu Văn An (Trường THPT nội trú))</v>
          </cell>
        </row>
        <row r="189">
          <cell r="N189" t="str">
            <v>Phố Xuân Diệu (Từ Phố Nguyễn Tuân (Trụ sở Kho bạc Nhà nước huyện) đến Phố Chu Văn An (Trường THPT nội trú))</v>
          </cell>
        </row>
        <row r="190">
          <cell r="N190" t="str">
            <v>Quốc lộ 32 (Từ Tiếp giáp địa phận thị trấn Tân Uyên cũ đến Hết ranh giới đất quy hoạch Bến xe, Chợ xã Thân Thuộc cũ)</v>
          </cell>
        </row>
        <row r="191">
          <cell r="N191" t="str">
            <v>Quốc lộ 32 (Từ Tiếp giáp địa phận thị trấn Tân Uyên cũ đến Hết ranh giới đất quy hoạch Bến xe, Chợ xã Thân Thuộc cũ)</v>
          </cell>
        </row>
        <row r="192">
          <cell r="N192" t="str">
            <v>Phố Phạm Ngọc Thạch (Từ Đường Lê Lợi (Km381+910) đến Phố Đặng Thùy Trâm)</v>
          </cell>
        </row>
        <row r="193">
          <cell r="N193" t="str">
            <v>Xã Mường Khoa cũ</v>
          </cell>
        </row>
        <row r="194">
          <cell r="N194" t="str">
            <v>Xã Mường Khoa cũ</v>
          </cell>
        </row>
        <row r="195">
          <cell r="N195" t="str">
            <v>Xã Mường Khoa cũ</v>
          </cell>
        </row>
        <row r="196">
          <cell r="N196" t="str">
            <v>Xã Mường Khoa cũ</v>
          </cell>
        </row>
        <row r="197">
          <cell r="N197" t="str">
            <v>Xã Mường Khoa cũ</v>
          </cell>
        </row>
        <row r="198">
          <cell r="N198" t="str">
            <v>Xã Mường Khoa cũ</v>
          </cell>
        </row>
        <row r="199">
          <cell r="N199" t="str">
            <v>Xã Mường Khoa cũ</v>
          </cell>
        </row>
        <row r="200">
          <cell r="N200" t="str">
            <v>Xã Mường Khoa cũ</v>
          </cell>
        </row>
        <row r="201">
          <cell r="N201" t="str">
            <v>Xã Mường Khoa cũ</v>
          </cell>
        </row>
        <row r="202">
          <cell r="N202" t="str">
            <v>Xã Mường Khoa cũ</v>
          </cell>
        </row>
        <row r="203">
          <cell r="N203" t="str">
            <v>Xã Mường Khoa cũ</v>
          </cell>
        </row>
        <row r="204">
          <cell r="N204" t="str">
            <v>Xã Mường Khoa cũ</v>
          </cell>
        </row>
        <row r="205">
          <cell r="N205" t="str">
            <v>Xã Mường Khoa cũ</v>
          </cell>
        </row>
        <row r="206">
          <cell r="N206" t="str">
            <v>Xã Mường Khoa cũ</v>
          </cell>
        </row>
        <row r="207">
          <cell r="N207" t="str">
            <v>Xã Mường Khoa cũ</v>
          </cell>
        </row>
        <row r="208">
          <cell r="N208" t="str">
            <v>Xã Mường Khoa cũ</v>
          </cell>
        </row>
        <row r="209">
          <cell r="N209" t="str">
            <v>Xã Mường Khoa cũ</v>
          </cell>
        </row>
        <row r="210">
          <cell r="N210" t="str">
            <v>Xã Mường Khoa cũ</v>
          </cell>
        </row>
        <row r="211">
          <cell r="N211" t="str">
            <v>Xã Phúc Khoa cũ</v>
          </cell>
        </row>
        <row r="212">
          <cell r="N212" t="str">
            <v>Xã Phúc Khoa cũ</v>
          </cell>
        </row>
        <row r="213">
          <cell r="N213" t="str">
            <v>Xã Phúc Khoa cũ</v>
          </cell>
        </row>
        <row r="214">
          <cell r="N214" t="str">
            <v>Xã Phúc Khoa cũ</v>
          </cell>
        </row>
        <row r="215">
          <cell r="N215" t="str">
            <v>Xã Phúc Khoa cũ</v>
          </cell>
        </row>
        <row r="216">
          <cell r="N216" t="str">
            <v>Xã Phúc Khoa cũ</v>
          </cell>
        </row>
        <row r="217">
          <cell r="N217" t="str">
            <v>Xã Phúc Khoa cũ</v>
          </cell>
        </row>
        <row r="218">
          <cell r="N218" t="str">
            <v>Xã Phúc Khoa cũ</v>
          </cell>
        </row>
        <row r="219">
          <cell r="N219" t="str">
            <v>Xã Phúc Khoa cũ</v>
          </cell>
        </row>
        <row r="220">
          <cell r="N220" t="str">
            <v>Xã Phúc Khoa cũ</v>
          </cell>
        </row>
        <row r="221">
          <cell r="N221" t="str">
            <v>Xã Phúc Khoa cũ</v>
          </cell>
        </row>
        <row r="222">
          <cell r="N222" t="str">
            <v>Xã Phúc Khoa cũ</v>
          </cell>
        </row>
        <row r="223">
          <cell r="N223" t="str">
            <v>Xã Phúc Khoa cũ</v>
          </cell>
        </row>
        <row r="224">
          <cell r="N224" t="str">
            <v>Xã Phúc Khoa cũ</v>
          </cell>
        </row>
        <row r="225">
          <cell r="N225" t="str">
            <v>Xã Phúc Khoa cũ</v>
          </cell>
        </row>
        <row r="226">
          <cell r="N226" t="str">
            <v>Xã Phúc Khoa cũ</v>
          </cell>
        </row>
        <row r="227">
          <cell r="N227" t="str">
            <v>Xã Phúc Khoa cũ</v>
          </cell>
        </row>
        <row r="228">
          <cell r="N228" t="str">
            <v>Xã Phúc Khoa cũ</v>
          </cell>
        </row>
        <row r="229">
          <cell r="N229" t="str">
            <v>XÃ NẬM SỎ (gồm các xã Nậm Sỏ cũ, Tà Mít cũ)</v>
          </cell>
        </row>
        <row r="230">
          <cell r="N230" t="str">
            <v>XÃ NẬM SỎ (gồm các xã Nậm Sỏ cũ, Tà Mít cũ)</v>
          </cell>
        </row>
        <row r="231">
          <cell r="N231" t="str">
            <v>XÃ NẬM SỎ (gồm các xã Nậm Sỏ cũ, Tà Mít cũ)</v>
          </cell>
        </row>
        <row r="232">
          <cell r="N232" t="str">
            <v>XÃ NẬM SỎ (gồm các xã Nậm Sỏ cũ, Tà Mít cũ)</v>
          </cell>
        </row>
        <row r="233">
          <cell r="N233" t="str">
            <v>XÃ NẬM SỎ (gồm các xã Nậm Sỏ cũ, Tà Mít cũ)</v>
          </cell>
        </row>
        <row r="234">
          <cell r="N234" t="str">
            <v>XÃ NẬM SỎ (gồm các xã Nậm Sỏ cũ, Tà Mít cũ)</v>
          </cell>
        </row>
        <row r="235">
          <cell r="N235" t="str">
            <v>XÃ NẬM SỎ (gồm các xã Nậm Sỏ cũ, Tà Mít cũ)</v>
          </cell>
        </row>
        <row r="236">
          <cell r="N236" t="str">
            <v>XÃ NẬM SỎ (gồm các xã Nậm Sỏ cũ, Tà Mít cũ)</v>
          </cell>
        </row>
        <row r="237">
          <cell r="N237" t="str">
            <v>XÃ NẬM SỎ (gồm các xã Nậm Sỏ cũ, Tà Mít cũ)</v>
          </cell>
        </row>
        <row r="238">
          <cell r="N238" t="str">
            <v>XÃ NẬM SỎ (gồm các xã Nậm Sỏ cũ, Tà Mít cũ)</v>
          </cell>
        </row>
        <row r="239">
          <cell r="N239" t="str">
            <v>XÃ NẬM SỎ (gồm các xã Nậm Sỏ cũ, Tà Mít cũ)</v>
          </cell>
        </row>
        <row r="240">
          <cell r="N240" t="str">
            <v>XÃ NẬM SỎ (gồm các xã Nậm Sỏ cũ, Tà Mít cũ)</v>
          </cell>
        </row>
        <row r="241">
          <cell r="N241" t="str">
            <v>Xã Pắc Ta cũ</v>
          </cell>
        </row>
        <row r="242">
          <cell r="N242" t="str">
            <v>Xã Pắc Ta cũ</v>
          </cell>
        </row>
        <row r="243">
          <cell r="N243" t="str">
            <v>Xã Pắc Ta cũ</v>
          </cell>
        </row>
        <row r="244">
          <cell r="N244" t="str">
            <v>Xã Pắc Ta cũ</v>
          </cell>
        </row>
        <row r="245">
          <cell r="N245" t="str">
            <v>Xã Pắc Ta cũ</v>
          </cell>
        </row>
        <row r="246">
          <cell r="N246" t="str">
            <v>Xã Pắc Ta cũ</v>
          </cell>
        </row>
        <row r="247">
          <cell r="N247" t="str">
            <v>Xã Pắc Ta cũ</v>
          </cell>
        </row>
        <row r="248">
          <cell r="N248" t="str">
            <v>Xã Pắc Ta cũ</v>
          </cell>
        </row>
        <row r="249">
          <cell r="N249" t="str">
            <v>Xã Pắc Ta cũ</v>
          </cell>
        </row>
        <row r="250">
          <cell r="N250" t="str">
            <v>Xã Pắc Ta cũ</v>
          </cell>
        </row>
        <row r="251">
          <cell r="N251" t="str">
            <v>Xã Pắc Ta cũ</v>
          </cell>
        </row>
        <row r="252">
          <cell r="N252" t="str">
            <v>Xã Pắc Ta cũ</v>
          </cell>
        </row>
        <row r="253">
          <cell r="N253" t="str">
            <v>Xã Pắc Ta cũ</v>
          </cell>
        </row>
        <row r="254">
          <cell r="N254" t="str">
            <v>Xã Pắc Ta cũ</v>
          </cell>
        </row>
        <row r="255">
          <cell r="N255" t="str">
            <v>Xã Pắc Ta cũ</v>
          </cell>
        </row>
        <row r="256">
          <cell r="N256" t="str">
            <v>Xã Pắc Ta cũ</v>
          </cell>
        </row>
        <row r="257">
          <cell r="N257" t="str">
            <v>Xã Pắc Ta cũ</v>
          </cell>
        </row>
        <row r="258">
          <cell r="N258" t="str">
            <v>Xã Pắc Ta cũ</v>
          </cell>
        </row>
        <row r="259">
          <cell r="N259"/>
        </row>
        <row r="260">
          <cell r="N260" t="str">
            <v>Xã Hố Mít cũ</v>
          </cell>
        </row>
        <row r="263">
          <cell r="N263"/>
        </row>
        <row r="264">
          <cell r="N264"/>
        </row>
        <row r="266">
          <cell r="N266"/>
        </row>
        <row r="267">
          <cell r="N267"/>
        </row>
        <row r="268">
          <cell r="N268"/>
        </row>
      </sheetData>
      <sheetData sheetId="3"/>
      <sheetData sheetId="4"/>
      <sheetData sheetId="5"/>
      <sheetData sheetId="6">
        <row r="1">
          <cell r="I1" t="str">
            <v>Loại đất</v>
          </cell>
          <cell r="J1"/>
        </row>
        <row r="2">
          <cell r="I2" t="str">
            <v>CLN</v>
          </cell>
          <cell r="J2"/>
        </row>
        <row r="3">
          <cell r="I3" t="str">
            <v>CLN</v>
          </cell>
          <cell r="J3"/>
        </row>
        <row r="4">
          <cell r="I4" t="str">
            <v>Đất ở tại đô thị</v>
          </cell>
          <cell r="J4" t="str">
            <v>Đường Võ Nguyên Giáp (Từ Đường Lê Lợi (Đầu cầu suối Huổi Chăng Luông đi Tổ dân phố số 15) đến Điểm giao nhau với đường xung quanh chợ)</v>
          </cell>
        </row>
        <row r="5">
          <cell r="I5" t="str">
            <v>Đất trồng lúa nước còn lại</v>
          </cell>
          <cell r="J5"/>
        </row>
        <row r="6">
          <cell r="I6" t="str">
            <v>Đất CLN + Đất lúa</v>
          </cell>
          <cell r="J6"/>
        </row>
        <row r="7">
          <cell r="I7" t="str">
            <v>Đất trồng lúa nước còn lại</v>
          </cell>
          <cell r="J7"/>
        </row>
        <row r="8">
          <cell r="I8" t="str">
            <v>Đất trồng lúa nước còn lại</v>
          </cell>
          <cell r="J8"/>
        </row>
        <row r="9">
          <cell r="I9" t="str">
            <v>Đất trồng lúa nước còn lại</v>
          </cell>
          <cell r="J9"/>
        </row>
        <row r="10">
          <cell r="I10" t="str">
            <v>Đất trồng lúa nước còn lại</v>
          </cell>
          <cell r="J10"/>
        </row>
        <row r="11">
          <cell r="I11" t="str">
            <v>Đất ở tại đô thị; Đất trồng cây hàng năm</v>
          </cell>
          <cell r="J11"/>
        </row>
        <row r="12">
          <cell r="I12" t="str">
            <v>Đất ở tại đô thị; Đất trồng cây hàng năm</v>
          </cell>
          <cell r="J12"/>
        </row>
        <row r="13">
          <cell r="I13" t="str">
            <v>Đất ở tại đô thị</v>
          </cell>
          <cell r="J13" t="str">
            <v>Đường Nguyễn Trãi (Từ Đường Lê Lợi (Đầu cầu suối Huổi Chăng Luông đi Tổ dân phố số 32) đến Kè suối Nậm Chăng Luông Khu 32)</v>
          </cell>
        </row>
        <row r="14">
          <cell r="I14" t="str">
            <v>Đất ở tại đô thị; Đất trồng cây hàng năm</v>
          </cell>
          <cell r="J14"/>
        </row>
        <row r="15">
          <cell r="I15" t="str">
            <v>Đất ở đô thị; Đất trồng cây hàng năm khác</v>
          </cell>
          <cell r="J15" t="str">
            <v>Đường Hoàng Liên Sơn (Từ Đường Lê Lợi (Km387+00) đến Giáp địa phận bản Hô Be)</v>
          </cell>
        </row>
        <row r="16">
          <cell r="I16" t="str">
            <v>Đất trồng cây lâu năm</v>
          </cell>
          <cell r="J16"/>
        </row>
        <row r="17">
          <cell r="I17" t="str">
            <v>Đất trồng cây lâu năm</v>
          </cell>
          <cell r="J17"/>
        </row>
        <row r="18">
          <cell r="I18" t="str">
            <v>Đất ở tại đô thị</v>
          </cell>
          <cell r="J18" t="str">
            <v>Đường Nguyễn Trãi (Từ Đường Lê Lợi (Đầu cầu suối Huổi Chăng Luông đi Tổ dân phố số 32) đến Kè suối Nậm Chăng Luông Khu 32)</v>
          </cell>
        </row>
        <row r="19">
          <cell r="I19" t="str">
            <v>Đất ở tại đô thị</v>
          </cell>
          <cell r="J19" t="str">
            <v>Đường Nguyễn Trãi (Từ Đường Lê Lợi (Đầu cầu suối Huổi Chăng Luông đi Tổ dân phố số 32) đến Kè suối Nậm Chăng Luông Khu 32)</v>
          </cell>
        </row>
        <row r="20">
          <cell r="I20" t="str">
            <v>Đất trồng lúa còn lại</v>
          </cell>
          <cell r="J20"/>
        </row>
        <row r="21">
          <cell r="I21" t="str">
            <v>Đất ở đô thị; Đất trồng cây hàng năm khác</v>
          </cell>
          <cell r="J21"/>
        </row>
        <row r="22">
          <cell r="I22" t="str">
            <v>Đất ở đô thị; Đất trồng cây hàng năm khác</v>
          </cell>
          <cell r="J22"/>
        </row>
        <row r="23">
          <cell r="I23" t="str">
            <v>Đất ở tại đô thị</v>
          </cell>
          <cell r="J23" t="str">
            <v>Phố Trần Quốc Mạnh (Từ Đường Lê Lợi (Km381+530) đến Đường Võ Nguyên Giáp)</v>
          </cell>
        </row>
        <row r="24">
          <cell r="I24" t="str">
            <v>Đất trồng lúa</v>
          </cell>
          <cell r="J24"/>
        </row>
        <row r="25">
          <cell r="I25" t="str">
            <v>Đất trồng cây lâu năm; Đất lúa</v>
          </cell>
          <cell r="J25"/>
        </row>
        <row r="26">
          <cell r="I26" t="str">
            <v>Đất ở tại đô thị</v>
          </cell>
          <cell r="J26" t="str">
            <v>Phố Nguyễn Du (Từ Phố Nguyễn Tuân (Trụ sở Công ty cầu đường số 3) đến Phố Chu Văn An (Trường THPT nội trú))</v>
          </cell>
        </row>
        <row r="27">
          <cell r="I27" t="str">
            <v>Đất trồng cây hàng năm</v>
          </cell>
          <cell r="J27"/>
        </row>
        <row r="28">
          <cell r="I28" t="str">
            <v>Đất ở tại đô thị</v>
          </cell>
          <cell r="J28" t="str">
            <v>Phố Nguyễn Tuân (Từ Đường Lê Lợi (Km381+080) đến Phố Chu Văn An)</v>
          </cell>
        </row>
        <row r="29">
          <cell r="I29" t="str">
            <v>Đất ở tại đô thị</v>
          </cell>
          <cell r="J29" t="str">
            <v>Các vị trí còn lại trên địa bàn thị trấn Tân Uyên cũ</v>
          </cell>
        </row>
        <row r="30">
          <cell r="I30" t="str">
            <v>Đất ở tại đô thị</v>
          </cell>
          <cell r="J30" t="str">
            <v>Phố Hồ Xuân Hương (Từ Đường Lê Lợi (Trụ sở Chi cục thuế huyện) đến Tiếp giáp đoạn đường rẽ đi Trường THPT nội trú)</v>
          </cell>
        </row>
        <row r="31">
          <cell r="I31" t="str">
            <v>Đất trông cây lâu năm</v>
          </cell>
          <cell r="J31"/>
        </row>
        <row r="32">
          <cell r="I32" t="str">
            <v>Đất trông cây hàng năm khác</v>
          </cell>
          <cell r="J32"/>
        </row>
        <row r="33">
          <cell r="I33" t="str">
            <v>Đất ở: 80m2; Đất trồng cây hàng năm khác: 49m2</v>
          </cell>
          <cell r="J33"/>
        </row>
        <row r="34">
          <cell r="I34" t="str">
            <v>Đất ở tại đô thị</v>
          </cell>
          <cell r="J34" t="str">
            <v>Các vị trí còn lại trên địa bàn thị trấn Tân Uyên cũ</v>
          </cell>
        </row>
        <row r="35">
          <cell r="I35" t="str">
            <v>Đất ở: 150m2; Đất trồng cây hàng năm khác: 148,3m2</v>
          </cell>
          <cell r="J35"/>
        </row>
        <row r="36">
          <cell r="I36" t="str">
            <v>Đất ở tại đô thị</v>
          </cell>
          <cell r="J36" t="str">
            <v>Các vị trí còn lại trên địa bàn thị trấn Tân Uyên cũ</v>
          </cell>
        </row>
        <row r="37">
          <cell r="I37" t="str">
            <v>Đất trồng cây công nghiệp lâu năm</v>
          </cell>
          <cell r="J37"/>
        </row>
        <row r="38">
          <cell r="I38" t="str">
            <v>Đất ở: 180m2; Đất trồng cây hàng năm khác: 35,2m2</v>
          </cell>
          <cell r="J38"/>
        </row>
        <row r="39">
          <cell r="I39" t="str">
            <v>Đất trồng lúa nước còn lại</v>
          </cell>
          <cell r="J39"/>
        </row>
        <row r="40">
          <cell r="I40" t="str">
            <v>Đất ở tại đô thị: 80m2; Đất trồng cây hàng năm khác: 43m2</v>
          </cell>
          <cell r="J40"/>
        </row>
        <row r="41">
          <cell r="I41" t="str">
            <v>Đất ở tại đô thị</v>
          </cell>
          <cell r="J41" t="str">
            <v>Phố Phạm Ngọc Thạch (Từ Đường Lê Lợi (Km381+910) đến Phố Đặng Thùy Trâm)</v>
          </cell>
        </row>
        <row r="42">
          <cell r="I42" t="str">
            <v>Đất ở tại đô thị</v>
          </cell>
          <cell r="J42" t="str">
            <v>Đường Trần Hưng Đạo (Từ Đường Lê Lợi (Đầu cầu suối Huổi Chăng Luông đi Tổ dân phố số 26) đến Kè suối Nậm Chăng Luông (Khu 26))</v>
          </cell>
        </row>
        <row r="43">
          <cell r="I43" t="str">
            <v>Đất ở tại đô thị</v>
          </cell>
          <cell r="J43" t="str">
            <v>Phố Trần Quốc Mạnh (Từ Đường Lê Lợi (Km381+530) đến Đường Võ Nguyên Giáp)</v>
          </cell>
        </row>
        <row r="44">
          <cell r="I44" t="str">
            <v>Đất ở tại đô thị</v>
          </cell>
          <cell r="J44" t="str">
            <v>Phố Nguyễn Tuân (Từ Đường Lê Lợi (Km381+080) đến Phố Chu Văn An)</v>
          </cell>
        </row>
        <row r="45">
          <cell r="I45" t="str">
            <v>Đất ở tại đô thị</v>
          </cell>
          <cell r="J45" t="str">
            <v>Các vị trí còn lại trên địa bàn thị trấn Tân Uyên cũ</v>
          </cell>
        </row>
        <row r="46">
          <cell r="I46" t="str">
            <v>Đất ở tại đô thị</v>
          </cell>
          <cell r="J46" t="str">
            <v>Phố Hồ Xuân Hương (Từ Đường Lê Lợi (Trụ sở Chi cục thuế huyện) đến Tiếp giáp đoạn đường rẽ đi Trường THPT nội trú)</v>
          </cell>
        </row>
        <row r="47">
          <cell r="I47" t="str">
            <v>Đất trồng cây lâu năm</v>
          </cell>
          <cell r="J47"/>
        </row>
        <row r="48">
          <cell r="I48" t="str">
            <v>Đất ở nông thôn: 140m2
Đất trồng cây hàng năm: 18,7m2</v>
          </cell>
          <cell r="J48"/>
        </row>
        <row r="49">
          <cell r="I49" t="str">
            <v>Đất trồng cây hàng năm khác</v>
          </cell>
          <cell r="J49"/>
        </row>
        <row r="50">
          <cell r="I50" t="str">
            <v>Đất trồng lúa nước còn lại</v>
          </cell>
          <cell r="J50"/>
        </row>
        <row r="51">
          <cell r="I51" t="str">
            <v>Đất ở tại đô thị</v>
          </cell>
          <cell r="J51" t="str">
            <v>Đường Lê Lợi (Từ Tiếp giáp ranh giới đất Chi cục thuế đến Hết địa phận thị trấn Tân Uyên (Giáp xã Thân Thuộc))</v>
          </cell>
        </row>
        <row r="52">
          <cell r="I52" t="str">
            <v>Đất ở: 250m2
Đất trồng cây lâu năm: 3591,6m2</v>
          </cell>
          <cell r="J52"/>
        </row>
        <row r="53">
          <cell r="I53" t="str">
            <v>Đất ở tại đô thị</v>
          </cell>
          <cell r="J53" t="str">
            <v>Đường Võ Nguyên Giáp (Từ Đường Lê Lợi (Đầu cầu suối Huổi Chăng Luông đi Tổ dân phố số 15) đến Điểm giao nhau với đường xung quanh chợ)</v>
          </cell>
        </row>
        <row r="54">
          <cell r="I54" t="str">
            <v>Đất ở tại đô thị</v>
          </cell>
          <cell r="J54" t="str">
            <v>Phố Hồ Xuân Hương (Từ Đường Lê Lợi (Trụ sở Chi cục thuế huyện) đến Tiếp giáp đoạn đường rẽ đi Trường THPT nội trú)</v>
          </cell>
        </row>
        <row r="55">
          <cell r="I55" t="str">
            <v>Đất ở: 100m2
Đất trồng cây lâu năm: 100m2</v>
          </cell>
          <cell r="J55"/>
        </row>
        <row r="56">
          <cell r="I56" t="str">
            <v>Đất ở tại đô thị</v>
          </cell>
          <cell r="J56" t="str">
            <v>Đường Võ Nguyên Giáp (Từ Đường Lê Lợi (Đầu cầu suối Huổi Chăng Luông đi Tổ dân phố số 15) đến Điểm giao nhau với đường xung quanh chợ)</v>
          </cell>
        </row>
        <row r="57">
          <cell r="I57" t="str">
            <v>Đất ở tại đô thị</v>
          </cell>
          <cell r="J57" t="str">
            <v>Các vị trí còn lại trên địa bàn thị trấn Tân Uyên cũ</v>
          </cell>
        </row>
        <row r="58">
          <cell r="I58" t="str">
            <v>Đất ở tại đô thị</v>
          </cell>
          <cell r="J58" t="str">
            <v>Đường Võ Nguyên Giáp (Từ Đường Lê Lợi (Đầu cầu suối Huổi Chăng Luông đi Tổ dân phố số 15) đến Điểm giao nhau với đường xung quanh chợ)</v>
          </cell>
        </row>
        <row r="59">
          <cell r="I59" t="str">
            <v>Đất ở nông thôn: 140m2
Đất trồng cây hàng năm khác: 14,6m2</v>
          </cell>
          <cell r="J59"/>
        </row>
        <row r="60">
          <cell r="I60" t="str">
            <v>Đất rừng sản xuất</v>
          </cell>
          <cell r="J60"/>
        </row>
        <row r="61">
          <cell r="I61" t="str">
            <v>Đất ở tại đô thị</v>
          </cell>
          <cell r="J61" t="str">
            <v>Đường Lê Lợi (Từ Phía Bắc cầu Huổi Chăng Nọi đến Hết cửa hàng Xăng dầu số 8 Chi nhánh xăng dầu Lai Châu)</v>
          </cell>
        </row>
        <row r="62">
          <cell r="I62" t="str">
            <v>Đất ở đô thị: 105m2
Đất trồng cây hàng năm khác: 85m2</v>
          </cell>
          <cell r="J62"/>
        </row>
        <row r="63">
          <cell r="I63" t="str">
            <v>Đất ở tại đô thị</v>
          </cell>
          <cell r="J63" t="str">
            <v>Phố Nguyễn Tuân (Từ Đường Lê Lợi (Km381+080) đến Phố Chu Văn An)</v>
          </cell>
        </row>
        <row r="64">
          <cell r="I64" t="str">
            <v>Đất trồng cây lâu năm</v>
          </cell>
          <cell r="J64"/>
        </row>
        <row r="65">
          <cell r="I65" t="str">
            <v>Đất ở tại đô thị</v>
          </cell>
          <cell r="J65" t="str">
            <v>Phố Nguyễn Tuân (Từ Đường Lê Lợi (Km381+080) đến Phố Chu Văn An)</v>
          </cell>
        </row>
        <row r="66">
          <cell r="I66" t="str">
            <v>Đất trồng cây công nghiệp lâu năm</v>
          </cell>
          <cell r="J66" t="str">
            <v>Phố Nguyễn Tuân (Từ Đường Lê Lợi (Km381+080) đến Phố Chu Văn An)</v>
          </cell>
        </row>
        <row r="67">
          <cell r="I67" t="str">
            <v>Đất trồng cây công nghiệp lâu năm</v>
          </cell>
          <cell r="J67" t="str">
            <v>Phố Nguyễn Tuân (Từ Đường Lê Lợi (Km381+080) đến Phố Chu Văn An)</v>
          </cell>
        </row>
        <row r="68">
          <cell r="I68" t="str">
            <v>Đất trồng cây hàng năm khác</v>
          </cell>
          <cell r="J68" t="str">
            <v>Phố Nguyễn Tuân (Từ Đường Lê Lợi (Km381+080) đến Phố Chu Văn An)</v>
          </cell>
        </row>
        <row r="69">
          <cell r="I69" t="str">
            <v>Đất ở tại đô thị</v>
          </cell>
          <cell r="J69" t="str">
            <v>Phố Nguyễn Tuân (Từ Đường Lê Lợi (Km381+080) đến Phố Chu Văn An)</v>
          </cell>
        </row>
        <row r="70">
          <cell r="I70" t="str">
            <v>Đất ở tại đô thị</v>
          </cell>
          <cell r="J70" t="str">
            <v>Đường Võ Nguyên Giáp (Từ Đường Lê Lợi (Đầu cầu suối Huổi Chăng Luông đi Tổ dân phố số 15) đến Điểm giao nhau với đường xung quanh chợ)</v>
          </cell>
        </row>
        <row r="71">
          <cell r="I71" t="str">
            <v>Đất ở tại đô thị</v>
          </cell>
          <cell r="J71" t="str">
            <v>Phố Võ Thị Sáu (Từ Đường Lê Lợi (Km381+970) đến Đường Võ Nguyên Giáp)</v>
          </cell>
        </row>
        <row r="72">
          <cell r="I72" t="str">
            <v>Đất trồng cây lâu năm</v>
          </cell>
          <cell r="J72"/>
        </row>
        <row r="73">
          <cell r="I73" t="str">
            <v>Đất trồng lúa nước còn lại</v>
          </cell>
          <cell r="J73"/>
        </row>
        <row r="74">
          <cell r="I74" t="str">
            <v>Đất trồng cây hàng năm khác</v>
          </cell>
          <cell r="J74"/>
        </row>
        <row r="75">
          <cell r="I75" t="str">
            <v>Đất ở đô thị: 80m2
Đất trồng cây hàng năm: 38,5m2</v>
          </cell>
          <cell r="J75"/>
        </row>
        <row r="76">
          <cell r="I76" t="str">
            <v>Đất trồng cây lâu năm</v>
          </cell>
          <cell r="J76"/>
        </row>
        <row r="77">
          <cell r="I77" t="str">
            <v>Đất trồng lúa nước còn lại</v>
          </cell>
          <cell r="J77"/>
        </row>
        <row r="78">
          <cell r="I78" t="str">
            <v>Đất ở tại đô thị</v>
          </cell>
          <cell r="J78" t="str">
            <v>Đường Lê Lợi (Từ Phía Bắc cầu Huổi Chăng Nọi đến Hết cửa hàng Xăng dầu số 8 Chi nhánh xăng dầu Lai Châu)</v>
          </cell>
        </row>
        <row r="79">
          <cell r="I79" t="str">
            <v>Đất ở đô thị: 93m2
Đất trồng cây hàng năm: 118,5m2</v>
          </cell>
          <cell r="J79"/>
        </row>
        <row r="80">
          <cell r="I80" t="str">
            <v>Đất ở đô thị: 100m2
Đất trồng cây hàng năm: 245,6m2</v>
          </cell>
          <cell r="J80"/>
        </row>
        <row r="81">
          <cell r="I81" t="str">
            <v>Đất ở tại đô thị</v>
          </cell>
          <cell r="J81" t="str">
            <v>Phố Nguyễn Tuân (Từ Đường Lê Lợi (Km381+080) đến Phố Chu Văn An)</v>
          </cell>
        </row>
        <row r="82">
          <cell r="I82" t="str">
            <v>Đất ở tại đô thị</v>
          </cell>
          <cell r="J82" t="str">
            <v>Đường Võ Nguyên Giáp (Từ Đường Lê Lợi (Đầu cầu suối Huổi Chăng Luông đi Tổ dân phố số 15) đến Điểm giao nhau với đường xung quanh chợ)</v>
          </cell>
        </row>
        <row r="83">
          <cell r="I83" t="str">
            <v>Đất ở đô thị: 150m2
Đất trồng cây hàng năm: 276m2</v>
          </cell>
          <cell r="J83"/>
        </row>
        <row r="84">
          <cell r="I84" t="str">
            <v>Đất ở đô thị: 129,2m2
Đất trồng cây hàng năm: 78,6m2</v>
          </cell>
          <cell r="J84"/>
        </row>
        <row r="85">
          <cell r="I85" t="str">
            <v>Đất trồng cây hàng năm khác</v>
          </cell>
          <cell r="J85"/>
        </row>
        <row r="86">
          <cell r="I86" t="str">
            <v>Đất ở đô thị: 125,3m2
Đất trồng cây hàng năm: 36,4m2</v>
          </cell>
          <cell r="J86"/>
        </row>
        <row r="87">
          <cell r="I87" t="str">
            <v>Đất ở đô thị: 160m2
Đất trồng cây hàng năm: 159,2m2</v>
          </cell>
          <cell r="J87"/>
        </row>
        <row r="88">
          <cell r="I88" t="str">
            <v>Đất ở tại đô thị</v>
          </cell>
          <cell r="J88" t="str">
            <v>Đường Võ Nguyên Giáp (Từ Đường Lê Lợi (Đầu cầu suối Huổi Chăng Luông đi Tổ dân phố số 15) đến Điểm giao nhau với đường xung quanh chợ)</v>
          </cell>
        </row>
        <row r="89">
          <cell r="I89" t="str">
            <v>Đất ở tại đô thị</v>
          </cell>
          <cell r="J89" t="str">
            <v>Phố Chu Văn An (Từ Đường Lê Lợi (Km380+890) đến Tiếp giáp Trường THPT nội trú huyện)</v>
          </cell>
        </row>
        <row r="90">
          <cell r="I90" t="str">
            <v>RTS</v>
          </cell>
          <cell r="J90"/>
        </row>
        <row r="91">
          <cell r="I91" t="str">
            <v>Đất ở: 300m2
Đất trồng cây lâu năm: 109,6m2</v>
          </cell>
          <cell r="J91"/>
        </row>
        <row r="92">
          <cell r="I92" t="str">
            <v>Đất trồng cây hàng năm khác</v>
          </cell>
          <cell r="J92"/>
        </row>
        <row r="93">
          <cell r="I93" t="str">
            <v>Đất ở đô thị: 100m2
Đất trồng cây hàng năm: 25m2</v>
          </cell>
          <cell r="J93"/>
        </row>
        <row r="94">
          <cell r="I94" t="str">
            <v>Đất trồng cây hàng năm khác</v>
          </cell>
          <cell r="J94"/>
        </row>
        <row r="95">
          <cell r="I95" t="str">
            <v>Đất ở tại đô thị</v>
          </cell>
          <cell r="J95" t="str">
            <v>Đường Lê Lợi (Từ Phía Bắc cầu Huổi Chăng Nọi đến Hết cửa hàng Xăng dầu số 8 Chi nhánh xăng dầu Lai Châu)</v>
          </cell>
        </row>
        <row r="96">
          <cell r="I96" t="str">
            <v>Đất trồng cây lâu năm</v>
          </cell>
          <cell r="J96"/>
        </row>
        <row r="97">
          <cell r="I97" t="str">
            <v>Đất ở đô thị: 81,93m2
Đất trồng cây hàng năm khác: 93,82m2</v>
          </cell>
          <cell r="J97"/>
        </row>
        <row r="98">
          <cell r="I98" t="str">
            <v>Đất ở tại đô thị</v>
          </cell>
          <cell r="J98" t="str">
            <v>Các vị trí còn lại trên địa bàn thị trấn Tân Uyên cũ</v>
          </cell>
        </row>
        <row r="99">
          <cell r="I99" t="str">
            <v>Đất trồng cây lâu năm</v>
          </cell>
          <cell r="J99"/>
        </row>
        <row r="100">
          <cell r="I100" t="str">
            <v>Đất ở tại đô thị</v>
          </cell>
          <cell r="J100" t="str">
            <v>Các vị trí còn lại trên địa bàn thị trấn Tân Uyên cũ</v>
          </cell>
        </row>
        <row r="101">
          <cell r="I101" t="str">
            <v>Đất ở tại đô thị</v>
          </cell>
          <cell r="J101" t="str">
            <v>Phố Nguyễn Du (Từ Phố Nguyễn Tuân (Trụ sở Công ty cầu đường số 3) đến Phố Chu Văn An (Trường THPT nội trú))</v>
          </cell>
        </row>
        <row r="102">
          <cell r="I102" t="str">
            <v>Đất ở tại đô thị</v>
          </cell>
          <cell r="J102" t="str">
            <v>Đường Võ Nguyên Giáp (Từ Đường Lê Lợi (Đầu cầu suối Huổi Chăng Luông đi Tổ dân phố số 15) đến Điểm giao nhau với đường xung quanh chợ)</v>
          </cell>
        </row>
        <row r="103">
          <cell r="I103" t="str">
            <v>Đất ở đô thị: 125,3m2
Đất trồng cây lâu năm: 5,6m2</v>
          </cell>
          <cell r="J103"/>
        </row>
        <row r="104">
          <cell r="I104" t="str">
            <v>Đất ở tại đô thị</v>
          </cell>
          <cell r="J104" t="str">
            <v>Đường Nguyễn Hữu Thọ (Từ Đường Lê Lợi (Tổ dân phố số 2 đường đi bản Nà Ban) đến Cầu qua suối đi Nà Ban)</v>
          </cell>
        </row>
        <row r="105">
          <cell r="I105" t="str">
            <v>Đất ở tại đô thị</v>
          </cell>
          <cell r="J105" t="str">
            <v>Phố Võ Thị Sáu (Từ Đường Lê Lợi (Km381+970) đến Đường Võ Nguyên Giáp)</v>
          </cell>
        </row>
        <row r="106">
          <cell r="I106" t="str">
            <v>Đất ở đô thị: 250m2
Đất trồng cây hàng năm khác: 594m2</v>
          </cell>
          <cell r="J106"/>
        </row>
        <row r="107">
          <cell r="I107" t="str">
            <v>Đất ở đô thị: 80m2
Đất trồng cây hàng năm: 20m2</v>
          </cell>
          <cell r="J107" t="str">
            <v>VT1 Đường Lê Lợi (Từ Tiếp giáp ranh giới đất Chi cục thuế đến Hết địa phận thị trấn Tân Uyên (Giáp xã Thân Thuộc))</v>
          </cell>
        </row>
        <row r="108">
          <cell r="I108" t="str">
            <v>Đất trồng cây lâu năm</v>
          </cell>
          <cell r="J108"/>
        </row>
        <row r="109">
          <cell r="I109" t="str">
            <v>Đất trồng cây lâu năm</v>
          </cell>
          <cell r="J109"/>
        </row>
        <row r="110">
          <cell r="I110" t="str">
            <v>Đất ở tại đô thị</v>
          </cell>
          <cell r="J110" t="str">
            <v>Các vị trí còn lại trên địa bàn thị trấn Tân Uyên cũ</v>
          </cell>
        </row>
        <row r="111">
          <cell r="I111" t="str">
            <v>Đất ở tại đô thị</v>
          </cell>
          <cell r="J111"/>
        </row>
        <row r="112">
          <cell r="I112" t="str">
            <v>Đất ở tại đô thị</v>
          </cell>
          <cell r="J112"/>
        </row>
        <row r="113">
          <cell r="I113" t="str">
            <v>Đất ở: 124,7m2
Đất trồng cây hàng năm khác: 5m2</v>
          </cell>
          <cell r="J113" t="str">
            <v>VT1 Đường Lê Lợi (Từ Tiếp giáp cống Tổ 3 đến Hết địa phận thị trấn (Giáp xã Phúc Khoa))</v>
          </cell>
        </row>
        <row r="114">
          <cell r="I114" t="str">
            <v>Đất ở: 93,9m2
Đất trồng cây hàng năm khác: 140,6m2</v>
          </cell>
          <cell r="J114" t="str">
            <v>VT1 Đường 7/3 (Từ Đường Lê Lợi (Km381+720) đến Hết ranh giới đất Nhà máy chè Than Uyên)</v>
          </cell>
        </row>
        <row r="115">
          <cell r="I115" t="str">
            <v>Đất ở: 85m2
Đất trồng cây hàng năm: 36m2</v>
          </cell>
          <cell r="J115"/>
        </row>
        <row r="116">
          <cell r="I116" t="str">
            <v>Đất ở đô thị: 80,3m2
Đất trồng cây hàng năm: 84,7m2</v>
          </cell>
          <cell r="J116"/>
        </row>
        <row r="117">
          <cell r="I117" t="str">
            <v>Đất ở tại đô thị</v>
          </cell>
          <cell r="J117" t="str">
            <v>Phố Đặng Thùy Trâm (Từ Đường Lê Lợi (Km381+620) đến Phố Phạm Ngọc Thạch)</v>
          </cell>
        </row>
        <row r="118">
          <cell r="I118" t="str">
            <v>Đất ở tại đô thị</v>
          </cell>
          <cell r="J118" t="str">
            <v>Đường Nguyễn Trãi (Từ Đường Lê Lợi (Đầu cầu suối Huổi Chăng Luông đi Tổ dân phố số 32) đến Kè suối Nậm Chăng Luông Khu 32)</v>
          </cell>
        </row>
        <row r="119">
          <cell r="I119" t="str">
            <v>Đất ở tại đô thị</v>
          </cell>
          <cell r="J119" t="str">
            <v>Đường Võ Nguyên Giáp (Từ Phố Trần Quốc Mạnh đến Đường Lê Lợi (Km382+590))</v>
          </cell>
        </row>
        <row r="120">
          <cell r="I120" t="str">
            <v>Đất ở đô thị: 81,7m2
Đất trồng cây hàng năm: 78,7m2</v>
          </cell>
          <cell r="J120" t="str">
            <v>VT1 Phố Đặng Thùy Trâm (Từ Đường Lê Lợi (Km381+620) đến Phố Phạm Ngọc Thạch)</v>
          </cell>
        </row>
        <row r="121">
          <cell r="I121" t="str">
            <v>Đất ở đô thị: 120m2
Đất trồng cây hàng năm: 115,2m2</v>
          </cell>
          <cell r="J121" t="str">
            <v>Khu vực 1 - Vị trí 1 - Các xã: Trung Đồng, Pắc Ta</v>
          </cell>
        </row>
        <row r="122">
          <cell r="I122" t="str">
            <v>Đất ở tại đô thị</v>
          </cell>
          <cell r="J122" t="str">
            <v>Các vị trí còn lại trên địa bàn thị trấn Tân Uyên cũ</v>
          </cell>
        </row>
        <row r="123">
          <cell r="I123" t="str">
            <v>Đất ở đô thị: 84m2
Đất trồng cây hàng năm: 74,8m2</v>
          </cell>
          <cell r="J123" t="str">
            <v>VT1 Phố Đặng Thùy Trâm (Từ Đường Lê Lợi (Km381+620) đến Phố Phạm Ngọc Thạch)</v>
          </cell>
        </row>
        <row r="124">
          <cell r="I124" t="str">
            <v>Đất ở đô thị: 100m2
Đất trồng cây hàng năm: 49,8m2</v>
          </cell>
          <cell r="J124"/>
        </row>
        <row r="125">
          <cell r="I125" t="str">
            <v>Đất ở tại nông thôn</v>
          </cell>
          <cell r="J125" t="str">
            <v>Khu vực 1 - Vị trí 1 - Xã Trung Đồng cũ</v>
          </cell>
        </row>
        <row r="126">
          <cell r="I126" t="str">
            <v>Đất ở tại đô thị</v>
          </cell>
          <cell r="J126" t="str">
            <v>Đường Võ Nguyên Giáp (Từ Đường Lê Lợi (Đầu cầu suối Huổi Chăng Luông đi Tổ dân phố số 15) đến Điểm giao nhau với đường xung quanh chợ)</v>
          </cell>
        </row>
        <row r="127">
          <cell r="I127" t="str">
            <v>Đất trồng cây hàng năm khác</v>
          </cell>
          <cell r="J127"/>
        </row>
        <row r="128">
          <cell r="I128" t="str">
            <v>Đất ở tại đô thị</v>
          </cell>
          <cell r="J128" t="str">
            <v>Phố Chu Văn An (Từ Đường Lê Lợi (Km380+890) đến Tiếp giáp Trường THPT nội trú huyện)</v>
          </cell>
        </row>
        <row r="129">
          <cell r="I129" t="str">
            <v>Đất ở tại đô thị</v>
          </cell>
          <cell r="J129" t="str">
            <v>Phố Phạm Ngọc Thạch (Từ Đường Lê Lợi (Km381+910) đến Phố Đặng Thùy Trâm)</v>
          </cell>
        </row>
        <row r="130">
          <cell r="I130" t="str">
            <v>Đất ở đô thị: 216m2
Đất trồng cây hàng năm: 103,2m2</v>
          </cell>
          <cell r="J130" t="str">
            <v>VT1 Đường Lê Lợi (Từ Tiếp giáp cửa hàng Xăng dầu số 8 Chi nhánh xăng dầu Lai Châu đến Hết cống Tổ 3)</v>
          </cell>
        </row>
        <row r="131">
          <cell r="I131" t="str">
            <v>Đất ở đô thị: 150m2
Đất trồng cây hàng năm: 150m2</v>
          </cell>
          <cell r="J131"/>
        </row>
        <row r="132">
          <cell r="I132" t="str">
            <v>Đất trồng cây lâu năm</v>
          </cell>
          <cell r="J132"/>
        </row>
        <row r="133">
          <cell r="I133" t="str">
            <v>Đất trồng rừng sản xuất</v>
          </cell>
          <cell r="J133"/>
        </row>
        <row r="134">
          <cell r="I134" t="str">
            <v>Đất trồng cây hàng năm khác</v>
          </cell>
          <cell r="J134"/>
        </row>
        <row r="135">
          <cell r="I135" t="str">
            <v>Đất ở: 93,9m2
Đất trồng cây hàng năm khác: 140,6m2</v>
          </cell>
          <cell r="J135" t="str">
            <v>VT1 Đường 7/3 (Từ Đường Lê Lợi (Km381+720) đến Hết ranh giới đất Nhà máy chè Than Uyên)</v>
          </cell>
        </row>
        <row r="136">
          <cell r="I136" t="str">
            <v>Đất ở tại đô thị</v>
          </cell>
          <cell r="J136" t="str">
            <v>Các vị trí còn lại trên địa bàn thị trấn Tân Uyên cũ</v>
          </cell>
        </row>
        <row r="137">
          <cell r="I137" t="str">
            <v>Đất ở đô thị: 100m2
Đất trồng cây hàng năm khác: 67,7m2</v>
          </cell>
          <cell r="J137"/>
        </row>
        <row r="138">
          <cell r="I138" t="str">
            <v>Đất ở đô thị: 103,3m2
Đất trồng cây hàng năm khác: 8,8m2</v>
          </cell>
          <cell r="J138" t="str">
            <v>VT1 Đường Lê Lợi (Từ Phía Nam cầu Huổi Chăng Nọi đến Hết ranh giới đất Chi cục thuế)</v>
          </cell>
        </row>
        <row r="139">
          <cell r="I139" t="str">
            <v>Đất ở đô thị: 123,4m2
Đất trồng cây hàng năm khác: 29,5m2</v>
          </cell>
          <cell r="J139" t="str">
            <v>VT1 Đường Lê Lợi (Từ Tiếp giáp cửa hàng Xăng dầu số 8 Chi nhánh xăng dầu Lai Châu đến Hết cống Tổ 3)</v>
          </cell>
        </row>
        <row r="140">
          <cell r="I140" t="str">
            <v>Đất ở tại đô thị</v>
          </cell>
          <cell r="J140" t="str">
            <v>Đường Võ Nguyên Giáp (Từ Đường Lê Lợi (Đầu cầu suối Huổi Chăng Luông đi Tổ dân phố số 15) đến Điểm giao nhau với đường xung quanh chợ)</v>
          </cell>
        </row>
        <row r="141">
          <cell r="I141" t="str">
            <v>Đất ở đô thị: 84,2m2
Đất trồng cây hàng năm khác: 26,7m2</v>
          </cell>
          <cell r="J141" t="str">
            <v>VT1 Đường Võ Nguyên Giáp (Từ Đường Lê Lợi (Đầu cầu suối Huổi Chăng Luông đi Tổ dân phố số 15) đến Điểm giao nhau với đường xung quanh chợ)</v>
          </cell>
        </row>
        <row r="142">
          <cell r="I142" t="str">
            <v>Đất ở đô thị: 106,6m2
Đất trồng cây hàng năm khác: 259,3m2</v>
          </cell>
          <cell r="J142" t="str">
            <v>VT1 Đường Lê Lợi (Từ Tiếp giáp cống Tổ 3 đến Hết địa phận thị trấn (Giáp xã Phúc Khoa))</v>
          </cell>
        </row>
        <row r="143">
          <cell r="I143" t="str">
            <v>Đất ở tại đô thị</v>
          </cell>
          <cell r="J143" t="str">
            <v>Phố Nguyễn Tuân (Từ Đường Lê Lợi (Km381+080) đến Phố Chu Văn An)</v>
          </cell>
        </row>
        <row r="144">
          <cell r="I144" t="str">
            <v>Đất trồng cây hàng năm</v>
          </cell>
          <cell r="J144"/>
        </row>
        <row r="145">
          <cell r="I145" t="str">
            <v>Đất ở tại đô thị</v>
          </cell>
          <cell r="J145" t="str">
            <v>Đường Hoàng Liên Sơn (Từ Đường Lê Lợi (Km387+00) đến Giáp địa phận bản Hô Be)</v>
          </cell>
        </row>
        <row r="146">
          <cell r="I146" t="str">
            <v>Đất trồng cây hàng năm</v>
          </cell>
          <cell r="J146"/>
        </row>
        <row r="147">
          <cell r="I147" t="str">
            <v>Đất ở đô thị: 119,97m2
Đất trồng cây hàng năm: 10,53m2</v>
          </cell>
          <cell r="J147"/>
        </row>
        <row r="148">
          <cell r="I148" t="str">
            <v>Đất trồng cây lâu năm</v>
          </cell>
          <cell r="J148"/>
        </row>
        <row r="149">
          <cell r="I149" t="str">
            <v>Đất trồng cây hàng năm khác</v>
          </cell>
          <cell r="J149"/>
        </row>
        <row r="150">
          <cell r="I150" t="str">
            <v>Đất ở đô thị: 250m2
Đất trồng cây hàng năm: 514,2m2</v>
          </cell>
          <cell r="J150"/>
        </row>
        <row r="151">
          <cell r="I151" t="str">
            <v>Đất ở đô thị: 82,5m2
Đất trồng cây hàng năm: 57,2m2</v>
          </cell>
          <cell r="J151"/>
        </row>
        <row r="152">
          <cell r="I152" t="str">
            <v>Đất trồng cây hàng năm khác</v>
          </cell>
          <cell r="J152"/>
        </row>
        <row r="153">
          <cell r="I153" t="str">
            <v>Đất ở tại nông thôn</v>
          </cell>
          <cell r="J153" t="str">
            <v>Khu vực 1 - Vị trí 1 - Xã Thân Thuộc cũ</v>
          </cell>
        </row>
        <row r="154">
          <cell r="I154" t="str">
            <v>Đất ở tại nông thôn: 120m2
Đất trồng cây hàng năm: 55m2</v>
          </cell>
          <cell r="J154" t="str">
            <v>Khu vực 1 - Vị trí 1 - Các xã: Thân Thuộc, Phúc Khoa</v>
          </cell>
        </row>
        <row r="155">
          <cell r="I155" t="str">
            <v>LUA</v>
          </cell>
          <cell r="J155"/>
        </row>
        <row r="156">
          <cell r="I156" t="str">
            <v>Đất trồng lúa nước còn lại</v>
          </cell>
          <cell r="J156"/>
        </row>
        <row r="157">
          <cell r="I157" t="str">
            <v>Đất ở tại nông thôn</v>
          </cell>
          <cell r="J157" t="str">
            <v>Khu vực 1 - Vị trí 1 - Xã Thân Thuộc cũ</v>
          </cell>
        </row>
        <row r="158">
          <cell r="I158" t="str">
            <v>Đất ở tại nông thôn</v>
          </cell>
          <cell r="J158" t="str">
            <v>Khu vực 1 - Vị trí 1 - Xã Thân Thuộc cũ</v>
          </cell>
        </row>
        <row r="159">
          <cell r="I159" t="str">
            <v>Đất ở tại nông thôn: 200m2
Đất trồng cây hàng năm: 40m2</v>
          </cell>
          <cell r="J159" t="str">
            <v>Khu vực 1 - Vị trí 1 - Các xã: Thân Thuộc, Phúc Khoa</v>
          </cell>
        </row>
        <row r="160">
          <cell r="I160" t="str">
            <v>Đất trồng cây hàng năm khác</v>
          </cell>
          <cell r="J160"/>
        </row>
        <row r="161">
          <cell r="I161" t="str">
            <v>Đất trồng cây lâu năm</v>
          </cell>
          <cell r="J161"/>
        </row>
        <row r="162">
          <cell r="I162" t="str">
            <v>Đất ở tại nông thôn: 240,1m2
Đất trồng cây hàng năm: 1134,9m2</v>
          </cell>
          <cell r="J162" t="str">
            <v>Khu vực 1 - Vị trí 1 - Các xã: Thân Thuộc, Phúc Khoa</v>
          </cell>
        </row>
        <row r="163">
          <cell r="I163" t="str">
            <v>RTS</v>
          </cell>
          <cell r="J163"/>
        </row>
        <row r="164">
          <cell r="I164" t="str">
            <v>LUA</v>
          </cell>
          <cell r="J164"/>
        </row>
        <row r="165">
          <cell r="I165" t="str">
            <v>Đất trồng cây hàng năm khác</v>
          </cell>
          <cell r="J165"/>
        </row>
        <row r="166">
          <cell r="I166" t="str">
            <v>Đất ở tại nông thôn</v>
          </cell>
          <cell r="J166" t="str">
            <v>Khu vực 1 - Vị trí 1 - Xã Thân Thuộc cũ</v>
          </cell>
        </row>
        <row r="167">
          <cell r="I167" t="str">
            <v>Đất trồng cây hàng năm khác</v>
          </cell>
          <cell r="J167"/>
        </row>
        <row r="168">
          <cell r="I168" t="str">
            <v>Đất ở tại nông thôn</v>
          </cell>
          <cell r="J168" t="str">
            <v>Khu vực 1 - Vị trí 1 - Xã Thân Thuộc cũ</v>
          </cell>
        </row>
        <row r="169">
          <cell r="I169" t="str">
            <v>Đất ở tại nông thôn</v>
          </cell>
          <cell r="J169" t="str">
            <v>Khu vực 1 - Vị trí 1 - Xã Thân Thuộc cũ</v>
          </cell>
        </row>
        <row r="170">
          <cell r="I170" t="str">
            <v>Đất trồng lúa nước: 149,3m2
Đất trồng cây hàng năm: 3942,4m2</v>
          </cell>
          <cell r="J170"/>
        </row>
        <row r="171">
          <cell r="I171" t="str">
            <v>Đất ở tại nông thôn</v>
          </cell>
          <cell r="J171" t="str">
            <v>Khu vực 1 - Vị trí 1 - Xã Thân Thuộc cũ</v>
          </cell>
        </row>
        <row r="172">
          <cell r="I172" t="str">
            <v>Đất chuyên trồng lúa nước</v>
          </cell>
          <cell r="J172"/>
        </row>
        <row r="173">
          <cell r="I173" t="str">
            <v>Đất ở tại nông thôn</v>
          </cell>
          <cell r="J173" t="str">
            <v>Khu vực 1 - Vị trí 1 - Xã Thân Thuộc cũ</v>
          </cell>
        </row>
        <row r="174">
          <cell r="I174" t="str">
            <v>Đất ở tại nông thôn</v>
          </cell>
          <cell r="J174" t="str">
            <v>Khu vực 1 - Vị trí 1 - Xã Thân Thuộc cũ</v>
          </cell>
        </row>
        <row r="175">
          <cell r="I175" t="str">
            <v>Đất chuyển trồng lúa nước</v>
          </cell>
          <cell r="J175"/>
        </row>
        <row r="176">
          <cell r="I176" t="str">
            <v>Đất chuyển trồng lúa nước</v>
          </cell>
          <cell r="J176"/>
        </row>
        <row r="177">
          <cell r="I177" t="str">
            <v>Đất chuyển trồng lúa nước</v>
          </cell>
          <cell r="J177"/>
        </row>
        <row r="178">
          <cell r="I178" t="str">
            <v>Đất chuyển trồng lúa nước</v>
          </cell>
          <cell r="J178"/>
        </row>
        <row r="179">
          <cell r="I179" t="str">
            <v>Đất chuyển trồng lúa nước</v>
          </cell>
          <cell r="J179"/>
        </row>
        <row r="180">
          <cell r="I180" t="str">
            <v>Đất trồng cây hàng năm khác</v>
          </cell>
          <cell r="J180"/>
        </row>
        <row r="181">
          <cell r="I181" t="str">
            <v>Đất ở tại nông thôn</v>
          </cell>
          <cell r="J181" t="str">
            <v>Khu vực 1 - Vị trí 1 - Xã Thân Thuộc cũ</v>
          </cell>
        </row>
        <row r="182">
          <cell r="I182" t="str">
            <v>Đất ở tại nông thôn</v>
          </cell>
          <cell r="J182" t="str">
            <v>Khu vực 1 - Vị trí 1 - Quốc lộ 32: Đoạn từ Hạt Kiểm Lâm huyện đến hết ranh giới đất quy hoạch chung đô thị thị trấn Tân Uyên đến năm 2030</v>
          </cell>
        </row>
        <row r="183">
          <cell r="I183" t="str">
            <v>Đất ở tại nông thôn</v>
          </cell>
          <cell r="J183" t="str">
            <v>Khu vực 1 - Vị trí 1 - Các đường nhánh thuộc mặt bằng dự án: Phát triển quỹ đất bố trí đất ở dân cư</v>
          </cell>
        </row>
        <row r="184">
          <cell r="I184" t="str">
            <v>Đất ở tại nông thôn</v>
          </cell>
          <cell r="J184" t="str">
            <v>Khu vực 1 - Vị trí 1 - Các đường nhánh thuộc mặt bằng dự án: Phát triển quỹ đất bố trí đất ở dân cư</v>
          </cell>
        </row>
        <row r="185">
          <cell r="I185" t="str">
            <v>Đất chuyển trồng lúa nước</v>
          </cell>
          <cell r="J185"/>
        </row>
        <row r="186">
          <cell r="I186" t="str">
            <v>Đất trồng cây hàng năm khác</v>
          </cell>
          <cell r="J186"/>
        </row>
        <row r="187">
          <cell r="I187" t="str">
            <v>Đất trồng cây lâu năm</v>
          </cell>
          <cell r="J187"/>
        </row>
        <row r="188">
          <cell r="I188" t="str">
            <v>Đất nuôi trồng thủy sản</v>
          </cell>
          <cell r="J188"/>
        </row>
        <row r="189">
          <cell r="I189" t="str">
            <v>Đất ở tại nông thôn</v>
          </cell>
          <cell r="J189" t="str">
            <v>Khu vực 1 - Vị trí 1 - Quốc lộ 32: Đoạn từ Hạt Kiểm Lâm huyện đến hết ranh giới đất quy hoạch chung đô thị thị trấn Tân Uyên đến năm 2030</v>
          </cell>
        </row>
        <row r="190">
          <cell r="I190" t="str">
            <v>Đất ở tại nông thôn</v>
          </cell>
          <cell r="J190" t="str">
            <v>Khu vực 1 - Vị trí 1 - Các đường nhánh thuộc mặt bằng dự án: Phát triển quỹ đất bố trí đất ở dân cư</v>
          </cell>
        </row>
        <row r="191">
          <cell r="I191" t="str">
            <v>Đất ở tại nông thôn</v>
          </cell>
          <cell r="J191" t="str">
            <v>Khu vực 1 - Vị trí 1 - Quốc lộ 32: Đoạn từ Hạt Kiểm Lâm huyện đến hết ranh giới đất quy hoạch chung đô thị thị trấn Tân Uyên đến năm 2030</v>
          </cell>
        </row>
        <row r="192">
          <cell r="I192" t="str">
            <v>Đất trồng lúa nước còn lại</v>
          </cell>
          <cell r="J192"/>
        </row>
        <row r="193">
          <cell r="I193" t="str">
            <v>Đất ở tại nông thôn</v>
          </cell>
          <cell r="J193" t="str">
            <v>Khu vực 1 - Vị trí 1 - Các đường nhánh thuộc mặt bằng dự án: Phát triển quỹ đất bố trí đất ở dân cư</v>
          </cell>
        </row>
        <row r="194">
          <cell r="I194" t="str">
            <v>Đất ở tại nông thôn</v>
          </cell>
          <cell r="J194" t="str">
            <v>Khu vực 1 - Vị trí 1 - Xã Thân Thuộc cũ</v>
          </cell>
        </row>
        <row r="195">
          <cell r="I195" t="str">
            <v>Đất ở tại nông thôn</v>
          </cell>
          <cell r="J195" t="str">
            <v>Khu vực 1 - Vị trí 1 - Xã Thân Thuộc cũ</v>
          </cell>
        </row>
        <row r="196">
          <cell r="I196" t="str">
            <v>Đất ở tại nông thôn</v>
          </cell>
          <cell r="J196" t="str">
            <v>Khu vực 1 - Vị trí 1 - Xã Thân Thuộc cũ</v>
          </cell>
        </row>
        <row r="197">
          <cell r="I197" t="str">
            <v>Đất ở tại nông thôn</v>
          </cell>
          <cell r="J197" t="str">
            <v>Khu vực 1 - Vị trí 1 - Quốc lộ 32: Đoạn từ Hạt Kiểm Lâm huyện đến hết ranh giới đất quy hoạch chung đô thị thị trấn Tân Uyên đến năm 2030</v>
          </cell>
        </row>
        <row r="198">
          <cell r="I198" t="str">
            <v>Đất ở tại nông thôn</v>
          </cell>
          <cell r="J198" t="str">
            <v>Khu vực 1 - Vị trí 1 - Xã Thân Thuộc cũ</v>
          </cell>
        </row>
        <row r="199">
          <cell r="I199" t="str">
            <v>Đất ở tại nông thôn: 120m2
Đất trồng cây lâu năm 363,3m2</v>
          </cell>
          <cell r="J199"/>
        </row>
        <row r="200">
          <cell r="I200" t="str">
            <v>Đất trồng lúa</v>
          </cell>
          <cell r="J200"/>
        </row>
        <row r="201">
          <cell r="I201" t="str">
            <v>Đất trống cây lâu năm</v>
          </cell>
          <cell r="J201"/>
        </row>
        <row r="202">
          <cell r="I202"/>
          <cell r="J202"/>
        </row>
        <row r="203">
          <cell r="I203"/>
          <cell r="J203"/>
        </row>
        <row r="204">
          <cell r="I204"/>
          <cell r="J204"/>
        </row>
        <row r="205">
          <cell r="I205"/>
          <cell r="J205"/>
        </row>
        <row r="206">
          <cell r="I206"/>
          <cell r="J206"/>
        </row>
        <row r="207">
          <cell r="I207"/>
          <cell r="J207"/>
        </row>
        <row r="208">
          <cell r="I208"/>
          <cell r="J208"/>
        </row>
        <row r="209">
          <cell r="I209"/>
          <cell r="J209"/>
        </row>
        <row r="210">
          <cell r="I210"/>
          <cell r="J210"/>
        </row>
        <row r="211">
          <cell r="I211" t="str">
            <v>Đất ở tại đô thị</v>
          </cell>
          <cell r="J211" t="str">
            <v>Các vị trí còn lại trên địa bàn thị trấn Tân Uyên cũ</v>
          </cell>
        </row>
        <row r="212">
          <cell r="I212" t="str">
            <v>Đất ở tại đô thị: 161,1,; Đất trồng cây: 256,9</v>
          </cell>
          <cell r="J212"/>
        </row>
        <row r="213">
          <cell r="I213" t="str">
            <v>Đất ở tại đô thị: 200; Đất trồng cây: 685,9</v>
          </cell>
          <cell r="J213"/>
        </row>
        <row r="214">
          <cell r="I214" t="str">
            <v>Đất ở tại đô thị</v>
          </cell>
          <cell r="J214"/>
        </row>
        <row r="215">
          <cell r="I215" t="str">
            <v>Đất ở tại đô thị</v>
          </cell>
          <cell r="J215" t="str">
            <v>Phố Nguyễn Tuân (Từ Đường Lê Lợi (Km381+080) đến Phố Chu Văn An)</v>
          </cell>
        </row>
        <row r="216">
          <cell r="I216" t="str">
            <v>Đất trồng lúa nước</v>
          </cell>
          <cell r="J216"/>
        </row>
        <row r="217">
          <cell r="I217" t="str">
            <v>Đất ở tại nông thôn</v>
          </cell>
          <cell r="J217" t="str">
            <v>Khu vực 1 - Vị trí 1 - Xã Trung Đồng cũ</v>
          </cell>
        </row>
        <row r="218">
          <cell r="I218" t="str">
            <v>Đất ở đô thị: 161,1 và đất trồng cây 256,9</v>
          </cell>
          <cell r="J218"/>
        </row>
        <row r="219">
          <cell r="I219" t="str">
            <v>Đất ở đô thị: 109,9 và đất trồng cây 54,2</v>
          </cell>
          <cell r="J219"/>
        </row>
        <row r="220">
          <cell r="I220" t="str">
            <v>Đất ở tại nông thôn</v>
          </cell>
          <cell r="J220" t="str">
            <v>Khu vực 1 - Vị trí 1 - Xã Pắc Ta cũ</v>
          </cell>
        </row>
        <row r="221">
          <cell r="I221" t="str">
            <v>Đất ở đô thị: 250 và đất trồng cây 69,8</v>
          </cell>
          <cell r="J221"/>
        </row>
        <row r="222">
          <cell r="I222" t="str">
            <v>Đất ở đô thị: 121,1 và đất trồng cây 41</v>
          </cell>
          <cell r="J222"/>
        </row>
        <row r="223">
          <cell r="I223" t="str">
            <v>Đất trồng cây hàng năm</v>
          </cell>
          <cell r="J223"/>
        </row>
        <row r="224">
          <cell r="I224" t="str">
            <v>Đất ở đô thị: 126 và đất trồng cây 795,2</v>
          </cell>
          <cell r="J224" t="str">
            <v>Đường Hoàng Liên Sơn (Từ Đường Lê Lợi (Km387+00) đến Giáp địa phận bản Hô Be)</v>
          </cell>
        </row>
        <row r="225">
          <cell r="I225" t="str">
            <v>Đất ở đô thị: 112 và đất trồng cây 436,5</v>
          </cell>
          <cell r="J225" t="str">
            <v>Đường Hoàng Liên Sơn (Từ Đường Lê Lợi (Km387+00) đến Giáp địa phận bản Hô Be)</v>
          </cell>
        </row>
        <row r="226">
          <cell r="I226" t="str">
            <v>Đất ở đô thị: 150 và đất trồng cây 32,4</v>
          </cell>
          <cell r="J226" t="str">
            <v>VT3 Đường Lê Lợi (Từ Tiếp giáp cống Tổ 3 đến Hết địa phận thị trấn (Giáp xã Phúc Khoa))</v>
          </cell>
        </row>
        <row r="227">
          <cell r="I227" t="str">
            <v>Đất ở tại đô thị</v>
          </cell>
          <cell r="J227" t="str">
            <v>Các vị trí còn lại trên địa bàn thị trấn Tân Uyên cũ</v>
          </cell>
        </row>
        <row r="228">
          <cell r="I228" t="str">
            <v>Đất trồng cây hàng năm</v>
          </cell>
          <cell r="J228"/>
        </row>
        <row r="229">
          <cell r="I229" t="str">
            <v>Đất trồng lúa nước</v>
          </cell>
          <cell r="J229"/>
        </row>
        <row r="230">
          <cell r="I230" t="str">
            <v>Đất trồng lúa nước</v>
          </cell>
          <cell r="J230"/>
        </row>
        <row r="231">
          <cell r="I231" t="str">
            <v>Đất trồng lúa nước</v>
          </cell>
          <cell r="J231"/>
        </row>
        <row r="232">
          <cell r="I232" t="str">
            <v>Đất trồng lúa nước</v>
          </cell>
          <cell r="J232"/>
        </row>
        <row r="233">
          <cell r="I233" t="str">
            <v>Đất trồng lúa nước</v>
          </cell>
          <cell r="J233"/>
        </row>
        <row r="234">
          <cell r="I234" t="str">
            <v>Đất trồng cây lâu năm</v>
          </cell>
          <cell r="J234"/>
        </row>
        <row r="235">
          <cell r="I235" t="str">
            <v>Đất ở tại đô thị</v>
          </cell>
          <cell r="J235" t="str">
            <v>Các vị trí còn lại trên địa bàn thị trấn Tân Uyên cũ</v>
          </cell>
        </row>
        <row r="236">
          <cell r="I236" t="str">
            <v>Đất ở đô thị: 109,9 và đất trồng cây 54,2</v>
          </cell>
          <cell r="J236"/>
        </row>
        <row r="237">
          <cell r="I237" t="str">
            <v>Đất ở đô thị: 150 và đất trồng cây 43,9</v>
          </cell>
          <cell r="J237" t="str">
            <v>VT1 Đường Lê Lợi (Từ Phía Bắc cầu Huổi Chăng Nọi đến Hết cửa hàng Xăng dầu số 8 Chi nhánh xăng dầu Lai Châu)</v>
          </cell>
        </row>
        <row r="238">
          <cell r="I238" t="str">
            <v>Đất ở đô thị: 120 và đất trồng cây 263,3</v>
          </cell>
          <cell r="J238"/>
        </row>
        <row r="239">
          <cell r="I239" t="str">
            <v>Đất ở tại đô thị</v>
          </cell>
          <cell r="J239" t="str">
            <v>Các vị trí còn lại trên địa bàn thị trấn Tân Uyên cũ</v>
          </cell>
        </row>
        <row r="240">
          <cell r="I240" t="str">
            <v>Đất ở đô thị: 80 và đất trồng cây 358,2</v>
          </cell>
          <cell r="J240"/>
        </row>
        <row r="241">
          <cell r="I241" t="str">
            <v>Đất ở đô thị: 80 và đất trồng cây 32,9</v>
          </cell>
          <cell r="J241"/>
        </row>
        <row r="242">
          <cell r="I242" t="str">
            <v>Đất ở tại đô thị</v>
          </cell>
          <cell r="J242" t="str">
            <v>Đường Lê Lợi (Từ Tiếp giáp ranh giới đất Chi cục thuế đến Hết địa phận thị trấn Tân Uyên (Giáp xã Thân Thuộc))</v>
          </cell>
        </row>
        <row r="243">
          <cell r="I243" t="str">
            <v>Đất trồng cây</v>
          </cell>
          <cell r="J243"/>
        </row>
        <row r="244">
          <cell r="I244" t="str">
            <v>Đất ở đô thị: 80 và đất trồng cây 35</v>
          </cell>
          <cell r="J244" t="str">
            <v>VT1 Đường Lê Lợi (Từ Tiếp giáp ranh giới đất Chi cục thuế đến Hết địa phận thị trấn Tân Uyên (Giáp xã Thân Thuộc))</v>
          </cell>
        </row>
        <row r="245">
          <cell r="I245" t="str">
            <v>Đất ở đô thị: 123,4 và đất trồng cây 29,5</v>
          </cell>
          <cell r="J245" t="str">
            <v>VT1 Đường Lê Lợi (Từ Phía Bắc cầu Huổi Chăng Nọi đến Hết cửa hàng Xăng dầu số 8 Chi nhánh xăng dầu Lai Châu)</v>
          </cell>
        </row>
        <row r="246">
          <cell r="I246" t="str">
            <v>Đất trồng cây hàng năm khác</v>
          </cell>
          <cell r="J246"/>
        </row>
        <row r="247">
          <cell r="I247" t="str">
            <v>Đất ở đô thị: 80 và đất trồng cây 85</v>
          </cell>
          <cell r="J247"/>
        </row>
        <row r="248">
          <cell r="I248" t="str">
            <v>Đất ở đô thị: 164,1 và đất trồng cây 184,6</v>
          </cell>
          <cell r="J248" t="str">
            <v>VT1 Đường Lê Lợi (Từ Tiếp giáp cửa hàng Xăng dầu số 8 Chi nhánh xăng dầu Lai Châu đến Hết cống Tổ 3)</v>
          </cell>
        </row>
        <row r="249">
          <cell r="I249" t="str">
            <v>Đất ở tại đô thị</v>
          </cell>
          <cell r="J249" t="str">
            <v>Phố Nguyễn Tuân (Từ Đường Lê Lợi (Km381+080) đến Phố Chu Văn An)</v>
          </cell>
        </row>
        <row r="250">
          <cell r="I250" t="str">
            <v>Đất trồng cây hàng năm khác</v>
          </cell>
          <cell r="J250"/>
        </row>
        <row r="251">
          <cell r="I251" t="str">
            <v>Đất trồng cây hàng năm khác</v>
          </cell>
          <cell r="J251"/>
        </row>
        <row r="252">
          <cell r="I252" t="str">
            <v>Đất trồng công nghiệp lâu năm</v>
          </cell>
          <cell r="J252"/>
        </row>
        <row r="253">
          <cell r="I253" t="str">
            <v>Đất ở đô thị: 119,8 và đất trồng cây 164,9</v>
          </cell>
          <cell r="J253" t="str">
            <v>VT1 Đường 7/3 (Từ Đường Lê Lợi (Km381+720) đến Hết ranh giới đất Nhà máy chè Than Uyên)</v>
          </cell>
        </row>
        <row r="254">
          <cell r="I254" t="str">
            <v>Đất ở đô thị: 113,5 và đất trồng cây: 71,7m</v>
          </cell>
          <cell r="J254"/>
        </row>
        <row r="255">
          <cell r="I255"/>
          <cell r="J255"/>
        </row>
        <row r="256">
          <cell r="I256" t="str">
            <v>Đất ở tại đô thị</v>
          </cell>
          <cell r="J256" t="str">
            <v>Phố Nguyễn Tuân (Từ Phố Chu Văn An đến Phố Hồ Xuân Hương (Trụ sở Chi cục thuế huyện))</v>
          </cell>
        </row>
        <row r="257">
          <cell r="I257" t="str">
            <v>Đất ở: 84,8
Đất trồng cây hàng năm khác: 74,2m</v>
          </cell>
          <cell r="J257"/>
        </row>
        <row r="258">
          <cell r="I258" t="str">
            <v>Đất ở tại đô thị</v>
          </cell>
          <cell r="J258" t="str">
            <v>Đường Nguyễn Văn Linh (Từ Đường Lê Lợi (cổng sân vận động huyện) đến Đường Võ Nguyên Giáp)</v>
          </cell>
        </row>
        <row r="259">
          <cell r="I259" t="str">
            <v>Đất ở tại đô thị: 108,3
Đất trồng cây hàng năm khác: 66,7</v>
          </cell>
          <cell r="J259"/>
        </row>
        <row r="260">
          <cell r="I260" t="str">
            <v>Đất ở tại đô thị</v>
          </cell>
          <cell r="J260" t="str">
            <v>Phố Nguyễn Tuân (Từ Đường Lê Lợi (Km381+080) đến Phố Chu Văn An)</v>
          </cell>
        </row>
        <row r="261">
          <cell r="I261" t="str">
            <v>Đất ở tại đô thị</v>
          </cell>
          <cell r="J261" t="str">
            <v>Các vị trí còn lại trên địa bàn thị trấn Tân Uyên cũ</v>
          </cell>
        </row>
        <row r="262">
          <cell r="I262" t="str">
            <v>Đất ở tại đô thị</v>
          </cell>
          <cell r="J262" t="str">
            <v>Đường Lê Lợi (Từ Phía Bắc cầu Huổi Chăng Nọi đến Hết cửa hàng Xăng dầu số 8 Chi nhánh xăng dầu Lai Châu)</v>
          </cell>
        </row>
        <row r="263">
          <cell r="I263" t="str">
            <v>Đất trồng cây lâu năm</v>
          </cell>
          <cell r="J263"/>
        </row>
        <row r="264">
          <cell r="I264" t="str">
            <v>Đất trồng cây lâu năm</v>
          </cell>
          <cell r="J264"/>
        </row>
        <row r="265">
          <cell r="I265" t="str">
            <v>Đất trồng lúa nước còn lại</v>
          </cell>
          <cell r="J265" t="str">
            <v>Khu vực 1 - Vị trí 1 - Các xã: Mường Khoa, Nậm Cần</v>
          </cell>
        </row>
        <row r="266">
          <cell r="I266" t="str">
            <v>Đất trồng cây hàng năm khác</v>
          </cell>
          <cell r="J266" t="str">
            <v>Khu vực 1 - Vị trí 1 - Các xã: Mường Khoa, Nậm Cần</v>
          </cell>
        </row>
        <row r="267">
          <cell r="I267" t="str">
            <v>Đất trồng cây lâu năm</v>
          </cell>
          <cell r="J267"/>
        </row>
        <row r="268">
          <cell r="I268" t="str">
            <v>Đất ở tại nông thôn</v>
          </cell>
          <cell r="J268" t="str">
            <v>Khu vực 1 - Vị trí 1 - Quốc lộ 32: Đoạn từ tiếp giáp địa phận thị trấn Tân Uyên cũ đến hết ranh giới đất quy hoạch Bến xe, Chợ xã Thân Thuộc cũ</v>
          </cell>
        </row>
        <row r="269">
          <cell r="I269" t="str">
            <v>Đất trồng lúa nước còn lại</v>
          </cell>
          <cell r="J269" t="str">
            <v>Khu vực 1 - Vị trí 1 - Các xã: Thân Thuộc, Phúc Khoa</v>
          </cell>
        </row>
        <row r="270">
          <cell r="I270" t="str">
            <v>Đất trồng lúa nước còn lại</v>
          </cell>
          <cell r="J270" t="str">
            <v>Khu vực 1 - Vị trí 1 - Các xã: Mường Khoa, Nậm Cần</v>
          </cell>
        </row>
        <row r="271">
          <cell r="I271" t="str">
            <v>Đất ở tại nông thôn: 120
Đất trồng cây lâu năm: 363,5</v>
          </cell>
          <cell r="J271" t="str">
            <v>Khu vực 1 - Vị trí 1 - Các xã: Thân Thuộc, Phúc Khoa</v>
          </cell>
        </row>
        <row r="272">
          <cell r="I272" t="str">
            <v>Đất trồng cây hàng năm khác</v>
          </cell>
          <cell r="J272" t="str">
            <v>Khu vực 1 - Vị trí 1 - Các xã: Mường Khoa, Nậm Cần</v>
          </cell>
        </row>
        <row r="273">
          <cell r="I273" t="str">
            <v>Đất trồng lúa nước còn lại</v>
          </cell>
          <cell r="J273" t="str">
            <v>Khu vực 1 - Vị trí 1 - Các xã: Mường Khoa, Nậm Cần</v>
          </cell>
        </row>
        <row r="274">
          <cell r="I274" t="str">
            <v>Đất trồng cây hàng năm khác</v>
          </cell>
          <cell r="J274"/>
        </row>
        <row r="275">
          <cell r="I275" t="str">
            <v>Đất trông lúa nước còn lại</v>
          </cell>
          <cell r="J275" t="str">
            <v>Khu vực 1 - Vị trí 1 - Các xã: Mường Khoa, Nậm Cần</v>
          </cell>
        </row>
        <row r="276">
          <cell r="I276" t="str">
            <v>Đất trồng cây hàng năm khác</v>
          </cell>
          <cell r="J276" t="str">
            <v>Khu vực 1 - Vị trí 1 - Các xã: Thân Thuộc, Phúc Khoa</v>
          </cell>
        </row>
        <row r="277">
          <cell r="I277" t="str">
            <v>Đất trồng cây lâu năm</v>
          </cell>
          <cell r="J277" t="str">
            <v>Khu vực 1 - Vị trí 1 - Các xã: Thân Thuộc, Phúc Khoa</v>
          </cell>
        </row>
        <row r="278">
          <cell r="I278" t="str">
            <v>Đất nuôi trồng thuỷ sản</v>
          </cell>
          <cell r="J278" t="str">
            <v>Khu vực 1 - Vị trí 1 - Các xã: Thân Thuộc, Phúc Khoa</v>
          </cell>
        </row>
        <row r="279">
          <cell r="I279" t="str">
            <v>Đất ở tại nông thôn</v>
          </cell>
          <cell r="J279" t="str">
            <v>Khu vực 1 - Vị trí 1 - Các đường nhánh thuộc mặt bằng dự án: Phát triển quỹ đất bố trí đất ở dân cư</v>
          </cell>
        </row>
        <row r="280">
          <cell r="I280" t="str">
            <v>Đất trồng cây hàng năm khác</v>
          </cell>
          <cell r="J280" t="str">
            <v>Khu vực 1 - Vị trí 1 - Các xã: Mường Khoa, Nậm Cần</v>
          </cell>
        </row>
        <row r="281">
          <cell r="I281" t="str">
            <v>Đất trồng cây hàng năm khác</v>
          </cell>
          <cell r="J281" t="str">
            <v>Khu vực 1 - Vị trí 1 - Các xã: Mường Khoa, Nậm Cần</v>
          </cell>
        </row>
        <row r="282">
          <cell r="I282" t="str">
            <v>Đất chuyên trồng lúa nước</v>
          </cell>
          <cell r="J282"/>
        </row>
        <row r="283">
          <cell r="I283" t="str">
            <v>Đất chuyên trồng lúa nước</v>
          </cell>
          <cell r="J283" t="str">
            <v>Khu vực 1 - Vị trí 1 - Các xã: Mường Khoa, Nậm Cần</v>
          </cell>
        </row>
        <row r="284">
          <cell r="I284" t="str">
            <v>Đất ở tại nông thôn: 200 
Đất trồng cây lâu năm: 2195</v>
          </cell>
          <cell r="J284" t="str">
            <v>Khu vực 1 - Vị trí 1 - Các xã: Thân Thuộc, Phúc Khoa</v>
          </cell>
        </row>
        <row r="285">
          <cell r="I285" t="str">
            <v>R.T.S</v>
          </cell>
          <cell r="J285" t="str">
            <v>Khu vực 1 - Vị trí 1 - Các xã: Thân Thuộc, Phúc Khoa</v>
          </cell>
        </row>
        <row r="286">
          <cell r="I286" t="str">
            <v>Đất ở tại nông thôn: 300m
Đất trồng cây hàng năm khác: 64,6</v>
          </cell>
          <cell r="J286" t="str">
            <v>Khu vực 1 - Vị trí 1 - Các xã: Thân Thuộc, Phúc Khoa</v>
          </cell>
        </row>
        <row r="287">
          <cell r="I287" t="str">
            <v>Đất trồng lúa nước còn lại</v>
          </cell>
          <cell r="J287" t="str">
            <v>Khu vực 1 - Vị trí 1 - Các xã: Mường Khoa, Nậm Cần</v>
          </cell>
        </row>
        <row r="288">
          <cell r="I288"/>
          <cell r="J288"/>
        </row>
        <row r="289">
          <cell r="I289"/>
          <cell r="J289"/>
        </row>
        <row r="290">
          <cell r="I290" t="str">
            <v>Đất trồng lúa nước còn lại</v>
          </cell>
          <cell r="J290" t="str">
            <v>Khu vực 1 - Vị trí 1 - Các xã: Mường Khoa, Nậm Cần</v>
          </cell>
        </row>
        <row r="291">
          <cell r="I291" t="str">
            <v>Đất ở tại đô thị</v>
          </cell>
          <cell r="J291" t="str">
            <v>Đường Võ Nguyên Giáp (Từ Đường Lê Lợi (Đầu cầu suối Huổi Chăng Luông đi Tổ dân phố số 15) đến Điểm giao nhau với đường xung quanh chợ)</v>
          </cell>
        </row>
        <row r="292">
          <cell r="I292" t="str">
            <v>Đất trồng cây lâu năm</v>
          </cell>
          <cell r="J292" t="str">
            <v>Khu vực 1 - Vị trí 1 - Các xã: Trung Đồng, Pắc Ta</v>
          </cell>
        </row>
        <row r="293">
          <cell r="I293" t="str">
            <v>Đất ở tại đô thị m2, đất trồng cây hàng năm 96m2</v>
          </cell>
          <cell r="J293" t="str">
            <v>Các vị trí còn lại trên địa bàn thị trấn</v>
          </cell>
        </row>
        <row r="294">
          <cell r="I294" t="str">
            <v>Đất chuyên trồng lúa nước</v>
          </cell>
          <cell r="J294" t="str">
            <v>Khu vực 1 - Vị trí 1 - Các xã: Trung Đồng, Pắc Ta</v>
          </cell>
        </row>
        <row r="295">
          <cell r="I295" t="str">
            <v>Đất ở: 139
Đất trồng cây hàng năm khác: 56,7</v>
          </cell>
          <cell r="J295"/>
        </row>
        <row r="296">
          <cell r="I296" t="str">
            <v>Đất ở tại đô thị</v>
          </cell>
          <cell r="J296" t="str">
            <v>VT3 Phố Phạm Ngọc Thạch (Từ Đường Lê Lợi (Km381+910) đến Phố Đặng Thùy Trâm)</v>
          </cell>
        </row>
        <row r="297">
          <cell r="I297" t="str">
            <v>Đất trồng lúa nước còn lại</v>
          </cell>
          <cell r="J297"/>
        </row>
        <row r="298">
          <cell r="I298" t="str">
            <v>Đất trồng cây hàng năm 24m2, đất ở tại đô thị 112,7, đất trồng cây hàng năm 81</v>
          </cell>
          <cell r="J298" t="str">
            <v>Đường Lê Lợi (Từ Phía Bắc cầu Huổi Chăng Nọi đến Hết cửa hàng Xăng dầu số 8 Chi nhánh xăng dầu Lai Châu)</v>
          </cell>
        </row>
        <row r="299">
          <cell r="I299" t="str">
            <v>ONT: 100
Đất trồng cây hàng năm: 60</v>
          </cell>
          <cell r="J299" t="str">
            <v>Khu vực 1 - Vị trí 1 - Các xã: Trung Đồng, Pắc Ta</v>
          </cell>
        </row>
        <row r="300">
          <cell r="I300" t="str">
            <v>Đất ở tại đô thị</v>
          </cell>
          <cell r="J300" t="str">
            <v>Đường Nguyễn Văn Linh (Từ Tiếp giáp đường Võ Nguyên Giáp đến Hết đường bê tông trục chính tổ dân phố số 17)</v>
          </cell>
        </row>
        <row r="301">
          <cell r="I301" t="str">
            <v>Đất trồng cây hàng năm 89,9m; đất ở đô thị 155,8m</v>
          </cell>
          <cell r="J301"/>
        </row>
        <row r="302">
          <cell r="I302" t="str">
            <v>Đất ở tại đô thị 250m2, đất trồng cây hàng năm khác 829,5m2</v>
          </cell>
          <cell r="J302" t="str">
            <v>Các vị trí còn lại trên địa bàn thị trấn</v>
          </cell>
        </row>
        <row r="303">
          <cell r="I303" t="str">
            <v>Đất trồng cây hàng năm khác</v>
          </cell>
          <cell r="J303" t="str">
            <v>Khu vực 1 - Vị trí 1 - Các xã: Trung Đồng, Pắc Ta</v>
          </cell>
        </row>
        <row r="304">
          <cell r="I304" t="str">
            <v>Đất trồng cây lâu năm</v>
          </cell>
          <cell r="J304"/>
        </row>
        <row r="305">
          <cell r="I305" t="str">
            <v>Đất ở : 250 và dất trồng cây 6505,4, Đất nuôi trồng thủy sản 156,5</v>
          </cell>
          <cell r="J305"/>
        </row>
        <row r="306">
          <cell r="I306" t="str">
            <v>Đất ở tại đô thị</v>
          </cell>
          <cell r="J306" t="str">
            <v>Các vị trí còn lại trên địa bàn thị trấn Tân Uyên cũ</v>
          </cell>
        </row>
        <row r="307">
          <cell r="I307" t="str">
            <v>Đất trồng cây lâu năm</v>
          </cell>
          <cell r="J307"/>
        </row>
        <row r="308">
          <cell r="I308" t="str">
            <v>Đất ở : 86,8 và dất trồng cây 44,6</v>
          </cell>
          <cell r="J308" t="str">
            <v>VT1 Đường Lê Lợi (Từ Phía Bắc cầu Huổi Chăng Nọi đến Hết cửa hàng Xăng dầu số 8 Chi nhánh xăng dầu Lai Châu)</v>
          </cell>
        </row>
        <row r="309">
          <cell r="I309" t="str">
            <v>Đất ở : 84,8 và dất trồng cây 74,2</v>
          </cell>
          <cell r="J309"/>
        </row>
        <row r="310">
          <cell r="I310" t="str">
            <v>Đất ở đô thị: 15- và đất trồng cây 43,9</v>
          </cell>
          <cell r="J310" t="str">
            <v>VT1 Đường Lê Lợi (Từ Phía Bắc cầu Huổi Chăng Nọi đến Hết cửa hàng Xăng dầu số 8 Chi nhánh xăng dầu Lai Châu)</v>
          </cell>
        </row>
        <row r="311">
          <cell r="I311" t="str">
            <v>Đất ở đô thị: 250 và đất trồng cây 79,1</v>
          </cell>
          <cell r="J311"/>
        </row>
        <row r="312">
          <cell r="I312" t="str">
            <v>Đất ở: 147,3 và dất trồng cây: 926,9</v>
          </cell>
          <cell r="J312" t="str">
            <v>VT1 Đường Lê Lợi (Từ Tiếp giáp cống Tổ 3 đến Hết địa phận thị trấn (Giáp xã Phúc Khoa))</v>
          </cell>
        </row>
        <row r="313">
          <cell r="I313" t="str">
            <v>Đất ở: 100 và dất trồng cây: 113,6</v>
          </cell>
          <cell r="J313" t="str">
            <v>VT1 Đường Nguyễn Trãi (Từ Đường Lê Lợi (Đầu cầu suối Huổi Chăng Luông đi Tổ dân phố số 32) đến Kè suối Nậm Chăng Luông Khu 32)</v>
          </cell>
        </row>
        <row r="314">
          <cell r="I314" t="str">
            <v>Đất trồng cây lâu năm</v>
          </cell>
          <cell r="J314"/>
        </row>
        <row r="315">
          <cell r="I315" t="str">
            <v>Đất trồng cây lâu năm</v>
          </cell>
          <cell r="J315"/>
        </row>
        <row r="316">
          <cell r="I316" t="str">
            <v>Đất ở: 119,8 và dất trồng cây: 164,9</v>
          </cell>
          <cell r="J316" t="str">
            <v>VT1 Đường 7/3 (Từ Đường Lê Lợi (Km381+720) đến Hết ranh giới đất Nhà máy chè Than Uyên)</v>
          </cell>
        </row>
        <row r="317">
          <cell r="I317" t="str">
            <v>Đất ở: 182,1 và dất trồng cây:</v>
          </cell>
          <cell r="J317" t="str">
            <v>VT1 Đường Lê Lợi (Từ Phía Nam cầu Huổi Chăng Nọi đến Hết ranh giới đất Chi cục thuế)</v>
          </cell>
        </row>
        <row r="318">
          <cell r="I318" t="str">
            <v>Đất ở tại đô thị</v>
          </cell>
          <cell r="J318" t="str">
            <v>Phố Nguyễn Du (Từ Phố Nguyễn Tuân (Trụ sở Công ty cầu đường số 3) đến Phố Chu Văn An (Trường THPT nội trú))</v>
          </cell>
        </row>
        <row r="319">
          <cell r="I319" t="str">
            <v>Đất ở nông thôn: 312 và Dất trồng cây :71,7</v>
          </cell>
          <cell r="J319" t="str">
            <v>VT1 Đường Nguyễn Hữu Thọ (Từ Đường Lê Lợi (Tổ dân phố số 2 đường đi bản Nà Ban) đến Cầu qua suối đi Nà Ban)</v>
          </cell>
        </row>
        <row r="320">
          <cell r="I320" t="str">
            <v>Đất ở: 90, đất trồng cây hàng năm khác: 39,8</v>
          </cell>
          <cell r="J320" t="str">
            <v>VT1 Đường Nguyễn Hữu Thọ (Từ Đường Lê Lợi (Tổ dân phố số 2 đường đi bản Nà Ban) đến Cầu qua suối đi Nà Ban)</v>
          </cell>
        </row>
        <row r="321">
          <cell r="I321" t="str">
            <v>Đất ở: 130, đất trồng cây hàng năm khác: 162,3</v>
          </cell>
          <cell r="J321"/>
        </row>
        <row r="322">
          <cell r="I322" t="str">
            <v>Đất ở tại đô thị</v>
          </cell>
          <cell r="J322" t="str">
            <v>Phố Chu Văn An (Từ Đường Lê Lợi (Km380+890) đến Tiếp giáp Trường THPT nội trú huyện)</v>
          </cell>
        </row>
        <row r="323">
          <cell r="I323" t="str">
            <v>Đất ở: 100, đất trồng cây hàng năm khác 155,1</v>
          </cell>
          <cell r="J323" t="str">
            <v>VT1 Đường Lê Lợi (Từ Tiếp giáp cống Tổ 3 đến Hết địa phận thị trấn (Giáp xã Phúc Khoa))</v>
          </cell>
        </row>
        <row r="324">
          <cell r="I324" t="str">
            <v>Đất ở tại đô thị</v>
          </cell>
          <cell r="J324" t="str">
            <v>Phố Nguyễn Tuân (Từ Phố Chu Văn An đến Phố Hồ Xuân Hương (Trụ sở Chi cục thuế huyện))</v>
          </cell>
        </row>
        <row r="325">
          <cell r="I325" t="str">
            <v>Đất trồng cây lâu năm</v>
          </cell>
          <cell r="J325" t="str">
            <v>Đường Hoàng Liên Sơn (Từ Đường Lê Lợi (Km387+00) đến Giáp địa phận bản Hô Be)</v>
          </cell>
        </row>
        <row r="326">
          <cell r="I326" t="str">
            <v>Đất trồng cây lâu năm</v>
          </cell>
          <cell r="J326"/>
        </row>
        <row r="327">
          <cell r="I327" t="str">
            <v>Đất ở: 80, đất trồng cây hàng năm khác 195</v>
          </cell>
          <cell r="J327" t="str">
            <v>VT2 Đường Lê Lợi (Từ Tiếp giáp cống Tổ 3 đến Hết địa phận thị trấn (Giáp xã Phúc Khoa))</v>
          </cell>
        </row>
        <row r="328">
          <cell r="I328" t="str">
            <v>Đất ở tại đô thị</v>
          </cell>
          <cell r="J328" t="str">
            <v>Các vị trí còn lại trên địa bàn thị trấn Tân Uyên cũ</v>
          </cell>
        </row>
        <row r="329">
          <cell r="I329" t="str">
            <v>Đất trồng cây hàng năm khác</v>
          </cell>
          <cell r="J329"/>
        </row>
        <row r="330">
          <cell r="I330" t="str">
            <v>Đất ở: 80, đất trồng cây hàng năm khác 32,9</v>
          </cell>
          <cell r="J330"/>
        </row>
        <row r="331">
          <cell r="I331" t="str">
            <v>Đất ở: 83,88, đất trồng cây hàng năm khác 176,12</v>
          </cell>
          <cell r="J331"/>
        </row>
        <row r="332">
          <cell r="I332" t="str">
            <v>Đất ở tại đô thị</v>
          </cell>
          <cell r="J332" t="str">
            <v>Phố Nguyễn Tuân (Từ Phố Chu Văn An đến Phố Hồ Xuân Hương (Trụ sở Chi cục thuế huyện))</v>
          </cell>
        </row>
        <row r="333">
          <cell r="I333" t="str">
            <v>Đất ở tại đô thị</v>
          </cell>
          <cell r="J333" t="str">
            <v>Đường Võ Nguyên Giáp (Từ Đường Lê Lợi (Đầu cầu suối Huổi Chăng Luông đi Tổ dân phố số 15) đến Điểm giao nhau với đường xung quanh chợ)</v>
          </cell>
        </row>
        <row r="334">
          <cell r="I334" t="str">
            <v>Đất trồng lúa nước còn lại</v>
          </cell>
          <cell r="J334"/>
        </row>
        <row r="335">
          <cell r="I335" t="str">
            <v>Đất ở: 200,5, đất trồng cây hàng năm khác 169,4</v>
          </cell>
          <cell r="J335" t="str">
            <v>VT1 Phố Lương Đình Của (Từ Đường Trường Chinh đến Đường Lê Duẩn)</v>
          </cell>
        </row>
        <row r="336">
          <cell r="I336" t="str">
            <v>Đất ở tại nông thôn</v>
          </cell>
          <cell r="J336" t="str">
            <v>Khu vực 1 - Vị trí 1 - Xã Pắc Ta cũ</v>
          </cell>
        </row>
        <row r="337">
          <cell r="I337" t="str">
            <v>Đất ở: 80, đất trồng cây hàng năm khác 85</v>
          </cell>
          <cell r="J337"/>
        </row>
        <row r="338">
          <cell r="I338" t="str">
            <v>Đất ở: 120, đất trồng cây hàng năm khác 263,3</v>
          </cell>
          <cell r="J338"/>
        </row>
        <row r="339">
          <cell r="I339" t="str">
            <v>Đất ở tại đô thị</v>
          </cell>
          <cell r="J339" t="str">
            <v>Phố Phạm Ngọc Thạch (Từ Đường Lê Lợi (Km381+910) đến Phố Đặng Thùy Trâm)</v>
          </cell>
        </row>
        <row r="340">
          <cell r="I340" t="str">
            <v>Đất ở: 80, đất trồng cây hàng năm khác 358,2</v>
          </cell>
          <cell r="J340"/>
        </row>
        <row r="341">
          <cell r="I341" t="str">
            <v>Đất ở tại đô thị</v>
          </cell>
          <cell r="J341" t="str">
            <v>Đường Võ Nguyên Giáp (Từ Đường Lê Lợi (Đầu cầu suối Huổi Chăng Luông đi Tổ dân phố số 15) đến Điểm giao nhau với đường xung quanh chợ)</v>
          </cell>
        </row>
        <row r="342">
          <cell r="I342" t="str">
            <v>Đất trồng câu hàng năm khác</v>
          </cell>
          <cell r="J342"/>
        </row>
        <row r="343">
          <cell r="I343" t="str">
            <v>Đất ở tại đô thị</v>
          </cell>
          <cell r="J343" t="str">
            <v>VT3 Nguyễn Tuân (Từ Phố Chu Văn An đến Phố Hồ Xuân Hương (Trụ sở Chi cục thuế huyện))</v>
          </cell>
        </row>
        <row r="344">
          <cell r="I344" t="str">
            <v>Đất ở tại đô thị:119, Đất trồng cây hàng năm: 20,4</v>
          </cell>
          <cell r="J344"/>
        </row>
        <row r="345">
          <cell r="I345" t="str">
            <v>Đất trồng lúa nước còn lại</v>
          </cell>
          <cell r="J345"/>
        </row>
        <row r="346">
          <cell r="I346" t="str">
            <v>Đất chuyên trồng lúa nước</v>
          </cell>
          <cell r="J346"/>
        </row>
        <row r="347">
          <cell r="I347" t="str">
            <v>Đất trồng cây hàng năm khác</v>
          </cell>
          <cell r="J347"/>
        </row>
        <row r="348">
          <cell r="I348" t="str">
            <v>Đất ở tại nông thôn: 120, Đất trồng cây hàng năm : 75</v>
          </cell>
          <cell r="J348"/>
        </row>
        <row r="349">
          <cell r="I349" t="str">
            <v>Đất ở tại nông thôn</v>
          </cell>
          <cell r="J349" t="str">
            <v>Khu vực 3 - Vị trí 1 - Xã Thân Thuộc cũ</v>
          </cell>
        </row>
        <row r="350">
          <cell r="I350" t="str">
            <v>Đất ở tại nông thôn</v>
          </cell>
          <cell r="J350" t="str">
            <v>Khu vực 3 - Vị trí 1 - Xã Thân Thuộc cũ</v>
          </cell>
        </row>
        <row r="351">
          <cell r="I351" t="str">
            <v>Đất ở tại nông thôn</v>
          </cell>
          <cell r="J351" t="str">
            <v>Khu vực 3 - Vị trí 1 - Xã Thân Thuộc cũ</v>
          </cell>
        </row>
        <row r="352">
          <cell r="I352" t="str">
            <v>Đất ở tại nông thôn</v>
          </cell>
          <cell r="J352" t="str">
            <v>Khu vực 3 - Vị trí 1 - Xã Thân Thuộc cũ</v>
          </cell>
        </row>
        <row r="353">
          <cell r="I353" t="str">
            <v>Đất ở tại nông thôn</v>
          </cell>
          <cell r="J353" t="str">
            <v>Khu vực 3 - Vị trí 1 - Xã Thân Thuộc cũ</v>
          </cell>
        </row>
        <row r="354">
          <cell r="I354" t="str">
            <v>Đất ở nông thôn: 400, Đất trồng cây hàng năm khác: 511</v>
          </cell>
          <cell r="J354" t="str">
            <v>Khu vực 3 - Vị trí 1 - Các xã: Thân Thuộc, Phúc Khoa</v>
          </cell>
        </row>
        <row r="355">
          <cell r="I355" t="str">
            <v>Đất trồng cây lâu năm</v>
          </cell>
          <cell r="J355" t="str">
            <v>Khu vực 3 - Vị trí 1 - Các xã: Thân Thuộc, Phúc Khoa</v>
          </cell>
        </row>
        <row r="356">
          <cell r="I356" t="str">
            <v>Đất ở tại nông thôn</v>
          </cell>
          <cell r="J356" t="str">
            <v>Khu vực 3 - Vị trí 1 - Xã Thân Thuộc cũ</v>
          </cell>
        </row>
        <row r="357">
          <cell r="I357" t="str">
            <v>Đất ở tại nông thôn</v>
          </cell>
          <cell r="J357" t="str">
            <v>Khu vực 3 - Vị trí 1 - Xã Thân Thuộc cũ</v>
          </cell>
        </row>
        <row r="358">
          <cell r="I358" t="str">
            <v>Đất trồng cây lâu năm</v>
          </cell>
          <cell r="J358"/>
        </row>
        <row r="359">
          <cell r="I359" t="str">
            <v>Đất ở tại nông thôn</v>
          </cell>
          <cell r="J359" t="str">
            <v>Khu vực 1 - Vị trí 1 - Quốc lộ 32: Đoạn từ Hạt Kiểm Lâm huyện đến hết ranh giới đất quy hoạch chung đô thị thị trấn Tân Uyên đến năm 2030</v>
          </cell>
        </row>
        <row r="360">
          <cell r="I360" t="str">
            <v>Đất ở tại nông thôn và đất trồng cây hàng năm</v>
          </cell>
          <cell r="J360" t="str">
            <v>Khu vực 1 - Vị trí 1 - Quốc lộ 32: Đoạn từ tiếp giáp địa phận thị trấn Tân Uyên đến hết ranh giới đất quy hoạch Bến xe, Chợ xã Thân Thuộc</v>
          </cell>
        </row>
        <row r="361">
          <cell r="I361" t="str">
            <v>Đất rừng sản xuất</v>
          </cell>
          <cell r="J361"/>
        </row>
        <row r="362">
          <cell r="I362" t="str">
            <v>Đất trồng cây hàng năm</v>
          </cell>
          <cell r="J362"/>
        </row>
        <row r="363">
          <cell r="I363" t="str">
            <v>Đất ở tại nông thôn</v>
          </cell>
          <cell r="J363" t="str">
            <v>Khu vực 3 - Vị trí 1 - Xã Thân Thuộc cũ</v>
          </cell>
        </row>
        <row r="364">
          <cell r="I364" t="str">
            <v>Đất trồng cây hàng năm khác</v>
          </cell>
          <cell r="J364"/>
        </row>
        <row r="365">
          <cell r="I365" t="str">
            <v>Đất ở</v>
          </cell>
          <cell r="J365" t="str">
            <v>Các vị trí còn lại trên địa bàn thị trấn</v>
          </cell>
        </row>
        <row r="366">
          <cell r="I366" t="str">
            <v>Đất ở tại nông thôn</v>
          </cell>
          <cell r="J366" t="str">
            <v>Khu vực 1 - Vị trí 1 - Các đường nhánh thuộc mặt bằng dự án: Phát triển quỹ đất bố trí đất ở dân cư</v>
          </cell>
        </row>
        <row r="367">
          <cell r="I367" t="str">
            <v>Đất trồng cây hàng năm khác</v>
          </cell>
          <cell r="J367"/>
        </row>
        <row r="368">
          <cell r="I368" t="str">
            <v>Đất trồng cây hàng năm khác</v>
          </cell>
          <cell r="J368"/>
        </row>
        <row r="369">
          <cell r="I369" t="str">
            <v>Đất trồng lúa nước 1351,6m2, đất trồng cây lâu năm 3613,3m2</v>
          </cell>
          <cell r="J369"/>
        </row>
        <row r="370">
          <cell r="I370" t="str">
            <v>Đất ở tại đô thị</v>
          </cell>
          <cell r="J370" t="str">
            <v>Đường Lê Lợi (Từ Phía Bắc cầu Huổi Chăng Nọi đến Hết cửa hàng Xăng dầu số 8 Chi nhánh xăng dầu Lai Châu)</v>
          </cell>
        </row>
        <row r="371">
          <cell r="I371" t="str">
            <v>Đất ở tại đô thị:164,1, Đất trồng cây hàng năm: 184,6</v>
          </cell>
          <cell r="J371" t="str">
            <v>VT1 Đường Lê Lợi (Từ Tiếp giáp cửa hàng Xăng dầu số 8 Chi nhánh xăng dầu Lai Châu đến Hết cống Tổ 3)</v>
          </cell>
        </row>
        <row r="372">
          <cell r="I372" t="str">
            <v>Đất trồng lúa nước</v>
          </cell>
          <cell r="J372"/>
        </row>
        <row r="373">
          <cell r="I373" t="str">
            <v>Đất trồng lúa nước</v>
          </cell>
          <cell r="J373"/>
        </row>
        <row r="374">
          <cell r="I374" t="str">
            <v>Đất trồng lúa nước</v>
          </cell>
          <cell r="J374"/>
        </row>
        <row r="375">
          <cell r="I375" t="str">
            <v>Đất ở tại nông thôn</v>
          </cell>
          <cell r="J375" t="str">
            <v>Khu vực 1 - Vị trí 1 - Các đường nhánh thuộc mặt bằng dự án: Phát triển quỹ đất bố trí đất ở dân cư</v>
          </cell>
        </row>
        <row r="376">
          <cell r="I376" t="str">
            <v>Đất ở tại nông thôn</v>
          </cell>
          <cell r="J376" t="str">
            <v>Khu vực 1 - Vị trí 1 - Các đường nhánh thuộc mặt bằng dự án: Phát triển quỹ đất bố trí đất ở dân cư</v>
          </cell>
        </row>
        <row r="377">
          <cell r="I377" t="str">
            <v>Đất ở tại nông thôn</v>
          </cell>
          <cell r="J377" t="str">
            <v>Khu vực 1 - Vị trí 1 - Xã Thân Thuộc cũ</v>
          </cell>
        </row>
        <row r="378">
          <cell r="I378" t="str">
            <v>Đất trồng cây lâu năm</v>
          </cell>
          <cell r="J378"/>
        </row>
        <row r="379">
          <cell r="I379" t="str">
            <v>Đất trồng cây lâu năm</v>
          </cell>
          <cell r="J379"/>
        </row>
        <row r="380">
          <cell r="I380" t="str">
            <v>Đất trồng cây lâu năm</v>
          </cell>
          <cell r="J380"/>
        </row>
        <row r="381">
          <cell r="I381"/>
          <cell r="J381" t="str">
            <v>Khu vực 1 - Vị trí 1 - Quốc lộ 32: Đoạn từ Hạt Kiểm Lâm huyện đến hết ranh giới đất quy hoạch chung đô thị thị trấn Tân Uyên đến năm 2030</v>
          </cell>
        </row>
        <row r="382">
          <cell r="I382" t="str">
            <v>Đất ở tại nông thôn: 240,1; đất trồng cây hàng năm 1134,9</v>
          </cell>
          <cell r="J382"/>
        </row>
        <row r="383">
          <cell r="I383" t="str">
            <v>Rừng trồng sản xuất</v>
          </cell>
          <cell r="J383"/>
        </row>
        <row r="384">
          <cell r="I384" t="str">
            <v>Đất ở tại nông thôn</v>
          </cell>
          <cell r="J384" t="str">
            <v>Khu vực 3 - Vị trí 1 - Xã Thân Thuộc cũ</v>
          </cell>
        </row>
        <row r="385">
          <cell r="I385" t="str">
            <v>Đất trồng cây lâu năm</v>
          </cell>
          <cell r="J385"/>
        </row>
        <row r="386">
          <cell r="I386" t="str">
            <v>Đất trồng cây lâu năm</v>
          </cell>
          <cell r="J386"/>
        </row>
        <row r="387">
          <cell r="I387" t="str">
            <v>Đất trồng cây lâu năm</v>
          </cell>
          <cell r="J387"/>
        </row>
        <row r="388">
          <cell r="I388" t="str">
            <v>Đất ở tại nông thôn</v>
          </cell>
          <cell r="J388" t="str">
            <v>Khu vực 3 - Vị trí 1 - Xã Thân Thuộc cũ</v>
          </cell>
        </row>
        <row r="389">
          <cell r="I389" t="str">
            <v>Đất trồng lúa nước còn lại</v>
          </cell>
          <cell r="J389"/>
        </row>
        <row r="390">
          <cell r="I390" t="str">
            <v>Đất ở nông thôn:400, đất trồng cây hàng năm khác: 511</v>
          </cell>
          <cell r="J390"/>
        </row>
        <row r="391">
          <cell r="I391" t="str">
            <v>Đất ở tại nông thôn</v>
          </cell>
          <cell r="J391" t="str">
            <v>Khu vực 3 - Vị trí 1 - Xã Thân Thuộc cũ</v>
          </cell>
        </row>
        <row r="392">
          <cell r="I392"/>
          <cell r="J392"/>
        </row>
        <row r="393">
          <cell r="I393" t="str">
            <v>Đất ở tại đô thị</v>
          </cell>
          <cell r="J393" t="str">
            <v>Đường Võ Nguyên Giáp (Từ Đường Lê Lợi (Đầu cầu suối Huổi Chăng Luông đi Tổ dân phố số 15) đến Điểm giao nhau với đường xung quanh chợ)</v>
          </cell>
        </row>
        <row r="394">
          <cell r="I394" t="str">
            <v>Đất ở tại đô thị</v>
          </cell>
          <cell r="J394" t="str">
            <v>Đường Võ Nguyên Giáp (Từ Đường Lê Lợi (Đầu cầu suối Huổi Chăng Luông đi Tổ dân phố số 15) đến Điểm giao nhau với đường xung quanh chợ)</v>
          </cell>
        </row>
        <row r="395">
          <cell r="I395" t="str">
            <v>Đất ở tại đô thị</v>
          </cell>
          <cell r="J395" t="str">
            <v>Đường Võ Nguyên Giáp (Từ Đường Lê Lợi (Đầu cầu suối Huổi Chăng Luông đi Tổ dân phố số 15) đến Điểm giao nhau với đường xung quanh chợ)</v>
          </cell>
        </row>
        <row r="396">
          <cell r="I396" t="str">
            <v>Đất ở tại đô thị</v>
          </cell>
          <cell r="J396" t="str">
            <v>Đường Võ Nguyên Giáp (Từ Đường Lê Lợi (Đầu cầu suối Huổi Chăng Luông đi Tổ dân phố số 15) đến Điểm giao nhau với đường xung quanh chợ)</v>
          </cell>
        </row>
        <row r="397">
          <cell r="I397" t="str">
            <v>Đất ở tại đô thị</v>
          </cell>
          <cell r="J397" t="str">
            <v>Đường Võ Nguyên Giáp (Từ Đường Lê Lợi (Đầu cầu suối Huổi Chăng Luông đi Tổ dân phố số 15) đến Điểm giao nhau với đường xung quanh chợ)</v>
          </cell>
        </row>
        <row r="398">
          <cell r="I398" t="str">
            <v>Đất ở tại đô thị</v>
          </cell>
          <cell r="J398" t="str">
            <v>Đường Võ Nguyên Giáp (Từ Đường Lê Lợi (Đầu cầu suối Huổi Chăng Luông đi Tổ dân phố số 15) đến Điểm giao nhau với đường xung quanh chợ)</v>
          </cell>
        </row>
        <row r="399">
          <cell r="I399"/>
          <cell r="J399"/>
        </row>
        <row r="400">
          <cell r="I400"/>
          <cell r="J400"/>
        </row>
        <row r="401">
          <cell r="I401"/>
          <cell r="J401"/>
        </row>
        <row r="402">
          <cell r="I402"/>
          <cell r="J402"/>
        </row>
        <row r="403">
          <cell r="I403"/>
          <cell r="J403"/>
        </row>
        <row r="404">
          <cell r="I404"/>
          <cell r="J404"/>
        </row>
        <row r="405">
          <cell r="I405"/>
          <cell r="J405"/>
        </row>
        <row r="406">
          <cell r="I406"/>
          <cell r="J406"/>
        </row>
        <row r="407">
          <cell r="I407"/>
          <cell r="J407"/>
        </row>
        <row r="408">
          <cell r="I408"/>
          <cell r="J408"/>
        </row>
        <row r="409">
          <cell r="I409"/>
          <cell r="J409"/>
        </row>
        <row r="410">
          <cell r="I410"/>
          <cell r="J410"/>
        </row>
        <row r="411">
          <cell r="I411"/>
          <cell r="J411"/>
        </row>
        <row r="412">
          <cell r="I412"/>
          <cell r="J412"/>
        </row>
        <row r="413">
          <cell r="I413"/>
          <cell r="J413"/>
        </row>
        <row r="414">
          <cell r="I414"/>
          <cell r="J414"/>
        </row>
        <row r="415">
          <cell r="I415"/>
          <cell r="J415"/>
        </row>
        <row r="416">
          <cell r="I416"/>
          <cell r="J416"/>
        </row>
        <row r="417">
          <cell r="I417"/>
          <cell r="J417"/>
        </row>
        <row r="418">
          <cell r="I418"/>
          <cell r="J418"/>
        </row>
        <row r="419">
          <cell r="I419"/>
          <cell r="J419"/>
        </row>
        <row r="420">
          <cell r="I420"/>
          <cell r="J420"/>
        </row>
        <row r="421">
          <cell r="I421"/>
          <cell r="J421"/>
        </row>
        <row r="422">
          <cell r="I422"/>
          <cell r="J422"/>
        </row>
        <row r="423">
          <cell r="I423"/>
          <cell r="J423"/>
        </row>
        <row r="424">
          <cell r="I424"/>
          <cell r="J424"/>
        </row>
        <row r="425">
          <cell r="I425"/>
          <cell r="J425"/>
        </row>
        <row r="426">
          <cell r="I426"/>
          <cell r="J426"/>
        </row>
        <row r="427">
          <cell r="I427"/>
          <cell r="J427"/>
        </row>
        <row r="428">
          <cell r="I428"/>
          <cell r="J428"/>
        </row>
        <row r="429">
          <cell r="I429"/>
          <cell r="J429"/>
        </row>
        <row r="430">
          <cell r="I430"/>
          <cell r="J430"/>
        </row>
        <row r="431">
          <cell r="I431"/>
          <cell r="J431"/>
        </row>
        <row r="432">
          <cell r="I432"/>
          <cell r="J432"/>
        </row>
        <row r="433">
          <cell r="I433"/>
          <cell r="J433"/>
        </row>
        <row r="434">
          <cell r="I434"/>
          <cell r="J434"/>
        </row>
        <row r="435">
          <cell r="I435"/>
          <cell r="J435"/>
        </row>
        <row r="436">
          <cell r="I436"/>
          <cell r="J436"/>
        </row>
        <row r="437">
          <cell r="I437"/>
          <cell r="J437"/>
        </row>
        <row r="438">
          <cell r="I438"/>
          <cell r="J438"/>
        </row>
        <row r="439">
          <cell r="I439"/>
          <cell r="J439"/>
        </row>
        <row r="440">
          <cell r="I440"/>
          <cell r="J440"/>
        </row>
        <row r="441">
          <cell r="I441"/>
          <cell r="J441"/>
        </row>
        <row r="442">
          <cell r="I442"/>
          <cell r="J442"/>
        </row>
        <row r="443">
          <cell r="I443"/>
          <cell r="J443"/>
        </row>
        <row r="444">
          <cell r="I444"/>
          <cell r="J444"/>
        </row>
        <row r="445">
          <cell r="I445"/>
          <cell r="J445"/>
        </row>
        <row r="446">
          <cell r="I446"/>
          <cell r="J446"/>
        </row>
        <row r="447">
          <cell r="I447"/>
          <cell r="J447"/>
        </row>
        <row r="448">
          <cell r="I448"/>
          <cell r="J448"/>
        </row>
        <row r="449">
          <cell r="I449"/>
          <cell r="J449"/>
        </row>
        <row r="450">
          <cell r="I450"/>
          <cell r="J450"/>
        </row>
        <row r="451">
          <cell r="I451"/>
          <cell r="J451"/>
        </row>
        <row r="452">
          <cell r="I452"/>
          <cell r="J452"/>
        </row>
        <row r="453">
          <cell r="I453"/>
          <cell r="J453"/>
        </row>
        <row r="454">
          <cell r="I454"/>
          <cell r="J454"/>
        </row>
        <row r="455">
          <cell r="I455"/>
          <cell r="J455"/>
        </row>
        <row r="456">
          <cell r="I456"/>
          <cell r="J456"/>
        </row>
        <row r="457">
          <cell r="I457"/>
          <cell r="J457"/>
        </row>
        <row r="458">
          <cell r="I458"/>
          <cell r="J458"/>
        </row>
        <row r="459">
          <cell r="I459"/>
          <cell r="J459"/>
        </row>
        <row r="460">
          <cell r="I460"/>
          <cell r="J460"/>
        </row>
        <row r="461">
          <cell r="I461"/>
          <cell r="J461"/>
        </row>
        <row r="462">
          <cell r="I462"/>
          <cell r="J462"/>
        </row>
        <row r="463">
          <cell r="I463"/>
          <cell r="J463"/>
        </row>
        <row r="464">
          <cell r="I464"/>
          <cell r="J464"/>
        </row>
        <row r="465">
          <cell r="I465"/>
          <cell r="J465"/>
        </row>
        <row r="466">
          <cell r="I466"/>
          <cell r="J466"/>
        </row>
        <row r="467">
          <cell r="I467"/>
          <cell r="J467"/>
        </row>
        <row r="468">
          <cell r="I468"/>
          <cell r="J468"/>
        </row>
        <row r="469">
          <cell r="I469"/>
          <cell r="J469"/>
        </row>
        <row r="470">
          <cell r="I470"/>
          <cell r="J470"/>
        </row>
        <row r="471">
          <cell r="I471"/>
          <cell r="J471"/>
        </row>
        <row r="472">
          <cell r="I472"/>
          <cell r="J472"/>
        </row>
        <row r="473">
          <cell r="I473"/>
          <cell r="J473"/>
        </row>
        <row r="474">
          <cell r="I474"/>
          <cell r="J474"/>
        </row>
        <row r="475">
          <cell r="I475"/>
          <cell r="J475"/>
        </row>
        <row r="476">
          <cell r="I476"/>
          <cell r="J476"/>
        </row>
        <row r="477">
          <cell r="I477"/>
          <cell r="J477"/>
        </row>
        <row r="478">
          <cell r="I478"/>
          <cell r="J478"/>
        </row>
        <row r="479">
          <cell r="I479"/>
          <cell r="J479"/>
        </row>
        <row r="480">
          <cell r="I480"/>
          <cell r="J480"/>
        </row>
        <row r="481">
          <cell r="I481"/>
          <cell r="J481"/>
        </row>
        <row r="482">
          <cell r="I482"/>
          <cell r="J482"/>
        </row>
        <row r="483">
          <cell r="I483"/>
          <cell r="J483"/>
        </row>
        <row r="484">
          <cell r="I484"/>
          <cell r="J484"/>
        </row>
        <row r="485">
          <cell r="I485"/>
          <cell r="J485"/>
        </row>
        <row r="486">
          <cell r="I486"/>
          <cell r="J486"/>
        </row>
        <row r="487">
          <cell r="I487"/>
          <cell r="J487"/>
        </row>
        <row r="488">
          <cell r="I488"/>
          <cell r="J488"/>
        </row>
        <row r="489">
          <cell r="I489"/>
          <cell r="J489"/>
        </row>
        <row r="490">
          <cell r="I490"/>
          <cell r="J490"/>
        </row>
        <row r="491">
          <cell r="I491"/>
          <cell r="J491"/>
        </row>
        <row r="492">
          <cell r="I492"/>
          <cell r="J492"/>
        </row>
        <row r="493">
          <cell r="I493"/>
          <cell r="J493"/>
        </row>
        <row r="494">
          <cell r="I494"/>
          <cell r="J494"/>
        </row>
        <row r="495">
          <cell r="I495"/>
          <cell r="J495"/>
        </row>
        <row r="496">
          <cell r="I496"/>
          <cell r="J496"/>
        </row>
        <row r="497">
          <cell r="I497"/>
          <cell r="J497"/>
        </row>
        <row r="498">
          <cell r="I498"/>
          <cell r="J498"/>
        </row>
        <row r="499">
          <cell r="I499"/>
          <cell r="J499"/>
        </row>
        <row r="500">
          <cell r="I500"/>
          <cell r="J500"/>
        </row>
      </sheetData>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T- theo CPI và hệ số "/>
      <sheetName val="Tổng hợp theo CPI và hệ số"/>
      <sheetName val="ONT theo CPI  và hệ số"/>
      <sheetName val="ODT-gốc"/>
      <sheetName val="Hợp đồng chuyển nhượng"/>
      <sheetName val="ONT"/>
      <sheetName val="PL.04"/>
      <sheetName val="BS QĐ 44"/>
      <sheetName val="BS QĐ 13"/>
      <sheetName val="BS Huyện"/>
      <sheetName val="Tổng hợp"/>
    </sheetNames>
    <sheetDataSet>
      <sheetData sheetId="0"/>
      <sheetData sheetId="1"/>
      <sheetData sheetId="2"/>
      <sheetData sheetId="3"/>
      <sheetData sheetId="4">
        <row r="219">
          <cell r="J219" t="str">
            <v>Phố Nguyễn Thái Học (từ Đầu Nguyễn Văn Linh đến Ngã 3 đi vào phố Nguyễn Viết Xuân)</v>
          </cell>
        </row>
        <row r="220">
          <cell r="J220"/>
        </row>
        <row r="221">
          <cell r="J221" t="str">
            <v>Phố Xuân Diệu (từ Phố Nguyễn Đình Thi đến Đường Nguyễn Chương)</v>
          </cell>
        </row>
        <row r="222">
          <cell r="J222" t="str">
            <v>Phố Xuân Diệu (từ Phố Nguyễn Đình Thi đến Đường Nguyễn Chương)</v>
          </cell>
        </row>
        <row r="223">
          <cell r="J223" t="str">
            <v>Phố Xuân Diệu (từ Phố Nguyễn Đình Thi đến Đường Nguyễn Chương)</v>
          </cell>
        </row>
        <row r="224">
          <cell r="J224"/>
        </row>
        <row r="225">
          <cell r="J225"/>
        </row>
        <row r="226">
          <cell r="J226"/>
        </row>
        <row r="227">
          <cell r="J227"/>
        </row>
        <row r="228">
          <cell r="J228"/>
        </row>
        <row r="229">
          <cell r="J229"/>
        </row>
        <row r="230">
          <cell r="J230"/>
        </row>
        <row r="231">
          <cell r="J231"/>
        </row>
        <row r="232">
          <cell r="J232"/>
        </row>
        <row r="233">
          <cell r="J233"/>
        </row>
        <row r="234">
          <cell r="J234"/>
        </row>
        <row r="235">
          <cell r="J235"/>
        </row>
        <row r="236">
          <cell r="J236"/>
        </row>
        <row r="237">
          <cell r="J237"/>
        </row>
        <row r="238">
          <cell r="J238"/>
        </row>
        <row r="239">
          <cell r="J239"/>
        </row>
        <row r="240">
          <cell r="J240"/>
        </row>
        <row r="241">
          <cell r="J241"/>
        </row>
        <row r="242">
          <cell r="J242"/>
        </row>
        <row r="243">
          <cell r="J243"/>
        </row>
        <row r="244">
          <cell r="J244"/>
        </row>
        <row r="245">
          <cell r="J245"/>
        </row>
        <row r="246">
          <cell r="J246"/>
        </row>
        <row r="247">
          <cell r="J247"/>
        </row>
        <row r="248">
          <cell r="J248"/>
        </row>
        <row r="249">
          <cell r="J249"/>
        </row>
        <row r="250">
          <cell r="J250"/>
        </row>
        <row r="251">
          <cell r="J251"/>
        </row>
        <row r="252">
          <cell r="J252"/>
        </row>
        <row r="253">
          <cell r="J253"/>
        </row>
        <row r="254">
          <cell r="J254"/>
        </row>
        <row r="255">
          <cell r="J255"/>
        </row>
        <row r="256">
          <cell r="J256"/>
        </row>
        <row r="257">
          <cell r="J257"/>
        </row>
        <row r="258">
          <cell r="J258"/>
        </row>
        <row r="259">
          <cell r="J259"/>
        </row>
        <row r="260">
          <cell r="J260"/>
        </row>
        <row r="261">
          <cell r="J261"/>
        </row>
        <row r="262">
          <cell r="J262"/>
        </row>
        <row r="263">
          <cell r="J263"/>
        </row>
        <row r="264">
          <cell r="J264"/>
        </row>
        <row r="265">
          <cell r="J265"/>
        </row>
        <row r="266">
          <cell r="J266"/>
        </row>
        <row r="267">
          <cell r="J267"/>
        </row>
        <row r="268">
          <cell r="J268"/>
        </row>
        <row r="269">
          <cell r="J269"/>
        </row>
        <row r="270">
          <cell r="J270"/>
        </row>
        <row r="271">
          <cell r="J271"/>
        </row>
        <row r="272">
          <cell r="J272"/>
        </row>
        <row r="273">
          <cell r="J273"/>
        </row>
        <row r="274">
          <cell r="J274"/>
        </row>
        <row r="275">
          <cell r="J275"/>
        </row>
        <row r="276">
          <cell r="J276"/>
        </row>
        <row r="277">
          <cell r="J277"/>
        </row>
        <row r="278">
          <cell r="J278"/>
        </row>
        <row r="279">
          <cell r="J279"/>
        </row>
        <row r="280">
          <cell r="J280"/>
        </row>
        <row r="281">
          <cell r="J281"/>
        </row>
        <row r="282">
          <cell r="J282"/>
        </row>
        <row r="283">
          <cell r="J283"/>
        </row>
        <row r="284">
          <cell r="J284"/>
        </row>
        <row r="285">
          <cell r="J285"/>
        </row>
        <row r="286">
          <cell r="J286"/>
        </row>
        <row r="287">
          <cell r="J287"/>
        </row>
        <row r="288">
          <cell r="J288"/>
        </row>
        <row r="289">
          <cell r="J289"/>
        </row>
        <row r="290">
          <cell r="J290"/>
        </row>
        <row r="291">
          <cell r="J291"/>
        </row>
        <row r="292">
          <cell r="J292"/>
        </row>
        <row r="293">
          <cell r="J293"/>
        </row>
        <row r="294">
          <cell r="J294"/>
        </row>
        <row r="295">
          <cell r="J295"/>
        </row>
        <row r="296">
          <cell r="J296"/>
        </row>
        <row r="297">
          <cell r="J297"/>
        </row>
        <row r="298">
          <cell r="J298"/>
        </row>
        <row r="299">
          <cell r="J299"/>
        </row>
        <row r="300">
          <cell r="J300"/>
        </row>
        <row r="301">
          <cell r="J301"/>
        </row>
        <row r="302">
          <cell r="J302"/>
        </row>
        <row r="303">
          <cell r="J303"/>
        </row>
        <row r="304">
          <cell r="J304"/>
        </row>
        <row r="305">
          <cell r="J305"/>
        </row>
        <row r="306">
          <cell r="J306"/>
        </row>
        <row r="307">
          <cell r="J307"/>
        </row>
        <row r="308">
          <cell r="J308"/>
        </row>
        <row r="309">
          <cell r="J309"/>
        </row>
        <row r="310">
          <cell r="J310"/>
        </row>
        <row r="311">
          <cell r="J311"/>
        </row>
        <row r="312">
          <cell r="J312"/>
        </row>
        <row r="313">
          <cell r="J313"/>
        </row>
        <row r="314">
          <cell r="J314"/>
        </row>
        <row r="315">
          <cell r="J315"/>
        </row>
        <row r="316">
          <cell r="J316"/>
        </row>
        <row r="317">
          <cell r="J317"/>
        </row>
        <row r="318">
          <cell r="J318"/>
        </row>
        <row r="319">
          <cell r="J319"/>
        </row>
        <row r="320">
          <cell r="J320"/>
        </row>
        <row r="321">
          <cell r="J321"/>
        </row>
        <row r="322">
          <cell r="J322"/>
        </row>
        <row r="323">
          <cell r="J323"/>
        </row>
        <row r="324">
          <cell r="J324"/>
        </row>
        <row r="325">
          <cell r="J325"/>
        </row>
        <row r="326">
          <cell r="J326"/>
        </row>
        <row r="327">
          <cell r="J327"/>
        </row>
        <row r="328">
          <cell r="J328"/>
        </row>
        <row r="329">
          <cell r="J329"/>
        </row>
        <row r="330">
          <cell r="J330"/>
        </row>
        <row r="331">
          <cell r="J331"/>
        </row>
        <row r="332">
          <cell r="J332"/>
        </row>
        <row r="333">
          <cell r="J333"/>
        </row>
        <row r="334">
          <cell r="J334"/>
        </row>
        <row r="335">
          <cell r="J335"/>
        </row>
        <row r="336">
          <cell r="J336"/>
        </row>
        <row r="337">
          <cell r="J337"/>
        </row>
        <row r="338">
          <cell r="J338"/>
        </row>
        <row r="339">
          <cell r="J339"/>
        </row>
        <row r="340">
          <cell r="J340"/>
        </row>
        <row r="341">
          <cell r="J341"/>
        </row>
        <row r="342">
          <cell r="J342"/>
        </row>
        <row r="343">
          <cell r="J343"/>
        </row>
        <row r="344">
          <cell r="J344"/>
        </row>
        <row r="345">
          <cell r="J345"/>
        </row>
        <row r="346">
          <cell r="J346"/>
        </row>
        <row r="347">
          <cell r="J347"/>
        </row>
        <row r="348">
          <cell r="J348"/>
        </row>
        <row r="349">
          <cell r="J349"/>
        </row>
        <row r="350">
          <cell r="J350"/>
        </row>
        <row r="351">
          <cell r="J351"/>
        </row>
        <row r="352">
          <cell r="J352"/>
        </row>
        <row r="353">
          <cell r="J353"/>
        </row>
        <row r="354">
          <cell r="J354"/>
        </row>
        <row r="355">
          <cell r="J355"/>
        </row>
        <row r="356">
          <cell r="J356"/>
        </row>
        <row r="357">
          <cell r="J357"/>
        </row>
        <row r="358">
          <cell r="J358"/>
        </row>
        <row r="359">
          <cell r="J359"/>
        </row>
        <row r="360">
          <cell r="J360"/>
        </row>
        <row r="361">
          <cell r="J361"/>
        </row>
        <row r="362">
          <cell r="J362"/>
        </row>
        <row r="363">
          <cell r="J363"/>
        </row>
        <row r="364">
          <cell r="J364"/>
        </row>
        <row r="365">
          <cell r="J365"/>
        </row>
        <row r="366">
          <cell r="J366"/>
        </row>
        <row r="367">
          <cell r="J367"/>
        </row>
        <row r="368">
          <cell r="J368"/>
        </row>
        <row r="369">
          <cell r="J369"/>
        </row>
        <row r="370">
          <cell r="J370"/>
        </row>
        <row r="371">
          <cell r="J371"/>
        </row>
        <row r="372">
          <cell r="J372"/>
        </row>
        <row r="373">
          <cell r="J373"/>
        </row>
        <row r="374">
          <cell r="J374"/>
        </row>
        <row r="375">
          <cell r="J375"/>
        </row>
        <row r="376">
          <cell r="J376"/>
        </row>
        <row r="377">
          <cell r="J377"/>
        </row>
        <row r="378">
          <cell r="J378"/>
        </row>
        <row r="379">
          <cell r="J379"/>
        </row>
        <row r="380">
          <cell r="J380"/>
        </row>
        <row r="381">
          <cell r="J381"/>
        </row>
        <row r="382">
          <cell r="J382"/>
        </row>
        <row r="383">
          <cell r="J383"/>
        </row>
        <row r="384">
          <cell r="J384"/>
        </row>
        <row r="385">
          <cell r="J385"/>
        </row>
        <row r="386">
          <cell r="J386"/>
        </row>
        <row r="387">
          <cell r="J387"/>
        </row>
        <row r="388">
          <cell r="J388"/>
        </row>
        <row r="389">
          <cell r="J389"/>
        </row>
        <row r="390">
          <cell r="J390"/>
        </row>
        <row r="391">
          <cell r="J391"/>
        </row>
        <row r="392">
          <cell r="J392"/>
        </row>
        <row r="393">
          <cell r="J393"/>
        </row>
        <row r="394">
          <cell r="J394"/>
        </row>
        <row r="395">
          <cell r="J395"/>
        </row>
        <row r="396">
          <cell r="J396"/>
        </row>
        <row r="397">
          <cell r="J397"/>
        </row>
        <row r="398">
          <cell r="J398"/>
        </row>
        <row r="399">
          <cell r="J399"/>
        </row>
        <row r="400">
          <cell r="J400"/>
        </row>
        <row r="401">
          <cell r="J401"/>
        </row>
        <row r="402">
          <cell r="J402"/>
        </row>
        <row r="403">
          <cell r="J403"/>
        </row>
        <row r="404">
          <cell r="J404"/>
        </row>
        <row r="405">
          <cell r="J405"/>
        </row>
        <row r="406">
          <cell r="J406"/>
        </row>
        <row r="407">
          <cell r="J407"/>
        </row>
        <row r="408">
          <cell r="J408"/>
        </row>
        <row r="409">
          <cell r="J409"/>
        </row>
        <row r="410">
          <cell r="J410"/>
        </row>
        <row r="411">
          <cell r="J411"/>
        </row>
        <row r="412">
          <cell r="J412"/>
        </row>
        <row r="413">
          <cell r="J413"/>
        </row>
        <row r="414">
          <cell r="J414"/>
        </row>
        <row r="415">
          <cell r="J415"/>
        </row>
        <row r="416">
          <cell r="J416"/>
        </row>
        <row r="417">
          <cell r="J417"/>
        </row>
        <row r="418">
          <cell r="J418"/>
        </row>
        <row r="419">
          <cell r="J419"/>
        </row>
        <row r="420">
          <cell r="J420"/>
        </row>
        <row r="421">
          <cell r="J421"/>
        </row>
        <row r="422">
          <cell r="J422"/>
        </row>
        <row r="423">
          <cell r="J423"/>
        </row>
        <row r="424">
          <cell r="J424"/>
        </row>
        <row r="425">
          <cell r="J425"/>
        </row>
        <row r="426">
          <cell r="J426"/>
        </row>
        <row r="427">
          <cell r="J427"/>
        </row>
        <row r="428">
          <cell r="J428"/>
        </row>
        <row r="429">
          <cell r="J429"/>
        </row>
        <row r="430">
          <cell r="J430"/>
        </row>
        <row r="431">
          <cell r="J431"/>
        </row>
        <row r="432">
          <cell r="J432"/>
        </row>
        <row r="433">
          <cell r="J433"/>
        </row>
        <row r="434">
          <cell r="J434"/>
        </row>
        <row r="435">
          <cell r="J435"/>
        </row>
        <row r="436">
          <cell r="J436"/>
        </row>
        <row r="437">
          <cell r="J437"/>
        </row>
        <row r="438">
          <cell r="J438"/>
        </row>
        <row r="439">
          <cell r="J439"/>
        </row>
        <row r="440">
          <cell r="J440"/>
        </row>
        <row r="441">
          <cell r="J441"/>
        </row>
        <row r="442">
          <cell r="J442"/>
        </row>
        <row r="443">
          <cell r="J443"/>
        </row>
        <row r="444">
          <cell r="J444"/>
        </row>
        <row r="445">
          <cell r="J445"/>
        </row>
        <row r="446">
          <cell r="J446"/>
        </row>
        <row r="447">
          <cell r="J447"/>
        </row>
        <row r="448">
          <cell r="J448"/>
        </row>
        <row r="449">
          <cell r="J449"/>
        </row>
        <row r="450">
          <cell r="J450"/>
        </row>
        <row r="451">
          <cell r="J451"/>
        </row>
        <row r="452">
          <cell r="J452"/>
        </row>
        <row r="453">
          <cell r="J453"/>
        </row>
        <row r="454">
          <cell r="J454"/>
        </row>
        <row r="455">
          <cell r="J455"/>
        </row>
        <row r="456">
          <cell r="J456"/>
        </row>
        <row r="457">
          <cell r="J457"/>
        </row>
        <row r="458">
          <cell r="J458"/>
        </row>
        <row r="459">
          <cell r="J459"/>
        </row>
        <row r="460">
          <cell r="J460"/>
        </row>
        <row r="461">
          <cell r="J461"/>
        </row>
        <row r="462">
          <cell r="J462"/>
        </row>
        <row r="463">
          <cell r="J463"/>
        </row>
        <row r="464">
          <cell r="J464"/>
        </row>
        <row r="465">
          <cell r="J465"/>
        </row>
        <row r="466">
          <cell r="J466"/>
        </row>
        <row r="467">
          <cell r="J467"/>
        </row>
        <row r="468">
          <cell r="J468"/>
        </row>
        <row r="469">
          <cell r="J469"/>
        </row>
        <row r="470">
          <cell r="J470"/>
        </row>
        <row r="471">
          <cell r="J471"/>
        </row>
        <row r="472">
          <cell r="J472"/>
        </row>
        <row r="473">
          <cell r="J473"/>
        </row>
        <row r="474">
          <cell r="J474"/>
        </row>
        <row r="475">
          <cell r="J475"/>
        </row>
        <row r="476">
          <cell r="J476"/>
        </row>
        <row r="477">
          <cell r="J477"/>
        </row>
        <row r="478">
          <cell r="J478"/>
        </row>
        <row r="479">
          <cell r="J479"/>
        </row>
        <row r="480">
          <cell r="J480"/>
        </row>
        <row r="481">
          <cell r="J481"/>
        </row>
        <row r="482">
          <cell r="J482"/>
        </row>
        <row r="483">
          <cell r="J483"/>
        </row>
        <row r="484">
          <cell r="J484"/>
        </row>
        <row r="485">
          <cell r="J485"/>
        </row>
        <row r="486">
          <cell r="J486"/>
        </row>
        <row r="487">
          <cell r="J487"/>
        </row>
        <row r="488">
          <cell r="J488"/>
        </row>
        <row r="489">
          <cell r="J489"/>
        </row>
        <row r="490">
          <cell r="J490"/>
        </row>
        <row r="491">
          <cell r="J491"/>
        </row>
        <row r="492">
          <cell r="J492"/>
        </row>
        <row r="493">
          <cell r="J493"/>
        </row>
        <row r="494">
          <cell r="J494"/>
        </row>
        <row r="495">
          <cell r="J495"/>
        </row>
        <row r="496">
          <cell r="J496"/>
        </row>
        <row r="497">
          <cell r="J497"/>
        </row>
        <row r="498">
          <cell r="J498"/>
        </row>
        <row r="499">
          <cell r="J499"/>
        </row>
        <row r="500">
          <cell r="J500"/>
        </row>
        <row r="501">
          <cell r="J501"/>
        </row>
        <row r="502">
          <cell r="J502"/>
        </row>
        <row r="503">
          <cell r="J503"/>
        </row>
        <row r="504">
          <cell r="J504"/>
        </row>
        <row r="505">
          <cell r="J505"/>
        </row>
        <row r="506">
          <cell r="J506"/>
        </row>
        <row r="507">
          <cell r="J507"/>
        </row>
        <row r="508">
          <cell r="J508"/>
        </row>
        <row r="509">
          <cell r="J509"/>
        </row>
        <row r="510">
          <cell r="J510"/>
        </row>
        <row r="511">
          <cell r="J511"/>
        </row>
        <row r="512">
          <cell r="J512"/>
        </row>
        <row r="513">
          <cell r="J513"/>
        </row>
        <row r="514">
          <cell r="J514"/>
        </row>
        <row r="515">
          <cell r="J515"/>
        </row>
        <row r="516">
          <cell r="J516"/>
        </row>
        <row r="517">
          <cell r="J517"/>
        </row>
        <row r="518">
          <cell r="J518"/>
        </row>
        <row r="519">
          <cell r="J519"/>
        </row>
        <row r="520">
          <cell r="J520"/>
        </row>
        <row r="521">
          <cell r="J521"/>
        </row>
        <row r="522">
          <cell r="J522"/>
        </row>
        <row r="523">
          <cell r="J523"/>
        </row>
        <row r="524">
          <cell r="J524"/>
        </row>
        <row r="525">
          <cell r="J525"/>
        </row>
        <row r="526">
          <cell r="J526"/>
        </row>
        <row r="527">
          <cell r="J527"/>
        </row>
        <row r="528">
          <cell r="J528"/>
        </row>
        <row r="529">
          <cell r="J529"/>
        </row>
        <row r="530">
          <cell r="J530"/>
        </row>
        <row r="531">
          <cell r="J531"/>
        </row>
        <row r="532">
          <cell r="J532"/>
        </row>
        <row r="533">
          <cell r="J533"/>
        </row>
        <row r="534">
          <cell r="J534"/>
        </row>
        <row r="535">
          <cell r="J535"/>
        </row>
        <row r="536">
          <cell r="J536"/>
        </row>
        <row r="537">
          <cell r="J537"/>
        </row>
        <row r="538">
          <cell r="J538"/>
        </row>
        <row r="539">
          <cell r="J539"/>
        </row>
        <row r="540">
          <cell r="J540"/>
        </row>
        <row r="541">
          <cell r="J541"/>
        </row>
        <row r="542">
          <cell r="J542"/>
        </row>
        <row r="543">
          <cell r="J543"/>
        </row>
        <row r="544">
          <cell r="J544"/>
        </row>
        <row r="545">
          <cell r="J545"/>
        </row>
        <row r="546">
          <cell r="J546"/>
        </row>
        <row r="547">
          <cell r="J547"/>
        </row>
        <row r="548">
          <cell r="J548"/>
        </row>
        <row r="549">
          <cell r="J549"/>
        </row>
        <row r="550">
          <cell r="J550"/>
        </row>
        <row r="551">
          <cell r="J551"/>
        </row>
        <row r="552">
          <cell r="J552"/>
        </row>
        <row r="553">
          <cell r="J553"/>
        </row>
        <row r="554">
          <cell r="J554"/>
        </row>
        <row r="555">
          <cell r="J555"/>
        </row>
        <row r="556">
          <cell r="J556"/>
        </row>
        <row r="557">
          <cell r="J557"/>
        </row>
        <row r="558">
          <cell r="J558"/>
        </row>
        <row r="559">
          <cell r="J559"/>
        </row>
        <row r="560">
          <cell r="J560"/>
        </row>
        <row r="561">
          <cell r="J561"/>
        </row>
        <row r="562">
          <cell r="J562"/>
        </row>
        <row r="563">
          <cell r="J563"/>
        </row>
        <row r="564">
          <cell r="J564"/>
        </row>
        <row r="565">
          <cell r="J565"/>
        </row>
        <row r="566">
          <cell r="J566"/>
        </row>
        <row r="567">
          <cell r="J567"/>
        </row>
        <row r="568">
          <cell r="J568"/>
        </row>
        <row r="569">
          <cell r="J569"/>
        </row>
        <row r="570">
          <cell r="J570"/>
        </row>
        <row r="571">
          <cell r="J571"/>
        </row>
        <row r="572">
          <cell r="J572"/>
        </row>
        <row r="573">
          <cell r="J573"/>
        </row>
        <row r="574">
          <cell r="J574"/>
        </row>
        <row r="575">
          <cell r="J575"/>
        </row>
        <row r="576">
          <cell r="J576"/>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T - Cung tuyến đường thêm mới"/>
      <sheetName val="ODT - Tuyến đường điều chỉnh"/>
      <sheetName val="Đất Cửa khẩu điều chỉnh"/>
      <sheetName val="PL01. BGD dieu chinh gia "/>
      <sheetName val="Pl03-BGD điều chỉnh tên đg"/>
      <sheetName val="PL02 BGĐ tuyết đường mới"/>
      <sheetName val="Tổng hợp"/>
      <sheetName val="Gộp xã"/>
    </sheetNames>
    <sheetDataSet>
      <sheetData sheetId="0"/>
      <sheetData sheetId="1"/>
      <sheetData sheetId="2"/>
      <sheetData sheetId="3">
        <row r="1944">
          <cell r="C1944" t="str">
            <v>Từ Trạm Kiểm tra tải trọng 058</v>
          </cell>
          <cell r="D1944" t="str">
            <v>Trường mầm non Bình Lư +200m</v>
          </cell>
        </row>
        <row r="1945">
          <cell r="E1945">
            <v>310</v>
          </cell>
          <cell r="F1945">
            <v>170</v>
          </cell>
          <cell r="G1945">
            <v>130</v>
          </cell>
          <cell r="H1945">
            <v>230</v>
          </cell>
          <cell r="I1945">
            <v>140</v>
          </cell>
          <cell r="J1945">
            <v>80</v>
          </cell>
          <cell r="K1945">
            <v>380</v>
          </cell>
          <cell r="L1945">
            <v>200</v>
          </cell>
          <cell r="M1945">
            <v>150</v>
          </cell>
          <cell r="N1945">
            <v>260</v>
          </cell>
          <cell r="O1945">
            <v>150</v>
          </cell>
          <cell r="P1945">
            <v>86</v>
          </cell>
        </row>
        <row r="1947">
          <cell r="E1947">
            <v>290</v>
          </cell>
          <cell r="F1947">
            <v>90</v>
          </cell>
          <cell r="G1947">
            <v>60</v>
          </cell>
          <cell r="H1947">
            <v>100</v>
          </cell>
          <cell r="I1947">
            <v>70</v>
          </cell>
          <cell r="J1947">
            <v>70</v>
          </cell>
          <cell r="K1947">
            <v>340</v>
          </cell>
          <cell r="L1947">
            <v>102</v>
          </cell>
          <cell r="M1947">
            <v>65</v>
          </cell>
          <cell r="N1947">
            <v>108</v>
          </cell>
          <cell r="O1947">
            <v>76</v>
          </cell>
          <cell r="P1947">
            <v>76</v>
          </cell>
        </row>
        <row r="1948">
          <cell r="E1948">
            <v>310</v>
          </cell>
          <cell r="F1948">
            <v>170</v>
          </cell>
          <cell r="G1948">
            <v>130</v>
          </cell>
          <cell r="H1948">
            <v>230</v>
          </cell>
          <cell r="I1948">
            <v>140</v>
          </cell>
          <cell r="J1948">
            <v>80</v>
          </cell>
          <cell r="K1948">
            <v>380</v>
          </cell>
          <cell r="L1948">
            <v>200</v>
          </cell>
          <cell r="M1948">
            <v>150</v>
          </cell>
          <cell r="N1948">
            <v>260</v>
          </cell>
          <cell r="O1948">
            <v>150</v>
          </cell>
          <cell r="P1948">
            <v>86</v>
          </cell>
        </row>
        <row r="3041">
          <cell r="E3041">
            <v>70</v>
          </cell>
          <cell r="F3041">
            <v>50</v>
          </cell>
          <cell r="G3041">
            <v>40</v>
          </cell>
          <cell r="H3041">
            <v>50</v>
          </cell>
          <cell r="I3041">
            <v>30</v>
          </cell>
          <cell r="J3041">
            <v>30</v>
          </cell>
        </row>
        <row r="3042">
          <cell r="E3042">
            <v>60</v>
          </cell>
          <cell r="F3042">
            <v>40</v>
          </cell>
          <cell r="G3042">
            <v>30</v>
          </cell>
          <cell r="H3042">
            <v>40</v>
          </cell>
          <cell r="I3042">
            <v>30</v>
          </cell>
          <cell r="J3042">
            <v>30</v>
          </cell>
        </row>
        <row r="3043">
          <cell r="E3043">
            <v>70</v>
          </cell>
          <cell r="F3043">
            <v>50</v>
          </cell>
          <cell r="G3043">
            <v>40</v>
          </cell>
          <cell r="H3043">
            <v>50</v>
          </cell>
          <cell r="I3043">
            <v>30</v>
          </cell>
          <cell r="J3043">
            <v>30</v>
          </cell>
        </row>
        <row r="3044">
          <cell r="E3044">
            <v>70</v>
          </cell>
          <cell r="F3044">
            <v>50</v>
          </cell>
          <cell r="G3044">
            <v>40</v>
          </cell>
          <cell r="H3044">
            <v>50</v>
          </cell>
          <cell r="I3044">
            <v>30</v>
          </cell>
          <cell r="J3044">
            <v>30</v>
          </cell>
        </row>
        <row r="3045">
          <cell r="E3045">
            <v>60</v>
          </cell>
          <cell r="F3045">
            <v>40</v>
          </cell>
          <cell r="G3045">
            <v>30</v>
          </cell>
          <cell r="H3045">
            <v>40</v>
          </cell>
          <cell r="I3045">
            <v>30</v>
          </cell>
          <cell r="J3045">
            <v>30</v>
          </cell>
        </row>
        <row r="3046">
          <cell r="E3046">
            <v>60</v>
          </cell>
          <cell r="F3046">
            <v>40</v>
          </cell>
          <cell r="G3046">
            <v>30</v>
          </cell>
          <cell r="H3046">
            <v>40</v>
          </cell>
          <cell r="I3046">
            <v>30</v>
          </cell>
          <cell r="J3046">
            <v>30</v>
          </cell>
        </row>
        <row r="3047">
          <cell r="E3047">
            <v>50</v>
          </cell>
          <cell r="F3047">
            <v>40</v>
          </cell>
          <cell r="G3047">
            <v>30</v>
          </cell>
          <cell r="H3047">
            <v>40</v>
          </cell>
          <cell r="I3047">
            <v>20</v>
          </cell>
          <cell r="J3047">
            <v>20</v>
          </cell>
        </row>
        <row r="3048">
          <cell r="E3048">
            <v>50</v>
          </cell>
          <cell r="F3048">
            <v>40</v>
          </cell>
          <cell r="G3048">
            <v>30</v>
          </cell>
          <cell r="H3048">
            <v>40</v>
          </cell>
          <cell r="I3048">
            <v>20</v>
          </cell>
          <cell r="J3048">
            <v>20</v>
          </cell>
        </row>
        <row r="3049">
          <cell r="E3049">
            <v>50</v>
          </cell>
          <cell r="F3049">
            <v>40</v>
          </cell>
          <cell r="G3049">
            <v>30</v>
          </cell>
          <cell r="H3049">
            <v>40</v>
          </cell>
          <cell r="I3049">
            <v>20</v>
          </cell>
          <cell r="J3049">
            <v>20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thuvienphapluat.vn/phap-luat/tim-van-ban.aspx?keyword=45/2019/Q%C4%90-UBND&amp;match=True&amp;area=2&amp;lan=1" TargetMode="External"/><Relationship Id="rId2" Type="http://schemas.openxmlformats.org/officeDocument/2006/relationships/hyperlink" Target="https://thuvienphapluat.vn/phap-luat/tim-van-ban.aspx?keyword=45/2019/Q%C4%90-UBND&amp;match=True&amp;area=2&amp;lan=1" TargetMode="External"/><Relationship Id="rId1" Type="http://schemas.openxmlformats.org/officeDocument/2006/relationships/hyperlink" Target="https://thuvienphapluat.vn/phap-luat/tim-van-ban.aspx?keyword=45/2019/Q%C4%90-UBND&amp;match=True&amp;area=2&amp;lan=1" TargetMode="External"/><Relationship Id="rId5" Type="http://schemas.openxmlformats.org/officeDocument/2006/relationships/printerSettings" Target="../printerSettings/printerSettings2.bin"/><Relationship Id="rId4" Type="http://schemas.openxmlformats.org/officeDocument/2006/relationships/hyperlink" Target="https://thuvienphapluat.vn/phap-luat/tim-van-ban.aspx?keyword=45/2019/Q%C4%90-UBND&amp;match=True&amp;area=2&amp;lan=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thuvienphapluat.vn/phap-luat/tim-van-ban.aspx?keyword=45/2019/Q%C4%90-UBND&amp;match=True&amp;area=2&amp;lan=1" TargetMode="External"/><Relationship Id="rId7" Type="http://schemas.openxmlformats.org/officeDocument/2006/relationships/hyperlink" Target="https://thuvienphapluat.vn/phap-luat/tim-van-ban.aspx?keyword=45/2019/Q%C4%90-UBND&amp;match=True&amp;area=2&amp;lan=1" TargetMode="External"/><Relationship Id="rId2" Type="http://schemas.openxmlformats.org/officeDocument/2006/relationships/hyperlink" Target="https://thuvienphapluat.vn/phap-luat/tim-van-ban.aspx?keyword=45/2019/Q%C4%90-UBND&amp;match=True&amp;area=2&amp;lan=1" TargetMode="External"/><Relationship Id="rId1" Type="http://schemas.openxmlformats.org/officeDocument/2006/relationships/hyperlink" Target="https://thuvienphapluat.vn/phap-luat/tim-van-ban.aspx?keyword=45/2019/Q%C4%90-UBND&amp;match=True&amp;area=2&amp;lan=1" TargetMode="External"/><Relationship Id="rId6" Type="http://schemas.openxmlformats.org/officeDocument/2006/relationships/hyperlink" Target="https://thuvienphapluat.vn/phap-luat/tim-van-ban.aspx?keyword=45/2019/Q%C4%90-UBND&amp;match=True&amp;area=2&amp;lan=1" TargetMode="External"/><Relationship Id="rId5" Type="http://schemas.openxmlformats.org/officeDocument/2006/relationships/hyperlink" Target="https://thuvienphapluat.vn/phap-luat/tim-van-ban.aspx?keyword=45/2019/Q%C4%90-UBND&amp;match=True&amp;area=2&amp;lan=1" TargetMode="External"/><Relationship Id="rId10" Type="http://schemas.openxmlformats.org/officeDocument/2006/relationships/comments" Target="../comments2.xml"/><Relationship Id="rId4" Type="http://schemas.openxmlformats.org/officeDocument/2006/relationships/hyperlink" Target="https://thuvienphapluat.vn/phap-luat/tim-van-ban.aspx?keyword=45/2019/Q%C4%90-UBND&amp;match=True&amp;area=2&amp;lan=1"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thuvienphapluat.vn/phap-luat/tim-van-ban.aspx?keyword=45/2019/Q%C4%90-UBND&amp;match=True&amp;area=2&amp;lan=1" TargetMode="External"/><Relationship Id="rId1" Type="http://schemas.openxmlformats.org/officeDocument/2006/relationships/hyperlink" Target="https://thuvienphapluat.vn/phap-luat/tim-van-ban.aspx?keyword=45/2019/Q%C4%90-UBND&amp;match=True&amp;area=2&amp;lan=1"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thuvienphapluat.vn/phap-luat/tim-van-ban.aspx?keyword=45/2019/Q%C4%90-UBND&amp;match=True&amp;area=2&amp;lan=1"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thuvienphapluat.vn/phap-luat/tim-van-ban.aspx?keyword=45/2019/Q%C4%90-UBND&amp;match=True&amp;area=2&amp;lan=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thuvienphapluat.vn/phap-luat/tim-van-ban.aspx?keyword=45/2019/Q%C4%90-UBND&amp;match=True&amp;area=2&amp;lan=1"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thuvienphapluat.vn/phap-luat/tim-van-ban.aspx?keyword=45/2019/Q%C4%90-UBND&amp;match=True&amp;area=2&amp;lan=1"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thuvienphapluat.vn/phap-luat/tim-van-ban.aspx?keyword=45/2019/Q%C4%90-UBND&amp;match=True&amp;area=2&amp;lan=1"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94"/>
  <sheetViews>
    <sheetView workbookViewId="0"/>
  </sheetViews>
  <sheetFormatPr defaultColWidth="9" defaultRowHeight="15.75"/>
  <cols>
    <col min="1" max="1" width="9.140625" style="4" bestFit="1" customWidth="1"/>
    <col min="2" max="2" width="28.28515625" style="3" customWidth="1"/>
    <col min="3" max="3" width="24.28515625" style="19" customWidth="1"/>
    <col min="4" max="4" width="24.85546875" style="19" customWidth="1"/>
    <col min="5" max="5" width="8.28515625" style="21" bestFit="1" customWidth="1"/>
    <col min="6" max="7" width="9" style="3" bestFit="1" customWidth="1"/>
    <col min="8" max="8" width="19.5703125" style="3" customWidth="1"/>
    <col min="9" max="9" width="8.5703125" style="3" hidden="1" customWidth="1"/>
    <col min="10" max="11" width="9" style="3" hidden="1" customWidth="1"/>
    <col min="12" max="12" width="0" style="3" hidden="1" customWidth="1"/>
    <col min="13" max="13" width="10" style="3" hidden="1" customWidth="1"/>
    <col min="14" max="15" width="9" style="3" hidden="1" customWidth="1"/>
    <col min="16" max="16" width="12.28515625" style="3" hidden="1" customWidth="1"/>
    <col min="17" max="17" width="10" style="3" hidden="1" customWidth="1"/>
    <col min="18" max="19" width="0" style="3" hidden="1" customWidth="1"/>
    <col min="20" max="20" width="10" style="3" hidden="1" customWidth="1"/>
    <col min="21" max="22" width="0" style="3" hidden="1" customWidth="1"/>
    <col min="23" max="16384" width="9" style="3"/>
  </cols>
  <sheetData>
    <row r="2" spans="1:22">
      <c r="A2" s="803" t="s">
        <v>10</v>
      </c>
      <c r="B2" s="803"/>
      <c r="C2" s="803"/>
      <c r="D2" s="803"/>
      <c r="E2" s="803"/>
      <c r="F2" s="803"/>
      <c r="G2" s="803"/>
      <c r="H2" s="803"/>
      <c r="I2" s="2"/>
      <c r="J2" s="2"/>
      <c r="K2" s="2"/>
      <c r="L2" s="2"/>
      <c r="M2" s="2"/>
      <c r="N2" s="2"/>
      <c r="O2" s="2"/>
      <c r="P2" s="2"/>
    </row>
    <row r="3" spans="1:22" s="5" customFormat="1">
      <c r="A3" s="803" t="s">
        <v>139</v>
      </c>
      <c r="B3" s="803"/>
      <c r="C3" s="803"/>
      <c r="D3" s="803"/>
      <c r="E3" s="803"/>
      <c r="F3" s="803"/>
      <c r="G3" s="803"/>
      <c r="H3" s="803"/>
      <c r="I3" s="14"/>
      <c r="J3" s="14"/>
      <c r="K3" s="14"/>
      <c r="L3" s="14"/>
      <c r="M3" s="14"/>
      <c r="N3" s="14"/>
      <c r="O3" s="14"/>
      <c r="P3" s="14"/>
    </row>
    <row r="5" spans="1:22">
      <c r="A5" s="25" t="s">
        <v>170</v>
      </c>
    </row>
    <row r="6" spans="1:22" ht="61.5" customHeight="1">
      <c r="A6" s="802" t="s">
        <v>11</v>
      </c>
      <c r="B6" s="802" t="s">
        <v>0</v>
      </c>
      <c r="C6" s="802" t="s">
        <v>1</v>
      </c>
      <c r="D6" s="802"/>
      <c r="E6" s="802" t="s">
        <v>141</v>
      </c>
      <c r="F6" s="802"/>
      <c r="G6" s="802"/>
      <c r="H6" s="802" t="s">
        <v>2</v>
      </c>
      <c r="I6" s="800" t="s">
        <v>8</v>
      </c>
      <c r="J6" s="800"/>
      <c r="K6" s="800"/>
      <c r="L6" s="801" t="s">
        <v>2</v>
      </c>
      <c r="M6" s="799" t="s">
        <v>9</v>
      </c>
      <c r="N6" s="799"/>
      <c r="O6" s="799"/>
      <c r="P6" s="802" t="s">
        <v>2</v>
      </c>
      <c r="Q6" s="798" t="s">
        <v>108</v>
      </c>
      <c r="R6" s="798"/>
      <c r="S6" s="798"/>
      <c r="T6" s="799" t="s">
        <v>109</v>
      </c>
      <c r="U6" s="799"/>
      <c r="V6" s="799"/>
    </row>
    <row r="7" spans="1:22">
      <c r="A7" s="802"/>
      <c r="B7" s="802"/>
      <c r="C7" s="6" t="s">
        <v>3</v>
      </c>
      <c r="D7" s="6" t="s">
        <v>4</v>
      </c>
      <c r="E7" s="42" t="s">
        <v>5</v>
      </c>
      <c r="F7" s="6" t="s">
        <v>6</v>
      </c>
      <c r="G7" s="6" t="s">
        <v>7</v>
      </c>
      <c r="H7" s="802"/>
      <c r="I7" s="33" t="s">
        <v>5</v>
      </c>
      <c r="J7" s="33" t="s">
        <v>6</v>
      </c>
      <c r="K7" s="33" t="s">
        <v>7</v>
      </c>
      <c r="L7" s="801"/>
      <c r="M7" s="6" t="s">
        <v>5</v>
      </c>
      <c r="N7" s="6" t="s">
        <v>6</v>
      </c>
      <c r="O7" s="6" t="s">
        <v>7</v>
      </c>
      <c r="P7" s="802"/>
      <c r="Q7" s="29" t="s">
        <v>5</v>
      </c>
      <c r="R7" s="29" t="s">
        <v>6</v>
      </c>
      <c r="S7" s="29" t="s">
        <v>7</v>
      </c>
      <c r="T7" s="31" t="s">
        <v>5</v>
      </c>
      <c r="U7" s="31" t="s">
        <v>6</v>
      </c>
      <c r="V7" s="31" t="s">
        <v>7</v>
      </c>
    </row>
    <row r="8" spans="1:22" hidden="1">
      <c r="A8" s="7">
        <v>1</v>
      </c>
      <c r="B8" s="7">
        <v>2</v>
      </c>
      <c r="C8" s="7">
        <v>3</v>
      </c>
      <c r="D8" s="7">
        <v>4</v>
      </c>
      <c r="E8" s="43">
        <v>8</v>
      </c>
      <c r="F8" s="7">
        <v>9</v>
      </c>
      <c r="G8" s="7">
        <v>10</v>
      </c>
      <c r="H8" s="7">
        <v>11</v>
      </c>
      <c r="I8" s="34">
        <v>8</v>
      </c>
      <c r="J8" s="34">
        <v>9</v>
      </c>
      <c r="K8" s="34">
        <v>10</v>
      </c>
      <c r="L8" s="34">
        <v>11</v>
      </c>
      <c r="M8" s="7">
        <v>8</v>
      </c>
      <c r="N8" s="7">
        <v>9</v>
      </c>
      <c r="O8" s="7">
        <v>10</v>
      </c>
      <c r="P8" s="7">
        <v>11</v>
      </c>
      <c r="Q8" s="29"/>
      <c r="R8" s="29"/>
      <c r="S8" s="29"/>
      <c r="T8" s="31"/>
      <c r="U8" s="31"/>
      <c r="V8" s="31"/>
    </row>
    <row r="9" spans="1:22">
      <c r="A9" s="6" t="s">
        <v>176</v>
      </c>
      <c r="B9" s="805" t="s">
        <v>31</v>
      </c>
      <c r="C9" s="805"/>
      <c r="D9" s="11"/>
      <c r="E9" s="44"/>
      <c r="F9" s="12"/>
      <c r="G9" s="12"/>
      <c r="H9" s="12"/>
      <c r="I9" s="35"/>
      <c r="J9" s="35"/>
      <c r="K9" s="35"/>
      <c r="L9" s="35"/>
      <c r="M9" s="12"/>
      <c r="N9" s="12"/>
      <c r="O9" s="12"/>
      <c r="P9" s="12"/>
      <c r="Q9" s="30"/>
      <c r="R9" s="30"/>
      <c r="S9" s="30"/>
      <c r="T9" s="13"/>
      <c r="U9" s="13"/>
      <c r="V9" s="13"/>
    </row>
    <row r="10" spans="1:22" ht="31.5">
      <c r="A10" s="8" t="s">
        <v>23</v>
      </c>
      <c r="B10" s="9" t="s">
        <v>402</v>
      </c>
      <c r="C10" s="9" t="s">
        <v>403</v>
      </c>
      <c r="D10" s="9" t="s">
        <v>404</v>
      </c>
      <c r="E10" s="10">
        <v>1900</v>
      </c>
      <c r="F10" s="10"/>
      <c r="G10" s="10"/>
      <c r="H10" s="10"/>
      <c r="I10" s="36">
        <v>1400</v>
      </c>
      <c r="J10" s="36"/>
      <c r="K10" s="36"/>
      <c r="L10" s="36"/>
      <c r="M10" s="10">
        <v>950</v>
      </c>
      <c r="N10" s="10"/>
      <c r="O10" s="10"/>
      <c r="P10" s="13"/>
      <c r="Q10" s="28">
        <f>ROUND(M10*0.5,0)</f>
        <v>475</v>
      </c>
      <c r="R10" s="30"/>
      <c r="S10" s="30"/>
      <c r="T10" s="13"/>
      <c r="U10" s="13"/>
      <c r="V10" s="13"/>
    </row>
    <row r="11" spans="1:22" ht="31.5">
      <c r="A11" s="8" t="s">
        <v>24</v>
      </c>
      <c r="B11" s="9" t="s">
        <v>405</v>
      </c>
      <c r="C11" s="9" t="s">
        <v>406</v>
      </c>
      <c r="D11" s="9" t="s">
        <v>407</v>
      </c>
      <c r="E11" s="10">
        <v>1900</v>
      </c>
      <c r="F11" s="10"/>
      <c r="G11" s="10"/>
      <c r="H11" s="10"/>
      <c r="I11" s="36">
        <v>1400</v>
      </c>
      <c r="J11" s="36">
        <v>0</v>
      </c>
      <c r="K11" s="36">
        <v>0</v>
      </c>
      <c r="L11" s="36"/>
      <c r="M11" s="10">
        <v>950</v>
      </c>
      <c r="N11" s="10">
        <v>0</v>
      </c>
      <c r="O11" s="10">
        <v>0</v>
      </c>
      <c r="P11" s="13"/>
      <c r="Q11" s="28">
        <f t="shared" ref="Q11:Q19" si="0">ROUND(M11*0.5,0)</f>
        <v>475</v>
      </c>
      <c r="R11" s="28">
        <f t="shared" ref="R11:S13" si="1">ROUND(N11*0.5,0)</f>
        <v>0</v>
      </c>
      <c r="S11" s="28">
        <f t="shared" si="1"/>
        <v>0</v>
      </c>
      <c r="T11" s="32">
        <f t="shared" ref="T11:V13" si="2">M11</f>
        <v>950</v>
      </c>
      <c r="U11" s="32">
        <f t="shared" si="2"/>
        <v>0</v>
      </c>
      <c r="V11" s="32">
        <f t="shared" si="2"/>
        <v>0</v>
      </c>
    </row>
    <row r="12" spans="1:22" ht="31.5">
      <c r="A12" s="8" t="s">
        <v>155</v>
      </c>
      <c r="B12" s="9" t="s">
        <v>408</v>
      </c>
      <c r="C12" s="9" t="s">
        <v>406</v>
      </c>
      <c r="D12" s="9" t="s">
        <v>409</v>
      </c>
      <c r="E12" s="10">
        <v>1900</v>
      </c>
      <c r="F12" s="10"/>
      <c r="G12" s="10"/>
      <c r="H12" s="10"/>
      <c r="I12" s="36">
        <v>1400</v>
      </c>
      <c r="J12" s="36">
        <v>0</v>
      </c>
      <c r="K12" s="36">
        <v>0</v>
      </c>
      <c r="L12" s="36"/>
      <c r="M12" s="10">
        <v>950</v>
      </c>
      <c r="N12" s="10">
        <v>0</v>
      </c>
      <c r="O12" s="10">
        <v>0</v>
      </c>
      <c r="P12" s="13"/>
      <c r="Q12" s="28">
        <f t="shared" si="0"/>
        <v>475</v>
      </c>
      <c r="R12" s="28">
        <f t="shared" si="1"/>
        <v>0</v>
      </c>
      <c r="S12" s="28">
        <f t="shared" si="1"/>
        <v>0</v>
      </c>
      <c r="T12" s="32">
        <f t="shared" si="2"/>
        <v>950</v>
      </c>
      <c r="U12" s="32">
        <f t="shared" si="2"/>
        <v>0</v>
      </c>
      <c r="V12" s="32">
        <f t="shared" si="2"/>
        <v>0</v>
      </c>
    </row>
    <row r="13" spans="1:22" ht="31.5">
      <c r="A13" s="8" t="s">
        <v>156</v>
      </c>
      <c r="B13" s="9" t="s">
        <v>410</v>
      </c>
      <c r="C13" s="9" t="s">
        <v>406</v>
      </c>
      <c r="D13" s="9" t="s">
        <v>411</v>
      </c>
      <c r="E13" s="10">
        <v>1900</v>
      </c>
      <c r="F13" s="10"/>
      <c r="G13" s="10"/>
      <c r="H13" s="10"/>
      <c r="I13" s="36">
        <v>1400</v>
      </c>
      <c r="J13" s="36">
        <v>0</v>
      </c>
      <c r="K13" s="36">
        <v>0</v>
      </c>
      <c r="L13" s="36"/>
      <c r="M13" s="10">
        <v>950</v>
      </c>
      <c r="N13" s="10">
        <v>0</v>
      </c>
      <c r="O13" s="10">
        <v>0</v>
      </c>
      <c r="P13" s="13"/>
      <c r="Q13" s="28">
        <f t="shared" si="0"/>
        <v>475</v>
      </c>
      <c r="R13" s="28">
        <f t="shared" si="1"/>
        <v>0</v>
      </c>
      <c r="S13" s="28">
        <f t="shared" si="1"/>
        <v>0</v>
      </c>
      <c r="T13" s="32">
        <f t="shared" si="2"/>
        <v>950</v>
      </c>
      <c r="U13" s="32">
        <f t="shared" si="2"/>
        <v>0</v>
      </c>
      <c r="V13" s="32">
        <f t="shared" si="2"/>
        <v>0</v>
      </c>
    </row>
    <row r="14" spans="1:22" ht="47.25">
      <c r="A14" s="8" t="s">
        <v>162</v>
      </c>
      <c r="B14" s="9" t="s">
        <v>412</v>
      </c>
      <c r="C14" s="9" t="s">
        <v>413</v>
      </c>
      <c r="D14" s="9" t="s">
        <v>414</v>
      </c>
      <c r="E14" s="10">
        <v>710</v>
      </c>
      <c r="F14" s="10"/>
      <c r="G14" s="10"/>
      <c r="H14" s="10"/>
      <c r="I14" s="36">
        <v>500</v>
      </c>
      <c r="J14" s="36"/>
      <c r="K14" s="36"/>
      <c r="L14" s="36"/>
      <c r="M14" s="10">
        <v>360</v>
      </c>
      <c r="N14" s="10"/>
      <c r="O14" s="10"/>
      <c r="P14" s="13"/>
      <c r="Q14" s="28">
        <f>ROUND(M14*0.5,0)</f>
        <v>180</v>
      </c>
      <c r="R14" s="30"/>
      <c r="S14" s="30"/>
      <c r="T14" s="32">
        <f t="shared" ref="T14:T19" si="3">M14</f>
        <v>360</v>
      </c>
      <c r="U14" s="13"/>
      <c r="V14" s="13"/>
    </row>
    <row r="15" spans="1:22" ht="47.25">
      <c r="A15" s="8" t="s">
        <v>163</v>
      </c>
      <c r="B15" s="9" t="s">
        <v>415</v>
      </c>
      <c r="C15" s="9" t="s">
        <v>416</v>
      </c>
      <c r="D15" s="9" t="s">
        <v>417</v>
      </c>
      <c r="E15" s="10">
        <v>710</v>
      </c>
      <c r="F15" s="10"/>
      <c r="G15" s="10"/>
      <c r="H15" s="10"/>
      <c r="I15" s="36">
        <v>500</v>
      </c>
      <c r="J15" s="36"/>
      <c r="K15" s="36"/>
      <c r="L15" s="36"/>
      <c r="M15" s="10">
        <v>360</v>
      </c>
      <c r="N15" s="10"/>
      <c r="O15" s="10"/>
      <c r="P15" s="13"/>
      <c r="Q15" s="28">
        <f t="shared" si="0"/>
        <v>180</v>
      </c>
      <c r="R15" s="30"/>
      <c r="S15" s="30"/>
      <c r="T15" s="32">
        <f t="shared" si="3"/>
        <v>360</v>
      </c>
      <c r="U15" s="13"/>
      <c r="V15" s="13"/>
    </row>
    <row r="16" spans="1:22" ht="31.5">
      <c r="A16" s="8" t="s">
        <v>177</v>
      </c>
      <c r="B16" s="9" t="s">
        <v>418</v>
      </c>
      <c r="C16" s="9" t="s">
        <v>413</v>
      </c>
      <c r="D16" s="9" t="s">
        <v>419</v>
      </c>
      <c r="E16" s="10">
        <v>710</v>
      </c>
      <c r="F16" s="10"/>
      <c r="G16" s="10"/>
      <c r="H16" s="10"/>
      <c r="I16" s="36">
        <v>500</v>
      </c>
      <c r="J16" s="36"/>
      <c r="K16" s="36"/>
      <c r="L16" s="36"/>
      <c r="M16" s="10">
        <v>360</v>
      </c>
      <c r="N16" s="10"/>
      <c r="O16" s="10"/>
      <c r="P16" s="13"/>
      <c r="Q16" s="28">
        <f t="shared" si="0"/>
        <v>180</v>
      </c>
      <c r="R16" s="30"/>
      <c r="S16" s="30"/>
      <c r="T16" s="32">
        <f t="shared" si="3"/>
        <v>360</v>
      </c>
      <c r="U16" s="13"/>
      <c r="V16" s="13"/>
    </row>
    <row r="17" spans="1:22" ht="31.5">
      <c r="A17" s="8" t="s">
        <v>178</v>
      </c>
      <c r="B17" s="9" t="s">
        <v>420</v>
      </c>
      <c r="C17" s="9"/>
      <c r="D17" s="9"/>
      <c r="E17" s="10">
        <v>710</v>
      </c>
      <c r="F17" s="10"/>
      <c r="G17" s="10"/>
      <c r="H17" s="10"/>
      <c r="I17" s="36">
        <v>500</v>
      </c>
      <c r="J17" s="36"/>
      <c r="K17" s="36"/>
      <c r="L17" s="36"/>
      <c r="M17" s="10">
        <v>360</v>
      </c>
      <c r="N17" s="10"/>
      <c r="O17" s="10"/>
      <c r="P17" s="13"/>
      <c r="Q17" s="28">
        <f t="shared" si="0"/>
        <v>180</v>
      </c>
      <c r="R17" s="30"/>
      <c r="S17" s="30"/>
      <c r="T17" s="32">
        <f t="shared" si="3"/>
        <v>360</v>
      </c>
      <c r="U17" s="13"/>
      <c r="V17" s="13"/>
    </row>
    <row r="18" spans="1:22">
      <c r="A18" s="8" t="s">
        <v>179</v>
      </c>
      <c r="B18" s="9" t="s">
        <v>421</v>
      </c>
      <c r="C18" s="9" t="s">
        <v>422</v>
      </c>
      <c r="D18" s="9" t="s">
        <v>423</v>
      </c>
      <c r="E18" s="10">
        <v>700</v>
      </c>
      <c r="F18" s="10">
        <v>450</v>
      </c>
      <c r="G18" s="10">
        <v>310</v>
      </c>
      <c r="H18" s="10"/>
      <c r="I18" s="36">
        <v>490</v>
      </c>
      <c r="J18" s="36">
        <v>310</v>
      </c>
      <c r="K18" s="36">
        <v>210</v>
      </c>
      <c r="L18" s="36"/>
      <c r="M18" s="10">
        <v>350</v>
      </c>
      <c r="N18" s="10">
        <v>230</v>
      </c>
      <c r="O18" s="10">
        <v>160</v>
      </c>
      <c r="P18" s="13"/>
      <c r="Q18" s="28">
        <f t="shared" si="0"/>
        <v>175</v>
      </c>
      <c r="R18" s="28">
        <f>ROUND(N18*0.5,0)</f>
        <v>115</v>
      </c>
      <c r="S18" s="28">
        <f>ROUND(O18*0.5,0)</f>
        <v>80</v>
      </c>
      <c r="T18" s="32">
        <f t="shared" si="3"/>
        <v>350</v>
      </c>
      <c r="U18" s="32">
        <f>N18</f>
        <v>230</v>
      </c>
      <c r="V18" s="32">
        <f>O18</f>
        <v>160</v>
      </c>
    </row>
    <row r="19" spans="1:22" ht="31.5">
      <c r="A19" s="8" t="s">
        <v>180</v>
      </c>
      <c r="B19" s="9" t="s">
        <v>424</v>
      </c>
      <c r="C19" s="9" t="s">
        <v>422</v>
      </c>
      <c r="D19" s="9" t="s">
        <v>425</v>
      </c>
      <c r="E19" s="10">
        <v>700</v>
      </c>
      <c r="F19" s="10">
        <v>450</v>
      </c>
      <c r="G19" s="10">
        <v>310</v>
      </c>
      <c r="H19" s="10"/>
      <c r="I19" s="36">
        <v>490</v>
      </c>
      <c r="J19" s="36">
        <v>310</v>
      </c>
      <c r="K19" s="36">
        <v>210</v>
      </c>
      <c r="L19" s="36"/>
      <c r="M19" s="10">
        <v>350</v>
      </c>
      <c r="N19" s="10">
        <v>230</v>
      </c>
      <c r="O19" s="10">
        <v>160</v>
      </c>
      <c r="P19" s="13"/>
      <c r="Q19" s="28">
        <f t="shared" si="0"/>
        <v>175</v>
      </c>
      <c r="R19" s="28">
        <f>ROUND(N19*0.5,0)</f>
        <v>115</v>
      </c>
      <c r="S19" s="28">
        <f>ROUND(O19*0.5,0)</f>
        <v>80</v>
      </c>
      <c r="T19" s="32">
        <f t="shared" si="3"/>
        <v>350</v>
      </c>
      <c r="U19" s="32">
        <f>N19</f>
        <v>230</v>
      </c>
      <c r="V19" s="32">
        <f>O19</f>
        <v>160</v>
      </c>
    </row>
    <row r="20" spans="1:22" s="59" customFormat="1">
      <c r="A20" s="52" t="s">
        <v>181</v>
      </c>
      <c r="B20" s="53" t="s">
        <v>32</v>
      </c>
      <c r="C20" s="53"/>
      <c r="D20" s="53"/>
      <c r="E20" s="54"/>
      <c r="F20" s="54"/>
      <c r="G20" s="54"/>
      <c r="H20" s="54"/>
      <c r="I20" s="55"/>
      <c r="J20" s="55"/>
      <c r="K20" s="55"/>
      <c r="L20" s="55"/>
      <c r="M20" s="54"/>
      <c r="N20" s="54"/>
      <c r="O20" s="54"/>
      <c r="P20" s="56"/>
      <c r="Q20" s="57"/>
      <c r="R20" s="57"/>
      <c r="S20" s="57"/>
      <c r="T20" s="58"/>
      <c r="U20" s="58"/>
      <c r="V20" s="58"/>
    </row>
    <row r="21" spans="1:22" ht="63">
      <c r="A21" s="8" t="s">
        <v>75</v>
      </c>
      <c r="B21" s="9" t="s">
        <v>426</v>
      </c>
      <c r="C21" s="9" t="s">
        <v>427</v>
      </c>
      <c r="D21" s="9" t="s">
        <v>428</v>
      </c>
      <c r="E21" s="10">
        <v>1500</v>
      </c>
      <c r="F21" s="10"/>
      <c r="G21" s="10"/>
      <c r="H21" s="10"/>
      <c r="I21" s="36"/>
      <c r="J21" s="36"/>
      <c r="K21" s="36"/>
      <c r="L21" s="36"/>
      <c r="M21" s="10"/>
      <c r="N21" s="10"/>
      <c r="O21" s="10"/>
      <c r="P21" s="13"/>
      <c r="Q21" s="28"/>
      <c r="R21" s="28"/>
      <c r="S21" s="28"/>
      <c r="T21" s="32"/>
      <c r="U21" s="32"/>
      <c r="V21" s="32"/>
    </row>
    <row r="22" spans="1:22">
      <c r="A22" s="51" t="s">
        <v>182</v>
      </c>
      <c r="B22" s="17" t="s">
        <v>25</v>
      </c>
      <c r="C22" s="9"/>
      <c r="D22" s="9"/>
      <c r="E22" s="10"/>
      <c r="F22" s="10"/>
      <c r="G22" s="10"/>
      <c r="H22" s="10"/>
      <c r="I22" s="36"/>
      <c r="J22" s="36"/>
      <c r="K22" s="36"/>
      <c r="L22" s="36"/>
      <c r="M22" s="10"/>
      <c r="N22" s="10"/>
      <c r="O22" s="10"/>
      <c r="P22" s="13"/>
      <c r="Q22" s="30"/>
      <c r="R22" s="30"/>
      <c r="S22" s="30"/>
      <c r="T22" s="13"/>
      <c r="U22" s="13"/>
      <c r="V22" s="13"/>
    </row>
    <row r="23" spans="1:22" ht="31.5">
      <c r="A23" s="8" t="s">
        <v>77</v>
      </c>
      <c r="B23" s="9" t="s">
        <v>582</v>
      </c>
      <c r="C23" s="9" t="s">
        <v>583</v>
      </c>
      <c r="D23" s="9" t="s">
        <v>584</v>
      </c>
      <c r="E23" s="10">
        <v>0</v>
      </c>
      <c r="F23" s="10">
        <v>0</v>
      </c>
      <c r="G23" s="10">
        <v>0</v>
      </c>
      <c r="H23" s="10"/>
      <c r="I23" s="37">
        <v>4100</v>
      </c>
      <c r="J23" s="37">
        <v>1400</v>
      </c>
      <c r="K23" s="37">
        <v>670</v>
      </c>
      <c r="L23" s="36"/>
      <c r="M23" s="10">
        <v>0</v>
      </c>
      <c r="N23" s="10">
        <v>0</v>
      </c>
      <c r="O23" s="10">
        <v>0</v>
      </c>
      <c r="P23" s="13"/>
      <c r="Q23" s="28">
        <f t="shared" ref="Q23:Q29" si="4">ROUND(M23*0.5,0)</f>
        <v>0</v>
      </c>
      <c r="R23" s="28">
        <f>ROUND(N23*0.5,0)</f>
        <v>0</v>
      </c>
      <c r="S23" s="28">
        <f>ROUND(O23*0.5,0)</f>
        <v>0</v>
      </c>
      <c r="T23" s="32">
        <f t="shared" ref="T23:V24" si="5">M23</f>
        <v>0</v>
      </c>
      <c r="U23" s="32">
        <f t="shared" si="5"/>
        <v>0</v>
      </c>
      <c r="V23" s="32">
        <f t="shared" si="5"/>
        <v>0</v>
      </c>
    </row>
    <row r="24" spans="1:22" ht="31.5">
      <c r="A24" s="8" t="s">
        <v>78</v>
      </c>
      <c r="B24" s="9" t="s">
        <v>585</v>
      </c>
      <c r="C24" s="9" t="s">
        <v>586</v>
      </c>
      <c r="D24" s="9" t="s">
        <v>587</v>
      </c>
      <c r="E24" s="10">
        <v>0</v>
      </c>
      <c r="F24" s="10">
        <v>0</v>
      </c>
      <c r="G24" s="10">
        <v>0</v>
      </c>
      <c r="H24" s="10"/>
      <c r="I24" s="37">
        <v>4100</v>
      </c>
      <c r="J24" s="37">
        <v>1400</v>
      </c>
      <c r="K24" s="37">
        <v>670</v>
      </c>
      <c r="L24" s="36"/>
      <c r="M24" s="10">
        <v>0</v>
      </c>
      <c r="N24" s="10">
        <v>0</v>
      </c>
      <c r="O24" s="10">
        <v>0</v>
      </c>
      <c r="P24" s="13"/>
      <c r="Q24" s="28">
        <f t="shared" si="4"/>
        <v>0</v>
      </c>
      <c r="R24" s="28">
        <f>ROUND(N24*0.5,0)</f>
        <v>0</v>
      </c>
      <c r="S24" s="28">
        <f>ROUND(O24*0.5,0)</f>
        <v>0</v>
      </c>
      <c r="T24" s="32">
        <f t="shared" si="5"/>
        <v>0</v>
      </c>
      <c r="U24" s="32">
        <f t="shared" si="5"/>
        <v>0</v>
      </c>
      <c r="V24" s="32">
        <f t="shared" si="5"/>
        <v>0</v>
      </c>
    </row>
    <row r="25" spans="1:22" ht="63">
      <c r="A25" s="8" t="s">
        <v>79</v>
      </c>
      <c r="B25" s="9" t="s">
        <v>527</v>
      </c>
      <c r="C25" s="9" t="s">
        <v>588</v>
      </c>
      <c r="D25" s="9" t="s">
        <v>589</v>
      </c>
      <c r="E25" s="10">
        <v>3700</v>
      </c>
      <c r="F25" s="10"/>
      <c r="G25" s="10"/>
      <c r="H25" s="10"/>
      <c r="I25" s="38">
        <v>2600</v>
      </c>
      <c r="J25" s="37"/>
      <c r="K25" s="37"/>
      <c r="L25" s="36"/>
      <c r="M25" s="10">
        <v>1920</v>
      </c>
      <c r="N25" s="10"/>
      <c r="O25" s="10"/>
      <c r="P25" s="13"/>
      <c r="Q25" s="28">
        <f t="shared" si="4"/>
        <v>960</v>
      </c>
      <c r="R25" s="30"/>
      <c r="S25" s="30"/>
      <c r="T25" s="32">
        <f>M25</f>
        <v>1920</v>
      </c>
      <c r="U25" s="13"/>
      <c r="V25" s="13"/>
    </row>
    <row r="26" spans="1:22" ht="31.5">
      <c r="A26" s="8" t="s">
        <v>99</v>
      </c>
      <c r="B26" s="9" t="s">
        <v>590</v>
      </c>
      <c r="C26" s="9" t="s">
        <v>591</v>
      </c>
      <c r="D26" s="9" t="s">
        <v>592</v>
      </c>
      <c r="E26" s="10">
        <v>310</v>
      </c>
      <c r="F26" s="10"/>
      <c r="G26" s="10"/>
      <c r="H26" s="10"/>
      <c r="I26" s="38">
        <v>220</v>
      </c>
      <c r="J26" s="37"/>
      <c r="K26" s="37"/>
      <c r="L26" s="36"/>
      <c r="M26" s="10">
        <v>160</v>
      </c>
      <c r="N26" s="10"/>
      <c r="O26" s="10"/>
      <c r="P26" s="13"/>
      <c r="Q26" s="28">
        <f t="shared" si="4"/>
        <v>80</v>
      </c>
      <c r="R26" s="30"/>
      <c r="S26" s="30"/>
      <c r="T26" s="32">
        <f>M26</f>
        <v>160</v>
      </c>
      <c r="U26" s="13"/>
      <c r="V26" s="13"/>
    </row>
    <row r="27" spans="1:22" ht="31.5">
      <c r="A27" s="8" t="s">
        <v>183</v>
      </c>
      <c r="B27" s="9" t="s">
        <v>593</v>
      </c>
      <c r="C27" s="9" t="s">
        <v>591</v>
      </c>
      <c r="D27" s="9" t="s">
        <v>594</v>
      </c>
      <c r="E27" s="10">
        <v>310</v>
      </c>
      <c r="F27" s="10"/>
      <c r="G27" s="10"/>
      <c r="H27" s="10"/>
      <c r="I27" s="38">
        <v>220</v>
      </c>
      <c r="J27" s="37"/>
      <c r="K27" s="37"/>
      <c r="L27" s="36"/>
      <c r="M27" s="10">
        <v>160</v>
      </c>
      <c r="N27" s="10"/>
      <c r="O27" s="10"/>
      <c r="P27" s="13"/>
      <c r="Q27" s="28">
        <f t="shared" si="4"/>
        <v>80</v>
      </c>
      <c r="R27" s="30"/>
      <c r="S27" s="30"/>
      <c r="T27" s="32">
        <f>M27</f>
        <v>160</v>
      </c>
      <c r="U27" s="13"/>
      <c r="V27" s="13"/>
    </row>
    <row r="28" spans="1:22" ht="31.5">
      <c r="A28" s="8" t="s">
        <v>184</v>
      </c>
      <c r="B28" s="9" t="s">
        <v>595</v>
      </c>
      <c r="C28" s="9" t="s">
        <v>591</v>
      </c>
      <c r="D28" s="9" t="s">
        <v>596</v>
      </c>
      <c r="E28" s="10">
        <v>310</v>
      </c>
      <c r="F28" s="10"/>
      <c r="G28" s="10"/>
      <c r="H28" s="10"/>
      <c r="I28" s="38">
        <v>220</v>
      </c>
      <c r="J28" s="37"/>
      <c r="K28" s="37"/>
      <c r="L28" s="36"/>
      <c r="M28" s="10">
        <v>160</v>
      </c>
      <c r="N28" s="10"/>
      <c r="O28" s="10"/>
      <c r="P28" s="13"/>
      <c r="Q28" s="28">
        <f t="shared" si="4"/>
        <v>80</v>
      </c>
      <c r="R28" s="30"/>
      <c r="S28" s="30"/>
      <c r="T28" s="32">
        <f>M28</f>
        <v>160</v>
      </c>
      <c r="U28" s="13"/>
      <c r="V28" s="13"/>
    </row>
    <row r="29" spans="1:22" ht="31.5">
      <c r="A29" s="8" t="s">
        <v>185</v>
      </c>
      <c r="B29" s="9" t="s">
        <v>597</v>
      </c>
      <c r="C29" s="9" t="s">
        <v>591</v>
      </c>
      <c r="D29" s="9" t="s">
        <v>598</v>
      </c>
      <c r="E29" s="10">
        <v>310</v>
      </c>
      <c r="F29" s="10"/>
      <c r="G29" s="10"/>
      <c r="H29" s="10"/>
      <c r="I29" s="38">
        <v>220</v>
      </c>
      <c r="J29" s="37"/>
      <c r="K29" s="37"/>
      <c r="L29" s="36"/>
      <c r="M29" s="10">
        <v>160</v>
      </c>
      <c r="N29" s="10"/>
      <c r="O29" s="10"/>
      <c r="P29" s="13"/>
      <c r="Q29" s="28">
        <f t="shared" si="4"/>
        <v>80</v>
      </c>
      <c r="R29" s="30"/>
      <c r="S29" s="30"/>
      <c r="T29" s="32">
        <f>M29</f>
        <v>160</v>
      </c>
      <c r="U29" s="13"/>
      <c r="V29" s="13"/>
    </row>
    <row r="30" spans="1:22">
      <c r="A30" s="16" t="s">
        <v>186</v>
      </c>
      <c r="B30" s="15" t="s">
        <v>26</v>
      </c>
      <c r="C30" s="9"/>
      <c r="D30" s="9"/>
      <c r="E30" s="10"/>
      <c r="F30" s="13"/>
      <c r="G30" s="13"/>
      <c r="H30" s="13"/>
      <c r="I30" s="39"/>
      <c r="J30" s="39"/>
      <c r="K30" s="39"/>
      <c r="L30" s="39"/>
      <c r="M30" s="13"/>
      <c r="N30" s="13"/>
      <c r="O30" s="13"/>
      <c r="P30" s="13"/>
      <c r="Q30" s="30"/>
      <c r="R30" s="30"/>
      <c r="S30" s="30"/>
      <c r="T30" s="13"/>
      <c r="U30" s="13"/>
      <c r="V30" s="13"/>
    </row>
    <row r="31" spans="1:22" ht="47.25">
      <c r="A31" s="8" t="s">
        <v>80</v>
      </c>
      <c r="B31" s="9" t="s">
        <v>603</v>
      </c>
      <c r="C31" s="9"/>
      <c r="D31" s="9"/>
      <c r="E31" s="10">
        <v>1000</v>
      </c>
      <c r="F31" s="10"/>
      <c r="G31" s="10"/>
      <c r="H31" s="10"/>
      <c r="I31" s="36">
        <v>700</v>
      </c>
      <c r="J31" s="36"/>
      <c r="K31" s="36"/>
      <c r="L31" s="36"/>
      <c r="M31" s="10">
        <v>500</v>
      </c>
      <c r="N31" s="13"/>
      <c r="O31" s="13"/>
      <c r="P31" s="13"/>
      <c r="Q31" s="28">
        <f>ROUND(M31*0.5,0)</f>
        <v>250</v>
      </c>
      <c r="R31" s="30"/>
      <c r="S31" s="30"/>
      <c r="T31" s="32">
        <f>M31</f>
        <v>500</v>
      </c>
      <c r="U31" s="13"/>
      <c r="V31" s="13"/>
    </row>
    <row r="32" spans="1:22">
      <c r="A32" s="8" t="s">
        <v>81</v>
      </c>
      <c r="B32" s="9" t="s">
        <v>534</v>
      </c>
      <c r="C32" s="9" t="s">
        <v>526</v>
      </c>
      <c r="D32" s="9" t="s">
        <v>604</v>
      </c>
      <c r="E32" s="10">
        <v>1000</v>
      </c>
      <c r="F32" s="10"/>
      <c r="G32" s="10"/>
      <c r="H32" s="10"/>
      <c r="I32" s="36">
        <v>700</v>
      </c>
      <c r="J32" s="36"/>
      <c r="K32" s="36"/>
      <c r="L32" s="36"/>
      <c r="M32" s="10">
        <v>500</v>
      </c>
      <c r="N32" s="13"/>
      <c r="O32" s="13"/>
      <c r="P32" s="13"/>
      <c r="Q32" s="28">
        <f>ROUND(M32*0.5,0)</f>
        <v>250</v>
      </c>
      <c r="R32" s="30"/>
      <c r="S32" s="30"/>
      <c r="T32" s="32">
        <f>M32</f>
        <v>500</v>
      </c>
      <c r="U32" s="13"/>
      <c r="V32" s="13"/>
    </row>
    <row r="33" spans="1:22">
      <c r="A33" s="8" t="s">
        <v>82</v>
      </c>
      <c r="B33" s="9" t="s">
        <v>605</v>
      </c>
      <c r="C33" s="9" t="s">
        <v>606</v>
      </c>
      <c r="D33" s="9" t="s">
        <v>534</v>
      </c>
      <c r="E33" s="10">
        <v>1000</v>
      </c>
      <c r="F33" s="10"/>
      <c r="G33" s="10"/>
      <c r="H33" s="10"/>
      <c r="I33" s="36">
        <v>700</v>
      </c>
      <c r="J33" s="36"/>
      <c r="K33" s="36"/>
      <c r="L33" s="36"/>
      <c r="M33" s="10">
        <v>500</v>
      </c>
      <c r="N33" s="13"/>
      <c r="O33" s="13"/>
      <c r="P33" s="13"/>
      <c r="Q33" s="28">
        <f>ROUND(M33*0.5,0)</f>
        <v>250</v>
      </c>
      <c r="R33" s="30"/>
      <c r="S33" s="30"/>
      <c r="T33" s="32">
        <f>M33</f>
        <v>500</v>
      </c>
      <c r="U33" s="13"/>
      <c r="V33" s="13"/>
    </row>
    <row r="34" spans="1:22" ht="47.25">
      <c r="A34" s="8" t="s">
        <v>83</v>
      </c>
      <c r="B34" s="9" t="s">
        <v>607</v>
      </c>
      <c r="C34" s="9"/>
      <c r="D34" s="9"/>
      <c r="E34" s="10">
        <v>1000</v>
      </c>
      <c r="F34" s="10"/>
      <c r="G34" s="10"/>
      <c r="H34" s="10"/>
      <c r="I34" s="36">
        <v>700</v>
      </c>
      <c r="J34" s="36"/>
      <c r="K34" s="36"/>
      <c r="L34" s="36"/>
      <c r="M34" s="10">
        <v>500</v>
      </c>
      <c r="N34" s="13"/>
      <c r="O34" s="13"/>
      <c r="P34" s="13"/>
      <c r="Q34" s="28">
        <f>ROUND(M34*0.5,0)</f>
        <v>250</v>
      </c>
      <c r="R34" s="30"/>
      <c r="S34" s="30"/>
      <c r="T34" s="32">
        <f>M34</f>
        <v>500</v>
      </c>
      <c r="U34" s="13"/>
      <c r="V34" s="13"/>
    </row>
    <row r="35" spans="1:22">
      <c r="A35" s="16" t="s">
        <v>187</v>
      </c>
      <c r="B35" s="1" t="s">
        <v>28</v>
      </c>
      <c r="C35" s="9"/>
      <c r="D35" s="9"/>
      <c r="E35" s="10"/>
      <c r="F35" s="13"/>
      <c r="G35" s="13"/>
      <c r="H35" s="13"/>
      <c r="I35" s="39"/>
      <c r="J35" s="39"/>
      <c r="K35" s="39"/>
      <c r="L35" s="39"/>
      <c r="M35" s="13"/>
      <c r="N35" s="13"/>
      <c r="O35" s="13"/>
      <c r="P35" s="13"/>
      <c r="Q35" s="30"/>
      <c r="R35" s="30"/>
      <c r="S35" s="30"/>
      <c r="T35" s="13"/>
      <c r="U35" s="13"/>
      <c r="V35" s="13"/>
    </row>
    <row r="36" spans="1:22" ht="47.25">
      <c r="A36" s="8" t="s">
        <v>84</v>
      </c>
      <c r="B36" s="9" t="s">
        <v>558</v>
      </c>
      <c r="C36" s="9" t="s">
        <v>622</v>
      </c>
      <c r="D36" s="9" t="s">
        <v>623</v>
      </c>
      <c r="E36" s="10">
        <v>170</v>
      </c>
      <c r="F36" s="13"/>
      <c r="G36" s="13"/>
      <c r="H36" s="13"/>
      <c r="I36" s="39">
        <v>120</v>
      </c>
      <c r="J36" s="39"/>
      <c r="K36" s="39"/>
      <c r="L36" s="39"/>
      <c r="M36" s="13">
        <v>85</v>
      </c>
      <c r="N36" s="13"/>
      <c r="O36" s="13"/>
      <c r="P36" s="13"/>
      <c r="Q36" s="28">
        <f>ROUND(M36*0.5,0)</f>
        <v>43</v>
      </c>
      <c r="R36" s="30"/>
      <c r="S36" s="30"/>
      <c r="T36" s="32">
        <f>M36</f>
        <v>85</v>
      </c>
      <c r="U36" s="13"/>
      <c r="V36" s="13"/>
    </row>
    <row r="37" spans="1:22" ht="47.25">
      <c r="A37" s="8" t="s">
        <v>85</v>
      </c>
      <c r="B37" s="9" t="s">
        <v>541</v>
      </c>
      <c r="C37" s="9" t="s">
        <v>624</v>
      </c>
      <c r="D37" s="9" t="s">
        <v>625</v>
      </c>
      <c r="E37" s="10">
        <v>170</v>
      </c>
      <c r="F37" s="13"/>
      <c r="G37" s="13"/>
      <c r="H37" s="13"/>
      <c r="I37" s="39">
        <v>120</v>
      </c>
      <c r="J37" s="39"/>
      <c r="K37" s="39"/>
      <c r="L37" s="39"/>
      <c r="M37" s="13">
        <v>85</v>
      </c>
      <c r="N37" s="13"/>
      <c r="O37" s="13"/>
      <c r="P37" s="13"/>
      <c r="Q37" s="28">
        <f>ROUND(M37*0.5,0)</f>
        <v>43</v>
      </c>
      <c r="R37" s="30"/>
      <c r="S37" s="30"/>
      <c r="T37" s="32">
        <f>M37</f>
        <v>85</v>
      </c>
      <c r="U37" s="13"/>
      <c r="V37" s="13"/>
    </row>
    <row r="38" spans="1:22" ht="47.25">
      <c r="A38" s="8" t="s">
        <v>86</v>
      </c>
      <c r="B38" s="9" t="s">
        <v>626</v>
      </c>
      <c r="C38" s="804" t="s">
        <v>627</v>
      </c>
      <c r="D38" s="804"/>
      <c r="E38" s="10">
        <v>1000</v>
      </c>
      <c r="F38" s="13"/>
      <c r="G38" s="13"/>
      <c r="H38" s="13"/>
      <c r="I38" s="39">
        <v>700</v>
      </c>
      <c r="J38" s="39"/>
      <c r="K38" s="39"/>
      <c r="L38" s="39"/>
      <c r="M38" s="13">
        <v>500</v>
      </c>
      <c r="N38" s="13"/>
      <c r="O38" s="13"/>
      <c r="P38" s="13"/>
      <c r="Q38" s="28">
        <f>ROUND(M38*0.5,0)</f>
        <v>250</v>
      </c>
      <c r="R38" s="30"/>
      <c r="S38" s="30"/>
      <c r="T38" s="32">
        <f>M38</f>
        <v>500</v>
      </c>
      <c r="U38" s="13"/>
      <c r="V38" s="13"/>
    </row>
    <row r="39" spans="1:22">
      <c r="A39" s="16" t="s">
        <v>188</v>
      </c>
      <c r="B39" s="1" t="s">
        <v>149</v>
      </c>
      <c r="C39" s="9"/>
      <c r="D39" s="9"/>
      <c r="E39" s="10"/>
      <c r="F39" s="13"/>
      <c r="G39" s="13"/>
      <c r="H39" s="13"/>
      <c r="I39" s="39"/>
      <c r="J39" s="39"/>
      <c r="K39" s="39"/>
      <c r="L39" s="39"/>
      <c r="M39" s="13"/>
      <c r="N39" s="13"/>
      <c r="O39" s="13"/>
      <c r="P39" s="13"/>
      <c r="Q39" s="30"/>
      <c r="R39" s="30"/>
      <c r="S39" s="30"/>
      <c r="T39" s="13"/>
      <c r="U39" s="13"/>
      <c r="V39" s="13"/>
    </row>
    <row r="40" spans="1:22">
      <c r="A40" s="8" t="s">
        <v>88</v>
      </c>
      <c r="B40" s="13" t="s">
        <v>641</v>
      </c>
      <c r="C40" s="9" t="s">
        <v>642</v>
      </c>
      <c r="D40" s="9" t="s">
        <v>643</v>
      </c>
      <c r="E40" s="10">
        <v>670</v>
      </c>
      <c r="F40" s="18">
        <v>340</v>
      </c>
      <c r="G40" s="18">
        <v>270</v>
      </c>
      <c r="H40" s="13"/>
      <c r="I40" s="40">
        <v>470</v>
      </c>
      <c r="J40" s="40">
        <v>240</v>
      </c>
      <c r="K40" s="40">
        <v>190</v>
      </c>
      <c r="L40" s="39"/>
      <c r="M40" s="18">
        <v>340</v>
      </c>
      <c r="N40" s="18">
        <v>170</v>
      </c>
      <c r="O40" s="18">
        <v>140</v>
      </c>
      <c r="P40" s="13"/>
      <c r="Q40" s="28">
        <f t="shared" ref="Q40:S43" si="6">ROUND(M40*0.5,0)</f>
        <v>170</v>
      </c>
      <c r="R40" s="28">
        <f t="shared" si="6"/>
        <v>85</v>
      </c>
      <c r="S40" s="28">
        <f t="shared" si="6"/>
        <v>70</v>
      </c>
      <c r="T40" s="32">
        <f>M40</f>
        <v>340</v>
      </c>
      <c r="U40" s="32">
        <f t="shared" ref="U40:V43" si="7">N40</f>
        <v>170</v>
      </c>
      <c r="V40" s="32">
        <f t="shared" si="7"/>
        <v>140</v>
      </c>
    </row>
    <row r="41" spans="1:22" ht="31.5">
      <c r="A41" s="8" t="s">
        <v>89</v>
      </c>
      <c r="B41" s="13" t="s">
        <v>641</v>
      </c>
      <c r="C41" s="9" t="s">
        <v>644</v>
      </c>
      <c r="D41" s="9" t="s">
        <v>645</v>
      </c>
      <c r="E41" s="10">
        <v>670</v>
      </c>
      <c r="F41" s="18">
        <v>340</v>
      </c>
      <c r="G41" s="18">
        <v>270</v>
      </c>
      <c r="H41" s="13"/>
      <c r="I41" s="40">
        <v>470</v>
      </c>
      <c r="J41" s="40">
        <v>240</v>
      </c>
      <c r="K41" s="40">
        <v>190</v>
      </c>
      <c r="L41" s="39"/>
      <c r="M41" s="18">
        <v>340</v>
      </c>
      <c r="N41" s="18">
        <v>170</v>
      </c>
      <c r="O41" s="18">
        <v>140</v>
      </c>
      <c r="P41" s="13"/>
      <c r="Q41" s="28">
        <f t="shared" si="6"/>
        <v>170</v>
      </c>
      <c r="R41" s="28">
        <f t="shared" si="6"/>
        <v>85</v>
      </c>
      <c r="S41" s="28">
        <f t="shared" si="6"/>
        <v>70</v>
      </c>
      <c r="T41" s="32">
        <f>M41</f>
        <v>340</v>
      </c>
      <c r="U41" s="32">
        <f t="shared" si="7"/>
        <v>170</v>
      </c>
      <c r="V41" s="32">
        <f t="shared" si="7"/>
        <v>140</v>
      </c>
    </row>
    <row r="42" spans="1:22" ht="63">
      <c r="A42" s="8" t="s">
        <v>90</v>
      </c>
      <c r="B42" s="13" t="s">
        <v>641</v>
      </c>
      <c r="C42" s="9" t="s">
        <v>646</v>
      </c>
      <c r="D42" s="9" t="s">
        <v>647</v>
      </c>
      <c r="E42" s="10">
        <v>670</v>
      </c>
      <c r="F42" s="18">
        <v>340</v>
      </c>
      <c r="G42" s="18">
        <v>270</v>
      </c>
      <c r="H42" s="13"/>
      <c r="I42" s="40">
        <v>470</v>
      </c>
      <c r="J42" s="40">
        <v>240</v>
      </c>
      <c r="K42" s="40">
        <v>190</v>
      </c>
      <c r="L42" s="39"/>
      <c r="M42" s="18">
        <v>340</v>
      </c>
      <c r="N42" s="18">
        <v>170</v>
      </c>
      <c r="O42" s="18">
        <v>140</v>
      </c>
      <c r="P42" s="13"/>
      <c r="Q42" s="28">
        <f t="shared" si="6"/>
        <v>170</v>
      </c>
      <c r="R42" s="28">
        <f t="shared" si="6"/>
        <v>85</v>
      </c>
      <c r="S42" s="28">
        <f t="shared" si="6"/>
        <v>70</v>
      </c>
      <c r="T42" s="32">
        <f>M42</f>
        <v>340</v>
      </c>
      <c r="U42" s="32">
        <f t="shared" si="7"/>
        <v>170</v>
      </c>
      <c r="V42" s="32">
        <f t="shared" si="7"/>
        <v>140</v>
      </c>
    </row>
    <row r="43" spans="1:22" ht="126">
      <c r="A43" s="8" t="s">
        <v>189</v>
      </c>
      <c r="B43" s="13" t="s">
        <v>641</v>
      </c>
      <c r="C43" s="9" t="s">
        <v>648</v>
      </c>
      <c r="D43" s="9" t="s">
        <v>649</v>
      </c>
      <c r="E43" s="10">
        <v>670</v>
      </c>
      <c r="F43" s="18">
        <v>335</v>
      </c>
      <c r="G43" s="18">
        <v>268</v>
      </c>
      <c r="H43" s="13"/>
      <c r="I43" s="40">
        <v>470</v>
      </c>
      <c r="J43" s="40">
        <v>230</v>
      </c>
      <c r="K43" s="40">
        <v>190</v>
      </c>
      <c r="L43" s="39"/>
      <c r="M43" s="18">
        <v>340</v>
      </c>
      <c r="N43" s="18">
        <v>170</v>
      </c>
      <c r="O43" s="18">
        <v>130</v>
      </c>
      <c r="P43" s="13"/>
      <c r="Q43" s="28">
        <f t="shared" si="6"/>
        <v>170</v>
      </c>
      <c r="R43" s="28">
        <f t="shared" si="6"/>
        <v>85</v>
      </c>
      <c r="S43" s="28">
        <f t="shared" si="6"/>
        <v>65</v>
      </c>
      <c r="T43" s="32">
        <f>M43</f>
        <v>340</v>
      </c>
      <c r="U43" s="32">
        <f t="shared" si="7"/>
        <v>170</v>
      </c>
      <c r="V43" s="32">
        <f t="shared" si="7"/>
        <v>130</v>
      </c>
    </row>
    <row r="44" spans="1:22">
      <c r="A44" s="16" t="s">
        <v>190</v>
      </c>
      <c r="B44" s="1" t="s">
        <v>34</v>
      </c>
      <c r="C44" s="9"/>
      <c r="D44" s="9"/>
      <c r="E44" s="10"/>
      <c r="F44" s="13"/>
      <c r="G44" s="13"/>
      <c r="H44" s="13"/>
      <c r="I44" s="39"/>
      <c r="J44" s="39"/>
      <c r="K44" s="39"/>
      <c r="L44" s="39"/>
      <c r="M44" s="13"/>
      <c r="N44" s="13"/>
      <c r="O44" s="13"/>
      <c r="P44" s="13"/>
      <c r="Q44" s="30"/>
      <c r="R44" s="30"/>
      <c r="S44" s="30"/>
      <c r="T44" s="13"/>
      <c r="U44" s="13"/>
      <c r="V44" s="13"/>
    </row>
    <row r="45" spans="1:22" s="50" customFormat="1" ht="47.25">
      <c r="A45" s="46" t="s">
        <v>91</v>
      </c>
      <c r="B45" s="47" t="s">
        <v>671</v>
      </c>
      <c r="C45" s="48" t="s">
        <v>672</v>
      </c>
      <c r="D45" s="48" t="s">
        <v>673</v>
      </c>
      <c r="E45" s="47">
        <v>4000</v>
      </c>
      <c r="F45" s="47"/>
      <c r="G45" s="47"/>
      <c r="H45" s="47"/>
      <c r="I45" s="47">
        <v>2800</v>
      </c>
      <c r="J45" s="47"/>
      <c r="K45" s="47"/>
      <c r="L45" s="47"/>
      <c r="M45" s="47">
        <v>2000</v>
      </c>
      <c r="N45" s="47"/>
      <c r="O45" s="47"/>
      <c r="P45" s="47"/>
      <c r="Q45" s="49">
        <f>ROUND(M45*0.5,0)</f>
        <v>1000</v>
      </c>
      <c r="R45" s="47"/>
      <c r="S45" s="47"/>
      <c r="T45" s="49">
        <f>M45</f>
        <v>2000</v>
      </c>
      <c r="U45" s="47"/>
      <c r="V45" s="47"/>
    </row>
    <row r="46" spans="1:22">
      <c r="A46" s="16" t="s">
        <v>191</v>
      </c>
      <c r="B46" s="1" t="s">
        <v>35</v>
      </c>
      <c r="C46" s="9"/>
      <c r="D46" s="9"/>
      <c r="E46" s="10"/>
      <c r="F46" s="13"/>
      <c r="G46" s="13"/>
      <c r="H46" s="13"/>
      <c r="I46" s="39"/>
      <c r="J46" s="39"/>
      <c r="K46" s="39"/>
      <c r="L46" s="39"/>
      <c r="M46" s="13"/>
      <c r="N46" s="13"/>
      <c r="O46" s="13"/>
      <c r="P46" s="13"/>
      <c r="Q46" s="30"/>
      <c r="R46" s="30"/>
      <c r="S46" s="30"/>
      <c r="T46" s="13"/>
      <c r="U46" s="13"/>
      <c r="V46" s="13"/>
    </row>
    <row r="47" spans="1:22" ht="31.5">
      <c r="A47" s="8" t="s">
        <v>94</v>
      </c>
      <c r="B47" s="13" t="s">
        <v>712</v>
      </c>
      <c r="C47" s="9" t="s">
        <v>532</v>
      </c>
      <c r="D47" s="9" t="s">
        <v>713</v>
      </c>
      <c r="E47" s="10">
        <v>890</v>
      </c>
      <c r="F47" s="13"/>
      <c r="G47" s="13"/>
      <c r="H47" s="13"/>
      <c r="I47" s="39">
        <v>620</v>
      </c>
      <c r="J47" s="39"/>
      <c r="K47" s="39"/>
      <c r="L47" s="39"/>
      <c r="M47" s="13">
        <v>445</v>
      </c>
      <c r="N47" s="13"/>
      <c r="O47" s="13"/>
      <c r="P47" s="13"/>
      <c r="Q47" s="28">
        <f t="shared" ref="Q47:Q53" si="8">ROUND(M47*0.5,0)</f>
        <v>223</v>
      </c>
      <c r="R47" s="30"/>
      <c r="S47" s="30"/>
      <c r="T47" s="32">
        <f t="shared" ref="T47:T53" si="9">M47</f>
        <v>445</v>
      </c>
      <c r="U47" s="13"/>
      <c r="V47" s="13"/>
    </row>
    <row r="48" spans="1:22" ht="31.5">
      <c r="A48" s="8" t="s">
        <v>95</v>
      </c>
      <c r="B48" s="13" t="s">
        <v>599</v>
      </c>
      <c r="C48" s="9" t="s">
        <v>714</v>
      </c>
      <c r="D48" s="9" t="s">
        <v>715</v>
      </c>
      <c r="E48" s="10">
        <v>840</v>
      </c>
      <c r="F48" s="13"/>
      <c r="G48" s="13"/>
      <c r="H48" s="13"/>
      <c r="I48" s="39">
        <v>588</v>
      </c>
      <c r="J48" s="39"/>
      <c r="K48" s="39"/>
      <c r="L48" s="39"/>
      <c r="M48" s="13">
        <v>420</v>
      </c>
      <c r="N48" s="13"/>
      <c r="O48" s="13"/>
      <c r="P48" s="13"/>
      <c r="Q48" s="28">
        <f t="shared" si="8"/>
        <v>210</v>
      </c>
      <c r="R48" s="30"/>
      <c r="S48" s="30"/>
      <c r="T48" s="32">
        <f t="shared" si="9"/>
        <v>420</v>
      </c>
      <c r="U48" s="13"/>
      <c r="V48" s="13"/>
    </row>
    <row r="49" spans="1:22" ht="31.5">
      <c r="A49" s="8" t="s">
        <v>96</v>
      </c>
      <c r="B49" s="13" t="s">
        <v>716</v>
      </c>
      <c r="C49" s="9" t="s">
        <v>715</v>
      </c>
      <c r="D49" s="9" t="s">
        <v>717</v>
      </c>
      <c r="E49" s="10">
        <v>1200</v>
      </c>
      <c r="F49" s="13"/>
      <c r="G49" s="13"/>
      <c r="H49" s="13"/>
      <c r="I49" s="39">
        <v>840</v>
      </c>
      <c r="J49" s="39"/>
      <c r="K49" s="39"/>
      <c r="L49" s="39"/>
      <c r="M49" s="13">
        <v>600</v>
      </c>
      <c r="N49" s="13"/>
      <c r="O49" s="13"/>
      <c r="P49" s="13"/>
      <c r="Q49" s="28">
        <f t="shared" si="8"/>
        <v>300</v>
      </c>
      <c r="R49" s="30"/>
      <c r="S49" s="30"/>
      <c r="T49" s="32">
        <f t="shared" si="9"/>
        <v>600</v>
      </c>
      <c r="U49" s="13"/>
      <c r="V49" s="13"/>
    </row>
    <row r="50" spans="1:22" ht="31.5">
      <c r="A50" s="8" t="s">
        <v>192</v>
      </c>
      <c r="B50" s="13" t="s">
        <v>718</v>
      </c>
      <c r="C50" s="9" t="s">
        <v>719</v>
      </c>
      <c r="D50" s="9" t="s">
        <v>720</v>
      </c>
      <c r="E50" s="10">
        <v>1200</v>
      </c>
      <c r="F50" s="13"/>
      <c r="G50" s="13"/>
      <c r="H50" s="13"/>
      <c r="I50" s="39">
        <v>840</v>
      </c>
      <c r="J50" s="39"/>
      <c r="K50" s="39"/>
      <c r="L50" s="39"/>
      <c r="M50" s="13">
        <v>600</v>
      </c>
      <c r="N50" s="13"/>
      <c r="O50" s="13"/>
      <c r="P50" s="13"/>
      <c r="Q50" s="28">
        <f t="shared" si="8"/>
        <v>300</v>
      </c>
      <c r="R50" s="30"/>
      <c r="S50" s="30"/>
      <c r="T50" s="32">
        <f t="shared" si="9"/>
        <v>600</v>
      </c>
      <c r="U50" s="13"/>
      <c r="V50" s="13"/>
    </row>
    <row r="51" spans="1:22" ht="31.5">
      <c r="A51" s="8" t="s">
        <v>193</v>
      </c>
      <c r="B51" s="13" t="s">
        <v>721</v>
      </c>
      <c r="C51" s="9" t="s">
        <v>722</v>
      </c>
      <c r="D51" s="9" t="s">
        <v>537</v>
      </c>
      <c r="E51" s="10">
        <v>1200</v>
      </c>
      <c r="F51" s="13"/>
      <c r="G51" s="13"/>
      <c r="H51" s="13"/>
      <c r="I51" s="39">
        <v>840</v>
      </c>
      <c r="J51" s="39"/>
      <c r="K51" s="39"/>
      <c r="L51" s="39"/>
      <c r="M51" s="13">
        <v>600</v>
      </c>
      <c r="N51" s="13"/>
      <c r="O51" s="13"/>
      <c r="P51" s="13"/>
      <c r="Q51" s="28">
        <f t="shared" si="8"/>
        <v>300</v>
      </c>
      <c r="R51" s="30"/>
      <c r="S51" s="30"/>
      <c r="T51" s="32">
        <f t="shared" si="9"/>
        <v>600</v>
      </c>
      <c r="U51" s="13"/>
      <c r="V51" s="13"/>
    </row>
    <row r="52" spans="1:22" ht="31.5">
      <c r="A52" s="8" t="s">
        <v>194</v>
      </c>
      <c r="B52" s="13" t="s">
        <v>723</v>
      </c>
      <c r="C52" s="9" t="s">
        <v>722</v>
      </c>
      <c r="D52" s="9" t="s">
        <v>537</v>
      </c>
      <c r="E52" s="10">
        <v>1200</v>
      </c>
      <c r="F52" s="13"/>
      <c r="G52" s="13"/>
      <c r="H52" s="13"/>
      <c r="I52" s="39">
        <v>840</v>
      </c>
      <c r="J52" s="39"/>
      <c r="K52" s="39"/>
      <c r="L52" s="39"/>
      <c r="M52" s="13">
        <v>600</v>
      </c>
      <c r="N52" s="13"/>
      <c r="O52" s="13"/>
      <c r="P52" s="13"/>
      <c r="Q52" s="28">
        <f t="shared" si="8"/>
        <v>300</v>
      </c>
      <c r="R52" s="30"/>
      <c r="S52" s="30"/>
      <c r="T52" s="32">
        <f t="shared" si="9"/>
        <v>600</v>
      </c>
      <c r="U52" s="13"/>
      <c r="V52" s="13"/>
    </row>
    <row r="53" spans="1:22" ht="31.5">
      <c r="A53" s="8" t="s">
        <v>195</v>
      </c>
      <c r="B53" s="13" t="s">
        <v>724</v>
      </c>
      <c r="C53" s="9" t="s">
        <v>722</v>
      </c>
      <c r="D53" s="9" t="s">
        <v>720</v>
      </c>
      <c r="E53" s="10">
        <v>1200</v>
      </c>
      <c r="F53" s="13"/>
      <c r="G53" s="13"/>
      <c r="H53" s="13"/>
      <c r="I53" s="83">
        <v>840</v>
      </c>
      <c r="J53" s="39"/>
      <c r="K53" s="39"/>
      <c r="L53" s="39"/>
      <c r="M53" s="13">
        <v>600</v>
      </c>
      <c r="N53" s="13"/>
      <c r="O53" s="13"/>
      <c r="P53" s="13"/>
      <c r="Q53" s="28">
        <f t="shared" si="8"/>
        <v>300</v>
      </c>
      <c r="R53" s="30"/>
      <c r="S53" s="30"/>
      <c r="T53" s="32">
        <f t="shared" si="9"/>
        <v>600</v>
      </c>
      <c r="U53" s="13"/>
      <c r="V53" s="13"/>
    </row>
    <row r="54" spans="1:22">
      <c r="A54" s="51" t="s">
        <v>196</v>
      </c>
      <c r="B54" s="84" t="s">
        <v>33</v>
      </c>
      <c r="C54" s="9"/>
      <c r="D54" s="9"/>
      <c r="E54" s="10"/>
      <c r="F54" s="13"/>
      <c r="G54" s="13"/>
      <c r="H54" s="13"/>
      <c r="I54" s="80"/>
      <c r="J54" s="80"/>
      <c r="K54" s="80"/>
      <c r="L54" s="80"/>
      <c r="Q54" s="70"/>
      <c r="R54" s="81"/>
      <c r="S54" s="81"/>
      <c r="T54" s="82"/>
    </row>
    <row r="55" spans="1:22">
      <c r="A55" s="8" t="s">
        <v>167</v>
      </c>
      <c r="B55" s="13" t="s">
        <v>634</v>
      </c>
      <c r="C55" s="9"/>
      <c r="D55" s="9"/>
      <c r="E55" s="10">
        <v>220</v>
      </c>
      <c r="F55" s="13"/>
      <c r="G55" s="13"/>
      <c r="H55" s="13"/>
      <c r="I55" s="80"/>
      <c r="J55" s="80"/>
      <c r="K55" s="80"/>
      <c r="L55" s="80"/>
      <c r="Q55" s="70"/>
      <c r="R55" s="81"/>
      <c r="S55" s="81"/>
      <c r="T55" s="82"/>
    </row>
    <row r="56" spans="1:22">
      <c r="A56" s="8" t="s">
        <v>168</v>
      </c>
      <c r="B56" s="13" t="s">
        <v>635</v>
      </c>
      <c r="C56" s="9"/>
      <c r="D56" s="9"/>
      <c r="E56" s="10">
        <v>220</v>
      </c>
      <c r="F56" s="13"/>
      <c r="G56" s="13"/>
      <c r="H56" s="13"/>
      <c r="I56" s="80"/>
      <c r="J56" s="80"/>
      <c r="K56" s="80"/>
      <c r="L56" s="80"/>
      <c r="Q56" s="70"/>
      <c r="R56" s="81"/>
      <c r="S56" s="81"/>
      <c r="T56" s="82"/>
    </row>
    <row r="57" spans="1:22">
      <c r="A57" s="51" t="s">
        <v>197</v>
      </c>
      <c r="B57" s="84" t="s">
        <v>29</v>
      </c>
      <c r="C57" s="9"/>
      <c r="D57" s="9"/>
      <c r="E57" s="10"/>
      <c r="F57" s="13"/>
      <c r="G57" s="13"/>
      <c r="H57" s="13"/>
      <c r="I57" s="80"/>
      <c r="J57" s="80"/>
      <c r="K57" s="80"/>
      <c r="L57" s="80"/>
      <c r="Q57" s="70"/>
      <c r="R57" s="81"/>
      <c r="S57" s="81"/>
      <c r="T57" s="82"/>
    </row>
    <row r="58" spans="1:22">
      <c r="A58" s="8" t="s">
        <v>169</v>
      </c>
      <c r="B58" s="13" t="s">
        <v>636</v>
      </c>
      <c r="C58" s="9"/>
      <c r="D58" s="9"/>
      <c r="E58" s="10">
        <v>220</v>
      </c>
      <c r="F58" s="13"/>
      <c r="G58" s="13"/>
      <c r="H58" s="13"/>
      <c r="I58" s="80"/>
      <c r="J58" s="80"/>
      <c r="K58" s="80"/>
      <c r="L58" s="80"/>
      <c r="Q58" s="70"/>
      <c r="R58" s="81"/>
      <c r="S58" s="81"/>
      <c r="T58" s="82"/>
    </row>
    <row r="59" spans="1:22">
      <c r="A59" s="51" t="s">
        <v>198</v>
      </c>
      <c r="B59" s="85" t="s">
        <v>27</v>
      </c>
      <c r="C59" s="9"/>
      <c r="D59" s="9"/>
      <c r="E59" s="10"/>
      <c r="F59" s="13"/>
      <c r="G59" s="13"/>
      <c r="H59" s="13"/>
      <c r="I59" s="80"/>
      <c r="J59" s="80"/>
      <c r="K59" s="80"/>
      <c r="L59" s="80"/>
      <c r="Q59" s="70"/>
      <c r="R59" s="81"/>
      <c r="S59" s="81"/>
      <c r="T59" s="82"/>
    </row>
    <row r="60" spans="1:22">
      <c r="A60" s="8" t="s">
        <v>164</v>
      </c>
      <c r="B60" s="13" t="s">
        <v>637</v>
      </c>
      <c r="C60" s="9"/>
      <c r="D60" s="9"/>
      <c r="E60" s="10">
        <v>380</v>
      </c>
      <c r="F60" s="13">
        <v>230</v>
      </c>
      <c r="G60" s="13"/>
      <c r="H60" s="13"/>
      <c r="I60" s="80"/>
      <c r="J60" s="80"/>
      <c r="K60" s="80"/>
      <c r="L60" s="80"/>
      <c r="Q60" s="70"/>
      <c r="R60" s="81"/>
      <c r="S60" s="81"/>
      <c r="T60" s="82"/>
    </row>
    <row r="61" spans="1:22">
      <c r="A61" s="51" t="s">
        <v>199</v>
      </c>
      <c r="B61" s="84" t="s">
        <v>30</v>
      </c>
      <c r="C61" s="9"/>
      <c r="D61" s="9"/>
      <c r="E61" s="10"/>
      <c r="F61" s="13"/>
      <c r="G61" s="13"/>
      <c r="H61" s="13"/>
      <c r="I61" s="80"/>
      <c r="J61" s="80"/>
      <c r="K61" s="80"/>
      <c r="L61" s="80"/>
      <c r="Q61" s="70"/>
      <c r="R61" s="81"/>
      <c r="S61" s="81"/>
      <c r="T61" s="82"/>
    </row>
    <row r="62" spans="1:22">
      <c r="A62" s="8" t="s">
        <v>165</v>
      </c>
      <c r="B62" s="13" t="s">
        <v>638</v>
      </c>
      <c r="C62" s="9"/>
      <c r="D62" s="9"/>
      <c r="E62" s="10">
        <v>230</v>
      </c>
      <c r="F62" s="13"/>
      <c r="G62" s="13"/>
      <c r="H62" s="13"/>
      <c r="I62" s="80"/>
      <c r="J62" s="80"/>
      <c r="K62" s="80"/>
      <c r="L62" s="80"/>
      <c r="Q62" s="70"/>
      <c r="R62" s="81"/>
      <c r="S62" s="81"/>
      <c r="T62" s="82"/>
    </row>
    <row r="63" spans="1:22">
      <c r="A63" s="8" t="s">
        <v>166</v>
      </c>
      <c r="B63" s="13" t="s">
        <v>639</v>
      </c>
      <c r="C63" s="9"/>
      <c r="D63" s="9"/>
      <c r="E63" s="10">
        <v>230</v>
      </c>
      <c r="F63" s="13"/>
      <c r="G63" s="13"/>
      <c r="H63" s="13"/>
      <c r="I63" s="80"/>
      <c r="J63" s="80"/>
      <c r="K63" s="80"/>
      <c r="L63" s="80"/>
      <c r="Q63" s="70"/>
      <c r="R63" s="81"/>
      <c r="S63" s="81"/>
      <c r="T63" s="82"/>
    </row>
    <row r="64" spans="1:22">
      <c r="E64" s="69"/>
      <c r="I64" s="80"/>
      <c r="J64" s="80"/>
      <c r="K64" s="80"/>
      <c r="L64" s="80"/>
      <c r="Q64" s="70"/>
      <c r="R64" s="81"/>
      <c r="S64" s="81"/>
      <c r="T64" s="82"/>
    </row>
    <row r="65" spans="1:20">
      <c r="E65" s="69"/>
      <c r="I65" s="80"/>
      <c r="J65" s="80"/>
      <c r="K65" s="80"/>
      <c r="L65" s="80"/>
      <c r="Q65" s="70"/>
      <c r="R65" s="81"/>
      <c r="S65" s="81"/>
      <c r="T65" s="82"/>
    </row>
    <row r="66" spans="1:20">
      <c r="E66" s="69"/>
      <c r="I66" s="80"/>
      <c r="J66" s="80"/>
      <c r="K66" s="80"/>
      <c r="L66" s="80"/>
      <c r="Q66" s="70"/>
      <c r="R66" s="81"/>
      <c r="S66" s="81"/>
      <c r="T66" s="82"/>
    </row>
    <row r="67" spans="1:20">
      <c r="E67" s="69"/>
      <c r="I67" s="80"/>
      <c r="J67" s="80"/>
      <c r="K67" s="80"/>
      <c r="L67" s="80"/>
      <c r="Q67" s="70"/>
      <c r="R67" s="81"/>
      <c r="S67" s="81"/>
      <c r="T67" s="82"/>
    </row>
    <row r="68" spans="1:20">
      <c r="E68" s="69"/>
      <c r="I68" s="80"/>
      <c r="J68" s="80"/>
      <c r="K68" s="80"/>
      <c r="L68" s="80"/>
      <c r="Q68" s="70"/>
      <c r="R68" s="81"/>
      <c r="S68" s="81"/>
      <c r="T68" s="82"/>
    </row>
    <row r="69" spans="1:20">
      <c r="E69" s="69"/>
      <c r="I69" s="80"/>
      <c r="J69" s="80"/>
      <c r="K69" s="80"/>
      <c r="L69" s="80"/>
      <c r="Q69" s="70"/>
      <c r="R69" s="81"/>
      <c r="S69" s="81"/>
      <c r="T69" s="82"/>
    </row>
    <row r="70" spans="1:20">
      <c r="A70" s="25" t="s">
        <v>174</v>
      </c>
    </row>
    <row r="71" spans="1:20" ht="26.25" customHeight="1">
      <c r="A71" s="802" t="s">
        <v>11</v>
      </c>
      <c r="B71" s="802" t="s">
        <v>0</v>
      </c>
      <c r="C71" s="802" t="s">
        <v>1</v>
      </c>
      <c r="D71" s="802"/>
      <c r="E71" s="806" t="s">
        <v>8</v>
      </c>
      <c r="F71" s="806"/>
      <c r="G71" s="806"/>
      <c r="H71" s="806" t="s">
        <v>2</v>
      </c>
    </row>
    <row r="72" spans="1:20">
      <c r="A72" s="802"/>
      <c r="B72" s="802"/>
      <c r="C72" s="6" t="s">
        <v>3</v>
      </c>
      <c r="D72" s="6" t="s">
        <v>4</v>
      </c>
      <c r="E72" s="66" t="s">
        <v>5</v>
      </c>
      <c r="F72" s="66" t="s">
        <v>6</v>
      </c>
      <c r="G72" s="66" t="s">
        <v>7</v>
      </c>
      <c r="H72" s="806"/>
    </row>
    <row r="73" spans="1:20">
      <c r="A73" s="7">
        <v>1</v>
      </c>
      <c r="B73" s="7">
        <v>2</v>
      </c>
      <c r="C73" s="7">
        <v>3</v>
      </c>
      <c r="D73" s="7">
        <v>4</v>
      </c>
      <c r="E73" s="67">
        <v>8</v>
      </c>
      <c r="F73" s="67">
        <v>9</v>
      </c>
      <c r="G73" s="67">
        <v>10</v>
      </c>
      <c r="H73" s="67">
        <v>11</v>
      </c>
    </row>
    <row r="74" spans="1:20">
      <c r="A74" s="6" t="s">
        <v>212</v>
      </c>
      <c r="B74" s="805" t="s">
        <v>31</v>
      </c>
      <c r="C74" s="805"/>
      <c r="D74" s="11"/>
      <c r="E74" s="20"/>
      <c r="F74" s="20"/>
      <c r="G74" s="20"/>
      <c r="H74" s="20"/>
    </row>
    <row r="75" spans="1:20" ht="31.5">
      <c r="A75" s="8" t="s">
        <v>23</v>
      </c>
      <c r="B75" s="9" t="s">
        <v>402</v>
      </c>
      <c r="C75" s="9" t="s">
        <v>403</v>
      </c>
      <c r="D75" s="9" t="s">
        <v>404</v>
      </c>
      <c r="E75" s="22">
        <v>1400</v>
      </c>
      <c r="F75" s="22"/>
      <c r="G75" s="22"/>
      <c r="H75" s="22"/>
    </row>
    <row r="76" spans="1:20" ht="31.5">
      <c r="A76" s="8" t="s">
        <v>24</v>
      </c>
      <c r="B76" s="9" t="s">
        <v>405</v>
      </c>
      <c r="C76" s="9" t="s">
        <v>406</v>
      </c>
      <c r="D76" s="9" t="s">
        <v>407</v>
      </c>
      <c r="E76" s="22">
        <v>1400</v>
      </c>
      <c r="F76" s="22"/>
      <c r="G76" s="22"/>
      <c r="H76" s="22"/>
    </row>
    <row r="77" spans="1:20" ht="31.5">
      <c r="A77" s="8" t="s">
        <v>155</v>
      </c>
      <c r="B77" s="9" t="s">
        <v>408</v>
      </c>
      <c r="C77" s="9" t="s">
        <v>406</v>
      </c>
      <c r="D77" s="9" t="s">
        <v>409</v>
      </c>
      <c r="E77" s="22">
        <v>1400</v>
      </c>
      <c r="F77" s="22"/>
      <c r="G77" s="22"/>
      <c r="H77" s="22"/>
    </row>
    <row r="78" spans="1:20" ht="31.5">
      <c r="A78" s="8" t="s">
        <v>156</v>
      </c>
      <c r="B78" s="9" t="s">
        <v>410</v>
      </c>
      <c r="C78" s="9" t="s">
        <v>406</v>
      </c>
      <c r="D78" s="9" t="s">
        <v>411</v>
      </c>
      <c r="E78" s="22">
        <v>1400</v>
      </c>
      <c r="F78" s="22"/>
      <c r="G78" s="22"/>
      <c r="H78" s="22"/>
    </row>
    <row r="79" spans="1:20" ht="47.25">
      <c r="A79" s="8" t="s">
        <v>162</v>
      </c>
      <c r="B79" s="9" t="s">
        <v>412</v>
      </c>
      <c r="C79" s="9" t="s">
        <v>413</v>
      </c>
      <c r="D79" s="9" t="s">
        <v>414</v>
      </c>
      <c r="E79" s="22">
        <v>500</v>
      </c>
      <c r="F79" s="22"/>
      <c r="G79" s="22"/>
      <c r="H79" s="22"/>
    </row>
    <row r="80" spans="1:20" ht="47.25">
      <c r="A80" s="8" t="s">
        <v>163</v>
      </c>
      <c r="B80" s="9" t="s">
        <v>415</v>
      </c>
      <c r="C80" s="9" t="s">
        <v>416</v>
      </c>
      <c r="D80" s="9" t="s">
        <v>417</v>
      </c>
      <c r="E80" s="22">
        <v>500</v>
      </c>
      <c r="F80" s="22"/>
      <c r="G80" s="22"/>
      <c r="H80" s="22"/>
    </row>
    <row r="81" spans="1:8" ht="31.5">
      <c r="A81" s="8" t="s">
        <v>177</v>
      </c>
      <c r="B81" s="9" t="s">
        <v>418</v>
      </c>
      <c r="C81" s="9" t="s">
        <v>413</v>
      </c>
      <c r="D81" s="9" t="s">
        <v>419</v>
      </c>
      <c r="E81" s="22">
        <v>500</v>
      </c>
      <c r="F81" s="22"/>
      <c r="G81" s="22"/>
      <c r="H81" s="22"/>
    </row>
    <row r="82" spans="1:8" ht="31.5">
      <c r="A82" s="8" t="s">
        <v>178</v>
      </c>
      <c r="B82" s="9" t="s">
        <v>420</v>
      </c>
      <c r="C82" s="9"/>
      <c r="D82" s="9"/>
      <c r="E82" s="22">
        <v>500</v>
      </c>
      <c r="F82" s="22"/>
      <c r="G82" s="22"/>
      <c r="H82" s="22"/>
    </row>
    <row r="83" spans="1:8">
      <c r="A83" s="8" t="s">
        <v>179</v>
      </c>
      <c r="B83" s="9" t="s">
        <v>421</v>
      </c>
      <c r="C83" s="9" t="s">
        <v>422</v>
      </c>
      <c r="D83" s="9" t="s">
        <v>423</v>
      </c>
      <c r="E83" s="22">
        <v>490</v>
      </c>
      <c r="F83" s="22">
        <v>310</v>
      </c>
      <c r="G83" s="22">
        <v>210</v>
      </c>
      <c r="H83" s="22"/>
    </row>
    <row r="84" spans="1:8" ht="31.5">
      <c r="A84" s="8" t="s">
        <v>180</v>
      </c>
      <c r="B84" s="9" t="s">
        <v>424</v>
      </c>
      <c r="C84" s="9" t="s">
        <v>422</v>
      </c>
      <c r="D84" s="9" t="s">
        <v>425</v>
      </c>
      <c r="E84" s="22">
        <v>490</v>
      </c>
      <c r="F84" s="22">
        <v>310</v>
      </c>
      <c r="G84" s="22">
        <v>210</v>
      </c>
      <c r="H84" s="22"/>
    </row>
    <row r="85" spans="1:8">
      <c r="A85" s="52" t="s">
        <v>213</v>
      </c>
      <c r="B85" s="53" t="s">
        <v>32</v>
      </c>
      <c r="C85" s="53"/>
      <c r="D85" s="53"/>
      <c r="E85" s="60"/>
      <c r="F85" s="60"/>
      <c r="G85" s="60"/>
      <c r="H85" s="60"/>
    </row>
    <row r="86" spans="1:8" ht="63">
      <c r="A86" s="8" t="s">
        <v>75</v>
      </c>
      <c r="B86" s="9" t="s">
        <v>426</v>
      </c>
      <c r="C86" s="9" t="s">
        <v>427</v>
      </c>
      <c r="D86" s="9" t="s">
        <v>428</v>
      </c>
      <c r="E86" s="22">
        <v>1050</v>
      </c>
      <c r="F86" s="22"/>
      <c r="G86" s="22"/>
      <c r="H86" s="22"/>
    </row>
    <row r="87" spans="1:8">
      <c r="A87" s="51" t="s">
        <v>214</v>
      </c>
      <c r="B87" s="17" t="s">
        <v>25</v>
      </c>
      <c r="C87" s="9"/>
      <c r="D87" s="9"/>
      <c r="E87" s="22"/>
      <c r="F87" s="22"/>
      <c r="G87" s="22"/>
      <c r="H87" s="22"/>
    </row>
    <row r="88" spans="1:8" ht="31.5">
      <c r="A88" s="8" t="s">
        <v>77</v>
      </c>
      <c r="B88" s="9" t="s">
        <v>582</v>
      </c>
      <c r="C88" s="9" t="s">
        <v>583</v>
      </c>
      <c r="D88" s="9" t="s">
        <v>584</v>
      </c>
      <c r="E88" s="68">
        <v>4100</v>
      </c>
      <c r="F88" s="68">
        <v>1400</v>
      </c>
      <c r="G88" s="68">
        <v>670</v>
      </c>
      <c r="H88" s="22"/>
    </row>
    <row r="89" spans="1:8" ht="31.5">
      <c r="A89" s="8" t="s">
        <v>78</v>
      </c>
      <c r="B89" s="9" t="s">
        <v>585</v>
      </c>
      <c r="C89" s="9" t="s">
        <v>586</v>
      </c>
      <c r="D89" s="9" t="s">
        <v>587</v>
      </c>
      <c r="E89" s="68">
        <v>4100</v>
      </c>
      <c r="F89" s="68">
        <v>1400</v>
      </c>
      <c r="G89" s="68">
        <v>670</v>
      </c>
      <c r="H89" s="22"/>
    </row>
    <row r="90" spans="1:8" ht="63">
      <c r="A90" s="8" t="s">
        <v>79</v>
      </c>
      <c r="B90" s="9" t="s">
        <v>527</v>
      </c>
      <c r="C90" s="9" t="s">
        <v>588</v>
      </c>
      <c r="D90" s="9" t="s">
        <v>589</v>
      </c>
      <c r="E90" s="62">
        <v>2600</v>
      </c>
      <c r="F90" s="68"/>
      <c r="G90" s="68"/>
      <c r="H90" s="22"/>
    </row>
    <row r="91" spans="1:8" ht="31.5">
      <c r="A91" s="8" t="s">
        <v>99</v>
      </c>
      <c r="B91" s="9" t="s">
        <v>590</v>
      </c>
      <c r="C91" s="9" t="s">
        <v>591</v>
      </c>
      <c r="D91" s="9" t="s">
        <v>592</v>
      </c>
      <c r="E91" s="62">
        <v>220</v>
      </c>
      <c r="F91" s="68"/>
      <c r="G91" s="68"/>
      <c r="H91" s="22"/>
    </row>
    <row r="92" spans="1:8" ht="31.5">
      <c r="A92" s="8" t="s">
        <v>183</v>
      </c>
      <c r="B92" s="9" t="s">
        <v>593</v>
      </c>
      <c r="C92" s="9" t="s">
        <v>591</v>
      </c>
      <c r="D92" s="9" t="s">
        <v>594</v>
      </c>
      <c r="E92" s="62">
        <v>220</v>
      </c>
      <c r="F92" s="68"/>
      <c r="G92" s="68"/>
      <c r="H92" s="22"/>
    </row>
    <row r="93" spans="1:8" ht="31.5">
      <c r="A93" s="8" t="s">
        <v>184</v>
      </c>
      <c r="B93" s="9" t="s">
        <v>595</v>
      </c>
      <c r="C93" s="9" t="s">
        <v>591</v>
      </c>
      <c r="D93" s="9" t="s">
        <v>596</v>
      </c>
      <c r="E93" s="62">
        <v>220</v>
      </c>
      <c r="F93" s="68"/>
      <c r="G93" s="68"/>
      <c r="H93" s="22"/>
    </row>
    <row r="94" spans="1:8" ht="31.5">
      <c r="A94" s="8" t="s">
        <v>185</v>
      </c>
      <c r="B94" s="9" t="s">
        <v>597</v>
      </c>
      <c r="C94" s="9" t="s">
        <v>591</v>
      </c>
      <c r="D94" s="9" t="s">
        <v>598</v>
      </c>
      <c r="E94" s="62">
        <v>220</v>
      </c>
      <c r="F94" s="68"/>
      <c r="G94" s="68"/>
      <c r="H94" s="22"/>
    </row>
    <row r="95" spans="1:8">
      <c r="A95" s="16" t="s">
        <v>215</v>
      </c>
      <c r="B95" s="15" t="s">
        <v>26</v>
      </c>
      <c r="C95" s="9"/>
      <c r="D95" s="9"/>
      <c r="E95" s="13"/>
      <c r="F95" s="13"/>
      <c r="G95" s="13"/>
      <c r="H95" s="13"/>
    </row>
    <row r="96" spans="1:8" ht="47.25">
      <c r="A96" s="8" t="s">
        <v>80</v>
      </c>
      <c r="B96" s="9" t="s">
        <v>603</v>
      </c>
      <c r="C96" s="9"/>
      <c r="D96" s="9"/>
      <c r="E96" s="22">
        <v>700</v>
      </c>
      <c r="F96" s="22"/>
      <c r="G96" s="22"/>
      <c r="H96" s="22"/>
    </row>
    <row r="97" spans="1:8">
      <c r="A97" s="8" t="s">
        <v>81</v>
      </c>
      <c r="B97" s="9" t="s">
        <v>534</v>
      </c>
      <c r="C97" s="9" t="s">
        <v>526</v>
      </c>
      <c r="D97" s="9" t="s">
        <v>604</v>
      </c>
      <c r="E97" s="22">
        <v>700</v>
      </c>
      <c r="F97" s="22"/>
      <c r="G97" s="22"/>
      <c r="H97" s="22"/>
    </row>
    <row r="98" spans="1:8">
      <c r="A98" s="8" t="s">
        <v>82</v>
      </c>
      <c r="B98" s="9" t="s">
        <v>605</v>
      </c>
      <c r="C98" s="9" t="s">
        <v>606</v>
      </c>
      <c r="D98" s="9" t="s">
        <v>534</v>
      </c>
      <c r="E98" s="22">
        <v>700</v>
      </c>
      <c r="F98" s="22"/>
      <c r="G98" s="22"/>
      <c r="H98" s="22"/>
    </row>
    <row r="99" spans="1:8" ht="47.25">
      <c r="A99" s="8" t="s">
        <v>83</v>
      </c>
      <c r="B99" s="9" t="s">
        <v>607</v>
      </c>
      <c r="C99" s="9"/>
      <c r="D99" s="9"/>
      <c r="E99" s="22">
        <v>700</v>
      </c>
      <c r="F99" s="22"/>
      <c r="G99" s="22"/>
      <c r="H99" s="22"/>
    </row>
    <row r="100" spans="1:8">
      <c r="A100" s="16" t="s">
        <v>216</v>
      </c>
      <c r="B100" s="1" t="s">
        <v>28</v>
      </c>
      <c r="C100" s="9"/>
      <c r="D100" s="9"/>
      <c r="E100" s="13"/>
      <c r="F100" s="13"/>
      <c r="G100" s="13"/>
      <c r="H100" s="13"/>
    </row>
    <row r="101" spans="1:8" ht="47.25">
      <c r="A101" s="8" t="s">
        <v>84</v>
      </c>
      <c r="B101" s="9" t="s">
        <v>558</v>
      </c>
      <c r="C101" s="9" t="s">
        <v>622</v>
      </c>
      <c r="D101" s="9" t="s">
        <v>623</v>
      </c>
      <c r="E101" s="13">
        <v>120</v>
      </c>
      <c r="F101" s="13"/>
      <c r="G101" s="13"/>
      <c r="H101" s="13"/>
    </row>
    <row r="102" spans="1:8" ht="47.25">
      <c r="A102" s="8" t="s">
        <v>85</v>
      </c>
      <c r="B102" s="9" t="s">
        <v>541</v>
      </c>
      <c r="C102" s="9" t="s">
        <v>624</v>
      </c>
      <c r="D102" s="9" t="s">
        <v>625</v>
      </c>
      <c r="E102" s="13">
        <v>120</v>
      </c>
      <c r="F102" s="13"/>
      <c r="G102" s="13"/>
      <c r="H102" s="13"/>
    </row>
    <row r="103" spans="1:8" ht="47.25">
      <c r="A103" s="8" t="s">
        <v>86</v>
      </c>
      <c r="B103" s="9" t="s">
        <v>626</v>
      </c>
      <c r="C103" s="804" t="s">
        <v>627</v>
      </c>
      <c r="D103" s="804"/>
      <c r="E103" s="13">
        <v>700</v>
      </c>
      <c r="F103" s="13"/>
      <c r="G103" s="13"/>
      <c r="H103" s="13"/>
    </row>
    <row r="104" spans="1:8">
      <c r="A104" s="16" t="s">
        <v>217</v>
      </c>
      <c r="B104" s="1" t="s">
        <v>149</v>
      </c>
      <c r="C104" s="9"/>
      <c r="D104" s="9"/>
      <c r="E104" s="13"/>
      <c r="F104" s="13"/>
      <c r="G104" s="13"/>
      <c r="H104" s="13"/>
    </row>
    <row r="105" spans="1:8">
      <c r="A105" s="8" t="s">
        <v>88</v>
      </c>
      <c r="B105" s="13" t="s">
        <v>641</v>
      </c>
      <c r="C105" s="9" t="s">
        <v>642</v>
      </c>
      <c r="D105" s="9" t="s">
        <v>643</v>
      </c>
      <c r="E105" s="18">
        <v>470</v>
      </c>
      <c r="F105" s="18">
        <v>240</v>
      </c>
      <c r="G105" s="18">
        <v>190</v>
      </c>
      <c r="H105" s="13"/>
    </row>
    <row r="106" spans="1:8" ht="31.5">
      <c r="A106" s="8" t="s">
        <v>89</v>
      </c>
      <c r="B106" s="13" t="s">
        <v>641</v>
      </c>
      <c r="C106" s="9" t="s">
        <v>644</v>
      </c>
      <c r="D106" s="9" t="s">
        <v>645</v>
      </c>
      <c r="E106" s="18">
        <v>470</v>
      </c>
      <c r="F106" s="18">
        <v>240</v>
      </c>
      <c r="G106" s="18">
        <v>190</v>
      </c>
      <c r="H106" s="13"/>
    </row>
    <row r="107" spans="1:8" ht="63">
      <c r="A107" s="8" t="s">
        <v>90</v>
      </c>
      <c r="B107" s="13" t="s">
        <v>641</v>
      </c>
      <c r="C107" s="9" t="s">
        <v>646</v>
      </c>
      <c r="D107" s="9" t="s">
        <v>647</v>
      </c>
      <c r="E107" s="18">
        <v>470</v>
      </c>
      <c r="F107" s="18">
        <v>240</v>
      </c>
      <c r="G107" s="18">
        <v>190</v>
      </c>
      <c r="H107" s="13"/>
    </row>
    <row r="108" spans="1:8" ht="126">
      <c r="A108" s="8" t="s">
        <v>189</v>
      </c>
      <c r="B108" s="13" t="s">
        <v>641</v>
      </c>
      <c r="C108" s="9" t="s">
        <v>648</v>
      </c>
      <c r="D108" s="9" t="s">
        <v>649</v>
      </c>
      <c r="E108" s="18">
        <v>470</v>
      </c>
      <c r="F108" s="18">
        <v>230</v>
      </c>
      <c r="G108" s="18">
        <v>190</v>
      </c>
      <c r="H108" s="13"/>
    </row>
    <row r="109" spans="1:8">
      <c r="A109" s="16" t="s">
        <v>218</v>
      </c>
      <c r="B109" s="1" t="s">
        <v>34</v>
      </c>
      <c r="C109" s="9"/>
      <c r="D109" s="9"/>
      <c r="E109" s="13"/>
      <c r="F109" s="13"/>
      <c r="G109" s="13"/>
      <c r="H109" s="13"/>
    </row>
    <row r="110" spans="1:8" ht="47.25">
      <c r="A110" s="46" t="s">
        <v>91</v>
      </c>
      <c r="B110" s="47" t="s">
        <v>671</v>
      </c>
      <c r="C110" s="48" t="s">
        <v>672</v>
      </c>
      <c r="D110" s="48" t="s">
        <v>673</v>
      </c>
      <c r="E110" s="22">
        <v>2800</v>
      </c>
      <c r="F110" s="22"/>
      <c r="G110" s="22"/>
      <c r="H110" s="22"/>
    </row>
    <row r="111" spans="1:8">
      <c r="A111" s="16" t="s">
        <v>219</v>
      </c>
      <c r="B111" s="1" t="s">
        <v>35</v>
      </c>
      <c r="C111" s="9"/>
      <c r="D111" s="9"/>
      <c r="E111" s="13"/>
      <c r="F111" s="13"/>
      <c r="G111" s="13"/>
      <c r="H111" s="13"/>
    </row>
    <row r="112" spans="1:8" ht="31.5">
      <c r="A112" s="8" t="s">
        <v>94</v>
      </c>
      <c r="B112" s="13" t="s">
        <v>712</v>
      </c>
      <c r="C112" s="9" t="s">
        <v>532</v>
      </c>
      <c r="D112" s="9" t="s">
        <v>713</v>
      </c>
      <c r="E112" s="13">
        <v>620</v>
      </c>
      <c r="F112" s="13"/>
      <c r="G112" s="13"/>
      <c r="H112" s="13"/>
    </row>
    <row r="113" spans="1:8" ht="31.5">
      <c r="A113" s="8" t="s">
        <v>95</v>
      </c>
      <c r="B113" s="13" t="s">
        <v>599</v>
      </c>
      <c r="C113" s="9" t="s">
        <v>714</v>
      </c>
      <c r="D113" s="9" t="s">
        <v>715</v>
      </c>
      <c r="E113" s="13">
        <v>588</v>
      </c>
      <c r="F113" s="13"/>
      <c r="G113" s="13"/>
      <c r="H113" s="13"/>
    </row>
    <row r="114" spans="1:8" ht="31.5">
      <c r="A114" s="8" t="s">
        <v>96</v>
      </c>
      <c r="B114" s="13" t="s">
        <v>716</v>
      </c>
      <c r="C114" s="9" t="s">
        <v>715</v>
      </c>
      <c r="D114" s="9" t="s">
        <v>717</v>
      </c>
      <c r="E114" s="13">
        <v>840</v>
      </c>
      <c r="F114" s="13"/>
      <c r="G114" s="13"/>
      <c r="H114" s="13"/>
    </row>
    <row r="115" spans="1:8" ht="31.5">
      <c r="A115" s="8" t="s">
        <v>192</v>
      </c>
      <c r="B115" s="13" t="s">
        <v>718</v>
      </c>
      <c r="C115" s="9" t="s">
        <v>719</v>
      </c>
      <c r="D115" s="9" t="s">
        <v>720</v>
      </c>
      <c r="E115" s="13">
        <v>840</v>
      </c>
      <c r="F115" s="13"/>
      <c r="G115" s="13"/>
      <c r="H115" s="13"/>
    </row>
    <row r="116" spans="1:8" ht="31.5">
      <c r="A116" s="8" t="s">
        <v>193</v>
      </c>
      <c r="B116" s="13" t="s">
        <v>721</v>
      </c>
      <c r="C116" s="9" t="s">
        <v>722</v>
      </c>
      <c r="D116" s="9" t="s">
        <v>537</v>
      </c>
      <c r="E116" s="13">
        <v>840</v>
      </c>
      <c r="F116" s="13"/>
      <c r="G116" s="13"/>
      <c r="H116" s="13"/>
    </row>
    <row r="117" spans="1:8" ht="31.5">
      <c r="A117" s="8" t="s">
        <v>194</v>
      </c>
      <c r="B117" s="13" t="s">
        <v>723</v>
      </c>
      <c r="C117" s="9" t="s">
        <v>722</v>
      </c>
      <c r="D117" s="9" t="s">
        <v>537</v>
      </c>
      <c r="E117" s="13">
        <v>840</v>
      </c>
      <c r="F117" s="13"/>
      <c r="G117" s="13"/>
      <c r="H117" s="13"/>
    </row>
    <row r="118" spans="1:8" ht="31.5">
      <c r="A118" s="8" t="s">
        <v>195</v>
      </c>
      <c r="B118" s="13" t="s">
        <v>724</v>
      </c>
      <c r="C118" s="9" t="s">
        <v>722</v>
      </c>
      <c r="D118" s="9" t="s">
        <v>720</v>
      </c>
      <c r="E118" s="13">
        <v>840</v>
      </c>
      <c r="F118" s="13"/>
      <c r="G118" s="13"/>
      <c r="H118" s="13"/>
    </row>
    <row r="119" spans="1:8">
      <c r="A119" s="51" t="s">
        <v>220</v>
      </c>
      <c r="B119" s="24" t="s">
        <v>33</v>
      </c>
      <c r="C119" s="9"/>
      <c r="D119" s="9"/>
      <c r="E119" s="22"/>
      <c r="F119" s="22"/>
      <c r="G119" s="13"/>
      <c r="H119" s="13"/>
    </row>
    <row r="120" spans="1:8" ht="31.5">
      <c r="A120" s="8" t="s">
        <v>167</v>
      </c>
      <c r="B120" s="23" t="s">
        <v>634</v>
      </c>
      <c r="C120" s="9"/>
      <c r="D120" s="9"/>
      <c r="E120" s="22">
        <v>154</v>
      </c>
      <c r="F120" s="22"/>
      <c r="G120" s="13"/>
      <c r="H120" s="13"/>
    </row>
    <row r="121" spans="1:8" ht="47.25">
      <c r="A121" s="8" t="s">
        <v>168</v>
      </c>
      <c r="B121" s="23" t="s">
        <v>635</v>
      </c>
      <c r="C121" s="9"/>
      <c r="D121" s="9"/>
      <c r="E121" s="22">
        <v>154</v>
      </c>
      <c r="F121" s="22"/>
      <c r="G121" s="13"/>
      <c r="H121" s="13"/>
    </row>
    <row r="122" spans="1:8">
      <c r="A122" s="51" t="s">
        <v>221</v>
      </c>
      <c r="B122" s="61" t="s">
        <v>29</v>
      </c>
      <c r="C122" s="9"/>
      <c r="D122" s="9"/>
      <c r="E122" s="22"/>
      <c r="F122" s="22"/>
      <c r="G122" s="13"/>
      <c r="H122" s="13"/>
    </row>
    <row r="123" spans="1:8" ht="63">
      <c r="A123" s="8" t="s">
        <v>169</v>
      </c>
      <c r="B123" s="23" t="s">
        <v>636</v>
      </c>
      <c r="C123" s="9"/>
      <c r="D123" s="9"/>
      <c r="E123" s="22">
        <v>154</v>
      </c>
      <c r="F123" s="22"/>
      <c r="G123" s="13"/>
      <c r="H123" s="13"/>
    </row>
    <row r="124" spans="1:8">
      <c r="A124" s="51" t="s">
        <v>222</v>
      </c>
      <c r="B124" s="61" t="s">
        <v>27</v>
      </c>
      <c r="C124" s="9"/>
      <c r="D124" s="9"/>
      <c r="E124" s="22"/>
      <c r="F124" s="22"/>
      <c r="G124" s="13"/>
      <c r="H124" s="13"/>
    </row>
    <row r="125" spans="1:8" ht="31.5">
      <c r="A125" s="8" t="s">
        <v>164</v>
      </c>
      <c r="B125" s="23" t="s">
        <v>637</v>
      </c>
      <c r="C125" s="9"/>
      <c r="D125" s="9"/>
      <c r="E125" s="22">
        <v>270</v>
      </c>
      <c r="F125" s="22">
        <v>160</v>
      </c>
      <c r="G125" s="13"/>
      <c r="H125" s="13"/>
    </row>
    <row r="126" spans="1:8">
      <c r="A126" s="51" t="s">
        <v>223</v>
      </c>
      <c r="B126" s="61" t="s">
        <v>30</v>
      </c>
      <c r="C126" s="9"/>
      <c r="D126" s="9"/>
      <c r="E126" s="13"/>
      <c r="F126" s="22"/>
      <c r="G126" s="13"/>
      <c r="H126" s="13"/>
    </row>
    <row r="127" spans="1:8" ht="31.5">
      <c r="A127" s="8" t="s">
        <v>165</v>
      </c>
      <c r="B127" s="63" t="s">
        <v>638</v>
      </c>
      <c r="C127" s="9"/>
      <c r="D127" s="9"/>
      <c r="E127" s="13">
        <v>160</v>
      </c>
      <c r="F127" s="22"/>
      <c r="G127" s="13"/>
      <c r="H127" s="13"/>
    </row>
    <row r="128" spans="1:8" ht="31.5">
      <c r="A128" s="8" t="s">
        <v>166</v>
      </c>
      <c r="B128" s="23" t="s">
        <v>639</v>
      </c>
      <c r="C128" s="9"/>
      <c r="D128" s="9"/>
      <c r="E128" s="13">
        <v>160</v>
      </c>
      <c r="F128" s="13"/>
      <c r="G128" s="13"/>
      <c r="H128" s="13"/>
    </row>
    <row r="129" spans="1:8">
      <c r="E129" s="3"/>
    </row>
    <row r="130" spans="1:8">
      <c r="E130" s="3"/>
    </row>
    <row r="131" spans="1:8">
      <c r="E131" s="3"/>
    </row>
    <row r="132" spans="1:8">
      <c r="E132" s="3"/>
    </row>
    <row r="135" spans="1:8">
      <c r="A135" s="65" t="s">
        <v>19</v>
      </c>
      <c r="B135" s="5" t="s">
        <v>172</v>
      </c>
    </row>
    <row r="136" spans="1:8">
      <c r="A136" s="807" t="s">
        <v>11</v>
      </c>
      <c r="B136" s="807" t="s">
        <v>0</v>
      </c>
      <c r="C136" s="802" t="s">
        <v>1</v>
      </c>
      <c r="D136" s="802"/>
      <c r="E136" s="809" t="s">
        <v>9</v>
      </c>
      <c r="F136" s="809"/>
      <c r="G136" s="809"/>
      <c r="H136" s="802" t="s">
        <v>2</v>
      </c>
    </row>
    <row r="137" spans="1:8">
      <c r="A137" s="808"/>
      <c r="B137" s="808"/>
      <c r="C137" s="6" t="s">
        <v>3</v>
      </c>
      <c r="D137" s="6" t="s">
        <v>4</v>
      </c>
      <c r="E137" s="6" t="s">
        <v>5</v>
      </c>
      <c r="F137" s="6" t="s">
        <v>6</v>
      </c>
      <c r="G137" s="6" t="s">
        <v>7</v>
      </c>
      <c r="H137" s="802"/>
    </row>
    <row r="138" spans="1:8">
      <c r="A138" s="7">
        <v>1</v>
      </c>
      <c r="B138" s="7">
        <v>2</v>
      </c>
      <c r="C138" s="7">
        <v>3</v>
      </c>
      <c r="D138" s="7">
        <v>4</v>
      </c>
      <c r="E138" s="7">
        <v>8</v>
      </c>
      <c r="F138" s="7">
        <v>9</v>
      </c>
      <c r="G138" s="7">
        <v>10</v>
      </c>
      <c r="H138" s="7">
        <v>11</v>
      </c>
    </row>
    <row r="139" spans="1:8">
      <c r="A139" s="6" t="s">
        <v>200</v>
      </c>
      <c r="B139" s="805" t="s">
        <v>31</v>
      </c>
      <c r="C139" s="805"/>
      <c r="D139" s="11"/>
      <c r="E139" s="12"/>
      <c r="F139" s="12"/>
      <c r="G139" s="12"/>
      <c r="H139" s="12"/>
    </row>
    <row r="140" spans="1:8" ht="31.5">
      <c r="A140" s="8" t="s">
        <v>23</v>
      </c>
      <c r="B140" s="9" t="s">
        <v>402</v>
      </c>
      <c r="C140" s="9" t="s">
        <v>403</v>
      </c>
      <c r="D140" s="9" t="s">
        <v>404</v>
      </c>
      <c r="E140" s="10">
        <v>950</v>
      </c>
      <c r="F140" s="10"/>
      <c r="G140" s="10"/>
      <c r="H140" s="13"/>
    </row>
    <row r="141" spans="1:8" ht="31.5">
      <c r="A141" s="8" t="s">
        <v>24</v>
      </c>
      <c r="B141" s="9" t="s">
        <v>405</v>
      </c>
      <c r="C141" s="9" t="s">
        <v>406</v>
      </c>
      <c r="D141" s="9" t="s">
        <v>407</v>
      </c>
      <c r="E141" s="10">
        <v>950</v>
      </c>
      <c r="F141" s="10"/>
      <c r="G141" s="10"/>
      <c r="H141" s="13"/>
    </row>
    <row r="142" spans="1:8" ht="31.5">
      <c r="A142" s="8" t="s">
        <v>155</v>
      </c>
      <c r="B142" s="9" t="s">
        <v>408</v>
      </c>
      <c r="C142" s="9" t="s">
        <v>406</v>
      </c>
      <c r="D142" s="9" t="s">
        <v>409</v>
      </c>
      <c r="E142" s="10">
        <v>950</v>
      </c>
      <c r="F142" s="10"/>
      <c r="G142" s="10"/>
      <c r="H142" s="13"/>
    </row>
    <row r="143" spans="1:8" ht="31.5">
      <c r="A143" s="8" t="s">
        <v>156</v>
      </c>
      <c r="B143" s="9" t="s">
        <v>410</v>
      </c>
      <c r="C143" s="9" t="s">
        <v>406</v>
      </c>
      <c r="D143" s="9" t="s">
        <v>411</v>
      </c>
      <c r="E143" s="10">
        <v>950</v>
      </c>
      <c r="F143" s="10"/>
      <c r="G143" s="10"/>
      <c r="H143" s="13"/>
    </row>
    <row r="144" spans="1:8" ht="47.25">
      <c r="A144" s="8" t="s">
        <v>162</v>
      </c>
      <c r="B144" s="9" t="s">
        <v>412</v>
      </c>
      <c r="C144" s="9" t="s">
        <v>413</v>
      </c>
      <c r="D144" s="9" t="s">
        <v>414</v>
      </c>
      <c r="E144" s="10">
        <v>360</v>
      </c>
      <c r="F144" s="10"/>
      <c r="G144" s="10"/>
      <c r="H144" s="13"/>
    </row>
    <row r="145" spans="1:8" ht="47.25">
      <c r="A145" s="8" t="s">
        <v>163</v>
      </c>
      <c r="B145" s="9" t="s">
        <v>415</v>
      </c>
      <c r="C145" s="9" t="s">
        <v>416</v>
      </c>
      <c r="D145" s="9" t="s">
        <v>417</v>
      </c>
      <c r="E145" s="10">
        <v>360</v>
      </c>
      <c r="F145" s="10"/>
      <c r="G145" s="10"/>
      <c r="H145" s="13"/>
    </row>
    <row r="146" spans="1:8" ht="31.5">
      <c r="A146" s="8" t="s">
        <v>177</v>
      </c>
      <c r="B146" s="9" t="s">
        <v>418</v>
      </c>
      <c r="C146" s="9" t="s">
        <v>413</v>
      </c>
      <c r="D146" s="9" t="s">
        <v>419</v>
      </c>
      <c r="E146" s="10">
        <v>360</v>
      </c>
      <c r="F146" s="10"/>
      <c r="G146" s="10"/>
      <c r="H146" s="13"/>
    </row>
    <row r="147" spans="1:8" ht="31.5">
      <c r="A147" s="8" t="s">
        <v>178</v>
      </c>
      <c r="B147" s="9" t="s">
        <v>420</v>
      </c>
      <c r="C147" s="9"/>
      <c r="D147" s="9"/>
      <c r="E147" s="10">
        <v>360</v>
      </c>
      <c r="F147" s="10"/>
      <c r="G147" s="10"/>
      <c r="H147" s="13"/>
    </row>
    <row r="148" spans="1:8">
      <c r="A148" s="8" t="s">
        <v>179</v>
      </c>
      <c r="B148" s="9" t="s">
        <v>421</v>
      </c>
      <c r="C148" s="9" t="s">
        <v>422</v>
      </c>
      <c r="D148" s="9" t="s">
        <v>423</v>
      </c>
      <c r="E148" s="10">
        <v>350</v>
      </c>
      <c r="F148" s="10">
        <v>230</v>
      </c>
      <c r="G148" s="10">
        <v>160</v>
      </c>
      <c r="H148" s="13"/>
    </row>
    <row r="149" spans="1:8" ht="31.5">
      <c r="A149" s="8" t="s">
        <v>180</v>
      </c>
      <c r="B149" s="9" t="s">
        <v>424</v>
      </c>
      <c r="C149" s="9" t="s">
        <v>422</v>
      </c>
      <c r="D149" s="9" t="s">
        <v>425</v>
      </c>
      <c r="E149" s="10">
        <v>350</v>
      </c>
      <c r="F149" s="10">
        <v>230</v>
      </c>
      <c r="G149" s="10">
        <v>160</v>
      </c>
      <c r="H149" s="13"/>
    </row>
    <row r="150" spans="1:8">
      <c r="A150" s="52" t="s">
        <v>201</v>
      </c>
      <c r="B150" s="53" t="s">
        <v>32</v>
      </c>
      <c r="C150" s="53"/>
      <c r="D150" s="53"/>
      <c r="E150" s="54"/>
      <c r="F150" s="54"/>
      <c r="G150" s="54"/>
      <c r="H150" s="56"/>
    </row>
    <row r="151" spans="1:8" ht="63">
      <c r="A151" s="8" t="s">
        <v>75</v>
      </c>
      <c r="B151" s="9" t="s">
        <v>426</v>
      </c>
      <c r="C151" s="9" t="s">
        <v>427</v>
      </c>
      <c r="D151" s="9" t="s">
        <v>428</v>
      </c>
      <c r="E151" s="10">
        <v>525</v>
      </c>
      <c r="F151" s="10"/>
      <c r="G151" s="10"/>
      <c r="H151" s="13"/>
    </row>
    <row r="152" spans="1:8">
      <c r="A152" s="51" t="s">
        <v>202</v>
      </c>
      <c r="B152" s="17" t="s">
        <v>25</v>
      </c>
      <c r="C152" s="9"/>
      <c r="D152" s="9"/>
      <c r="E152" s="10"/>
      <c r="F152" s="10"/>
      <c r="G152" s="10"/>
      <c r="H152" s="13"/>
    </row>
    <row r="153" spans="1:8" ht="31.5">
      <c r="A153" s="8" t="s">
        <v>77</v>
      </c>
      <c r="B153" s="9" t="s">
        <v>582</v>
      </c>
      <c r="C153" s="9" t="s">
        <v>583</v>
      </c>
      <c r="D153" s="9" t="s">
        <v>584</v>
      </c>
      <c r="E153" s="10">
        <v>0</v>
      </c>
      <c r="F153" s="10">
        <v>0</v>
      </c>
      <c r="G153" s="10">
        <v>0</v>
      </c>
      <c r="H153" s="13"/>
    </row>
    <row r="154" spans="1:8" ht="31.5">
      <c r="A154" s="8" t="s">
        <v>78</v>
      </c>
      <c r="B154" s="9" t="s">
        <v>585</v>
      </c>
      <c r="C154" s="9" t="s">
        <v>586</v>
      </c>
      <c r="D154" s="9" t="s">
        <v>587</v>
      </c>
      <c r="E154" s="10">
        <v>0</v>
      </c>
      <c r="F154" s="10">
        <v>0</v>
      </c>
      <c r="G154" s="10">
        <v>0</v>
      </c>
      <c r="H154" s="13"/>
    </row>
    <row r="155" spans="1:8" ht="63">
      <c r="A155" s="8" t="s">
        <v>79</v>
      </c>
      <c r="B155" s="9" t="s">
        <v>527</v>
      </c>
      <c r="C155" s="9" t="s">
        <v>588</v>
      </c>
      <c r="D155" s="9" t="s">
        <v>589</v>
      </c>
      <c r="E155" s="10">
        <v>1920</v>
      </c>
      <c r="F155" s="10"/>
      <c r="G155" s="10"/>
      <c r="H155" s="13"/>
    </row>
    <row r="156" spans="1:8" ht="31.5">
      <c r="A156" s="8" t="s">
        <v>99</v>
      </c>
      <c r="B156" s="9" t="s">
        <v>590</v>
      </c>
      <c r="C156" s="9" t="s">
        <v>591</v>
      </c>
      <c r="D156" s="9" t="s">
        <v>592</v>
      </c>
      <c r="E156" s="10">
        <v>160</v>
      </c>
      <c r="F156" s="10"/>
      <c r="G156" s="10"/>
      <c r="H156" s="13"/>
    </row>
    <row r="157" spans="1:8" ht="31.5">
      <c r="A157" s="8" t="s">
        <v>183</v>
      </c>
      <c r="B157" s="9" t="s">
        <v>593</v>
      </c>
      <c r="C157" s="9" t="s">
        <v>591</v>
      </c>
      <c r="D157" s="9" t="s">
        <v>594</v>
      </c>
      <c r="E157" s="10">
        <v>160</v>
      </c>
      <c r="F157" s="10"/>
      <c r="G157" s="10"/>
      <c r="H157" s="13"/>
    </row>
    <row r="158" spans="1:8" ht="31.5">
      <c r="A158" s="8" t="s">
        <v>184</v>
      </c>
      <c r="B158" s="9" t="s">
        <v>595</v>
      </c>
      <c r="C158" s="9" t="s">
        <v>591</v>
      </c>
      <c r="D158" s="9" t="s">
        <v>596</v>
      </c>
      <c r="E158" s="10">
        <v>160</v>
      </c>
      <c r="F158" s="10"/>
      <c r="G158" s="10"/>
      <c r="H158" s="13"/>
    </row>
    <row r="159" spans="1:8" ht="31.5">
      <c r="A159" s="8" t="s">
        <v>185</v>
      </c>
      <c r="B159" s="9" t="s">
        <v>597</v>
      </c>
      <c r="C159" s="9" t="s">
        <v>591</v>
      </c>
      <c r="D159" s="9" t="s">
        <v>598</v>
      </c>
      <c r="E159" s="10">
        <v>160</v>
      </c>
      <c r="F159" s="10"/>
      <c r="G159" s="10"/>
      <c r="H159" s="13"/>
    </row>
    <row r="160" spans="1:8">
      <c r="A160" s="16" t="s">
        <v>203</v>
      </c>
      <c r="B160" s="15" t="s">
        <v>26</v>
      </c>
      <c r="C160" s="9"/>
      <c r="D160" s="9"/>
      <c r="E160" s="13"/>
      <c r="F160" s="13"/>
      <c r="G160" s="13"/>
      <c r="H160" s="13"/>
    </row>
    <row r="161" spans="1:8" ht="47.25">
      <c r="A161" s="8" t="s">
        <v>80</v>
      </c>
      <c r="B161" s="9" t="s">
        <v>603</v>
      </c>
      <c r="C161" s="9"/>
      <c r="D161" s="9"/>
      <c r="E161" s="10">
        <v>500</v>
      </c>
      <c r="F161" s="13"/>
      <c r="G161" s="13"/>
      <c r="H161" s="13"/>
    </row>
    <row r="162" spans="1:8">
      <c r="A162" s="8" t="s">
        <v>81</v>
      </c>
      <c r="B162" s="9" t="s">
        <v>534</v>
      </c>
      <c r="C162" s="9" t="s">
        <v>526</v>
      </c>
      <c r="D162" s="9" t="s">
        <v>604</v>
      </c>
      <c r="E162" s="10">
        <v>500</v>
      </c>
      <c r="F162" s="13"/>
      <c r="G162" s="13"/>
      <c r="H162" s="13"/>
    </row>
    <row r="163" spans="1:8">
      <c r="A163" s="8" t="s">
        <v>82</v>
      </c>
      <c r="B163" s="9" t="s">
        <v>605</v>
      </c>
      <c r="C163" s="9" t="s">
        <v>606</v>
      </c>
      <c r="D163" s="9" t="s">
        <v>534</v>
      </c>
      <c r="E163" s="10">
        <v>500</v>
      </c>
      <c r="F163" s="13"/>
      <c r="G163" s="13"/>
      <c r="H163" s="13"/>
    </row>
    <row r="164" spans="1:8" ht="47.25">
      <c r="A164" s="8" t="s">
        <v>83</v>
      </c>
      <c r="B164" s="9" t="s">
        <v>607</v>
      </c>
      <c r="C164" s="9"/>
      <c r="D164" s="9"/>
      <c r="E164" s="10">
        <v>500</v>
      </c>
      <c r="F164" s="13"/>
      <c r="G164" s="13"/>
      <c r="H164" s="13"/>
    </row>
    <row r="165" spans="1:8">
      <c r="A165" s="16" t="s">
        <v>204</v>
      </c>
      <c r="B165" s="1" t="s">
        <v>28</v>
      </c>
      <c r="C165" s="9"/>
      <c r="D165" s="9"/>
      <c r="E165" s="13"/>
      <c r="F165" s="13"/>
      <c r="G165" s="13"/>
      <c r="H165" s="13"/>
    </row>
    <row r="166" spans="1:8" ht="47.25">
      <c r="A166" s="8" t="s">
        <v>84</v>
      </c>
      <c r="B166" s="9" t="s">
        <v>558</v>
      </c>
      <c r="C166" s="9" t="s">
        <v>622</v>
      </c>
      <c r="D166" s="9" t="s">
        <v>623</v>
      </c>
      <c r="E166" s="13">
        <v>85</v>
      </c>
      <c r="F166" s="13"/>
      <c r="G166" s="13"/>
      <c r="H166" s="13"/>
    </row>
    <row r="167" spans="1:8" ht="47.25">
      <c r="A167" s="8" t="s">
        <v>85</v>
      </c>
      <c r="B167" s="9" t="s">
        <v>541</v>
      </c>
      <c r="C167" s="9" t="s">
        <v>624</v>
      </c>
      <c r="D167" s="9" t="s">
        <v>625</v>
      </c>
      <c r="E167" s="13">
        <v>85</v>
      </c>
      <c r="F167" s="13"/>
      <c r="G167" s="13"/>
      <c r="H167" s="13"/>
    </row>
    <row r="168" spans="1:8" ht="47.25">
      <c r="A168" s="8" t="s">
        <v>86</v>
      </c>
      <c r="B168" s="9" t="s">
        <v>626</v>
      </c>
      <c r="C168" s="804" t="s">
        <v>627</v>
      </c>
      <c r="D168" s="804"/>
      <c r="E168" s="13">
        <v>500</v>
      </c>
      <c r="F168" s="13"/>
      <c r="G168" s="13"/>
      <c r="H168" s="13"/>
    </row>
    <row r="169" spans="1:8">
      <c r="A169" s="16" t="s">
        <v>205</v>
      </c>
      <c r="B169" s="1" t="s">
        <v>149</v>
      </c>
      <c r="C169" s="9"/>
      <c r="D169" s="9"/>
      <c r="E169" s="13"/>
      <c r="F169" s="13"/>
      <c r="G169" s="13"/>
      <c r="H169" s="13"/>
    </row>
    <row r="170" spans="1:8">
      <c r="A170" s="8" t="s">
        <v>88</v>
      </c>
      <c r="B170" s="13" t="s">
        <v>641</v>
      </c>
      <c r="C170" s="9" t="s">
        <v>642</v>
      </c>
      <c r="D170" s="9" t="s">
        <v>643</v>
      </c>
      <c r="E170" s="18">
        <v>340</v>
      </c>
      <c r="F170" s="18">
        <v>170</v>
      </c>
      <c r="G170" s="18">
        <v>140</v>
      </c>
      <c r="H170" s="13"/>
    </row>
    <row r="171" spans="1:8" ht="31.5">
      <c r="A171" s="8" t="s">
        <v>89</v>
      </c>
      <c r="B171" s="13" t="s">
        <v>641</v>
      </c>
      <c r="C171" s="9" t="s">
        <v>644</v>
      </c>
      <c r="D171" s="9" t="s">
        <v>645</v>
      </c>
      <c r="E171" s="18">
        <v>340</v>
      </c>
      <c r="F171" s="18">
        <v>170</v>
      </c>
      <c r="G171" s="18">
        <v>140</v>
      </c>
      <c r="H171" s="13"/>
    </row>
    <row r="172" spans="1:8" ht="63">
      <c r="A172" s="8" t="s">
        <v>90</v>
      </c>
      <c r="B172" s="13" t="s">
        <v>641</v>
      </c>
      <c r="C172" s="9" t="s">
        <v>646</v>
      </c>
      <c r="D172" s="9" t="s">
        <v>647</v>
      </c>
      <c r="E172" s="18">
        <v>340</v>
      </c>
      <c r="F172" s="18">
        <v>170</v>
      </c>
      <c r="G172" s="18">
        <v>140</v>
      </c>
      <c r="H172" s="13"/>
    </row>
    <row r="173" spans="1:8" ht="126">
      <c r="A173" s="8" t="s">
        <v>189</v>
      </c>
      <c r="B173" s="13" t="s">
        <v>641</v>
      </c>
      <c r="C173" s="9" t="s">
        <v>648</v>
      </c>
      <c r="D173" s="9" t="s">
        <v>649</v>
      </c>
      <c r="E173" s="18">
        <v>340</v>
      </c>
      <c r="F173" s="18">
        <v>170</v>
      </c>
      <c r="G173" s="18">
        <v>130</v>
      </c>
      <c r="H173" s="13"/>
    </row>
    <row r="174" spans="1:8">
      <c r="A174" s="16" t="s">
        <v>206</v>
      </c>
      <c r="B174" s="1" t="s">
        <v>34</v>
      </c>
      <c r="C174" s="9"/>
      <c r="D174" s="9"/>
      <c r="E174" s="13"/>
      <c r="F174" s="13"/>
      <c r="G174" s="13"/>
      <c r="H174" s="13"/>
    </row>
    <row r="175" spans="1:8" ht="47.25">
      <c r="A175" s="46" t="s">
        <v>91</v>
      </c>
      <c r="B175" s="47" t="s">
        <v>671</v>
      </c>
      <c r="C175" s="48" t="s">
        <v>672</v>
      </c>
      <c r="D175" s="48" t="s">
        <v>673</v>
      </c>
      <c r="E175" s="47">
        <v>2000</v>
      </c>
      <c r="F175" s="47"/>
      <c r="G175" s="47"/>
      <c r="H175" s="47"/>
    </row>
    <row r="176" spans="1:8">
      <c r="A176" s="16" t="s">
        <v>207</v>
      </c>
      <c r="B176" s="1" t="s">
        <v>35</v>
      </c>
      <c r="C176" s="9"/>
      <c r="D176" s="9"/>
      <c r="E176" s="13"/>
      <c r="F176" s="13"/>
      <c r="G176" s="13"/>
      <c r="H176" s="13"/>
    </row>
    <row r="177" spans="1:8" ht="31.5">
      <c r="A177" s="8" t="s">
        <v>94</v>
      </c>
      <c r="B177" s="13" t="s">
        <v>712</v>
      </c>
      <c r="C177" s="9" t="s">
        <v>532</v>
      </c>
      <c r="D177" s="9" t="s">
        <v>713</v>
      </c>
      <c r="E177" s="13">
        <v>445</v>
      </c>
      <c r="F177" s="13"/>
      <c r="G177" s="13"/>
      <c r="H177" s="13"/>
    </row>
    <row r="178" spans="1:8" ht="31.5">
      <c r="A178" s="8" t="s">
        <v>95</v>
      </c>
      <c r="B178" s="13" t="s">
        <v>599</v>
      </c>
      <c r="C178" s="9" t="s">
        <v>714</v>
      </c>
      <c r="D178" s="9" t="s">
        <v>715</v>
      </c>
      <c r="E178" s="13">
        <v>420</v>
      </c>
      <c r="F178" s="13"/>
      <c r="G178" s="13"/>
      <c r="H178" s="13"/>
    </row>
    <row r="179" spans="1:8" ht="31.5">
      <c r="A179" s="8" t="s">
        <v>96</v>
      </c>
      <c r="B179" s="13" t="s">
        <v>716</v>
      </c>
      <c r="C179" s="9" t="s">
        <v>715</v>
      </c>
      <c r="D179" s="9" t="s">
        <v>717</v>
      </c>
      <c r="E179" s="13">
        <v>600</v>
      </c>
      <c r="F179" s="13"/>
      <c r="G179" s="13"/>
      <c r="H179" s="13"/>
    </row>
    <row r="180" spans="1:8" ht="31.5">
      <c r="A180" s="8" t="s">
        <v>192</v>
      </c>
      <c r="B180" s="13" t="s">
        <v>718</v>
      </c>
      <c r="C180" s="9" t="s">
        <v>719</v>
      </c>
      <c r="D180" s="9" t="s">
        <v>720</v>
      </c>
      <c r="E180" s="13">
        <v>600</v>
      </c>
      <c r="F180" s="13"/>
      <c r="G180" s="13"/>
      <c r="H180" s="13"/>
    </row>
    <row r="181" spans="1:8" ht="31.5">
      <c r="A181" s="8" t="s">
        <v>193</v>
      </c>
      <c r="B181" s="13" t="s">
        <v>721</v>
      </c>
      <c r="C181" s="9" t="s">
        <v>722</v>
      </c>
      <c r="D181" s="9" t="s">
        <v>537</v>
      </c>
      <c r="E181" s="13">
        <v>600</v>
      </c>
      <c r="F181" s="13"/>
      <c r="G181" s="13"/>
      <c r="H181" s="13"/>
    </row>
    <row r="182" spans="1:8" ht="31.5">
      <c r="A182" s="8" t="s">
        <v>194</v>
      </c>
      <c r="B182" s="13" t="s">
        <v>723</v>
      </c>
      <c r="C182" s="9" t="s">
        <v>722</v>
      </c>
      <c r="D182" s="9" t="s">
        <v>537</v>
      </c>
      <c r="E182" s="13">
        <v>600</v>
      </c>
      <c r="F182" s="13"/>
      <c r="G182" s="13"/>
      <c r="H182" s="13"/>
    </row>
    <row r="183" spans="1:8" ht="31.5">
      <c r="A183" s="8" t="s">
        <v>195</v>
      </c>
      <c r="B183" s="13" t="s">
        <v>724</v>
      </c>
      <c r="C183" s="9" t="s">
        <v>722</v>
      </c>
      <c r="D183" s="9" t="s">
        <v>720</v>
      </c>
      <c r="E183" s="13">
        <v>600</v>
      </c>
      <c r="F183" s="13"/>
      <c r="G183" s="13"/>
      <c r="H183" s="13"/>
    </row>
    <row r="184" spans="1:8">
      <c r="A184" s="51" t="s">
        <v>208</v>
      </c>
      <c r="B184" s="13" t="s">
        <v>33</v>
      </c>
      <c r="C184" s="9"/>
      <c r="D184" s="9"/>
      <c r="E184" s="10"/>
      <c r="F184" s="13"/>
      <c r="G184" s="13"/>
      <c r="H184" s="13"/>
    </row>
    <row r="185" spans="1:8">
      <c r="A185" s="8" t="s">
        <v>167</v>
      </c>
      <c r="B185" s="13" t="s">
        <v>634</v>
      </c>
      <c r="C185" s="9"/>
      <c r="D185" s="9"/>
      <c r="E185" s="10">
        <v>110</v>
      </c>
      <c r="F185" s="13"/>
      <c r="G185" s="13"/>
      <c r="H185" s="13"/>
    </row>
    <row r="186" spans="1:8">
      <c r="A186" s="8" t="s">
        <v>168</v>
      </c>
      <c r="B186" s="13" t="s">
        <v>635</v>
      </c>
      <c r="C186" s="9"/>
      <c r="D186" s="9"/>
      <c r="E186" s="10">
        <v>110</v>
      </c>
      <c r="F186" s="13"/>
      <c r="G186" s="13"/>
      <c r="H186" s="13"/>
    </row>
    <row r="187" spans="1:8">
      <c r="A187" s="51" t="s">
        <v>209</v>
      </c>
      <c r="B187" s="13" t="s">
        <v>29</v>
      </c>
      <c r="C187" s="9"/>
      <c r="D187" s="9"/>
      <c r="E187" s="10"/>
      <c r="F187" s="13"/>
      <c r="G187" s="13"/>
      <c r="H187" s="13"/>
    </row>
    <row r="188" spans="1:8">
      <c r="A188" s="8" t="s">
        <v>169</v>
      </c>
      <c r="B188" s="13" t="s">
        <v>636</v>
      </c>
      <c r="C188" s="9"/>
      <c r="D188" s="9"/>
      <c r="E188" s="10">
        <v>110</v>
      </c>
      <c r="F188" s="13"/>
      <c r="G188" s="13"/>
      <c r="H188" s="13"/>
    </row>
    <row r="189" spans="1:8">
      <c r="A189" s="51" t="s">
        <v>210</v>
      </c>
      <c r="B189" s="13" t="s">
        <v>27</v>
      </c>
      <c r="C189" s="9"/>
      <c r="D189" s="9"/>
      <c r="E189" s="10"/>
      <c r="F189" s="13"/>
      <c r="G189" s="13"/>
      <c r="H189" s="13"/>
    </row>
    <row r="190" spans="1:8">
      <c r="A190" s="8" t="s">
        <v>164</v>
      </c>
      <c r="B190" s="13" t="s">
        <v>637</v>
      </c>
      <c r="C190" s="9"/>
      <c r="D190" s="9"/>
      <c r="E190" s="10">
        <v>140</v>
      </c>
      <c r="F190" s="10">
        <v>80</v>
      </c>
      <c r="G190" s="13"/>
      <c r="H190" s="13"/>
    </row>
    <row r="191" spans="1:8">
      <c r="A191" s="51" t="s">
        <v>211</v>
      </c>
      <c r="B191" s="13" t="s">
        <v>30</v>
      </c>
      <c r="C191" s="9"/>
      <c r="D191" s="9"/>
      <c r="E191" s="13"/>
      <c r="F191" s="13"/>
      <c r="G191" s="13"/>
      <c r="H191" s="13"/>
    </row>
    <row r="192" spans="1:8">
      <c r="A192" s="8" t="s">
        <v>165</v>
      </c>
      <c r="B192" s="13" t="s">
        <v>638</v>
      </c>
      <c r="C192" s="9"/>
      <c r="D192" s="9"/>
      <c r="E192" s="10">
        <v>80</v>
      </c>
      <c r="F192" s="13"/>
      <c r="G192" s="13"/>
      <c r="H192" s="13"/>
    </row>
    <row r="193" spans="1:8">
      <c r="A193" s="8" t="s">
        <v>166</v>
      </c>
      <c r="B193" s="13" t="s">
        <v>639</v>
      </c>
      <c r="C193" s="9"/>
      <c r="D193" s="9"/>
      <c r="E193" s="10">
        <v>80</v>
      </c>
      <c r="F193" s="13"/>
      <c r="G193" s="13"/>
      <c r="H193" s="13"/>
    </row>
    <row r="194" spans="1:8">
      <c r="E194" s="3"/>
    </row>
  </sheetData>
  <autoFilter ref="A8:P53"/>
  <mergeCells count="29">
    <mergeCell ref="C168:D168"/>
    <mergeCell ref="A136:A137"/>
    <mergeCell ref="B136:B137"/>
    <mergeCell ref="C136:D136"/>
    <mergeCell ref="E136:G136"/>
    <mergeCell ref="B139:C139"/>
    <mergeCell ref="H136:H137"/>
    <mergeCell ref="A71:A72"/>
    <mergeCell ref="B71:B72"/>
    <mergeCell ref="C71:D71"/>
    <mergeCell ref="E71:G71"/>
    <mergeCell ref="H71:H72"/>
    <mergeCell ref="B74:C74"/>
    <mergeCell ref="C103:D103"/>
    <mergeCell ref="A2:H2"/>
    <mergeCell ref="A3:H3"/>
    <mergeCell ref="E6:G6"/>
    <mergeCell ref="H6:H7"/>
    <mergeCell ref="C38:D38"/>
    <mergeCell ref="B9:C9"/>
    <mergeCell ref="A6:A7"/>
    <mergeCell ref="B6:B7"/>
    <mergeCell ref="C6:D6"/>
    <mergeCell ref="Q6:S6"/>
    <mergeCell ref="T6:V6"/>
    <mergeCell ref="I6:K6"/>
    <mergeCell ref="L6:L7"/>
    <mergeCell ref="M6:O6"/>
    <mergeCell ref="P6:P7"/>
  </mergeCells>
  <phoneticPr fontId="19" type="noConversion"/>
  <pageMargins left="0.7" right="0.2"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34"/>
  <sheetViews>
    <sheetView workbookViewId="0"/>
  </sheetViews>
  <sheetFormatPr defaultColWidth="9" defaultRowHeight="15.75"/>
  <cols>
    <col min="1" max="1" width="7" style="87" customWidth="1"/>
    <col min="2" max="2" width="17.85546875" style="88" customWidth="1"/>
    <col min="3" max="3" width="17.7109375" style="89" customWidth="1"/>
    <col min="4" max="4" width="16.28515625" style="89" customWidth="1"/>
    <col min="5" max="5" width="18.140625" style="88" customWidth="1"/>
    <col min="6" max="6" width="19.7109375" style="89" customWidth="1"/>
    <col min="7" max="7" width="18.28515625" style="89" customWidth="1"/>
    <col min="8" max="10" width="7.85546875" style="74" customWidth="1"/>
    <col min="11" max="13" width="7.85546875" style="75" customWidth="1"/>
    <col min="14" max="14" width="33.42578125" style="89" customWidth="1"/>
    <col min="15" max="15" width="9" style="86"/>
    <col min="16" max="16384" width="9" style="87"/>
  </cols>
  <sheetData>
    <row r="2" spans="1:14" ht="18.75">
      <c r="A2" s="820" t="s">
        <v>288</v>
      </c>
      <c r="B2" s="820"/>
      <c r="C2" s="820"/>
      <c r="D2" s="820"/>
      <c r="E2" s="820"/>
      <c r="F2" s="820"/>
      <c r="G2" s="820"/>
      <c r="H2" s="820"/>
      <c r="I2" s="820"/>
      <c r="J2" s="820"/>
      <c r="K2" s="820"/>
      <c r="L2" s="820"/>
      <c r="M2" s="820"/>
      <c r="N2" s="820"/>
    </row>
    <row r="3" spans="1:14" ht="31.15" customHeight="1">
      <c r="A3" s="799" t="s">
        <v>129</v>
      </c>
      <c r="B3" s="799"/>
      <c r="C3" s="799"/>
      <c r="D3" s="799"/>
      <c r="E3" s="799"/>
      <c r="F3" s="799"/>
      <c r="G3" s="799"/>
      <c r="H3" s="799"/>
      <c r="I3" s="799"/>
      <c r="J3" s="799"/>
      <c r="K3" s="799"/>
      <c r="L3" s="799"/>
      <c r="M3" s="799"/>
      <c r="N3" s="799"/>
    </row>
    <row r="4" spans="1:14" ht="15.4" customHeight="1"/>
    <row r="5" spans="1:14" ht="15.4" customHeight="1">
      <c r="A5" s="90" t="s">
        <v>173</v>
      </c>
    </row>
    <row r="6" spans="1:14" ht="94.5" customHeight="1">
      <c r="A6" s="809" t="s">
        <v>11</v>
      </c>
      <c r="B6" s="824" t="s">
        <v>15</v>
      </c>
      <c r="C6" s="824"/>
      <c r="D6" s="824"/>
      <c r="E6" s="809" t="s">
        <v>12</v>
      </c>
      <c r="F6" s="809"/>
      <c r="G6" s="809"/>
      <c r="H6" s="821" t="s">
        <v>72</v>
      </c>
      <c r="I6" s="822"/>
      <c r="J6" s="823"/>
      <c r="K6" s="814" t="s">
        <v>140</v>
      </c>
      <c r="L6" s="814"/>
      <c r="M6" s="814"/>
      <c r="N6" s="809" t="s">
        <v>2</v>
      </c>
    </row>
    <row r="7" spans="1:14" ht="20.25" customHeight="1">
      <c r="A7" s="809"/>
      <c r="B7" s="809" t="s">
        <v>13</v>
      </c>
      <c r="C7" s="809" t="s">
        <v>1</v>
      </c>
      <c r="D7" s="809"/>
      <c r="E7" s="809" t="s">
        <v>13</v>
      </c>
      <c r="F7" s="809" t="s">
        <v>1</v>
      </c>
      <c r="G7" s="809"/>
      <c r="H7" s="814" t="s">
        <v>5</v>
      </c>
      <c r="I7" s="814" t="s">
        <v>6</v>
      </c>
      <c r="J7" s="814" t="s">
        <v>7</v>
      </c>
      <c r="K7" s="814" t="s">
        <v>5</v>
      </c>
      <c r="L7" s="814" t="s">
        <v>6</v>
      </c>
      <c r="M7" s="814" t="s">
        <v>7</v>
      </c>
      <c r="N7" s="809"/>
    </row>
    <row r="8" spans="1:14">
      <c r="A8" s="809"/>
      <c r="B8" s="809"/>
      <c r="C8" s="71" t="s">
        <v>3</v>
      </c>
      <c r="D8" s="71" t="s">
        <v>14</v>
      </c>
      <c r="E8" s="809"/>
      <c r="F8" s="71" t="s">
        <v>3</v>
      </c>
      <c r="G8" s="71" t="s">
        <v>14</v>
      </c>
      <c r="H8" s="814"/>
      <c r="I8" s="814"/>
      <c r="J8" s="814"/>
      <c r="K8" s="814"/>
      <c r="L8" s="814"/>
      <c r="M8" s="814"/>
      <c r="N8" s="809"/>
    </row>
    <row r="9" spans="1:14" hidden="1">
      <c r="A9" s="76">
        <v>1</v>
      </c>
      <c r="B9" s="76">
        <v>2</v>
      </c>
      <c r="C9" s="76">
        <v>3</v>
      </c>
      <c r="D9" s="76">
        <v>4</v>
      </c>
      <c r="E9" s="76">
        <v>5</v>
      </c>
      <c r="F9" s="76">
        <v>6</v>
      </c>
      <c r="G9" s="76">
        <v>7</v>
      </c>
      <c r="H9" s="91"/>
      <c r="I9" s="91"/>
      <c r="J9" s="91"/>
      <c r="K9" s="91">
        <v>8</v>
      </c>
      <c r="L9" s="91">
        <v>9</v>
      </c>
      <c r="M9" s="91">
        <v>10</v>
      </c>
      <c r="N9" s="76">
        <v>11</v>
      </c>
    </row>
    <row r="10" spans="1:14" ht="35.65" customHeight="1">
      <c r="A10" s="92" t="s">
        <v>176</v>
      </c>
      <c r="B10" s="92" t="s">
        <v>154</v>
      </c>
      <c r="C10" s="76"/>
      <c r="D10" s="76"/>
      <c r="E10" s="76"/>
      <c r="F10" s="76"/>
      <c r="G10" s="76"/>
      <c r="H10" s="91"/>
      <c r="I10" s="91"/>
      <c r="J10" s="91"/>
      <c r="K10" s="91"/>
      <c r="L10" s="91"/>
      <c r="M10" s="91"/>
      <c r="N10" s="76"/>
    </row>
    <row r="11" spans="1:14" ht="78.75">
      <c r="A11" s="78" t="s">
        <v>23</v>
      </c>
      <c r="B11" s="93" t="s">
        <v>429</v>
      </c>
      <c r="C11" s="94" t="s">
        <v>430</v>
      </c>
      <c r="D11" s="94" t="s">
        <v>431</v>
      </c>
      <c r="E11" s="93" t="s">
        <v>432</v>
      </c>
      <c r="F11" s="94" t="s">
        <v>433</v>
      </c>
      <c r="G11" s="94" t="s">
        <v>434</v>
      </c>
      <c r="H11" s="73">
        <v>1100</v>
      </c>
      <c r="I11" s="73"/>
      <c r="J11" s="73"/>
      <c r="K11" s="72">
        <v>1300</v>
      </c>
      <c r="L11" s="72"/>
      <c r="M11" s="72"/>
      <c r="N11" s="73" t="s">
        <v>110</v>
      </c>
    </row>
    <row r="12" spans="1:14" ht="47.25">
      <c r="A12" s="78" t="s">
        <v>24</v>
      </c>
      <c r="B12" s="93" t="s">
        <v>435</v>
      </c>
      <c r="C12" s="94" t="s">
        <v>436</v>
      </c>
      <c r="D12" s="94" t="s">
        <v>437</v>
      </c>
      <c r="E12" s="93" t="s">
        <v>435</v>
      </c>
      <c r="F12" s="94" t="s">
        <v>438</v>
      </c>
      <c r="G12" s="94" t="s">
        <v>437</v>
      </c>
      <c r="H12" s="73">
        <v>2000</v>
      </c>
      <c r="I12" s="73">
        <v>730</v>
      </c>
      <c r="J12" s="73">
        <v>450</v>
      </c>
      <c r="K12" s="72">
        <v>2600</v>
      </c>
      <c r="L12" s="72">
        <v>860</v>
      </c>
      <c r="M12" s="72">
        <v>510</v>
      </c>
      <c r="N12" s="73" t="s">
        <v>113</v>
      </c>
    </row>
    <row r="13" spans="1:14" ht="63">
      <c r="A13" s="78" t="s">
        <v>155</v>
      </c>
      <c r="B13" s="93" t="s">
        <v>439</v>
      </c>
      <c r="C13" s="94" t="s">
        <v>440</v>
      </c>
      <c r="D13" s="94" t="s">
        <v>441</v>
      </c>
      <c r="E13" s="93" t="s">
        <v>439</v>
      </c>
      <c r="F13" s="94" t="s">
        <v>440</v>
      </c>
      <c r="G13" s="94" t="s">
        <v>442</v>
      </c>
      <c r="H13" s="73">
        <v>1100</v>
      </c>
      <c r="I13" s="73"/>
      <c r="J13" s="73"/>
      <c r="K13" s="72">
        <v>1300</v>
      </c>
      <c r="L13" s="72">
        <v>650</v>
      </c>
      <c r="M13" s="72">
        <v>390</v>
      </c>
      <c r="N13" s="73" t="s">
        <v>111</v>
      </c>
    </row>
    <row r="14" spans="1:14" ht="78.75">
      <c r="A14" s="78" t="s">
        <v>156</v>
      </c>
      <c r="B14" s="93" t="s">
        <v>443</v>
      </c>
      <c r="C14" s="94" t="s">
        <v>444</v>
      </c>
      <c r="D14" s="94" t="s">
        <v>445</v>
      </c>
      <c r="E14" s="93" t="s">
        <v>446</v>
      </c>
      <c r="F14" s="94" t="s">
        <v>447</v>
      </c>
      <c r="G14" s="94" t="s">
        <v>448</v>
      </c>
      <c r="H14" s="73">
        <v>1500</v>
      </c>
      <c r="I14" s="73"/>
      <c r="J14" s="73"/>
      <c r="K14" s="72">
        <v>1900</v>
      </c>
      <c r="L14" s="72"/>
      <c r="M14" s="72"/>
      <c r="N14" s="73" t="s">
        <v>110</v>
      </c>
    </row>
    <row r="15" spans="1:14" ht="78.75">
      <c r="A15" s="78" t="s">
        <v>162</v>
      </c>
      <c r="B15" s="93" t="s">
        <v>449</v>
      </c>
      <c r="C15" s="94" t="s">
        <v>450</v>
      </c>
      <c r="D15" s="94" t="s">
        <v>451</v>
      </c>
      <c r="E15" s="93" t="s">
        <v>452</v>
      </c>
      <c r="F15" s="94" t="s">
        <v>453</v>
      </c>
      <c r="G15" s="94" t="s">
        <v>454</v>
      </c>
      <c r="H15" s="73">
        <v>1600</v>
      </c>
      <c r="I15" s="73"/>
      <c r="J15" s="73"/>
      <c r="K15" s="72">
        <v>2000</v>
      </c>
      <c r="L15" s="72"/>
      <c r="M15" s="72"/>
      <c r="N15" s="73" t="s">
        <v>110</v>
      </c>
    </row>
    <row r="16" spans="1:14" ht="31.5">
      <c r="A16" s="78" t="s">
        <v>163</v>
      </c>
      <c r="B16" s="93" t="s">
        <v>455</v>
      </c>
      <c r="C16" s="94" t="s">
        <v>456</v>
      </c>
      <c r="D16" s="94" t="s">
        <v>457</v>
      </c>
      <c r="E16" s="93" t="s">
        <v>455</v>
      </c>
      <c r="F16" s="94" t="s">
        <v>456</v>
      </c>
      <c r="G16" s="94" t="s">
        <v>452</v>
      </c>
      <c r="H16" s="73">
        <v>1800</v>
      </c>
      <c r="I16" s="73"/>
      <c r="J16" s="73"/>
      <c r="K16" s="72">
        <v>2200</v>
      </c>
      <c r="L16" s="72"/>
      <c r="M16" s="72"/>
      <c r="N16" s="73" t="s">
        <v>112</v>
      </c>
    </row>
    <row r="17" spans="1:15" ht="47.25">
      <c r="A17" s="78" t="s">
        <v>177</v>
      </c>
      <c r="B17" s="93" t="s">
        <v>458</v>
      </c>
      <c r="C17" s="94" t="s">
        <v>459</v>
      </c>
      <c r="D17" s="94" t="s">
        <v>460</v>
      </c>
      <c r="E17" s="93" t="s">
        <v>458</v>
      </c>
      <c r="F17" s="94" t="s">
        <v>461</v>
      </c>
      <c r="G17" s="94" t="s">
        <v>460</v>
      </c>
      <c r="H17" s="73">
        <v>2000</v>
      </c>
      <c r="I17" s="73"/>
      <c r="J17" s="73"/>
      <c r="K17" s="72">
        <v>2600</v>
      </c>
      <c r="L17" s="72"/>
      <c r="M17" s="72"/>
      <c r="N17" s="73" t="s">
        <v>114</v>
      </c>
    </row>
    <row r="18" spans="1:15" ht="63">
      <c r="A18" s="78" t="s">
        <v>178</v>
      </c>
      <c r="B18" s="93" t="s">
        <v>462</v>
      </c>
      <c r="C18" s="94" t="s">
        <v>463</v>
      </c>
      <c r="D18" s="94" t="s">
        <v>464</v>
      </c>
      <c r="E18" s="93" t="s">
        <v>458</v>
      </c>
      <c r="F18" s="94" t="s">
        <v>463</v>
      </c>
      <c r="G18" s="94" t="s">
        <v>465</v>
      </c>
      <c r="H18" s="73">
        <v>1500</v>
      </c>
      <c r="I18" s="73"/>
      <c r="J18" s="73"/>
      <c r="K18" s="72">
        <v>1900</v>
      </c>
      <c r="L18" s="72"/>
      <c r="M18" s="72"/>
      <c r="N18" s="73" t="s">
        <v>110</v>
      </c>
    </row>
    <row r="19" spans="1:15" ht="46.15" customHeight="1">
      <c r="A19" s="78" t="s">
        <v>179</v>
      </c>
      <c r="B19" s="93" t="s">
        <v>466</v>
      </c>
      <c r="C19" s="94" t="s">
        <v>18</v>
      </c>
      <c r="D19" s="94" t="s">
        <v>467</v>
      </c>
      <c r="E19" s="810" t="s">
        <v>466</v>
      </c>
      <c r="F19" s="810" t="s">
        <v>17</v>
      </c>
      <c r="G19" s="810" t="s">
        <v>467</v>
      </c>
      <c r="H19" s="825">
        <v>1500</v>
      </c>
      <c r="I19" s="827"/>
      <c r="J19" s="829"/>
      <c r="K19" s="811">
        <v>1900</v>
      </c>
      <c r="L19" s="811"/>
      <c r="M19" s="811"/>
      <c r="N19" s="815" t="s">
        <v>115</v>
      </c>
    </row>
    <row r="20" spans="1:15" ht="31.5">
      <c r="A20" s="78" t="s">
        <v>180</v>
      </c>
      <c r="B20" s="93" t="s">
        <v>16</v>
      </c>
      <c r="C20" s="94" t="s">
        <v>17</v>
      </c>
      <c r="D20" s="94" t="s">
        <v>18</v>
      </c>
      <c r="E20" s="810"/>
      <c r="F20" s="810"/>
      <c r="G20" s="810"/>
      <c r="H20" s="826"/>
      <c r="I20" s="828"/>
      <c r="J20" s="830"/>
      <c r="K20" s="811"/>
      <c r="L20" s="811"/>
      <c r="M20" s="811"/>
      <c r="N20" s="815"/>
    </row>
    <row r="21" spans="1:15" ht="63">
      <c r="A21" s="78" t="s">
        <v>224</v>
      </c>
      <c r="B21" s="93" t="s">
        <v>468</v>
      </c>
      <c r="C21" s="94" t="s">
        <v>450</v>
      </c>
      <c r="D21" s="94" t="s">
        <v>469</v>
      </c>
      <c r="E21" s="93" t="s">
        <v>470</v>
      </c>
      <c r="F21" s="94" t="s">
        <v>471</v>
      </c>
      <c r="G21" s="94" t="s">
        <v>472</v>
      </c>
      <c r="H21" s="73">
        <v>1500</v>
      </c>
      <c r="I21" s="73"/>
      <c r="J21" s="73"/>
      <c r="K21" s="72">
        <v>1900</v>
      </c>
      <c r="L21" s="72"/>
      <c r="M21" s="72"/>
      <c r="N21" s="73" t="s">
        <v>110</v>
      </c>
    </row>
    <row r="22" spans="1:15" ht="47.25">
      <c r="A22" s="78" t="s">
        <v>225</v>
      </c>
      <c r="B22" s="93" t="s">
        <v>473</v>
      </c>
      <c r="C22" s="94" t="s">
        <v>474</v>
      </c>
      <c r="D22" s="94" t="s">
        <v>475</v>
      </c>
      <c r="E22" s="93" t="s">
        <v>473</v>
      </c>
      <c r="F22" s="94" t="s">
        <v>476</v>
      </c>
      <c r="G22" s="94" t="s">
        <v>475</v>
      </c>
      <c r="H22" s="73">
        <v>2000</v>
      </c>
      <c r="I22" s="73"/>
      <c r="J22" s="73"/>
      <c r="K22" s="72">
        <v>2600</v>
      </c>
      <c r="L22" s="72"/>
      <c r="M22" s="72"/>
      <c r="N22" s="73" t="s">
        <v>119</v>
      </c>
    </row>
    <row r="23" spans="1:15" ht="47.25">
      <c r="A23" s="78" t="s">
        <v>226</v>
      </c>
      <c r="B23" s="93" t="s">
        <v>477</v>
      </c>
      <c r="C23" s="94" t="s">
        <v>474</v>
      </c>
      <c r="D23" s="94" t="s">
        <v>475</v>
      </c>
      <c r="E23" s="93" t="s">
        <v>477</v>
      </c>
      <c r="F23" s="94" t="s">
        <v>476</v>
      </c>
      <c r="G23" s="94" t="s">
        <v>475</v>
      </c>
      <c r="H23" s="73">
        <v>1600</v>
      </c>
      <c r="I23" s="73"/>
      <c r="J23" s="73"/>
      <c r="K23" s="72">
        <v>2000</v>
      </c>
      <c r="L23" s="72"/>
      <c r="M23" s="72"/>
      <c r="N23" s="73" t="s">
        <v>119</v>
      </c>
    </row>
    <row r="24" spans="1:15" s="100" customFormat="1" ht="22.15" customHeight="1">
      <c r="A24" s="95" t="s">
        <v>181</v>
      </c>
      <c r="B24" s="96" t="s">
        <v>32</v>
      </c>
      <c r="C24" s="97"/>
      <c r="D24" s="97"/>
      <c r="E24" s="96"/>
      <c r="F24" s="97"/>
      <c r="G24" s="97"/>
      <c r="H24" s="98"/>
      <c r="I24" s="98"/>
      <c r="J24" s="98"/>
      <c r="K24" s="77"/>
      <c r="L24" s="77"/>
      <c r="M24" s="77"/>
      <c r="N24" s="98"/>
      <c r="O24" s="99"/>
    </row>
    <row r="25" spans="1:15" ht="94.5">
      <c r="A25" s="78" t="s">
        <v>75</v>
      </c>
      <c r="B25" s="93" t="s">
        <v>478</v>
      </c>
      <c r="C25" s="94"/>
      <c r="D25" s="94"/>
      <c r="E25" s="93" t="s">
        <v>478</v>
      </c>
      <c r="F25" s="94" t="s">
        <v>479</v>
      </c>
      <c r="G25" s="94" t="s">
        <v>480</v>
      </c>
      <c r="H25" s="73">
        <v>600</v>
      </c>
      <c r="I25" s="73">
        <v>320</v>
      </c>
      <c r="J25" s="73">
        <v>260</v>
      </c>
      <c r="K25" s="72">
        <v>710</v>
      </c>
      <c r="L25" s="72">
        <v>350</v>
      </c>
      <c r="M25" s="72">
        <v>280</v>
      </c>
      <c r="N25" s="73" t="s">
        <v>116</v>
      </c>
    </row>
    <row r="26" spans="1:15" ht="61.5" customHeight="1">
      <c r="A26" s="78" t="s">
        <v>76</v>
      </c>
      <c r="B26" s="93" t="s">
        <v>481</v>
      </c>
      <c r="C26" s="94" t="s">
        <v>482</v>
      </c>
      <c r="D26" s="94" t="s">
        <v>483</v>
      </c>
      <c r="E26" s="810" t="s">
        <v>484</v>
      </c>
      <c r="F26" s="810" t="s">
        <v>485</v>
      </c>
      <c r="G26" s="810" t="s">
        <v>486</v>
      </c>
      <c r="H26" s="73">
        <v>720</v>
      </c>
      <c r="I26" s="73">
        <v>380</v>
      </c>
      <c r="J26" s="73">
        <v>260</v>
      </c>
      <c r="K26" s="816">
        <v>850</v>
      </c>
      <c r="L26" s="816">
        <v>410</v>
      </c>
      <c r="M26" s="816">
        <v>280</v>
      </c>
      <c r="N26" s="812" t="s">
        <v>117</v>
      </c>
    </row>
    <row r="27" spans="1:15" ht="83.1" customHeight="1">
      <c r="A27" s="78" t="s">
        <v>97</v>
      </c>
      <c r="B27" s="93" t="s">
        <v>487</v>
      </c>
      <c r="C27" s="94" t="s">
        <v>488</v>
      </c>
      <c r="D27" s="94" t="s">
        <v>489</v>
      </c>
      <c r="E27" s="810"/>
      <c r="F27" s="810"/>
      <c r="G27" s="810"/>
      <c r="H27" s="73">
        <v>720</v>
      </c>
      <c r="I27" s="73">
        <v>380</v>
      </c>
      <c r="J27" s="73">
        <v>260</v>
      </c>
      <c r="K27" s="817"/>
      <c r="L27" s="817"/>
      <c r="M27" s="817"/>
      <c r="N27" s="813"/>
    </row>
    <row r="28" spans="1:15" ht="47.25">
      <c r="A28" s="78" t="s">
        <v>98</v>
      </c>
      <c r="B28" s="93" t="s">
        <v>490</v>
      </c>
      <c r="C28" s="94" t="s">
        <v>491</v>
      </c>
      <c r="D28" s="94" t="s">
        <v>492</v>
      </c>
      <c r="E28" s="93" t="s">
        <v>490</v>
      </c>
      <c r="F28" s="94" t="s">
        <v>491</v>
      </c>
      <c r="G28" s="94" t="s">
        <v>476</v>
      </c>
      <c r="H28" s="73">
        <v>1300</v>
      </c>
      <c r="I28" s="73"/>
      <c r="J28" s="73"/>
      <c r="K28" s="72">
        <v>1600</v>
      </c>
      <c r="L28" s="72"/>
      <c r="M28" s="72"/>
      <c r="N28" s="73" t="s">
        <v>118</v>
      </c>
    </row>
    <row r="29" spans="1:15" ht="31.5">
      <c r="A29" s="78" t="s">
        <v>157</v>
      </c>
      <c r="B29" s="93" t="s">
        <v>493</v>
      </c>
      <c r="C29" s="94" t="s">
        <v>494</v>
      </c>
      <c r="D29" s="94" t="s">
        <v>474</v>
      </c>
      <c r="E29" s="93" t="s">
        <v>493</v>
      </c>
      <c r="F29" s="94" t="s">
        <v>494</v>
      </c>
      <c r="G29" s="94" t="s">
        <v>495</v>
      </c>
      <c r="H29" s="73">
        <v>1300</v>
      </c>
      <c r="I29" s="73"/>
      <c r="J29" s="73"/>
      <c r="K29" s="72">
        <v>1600</v>
      </c>
      <c r="L29" s="72"/>
      <c r="M29" s="72"/>
      <c r="N29" s="73" t="s">
        <v>118</v>
      </c>
    </row>
    <row r="30" spans="1:15" ht="31.5">
      <c r="A30" s="78" t="s">
        <v>158</v>
      </c>
      <c r="B30" s="93" t="s">
        <v>496</v>
      </c>
      <c r="C30" s="94" t="s">
        <v>151</v>
      </c>
      <c r="D30" s="94" t="s">
        <v>490</v>
      </c>
      <c r="E30" s="93" t="s">
        <v>496</v>
      </c>
      <c r="F30" s="94" t="s">
        <v>151</v>
      </c>
      <c r="G30" s="94" t="s">
        <v>497</v>
      </c>
      <c r="H30" s="73">
        <v>1500</v>
      </c>
      <c r="I30" s="73"/>
      <c r="J30" s="73"/>
      <c r="K30" s="72">
        <v>1900</v>
      </c>
      <c r="L30" s="72"/>
      <c r="M30" s="72"/>
      <c r="N30" s="73" t="s">
        <v>118</v>
      </c>
    </row>
    <row r="31" spans="1:15" ht="63">
      <c r="A31" s="78" t="s">
        <v>233</v>
      </c>
      <c r="B31" s="93" t="s">
        <v>66</v>
      </c>
      <c r="C31" s="94" t="s">
        <v>498</v>
      </c>
      <c r="D31" s="94" t="s">
        <v>499</v>
      </c>
      <c r="E31" s="93" t="s">
        <v>500</v>
      </c>
      <c r="F31" s="94" t="s">
        <v>498</v>
      </c>
      <c r="G31" s="94" t="s">
        <v>499</v>
      </c>
      <c r="H31" s="73">
        <v>1600</v>
      </c>
      <c r="I31" s="73"/>
      <c r="J31" s="73"/>
      <c r="K31" s="72">
        <v>2000</v>
      </c>
      <c r="L31" s="72"/>
      <c r="M31" s="72"/>
      <c r="N31" s="73" t="s">
        <v>110</v>
      </c>
    </row>
    <row r="32" spans="1:15" ht="78.75">
      <c r="A32" s="78" t="s">
        <v>234</v>
      </c>
      <c r="B32" s="93" t="s">
        <v>501</v>
      </c>
      <c r="C32" s="94" t="s">
        <v>502</v>
      </c>
      <c r="D32" s="94" t="s">
        <v>503</v>
      </c>
      <c r="E32" s="93" t="s">
        <v>504</v>
      </c>
      <c r="F32" s="94" t="s">
        <v>502</v>
      </c>
      <c r="G32" s="94" t="s">
        <v>505</v>
      </c>
      <c r="H32" s="73">
        <v>900</v>
      </c>
      <c r="I32" s="73"/>
      <c r="J32" s="73"/>
      <c r="K32" s="72">
        <v>1100</v>
      </c>
      <c r="L32" s="72"/>
      <c r="M32" s="72"/>
      <c r="N32" s="73" t="s">
        <v>110</v>
      </c>
    </row>
    <row r="33" spans="1:14" ht="31.5">
      <c r="A33" s="78" t="s">
        <v>235</v>
      </c>
      <c r="B33" s="93" t="s">
        <v>506</v>
      </c>
      <c r="C33" s="94" t="s">
        <v>507</v>
      </c>
      <c r="D33" s="94" t="s">
        <v>508</v>
      </c>
      <c r="E33" s="93" t="s">
        <v>506</v>
      </c>
      <c r="F33" s="94" t="s">
        <v>507</v>
      </c>
      <c r="G33" s="94" t="s">
        <v>509</v>
      </c>
      <c r="H33" s="73">
        <v>900</v>
      </c>
      <c r="I33" s="73"/>
      <c r="J33" s="73"/>
      <c r="K33" s="72">
        <v>1100</v>
      </c>
      <c r="L33" s="72"/>
      <c r="M33" s="72"/>
      <c r="N33" s="73" t="s">
        <v>118</v>
      </c>
    </row>
    <row r="34" spans="1:14" ht="63">
      <c r="A34" s="78" t="s">
        <v>236</v>
      </c>
      <c r="B34" s="93" t="s">
        <v>510</v>
      </c>
      <c r="C34" s="94" t="s">
        <v>511</v>
      </c>
      <c r="D34" s="94" t="s">
        <v>503</v>
      </c>
      <c r="E34" s="93" t="s">
        <v>512</v>
      </c>
      <c r="F34" s="94" t="s">
        <v>513</v>
      </c>
      <c r="G34" s="94" t="s">
        <v>514</v>
      </c>
      <c r="H34" s="73">
        <v>900</v>
      </c>
      <c r="I34" s="73"/>
      <c r="J34" s="73"/>
      <c r="K34" s="72">
        <v>1100</v>
      </c>
      <c r="L34" s="72"/>
      <c r="M34" s="72"/>
      <c r="N34" s="73" t="s">
        <v>110</v>
      </c>
    </row>
    <row r="35" spans="1:14" ht="47.25">
      <c r="A35" s="78" t="s">
        <v>237</v>
      </c>
      <c r="B35" s="93" t="s">
        <v>515</v>
      </c>
      <c r="C35" s="94" t="s">
        <v>516</v>
      </c>
      <c r="D35" s="94" t="s">
        <v>517</v>
      </c>
      <c r="E35" s="93" t="s">
        <v>515</v>
      </c>
      <c r="F35" s="94" t="s">
        <v>518</v>
      </c>
      <c r="G35" s="94" t="s">
        <v>517</v>
      </c>
      <c r="H35" s="73">
        <v>900</v>
      </c>
      <c r="I35" s="73"/>
      <c r="J35" s="73"/>
      <c r="K35" s="72">
        <v>1100</v>
      </c>
      <c r="L35" s="72"/>
      <c r="M35" s="72"/>
      <c r="N35" s="73" t="s">
        <v>119</v>
      </c>
    </row>
    <row r="36" spans="1:14" ht="63">
      <c r="A36" s="78" t="s">
        <v>238</v>
      </c>
      <c r="B36" s="93" t="s">
        <v>519</v>
      </c>
      <c r="C36" s="94" t="s">
        <v>507</v>
      </c>
      <c r="D36" s="94" t="s">
        <v>508</v>
      </c>
      <c r="E36" s="93" t="s">
        <v>520</v>
      </c>
      <c r="F36" s="94" t="s">
        <v>521</v>
      </c>
      <c r="G36" s="94" t="s">
        <v>522</v>
      </c>
      <c r="H36" s="73">
        <v>900</v>
      </c>
      <c r="I36" s="73"/>
      <c r="J36" s="73"/>
      <c r="K36" s="72">
        <v>1100</v>
      </c>
      <c r="L36" s="72"/>
      <c r="M36" s="72"/>
      <c r="N36" s="73" t="s">
        <v>110</v>
      </c>
    </row>
    <row r="37" spans="1:14" ht="31.5">
      <c r="A37" s="78" t="s">
        <v>239</v>
      </c>
      <c r="B37" s="818" t="s">
        <v>150</v>
      </c>
      <c r="C37" s="818" t="s">
        <v>151</v>
      </c>
      <c r="D37" s="818" t="s">
        <v>152</v>
      </c>
      <c r="E37" s="93" t="s">
        <v>150</v>
      </c>
      <c r="F37" s="94" t="s">
        <v>151</v>
      </c>
      <c r="G37" s="94" t="s">
        <v>428</v>
      </c>
      <c r="H37" s="73">
        <v>2000</v>
      </c>
      <c r="I37" s="73"/>
      <c r="J37" s="73"/>
      <c r="K37" s="72">
        <v>2500</v>
      </c>
      <c r="L37" s="72"/>
      <c r="M37" s="72"/>
      <c r="N37" s="812" t="s">
        <v>153</v>
      </c>
    </row>
    <row r="38" spans="1:14" ht="31.5">
      <c r="A38" s="78" t="s">
        <v>240</v>
      </c>
      <c r="B38" s="819"/>
      <c r="C38" s="819"/>
      <c r="D38" s="819"/>
      <c r="E38" s="93" t="s">
        <v>150</v>
      </c>
      <c r="F38" s="94" t="s">
        <v>428</v>
      </c>
      <c r="G38" s="94" t="s">
        <v>152</v>
      </c>
      <c r="H38" s="73">
        <v>2000</v>
      </c>
      <c r="I38" s="73"/>
      <c r="J38" s="73"/>
      <c r="K38" s="72">
        <v>2500</v>
      </c>
      <c r="L38" s="72"/>
      <c r="M38" s="72"/>
      <c r="N38" s="813"/>
    </row>
    <row r="39" spans="1:14" ht="46.5" customHeight="1">
      <c r="A39" s="78" t="s">
        <v>241</v>
      </c>
      <c r="B39" s="818">
        <v>0</v>
      </c>
      <c r="C39" s="818">
        <v>0</v>
      </c>
      <c r="D39" s="818">
        <v>0</v>
      </c>
      <c r="E39" s="101" t="s">
        <v>523</v>
      </c>
      <c r="F39" s="101" t="s">
        <v>524</v>
      </c>
      <c r="G39" s="101" t="s">
        <v>525</v>
      </c>
      <c r="H39" s="73">
        <v>1300</v>
      </c>
      <c r="I39" s="73"/>
      <c r="J39" s="73"/>
      <c r="K39" s="72">
        <v>1600</v>
      </c>
      <c r="L39" s="72"/>
      <c r="M39" s="72"/>
      <c r="N39" s="812" t="s">
        <v>153</v>
      </c>
    </row>
    <row r="40" spans="1:14">
      <c r="A40" s="78" t="s">
        <v>242</v>
      </c>
      <c r="B40" s="819"/>
      <c r="C40" s="819"/>
      <c r="D40" s="819"/>
      <c r="E40" s="101">
        <v>0</v>
      </c>
      <c r="F40" s="101">
        <v>0</v>
      </c>
      <c r="G40" s="94">
        <v>0</v>
      </c>
      <c r="H40" s="73">
        <v>1300</v>
      </c>
      <c r="I40" s="73"/>
      <c r="J40" s="73"/>
      <c r="K40" s="72">
        <v>1600</v>
      </c>
      <c r="L40" s="72"/>
      <c r="M40" s="72"/>
      <c r="N40" s="813"/>
    </row>
    <row r="41" spans="1:14">
      <c r="A41" s="102" t="s">
        <v>182</v>
      </c>
      <c r="B41" s="15" t="s">
        <v>148</v>
      </c>
      <c r="C41" s="94"/>
      <c r="D41" s="94"/>
      <c r="E41" s="93"/>
      <c r="F41" s="94"/>
      <c r="G41" s="94"/>
      <c r="H41" s="73"/>
      <c r="I41" s="73"/>
      <c r="J41" s="73"/>
      <c r="K41" s="72"/>
      <c r="L41" s="72"/>
      <c r="M41" s="72"/>
      <c r="N41" s="94"/>
    </row>
    <row r="42" spans="1:14" ht="31.5">
      <c r="A42" s="103" t="s">
        <v>77</v>
      </c>
      <c r="B42" s="93" t="s">
        <v>605</v>
      </c>
      <c r="C42" s="94" t="s">
        <v>608</v>
      </c>
      <c r="D42" s="94" t="s">
        <v>609</v>
      </c>
      <c r="E42" s="93" t="s">
        <v>604</v>
      </c>
      <c r="F42" s="94" t="s">
        <v>608</v>
      </c>
      <c r="G42" s="94" t="s">
        <v>609</v>
      </c>
      <c r="H42" s="73">
        <v>700</v>
      </c>
      <c r="I42" s="73">
        <v>480</v>
      </c>
      <c r="J42" s="73">
        <v>310</v>
      </c>
      <c r="K42" s="72">
        <v>860</v>
      </c>
      <c r="L42" s="72">
        <v>570</v>
      </c>
      <c r="M42" s="72">
        <v>350</v>
      </c>
      <c r="N42" s="94" t="s">
        <v>120</v>
      </c>
    </row>
    <row r="43" spans="1:14" ht="31.5">
      <c r="A43" s="103" t="s">
        <v>78</v>
      </c>
      <c r="B43" s="93" t="s">
        <v>610</v>
      </c>
      <c r="C43" s="94" t="s">
        <v>611</v>
      </c>
      <c r="D43" s="94" t="s">
        <v>612</v>
      </c>
      <c r="E43" s="93" t="s">
        <v>613</v>
      </c>
      <c r="F43" s="94" t="s">
        <v>614</v>
      </c>
      <c r="G43" s="94" t="s">
        <v>615</v>
      </c>
      <c r="H43" s="73">
        <v>760</v>
      </c>
      <c r="I43" s="73">
        <v>470</v>
      </c>
      <c r="J43" s="73">
        <v>310</v>
      </c>
      <c r="K43" s="72">
        <v>900</v>
      </c>
      <c r="L43" s="72">
        <v>530</v>
      </c>
      <c r="M43" s="72">
        <v>330</v>
      </c>
      <c r="N43" s="94" t="s">
        <v>121</v>
      </c>
    </row>
    <row r="44" spans="1:14">
      <c r="A44" s="102" t="s">
        <v>186</v>
      </c>
      <c r="B44" s="1" t="s">
        <v>142</v>
      </c>
      <c r="C44" s="94"/>
      <c r="D44" s="94"/>
      <c r="E44" s="93"/>
      <c r="F44" s="94"/>
      <c r="G44" s="94"/>
      <c r="H44" s="73"/>
      <c r="I44" s="73"/>
      <c r="J44" s="73"/>
      <c r="K44" s="72"/>
      <c r="L44" s="72"/>
      <c r="M44" s="72"/>
      <c r="N44" s="94"/>
    </row>
    <row r="45" spans="1:14" ht="31.5">
      <c r="A45" s="103" t="s">
        <v>80</v>
      </c>
      <c r="B45" s="93" t="s">
        <v>628</v>
      </c>
      <c r="C45" s="94" t="s">
        <v>543</v>
      </c>
      <c r="D45" s="94" t="s">
        <v>55</v>
      </c>
      <c r="E45" s="93" t="s">
        <v>628</v>
      </c>
      <c r="F45" s="94" t="s">
        <v>530</v>
      </c>
      <c r="G45" s="94" t="s">
        <v>629</v>
      </c>
      <c r="H45" s="73">
        <v>780</v>
      </c>
      <c r="I45" s="73">
        <v>230</v>
      </c>
      <c r="J45" s="73">
        <v>150</v>
      </c>
      <c r="K45" s="72">
        <v>960</v>
      </c>
      <c r="L45" s="72">
        <v>260</v>
      </c>
      <c r="M45" s="72">
        <v>160</v>
      </c>
      <c r="N45" s="94" t="s">
        <v>122</v>
      </c>
    </row>
    <row r="46" spans="1:14" ht="63">
      <c r="A46" s="103" t="s">
        <v>81</v>
      </c>
      <c r="B46" s="93" t="s">
        <v>630</v>
      </c>
      <c r="C46" s="94" t="s">
        <v>543</v>
      </c>
      <c r="D46" s="94" t="s">
        <v>55</v>
      </c>
      <c r="E46" s="93" t="s">
        <v>631</v>
      </c>
      <c r="F46" s="94" t="s">
        <v>543</v>
      </c>
      <c r="G46" s="94" t="s">
        <v>55</v>
      </c>
      <c r="H46" s="73">
        <v>1000</v>
      </c>
      <c r="I46" s="73"/>
      <c r="J46" s="73"/>
      <c r="K46" s="72">
        <v>1200</v>
      </c>
      <c r="L46" s="72"/>
      <c r="M46" s="72"/>
      <c r="N46" s="94" t="s">
        <v>120</v>
      </c>
    </row>
    <row r="47" spans="1:14" ht="31.5">
      <c r="A47" s="103" t="s">
        <v>82</v>
      </c>
      <c r="B47" s="93" t="s">
        <v>544</v>
      </c>
      <c r="C47" s="94" t="s">
        <v>543</v>
      </c>
      <c r="D47" s="94" t="s">
        <v>55</v>
      </c>
      <c r="E47" s="93" t="s">
        <v>544</v>
      </c>
      <c r="F47" s="94" t="s">
        <v>632</v>
      </c>
      <c r="G47" s="94" t="s">
        <v>558</v>
      </c>
      <c r="H47" s="73">
        <v>150</v>
      </c>
      <c r="I47" s="73"/>
      <c r="J47" s="73"/>
      <c r="K47" s="72">
        <v>170</v>
      </c>
      <c r="L47" s="72"/>
      <c r="M47" s="72"/>
      <c r="N47" s="94" t="s">
        <v>122</v>
      </c>
    </row>
    <row r="48" spans="1:14">
      <c r="A48" s="102" t="s">
        <v>187</v>
      </c>
      <c r="B48" s="1" t="s">
        <v>143</v>
      </c>
      <c r="C48" s="94"/>
      <c r="D48" s="94"/>
      <c r="E48" s="93"/>
      <c r="F48" s="94"/>
      <c r="G48" s="94"/>
      <c r="H48" s="73"/>
      <c r="I48" s="73"/>
      <c r="J48" s="73"/>
      <c r="K48" s="72"/>
      <c r="L48" s="72"/>
      <c r="M48" s="72"/>
      <c r="N48" s="94"/>
    </row>
    <row r="49" spans="1:14" ht="47.25">
      <c r="A49" s="103" t="s">
        <v>84</v>
      </c>
      <c r="B49" s="93" t="s">
        <v>546</v>
      </c>
      <c r="C49" s="94" t="s">
        <v>650</v>
      </c>
      <c r="D49" s="94" t="s">
        <v>651</v>
      </c>
      <c r="E49" s="93" t="s">
        <v>546</v>
      </c>
      <c r="F49" s="94" t="s">
        <v>650</v>
      </c>
      <c r="G49" s="94" t="s">
        <v>652</v>
      </c>
      <c r="H49" s="73">
        <v>960</v>
      </c>
      <c r="I49" s="73">
        <v>460</v>
      </c>
      <c r="J49" s="73">
        <v>250</v>
      </c>
      <c r="K49" s="72">
        <v>1230</v>
      </c>
      <c r="L49" s="72">
        <v>540</v>
      </c>
      <c r="M49" s="72">
        <v>280</v>
      </c>
      <c r="N49" s="94" t="s">
        <v>118</v>
      </c>
    </row>
    <row r="50" spans="1:14" ht="47.25">
      <c r="A50" s="103" t="s">
        <v>85</v>
      </c>
      <c r="B50" s="93" t="s">
        <v>546</v>
      </c>
      <c r="C50" s="94" t="s">
        <v>653</v>
      </c>
      <c r="D50" s="94" t="s">
        <v>654</v>
      </c>
      <c r="E50" s="93" t="s">
        <v>546</v>
      </c>
      <c r="F50" s="94" t="s">
        <v>655</v>
      </c>
      <c r="G50" s="94" t="s">
        <v>654</v>
      </c>
      <c r="H50" s="73">
        <v>420</v>
      </c>
      <c r="I50" s="73">
        <v>220</v>
      </c>
      <c r="J50" s="73">
        <v>140</v>
      </c>
      <c r="K50" s="72">
        <v>500</v>
      </c>
      <c r="L50" s="72">
        <v>250</v>
      </c>
      <c r="M50" s="72">
        <v>150</v>
      </c>
      <c r="N50" s="94" t="s">
        <v>123</v>
      </c>
    </row>
    <row r="51" spans="1:14" ht="63">
      <c r="A51" s="103" t="s">
        <v>86</v>
      </c>
      <c r="B51" s="93" t="s">
        <v>600</v>
      </c>
      <c r="C51" s="94" t="s">
        <v>656</v>
      </c>
      <c r="D51" s="94" t="s">
        <v>657</v>
      </c>
      <c r="E51" s="93" t="s">
        <v>600</v>
      </c>
      <c r="F51" s="94" t="s">
        <v>658</v>
      </c>
      <c r="G51" s="94" t="s">
        <v>657</v>
      </c>
      <c r="H51" s="73">
        <v>740</v>
      </c>
      <c r="I51" s="73">
        <v>380</v>
      </c>
      <c r="J51" s="73">
        <v>250</v>
      </c>
      <c r="K51" s="72">
        <v>910</v>
      </c>
      <c r="L51" s="72">
        <v>450</v>
      </c>
      <c r="M51" s="72">
        <v>280</v>
      </c>
      <c r="N51" s="94" t="s">
        <v>123</v>
      </c>
    </row>
    <row r="52" spans="1:14" ht="47.25">
      <c r="A52" s="103" t="s">
        <v>87</v>
      </c>
      <c r="B52" s="93" t="s">
        <v>641</v>
      </c>
      <c r="C52" s="94" t="s">
        <v>659</v>
      </c>
      <c r="D52" s="94" t="s">
        <v>660</v>
      </c>
      <c r="E52" s="93" t="s">
        <v>605</v>
      </c>
      <c r="F52" s="94" t="s">
        <v>659</v>
      </c>
      <c r="G52" s="94" t="s">
        <v>528</v>
      </c>
      <c r="H52" s="73">
        <v>560</v>
      </c>
      <c r="I52" s="73">
        <v>310</v>
      </c>
      <c r="J52" s="73">
        <v>170</v>
      </c>
      <c r="K52" s="72">
        <v>660</v>
      </c>
      <c r="L52" s="72">
        <v>350</v>
      </c>
      <c r="M52" s="72">
        <v>180</v>
      </c>
      <c r="N52" s="94" t="s">
        <v>124</v>
      </c>
    </row>
    <row r="53" spans="1:14" ht="47.25">
      <c r="A53" s="103" t="s">
        <v>101</v>
      </c>
      <c r="B53" s="93" t="s">
        <v>661</v>
      </c>
      <c r="C53" s="94" t="s">
        <v>616</v>
      </c>
      <c r="D53" s="94" t="s">
        <v>662</v>
      </c>
      <c r="E53" s="93" t="s">
        <v>663</v>
      </c>
      <c r="F53" s="94" t="s">
        <v>616</v>
      </c>
      <c r="G53" s="94" t="s">
        <v>664</v>
      </c>
      <c r="H53" s="73">
        <v>480</v>
      </c>
      <c r="I53" s="73">
        <v>230</v>
      </c>
      <c r="J53" s="73">
        <v>150</v>
      </c>
      <c r="K53" s="72">
        <v>570</v>
      </c>
      <c r="L53" s="72">
        <v>260</v>
      </c>
      <c r="M53" s="72">
        <v>160</v>
      </c>
      <c r="N53" s="94" t="s">
        <v>124</v>
      </c>
    </row>
    <row r="54" spans="1:14" ht="47.25">
      <c r="A54" s="103" t="s">
        <v>102</v>
      </c>
      <c r="B54" s="93" t="s">
        <v>665</v>
      </c>
      <c r="C54" s="94" t="s">
        <v>666</v>
      </c>
      <c r="D54" s="94" t="s">
        <v>667</v>
      </c>
      <c r="E54" s="93" t="s">
        <v>665</v>
      </c>
      <c r="F54" s="94" t="s">
        <v>666</v>
      </c>
      <c r="G54" s="94" t="s">
        <v>668</v>
      </c>
      <c r="H54" s="73">
        <v>540</v>
      </c>
      <c r="I54" s="73">
        <v>300</v>
      </c>
      <c r="J54" s="73">
        <v>170</v>
      </c>
      <c r="K54" s="72">
        <v>640</v>
      </c>
      <c r="L54" s="72">
        <v>340</v>
      </c>
      <c r="M54" s="72">
        <v>180</v>
      </c>
      <c r="N54" s="94" t="s">
        <v>125</v>
      </c>
    </row>
    <row r="55" spans="1:14" ht="25.15" customHeight="1">
      <c r="A55" s="102" t="s">
        <v>188</v>
      </c>
      <c r="B55" s="1" t="s">
        <v>144</v>
      </c>
      <c r="C55" s="94"/>
      <c r="D55" s="94"/>
      <c r="E55" s="93"/>
      <c r="F55" s="94"/>
      <c r="G55" s="94"/>
      <c r="H55" s="73"/>
      <c r="I55" s="73"/>
      <c r="J55" s="73"/>
      <c r="K55" s="72"/>
      <c r="L55" s="72"/>
      <c r="M55" s="72"/>
      <c r="N55" s="94"/>
    </row>
    <row r="56" spans="1:14" ht="31.5">
      <c r="A56" s="93" t="s">
        <v>88</v>
      </c>
      <c r="B56" s="93" t="s">
        <v>527</v>
      </c>
      <c r="C56" s="93" t="s">
        <v>674</v>
      </c>
      <c r="D56" s="93" t="s">
        <v>675</v>
      </c>
      <c r="E56" s="93" t="s">
        <v>527</v>
      </c>
      <c r="F56" s="93" t="s">
        <v>676</v>
      </c>
      <c r="G56" s="93" t="s">
        <v>677</v>
      </c>
      <c r="H56" s="41">
        <v>2400</v>
      </c>
      <c r="I56" s="41"/>
      <c r="J56" s="41"/>
      <c r="K56" s="41">
        <v>3100</v>
      </c>
      <c r="L56" s="41"/>
      <c r="M56" s="41"/>
      <c r="N56" s="93" t="s">
        <v>125</v>
      </c>
    </row>
    <row r="57" spans="1:14" ht="47.25">
      <c r="A57" s="93" t="s">
        <v>89</v>
      </c>
      <c r="B57" s="93" t="s">
        <v>527</v>
      </c>
      <c r="C57" s="93" t="s">
        <v>678</v>
      </c>
      <c r="D57" s="93" t="s">
        <v>679</v>
      </c>
      <c r="E57" s="93" t="s">
        <v>527</v>
      </c>
      <c r="F57" s="93" t="s">
        <v>677</v>
      </c>
      <c r="G57" s="93" t="s">
        <v>680</v>
      </c>
      <c r="H57" s="41">
        <v>2000</v>
      </c>
      <c r="I57" s="41">
        <v>1300</v>
      </c>
      <c r="J57" s="41"/>
      <c r="K57" s="41">
        <v>2500</v>
      </c>
      <c r="L57" s="41">
        <v>1500</v>
      </c>
      <c r="M57" s="41"/>
      <c r="N57" s="93" t="s">
        <v>133</v>
      </c>
    </row>
    <row r="58" spans="1:14" ht="31.5">
      <c r="A58" s="93" t="s">
        <v>90</v>
      </c>
      <c r="B58" s="93" t="s">
        <v>527</v>
      </c>
      <c r="C58" s="93" t="s">
        <v>681</v>
      </c>
      <c r="D58" s="93" t="s">
        <v>682</v>
      </c>
      <c r="E58" s="93" t="s">
        <v>527</v>
      </c>
      <c r="F58" s="93" t="s">
        <v>683</v>
      </c>
      <c r="G58" s="93" t="s">
        <v>684</v>
      </c>
      <c r="H58" s="41">
        <v>2000</v>
      </c>
      <c r="I58" s="41">
        <v>1300</v>
      </c>
      <c r="J58" s="41">
        <v>530</v>
      </c>
      <c r="K58" s="41">
        <v>2500</v>
      </c>
      <c r="L58" s="41">
        <v>1540</v>
      </c>
      <c r="M58" s="41">
        <v>600</v>
      </c>
      <c r="N58" s="93" t="s">
        <v>133</v>
      </c>
    </row>
    <row r="59" spans="1:14" ht="63">
      <c r="A59" s="93" t="s">
        <v>189</v>
      </c>
      <c r="B59" s="93" t="s">
        <v>527</v>
      </c>
      <c r="C59" s="93" t="s">
        <v>685</v>
      </c>
      <c r="D59" s="93" t="s">
        <v>686</v>
      </c>
      <c r="E59" s="93" t="s">
        <v>527</v>
      </c>
      <c r="F59" s="93" t="s">
        <v>684</v>
      </c>
      <c r="G59" s="93" t="s">
        <v>686</v>
      </c>
      <c r="H59" s="41">
        <v>1200</v>
      </c>
      <c r="I59" s="41">
        <v>520</v>
      </c>
      <c r="J59" s="41">
        <v>260</v>
      </c>
      <c r="K59" s="41">
        <v>1400</v>
      </c>
      <c r="L59" s="41">
        <v>590</v>
      </c>
      <c r="M59" s="41">
        <v>280</v>
      </c>
      <c r="N59" s="93" t="s">
        <v>123</v>
      </c>
    </row>
    <row r="60" spans="1:14" ht="63">
      <c r="A60" s="93" t="s">
        <v>256</v>
      </c>
      <c r="B60" s="93" t="s">
        <v>134</v>
      </c>
      <c r="C60" s="93" t="s">
        <v>687</v>
      </c>
      <c r="D60" s="93" t="s">
        <v>688</v>
      </c>
      <c r="E60" s="818" t="s">
        <v>134</v>
      </c>
      <c r="F60" s="818" t="s">
        <v>135</v>
      </c>
      <c r="G60" s="818" t="s">
        <v>136</v>
      </c>
      <c r="H60" s="812">
        <v>1000</v>
      </c>
      <c r="I60" s="812">
        <v>660</v>
      </c>
      <c r="J60" s="812">
        <v>400</v>
      </c>
      <c r="K60" s="812">
        <v>1100</v>
      </c>
      <c r="L60" s="812">
        <v>730</v>
      </c>
      <c r="M60" s="812">
        <v>440</v>
      </c>
      <c r="N60" s="818" t="s">
        <v>137</v>
      </c>
    </row>
    <row r="61" spans="1:14" ht="47.25">
      <c r="A61" s="93" t="s">
        <v>257</v>
      </c>
      <c r="B61" s="93" t="s">
        <v>134</v>
      </c>
      <c r="C61" s="93" t="s">
        <v>689</v>
      </c>
      <c r="D61" s="93" t="s">
        <v>690</v>
      </c>
      <c r="E61" s="819"/>
      <c r="F61" s="819"/>
      <c r="G61" s="819"/>
      <c r="H61" s="813"/>
      <c r="I61" s="813"/>
      <c r="J61" s="813"/>
      <c r="K61" s="813"/>
      <c r="L61" s="813"/>
      <c r="M61" s="813"/>
      <c r="N61" s="819"/>
    </row>
    <row r="62" spans="1:14" ht="31.5">
      <c r="A62" s="93" t="s">
        <v>258</v>
      </c>
      <c r="B62" s="93" t="s">
        <v>740</v>
      </c>
      <c r="C62" s="93" t="s">
        <v>741</v>
      </c>
      <c r="D62" s="93" t="s">
        <v>742</v>
      </c>
      <c r="E62" s="93" t="s">
        <v>134</v>
      </c>
      <c r="F62" s="93" t="s">
        <v>743</v>
      </c>
      <c r="G62" s="93" t="s">
        <v>744</v>
      </c>
      <c r="H62" s="41">
        <v>190</v>
      </c>
      <c r="I62" s="41">
        <v>120</v>
      </c>
      <c r="J62" s="41">
        <v>100</v>
      </c>
      <c r="K62" s="41">
        <v>210</v>
      </c>
      <c r="L62" s="41">
        <v>130</v>
      </c>
      <c r="M62" s="41">
        <v>110</v>
      </c>
      <c r="N62" s="93" t="s">
        <v>138</v>
      </c>
    </row>
    <row r="63" spans="1:14" ht="63">
      <c r="A63" s="93" t="s">
        <v>259</v>
      </c>
      <c r="B63" s="93" t="s">
        <v>43</v>
      </c>
      <c r="C63" s="93" t="s">
        <v>691</v>
      </c>
      <c r="D63" s="93" t="s">
        <v>692</v>
      </c>
      <c r="E63" s="93" t="s">
        <v>43</v>
      </c>
      <c r="F63" s="93" t="s">
        <v>686</v>
      </c>
      <c r="G63" s="93" t="s">
        <v>692</v>
      </c>
      <c r="H63" s="41">
        <v>600</v>
      </c>
      <c r="I63" s="41">
        <v>380</v>
      </c>
      <c r="J63" s="41">
        <v>290</v>
      </c>
      <c r="K63" s="41">
        <v>680</v>
      </c>
      <c r="L63" s="41">
        <v>410</v>
      </c>
      <c r="M63" s="41">
        <v>310</v>
      </c>
      <c r="N63" s="93" t="s">
        <v>123</v>
      </c>
    </row>
    <row r="64" spans="1:14" ht="31.5">
      <c r="A64" s="93" t="s">
        <v>260</v>
      </c>
      <c r="B64" s="93" t="s">
        <v>559</v>
      </c>
      <c r="C64" s="94" t="s">
        <v>543</v>
      </c>
      <c r="D64" s="94" t="s">
        <v>55</v>
      </c>
      <c r="E64" s="93" t="s">
        <v>559</v>
      </c>
      <c r="F64" s="94" t="s">
        <v>605</v>
      </c>
      <c r="G64" s="94" t="s">
        <v>693</v>
      </c>
      <c r="H64" s="73">
        <v>1100</v>
      </c>
      <c r="I64" s="73"/>
      <c r="J64" s="73"/>
      <c r="K64" s="72">
        <v>1200</v>
      </c>
      <c r="L64" s="72"/>
      <c r="M64" s="72"/>
      <c r="N64" s="94" t="s">
        <v>122</v>
      </c>
    </row>
    <row r="65" spans="1:14" ht="31.5">
      <c r="A65" s="93" t="s">
        <v>261</v>
      </c>
      <c r="B65" s="93" t="s">
        <v>533</v>
      </c>
      <c r="C65" s="94" t="s">
        <v>543</v>
      </c>
      <c r="D65" s="94" t="s">
        <v>55</v>
      </c>
      <c r="E65" s="93" t="s">
        <v>533</v>
      </c>
      <c r="F65" s="94" t="s">
        <v>694</v>
      </c>
      <c r="G65" s="94" t="s">
        <v>694</v>
      </c>
      <c r="H65" s="73">
        <v>1500</v>
      </c>
      <c r="I65" s="73"/>
      <c r="J65" s="73"/>
      <c r="K65" s="72">
        <v>1800</v>
      </c>
      <c r="L65" s="72"/>
      <c r="M65" s="72"/>
      <c r="N65" s="94" t="s">
        <v>122</v>
      </c>
    </row>
    <row r="66" spans="1:14" ht="47.25">
      <c r="A66" s="93" t="s">
        <v>262</v>
      </c>
      <c r="B66" s="93" t="s">
        <v>599</v>
      </c>
      <c r="C66" s="94" t="s">
        <v>695</v>
      </c>
      <c r="D66" s="94" t="s">
        <v>696</v>
      </c>
      <c r="E66" s="93" t="s">
        <v>599</v>
      </c>
      <c r="F66" s="94" t="s">
        <v>694</v>
      </c>
      <c r="G66" s="94" t="s">
        <v>694</v>
      </c>
      <c r="H66" s="73">
        <v>1500</v>
      </c>
      <c r="I66" s="73"/>
      <c r="J66" s="73"/>
      <c r="K66" s="72">
        <v>1800</v>
      </c>
      <c r="L66" s="72"/>
      <c r="M66" s="72"/>
      <c r="N66" s="94"/>
    </row>
    <row r="67" spans="1:14" ht="31.5">
      <c r="A67" s="93" t="s">
        <v>263</v>
      </c>
      <c r="B67" s="93" t="s">
        <v>697</v>
      </c>
      <c r="C67" s="94" t="s">
        <v>698</v>
      </c>
      <c r="D67" s="94" t="s">
        <v>699</v>
      </c>
      <c r="E67" s="93" t="s">
        <v>697</v>
      </c>
      <c r="F67" s="94" t="s">
        <v>694</v>
      </c>
      <c r="G67" s="94" t="s">
        <v>694</v>
      </c>
      <c r="H67" s="73">
        <v>1500</v>
      </c>
      <c r="I67" s="73"/>
      <c r="J67" s="73"/>
      <c r="K67" s="72">
        <v>1800</v>
      </c>
      <c r="L67" s="72"/>
      <c r="M67" s="72"/>
      <c r="N67" s="94"/>
    </row>
    <row r="68" spans="1:14" ht="78.75">
      <c r="A68" s="93" t="s">
        <v>264</v>
      </c>
      <c r="B68" s="93" t="s">
        <v>700</v>
      </c>
      <c r="C68" s="94" t="s">
        <v>697</v>
      </c>
      <c r="D68" s="94" t="s">
        <v>701</v>
      </c>
      <c r="E68" s="93" t="s">
        <v>700</v>
      </c>
      <c r="F68" s="94" t="s">
        <v>702</v>
      </c>
      <c r="G68" s="94" t="s">
        <v>703</v>
      </c>
      <c r="H68" s="73">
        <v>1500</v>
      </c>
      <c r="I68" s="73"/>
      <c r="J68" s="73"/>
      <c r="K68" s="72">
        <v>1800</v>
      </c>
      <c r="L68" s="72"/>
      <c r="M68" s="72"/>
      <c r="N68" s="94"/>
    </row>
    <row r="69" spans="1:14" ht="63">
      <c r="A69" s="93" t="s">
        <v>265</v>
      </c>
      <c r="B69" s="93" t="s">
        <v>542</v>
      </c>
      <c r="C69" s="94" t="s">
        <v>701</v>
      </c>
      <c r="D69" s="94" t="s">
        <v>704</v>
      </c>
      <c r="E69" s="810" t="s">
        <v>542</v>
      </c>
      <c r="F69" s="810" t="s">
        <v>545</v>
      </c>
      <c r="G69" s="810" t="s">
        <v>705</v>
      </c>
      <c r="H69" s="812">
        <v>1500</v>
      </c>
      <c r="I69" s="812"/>
      <c r="J69" s="812"/>
      <c r="K69" s="811">
        <v>1800</v>
      </c>
      <c r="L69" s="811"/>
      <c r="M69" s="811"/>
      <c r="N69" s="810" t="s">
        <v>126</v>
      </c>
    </row>
    <row r="70" spans="1:14" ht="31.5">
      <c r="A70" s="93" t="s">
        <v>266</v>
      </c>
      <c r="B70" s="93" t="s">
        <v>542</v>
      </c>
      <c r="C70" s="94" t="s">
        <v>706</v>
      </c>
      <c r="D70" s="94" t="s">
        <v>707</v>
      </c>
      <c r="E70" s="810"/>
      <c r="F70" s="810"/>
      <c r="G70" s="810"/>
      <c r="H70" s="813"/>
      <c r="I70" s="813"/>
      <c r="J70" s="813"/>
      <c r="K70" s="811"/>
      <c r="L70" s="811"/>
      <c r="M70" s="811"/>
      <c r="N70" s="810"/>
    </row>
    <row r="71" spans="1:14" ht="47.25">
      <c r="A71" s="93" t="s">
        <v>267</v>
      </c>
      <c r="B71" s="93" t="s">
        <v>708</v>
      </c>
      <c r="C71" s="94"/>
      <c r="D71" s="94"/>
      <c r="E71" s="93" t="s">
        <v>709</v>
      </c>
      <c r="F71" s="94"/>
      <c r="G71" s="94"/>
      <c r="H71" s="73">
        <v>250</v>
      </c>
      <c r="I71" s="73"/>
      <c r="J71" s="73"/>
      <c r="K71" s="72">
        <v>280</v>
      </c>
      <c r="L71" s="72"/>
      <c r="M71" s="72"/>
      <c r="N71" s="94"/>
    </row>
    <row r="72" spans="1:14" ht="25.5" customHeight="1">
      <c r="A72" s="102" t="s">
        <v>190</v>
      </c>
      <c r="B72" s="96" t="s">
        <v>145</v>
      </c>
      <c r="C72" s="94"/>
      <c r="D72" s="94"/>
      <c r="E72" s="93"/>
      <c r="F72" s="94"/>
      <c r="G72" s="94"/>
      <c r="H72" s="73"/>
      <c r="I72" s="73"/>
      <c r="J72" s="73"/>
      <c r="K72" s="72"/>
      <c r="L72" s="72"/>
      <c r="M72" s="72"/>
      <c r="N72" s="94"/>
    </row>
    <row r="73" spans="1:14" ht="31.5">
      <c r="A73" s="103" t="s">
        <v>91</v>
      </c>
      <c r="B73" s="93" t="s">
        <v>528</v>
      </c>
      <c r="C73" s="94" t="s">
        <v>725</v>
      </c>
      <c r="D73" s="94" t="s">
        <v>725</v>
      </c>
      <c r="E73" s="93" t="s">
        <v>528</v>
      </c>
      <c r="F73" s="94" t="s">
        <v>722</v>
      </c>
      <c r="G73" s="94" t="s">
        <v>725</v>
      </c>
      <c r="H73" s="73">
        <v>620</v>
      </c>
      <c r="I73" s="73">
        <v>450</v>
      </c>
      <c r="J73" s="73">
        <v>330</v>
      </c>
      <c r="K73" s="72">
        <v>1200</v>
      </c>
      <c r="L73" s="72">
        <v>530</v>
      </c>
      <c r="M73" s="72">
        <v>370</v>
      </c>
      <c r="N73" s="94" t="s">
        <v>119</v>
      </c>
    </row>
    <row r="74" spans="1:14" ht="31.5">
      <c r="A74" s="103" t="s">
        <v>92</v>
      </c>
      <c r="B74" s="93" t="s">
        <v>531</v>
      </c>
      <c r="C74" s="94" t="s">
        <v>722</v>
      </c>
      <c r="D74" s="94" t="s">
        <v>725</v>
      </c>
      <c r="E74" s="93" t="s">
        <v>531</v>
      </c>
      <c r="F74" s="94" t="s">
        <v>722</v>
      </c>
      <c r="G74" s="94" t="s">
        <v>726</v>
      </c>
      <c r="H74" s="73">
        <v>900</v>
      </c>
      <c r="I74" s="73">
        <v>720</v>
      </c>
      <c r="J74" s="73">
        <v>540</v>
      </c>
      <c r="K74" s="72">
        <v>1200</v>
      </c>
      <c r="L74" s="72"/>
      <c r="M74" s="72"/>
      <c r="N74" s="94" t="s">
        <v>130</v>
      </c>
    </row>
    <row r="75" spans="1:14" ht="31.5">
      <c r="A75" s="103" t="s">
        <v>93</v>
      </c>
      <c r="B75" s="93" t="s">
        <v>727</v>
      </c>
      <c r="C75" s="94" t="s">
        <v>728</v>
      </c>
      <c r="D75" s="94" t="s">
        <v>725</v>
      </c>
      <c r="E75" s="93" t="s">
        <v>727</v>
      </c>
      <c r="F75" s="94" t="s">
        <v>728</v>
      </c>
      <c r="G75" s="94" t="s">
        <v>726</v>
      </c>
      <c r="H75" s="73">
        <v>750</v>
      </c>
      <c r="I75" s="73">
        <v>600</v>
      </c>
      <c r="J75" s="73">
        <v>450</v>
      </c>
      <c r="K75" s="72">
        <v>1200</v>
      </c>
      <c r="L75" s="72"/>
      <c r="M75" s="72"/>
      <c r="N75" s="94" t="s">
        <v>127</v>
      </c>
    </row>
    <row r="76" spans="1:14" ht="31.5">
      <c r="A76" s="103" t="s">
        <v>106</v>
      </c>
      <c r="B76" s="93" t="s">
        <v>538</v>
      </c>
      <c r="C76" s="94" t="s">
        <v>722</v>
      </c>
      <c r="D76" s="94" t="s">
        <v>728</v>
      </c>
      <c r="E76" s="810" t="s">
        <v>538</v>
      </c>
      <c r="F76" s="810" t="s">
        <v>729</v>
      </c>
      <c r="G76" s="810" t="s">
        <v>413</v>
      </c>
      <c r="H76" s="73">
        <v>900</v>
      </c>
      <c r="I76" s="73">
        <v>720</v>
      </c>
      <c r="J76" s="73">
        <v>540</v>
      </c>
      <c r="K76" s="811">
        <v>1200</v>
      </c>
      <c r="L76" s="811"/>
      <c r="M76" s="811"/>
      <c r="N76" s="810" t="s">
        <v>131</v>
      </c>
    </row>
    <row r="77" spans="1:14" ht="31.5">
      <c r="A77" s="103" t="s">
        <v>160</v>
      </c>
      <c r="B77" s="93" t="s">
        <v>730</v>
      </c>
      <c r="C77" s="94" t="s">
        <v>731</v>
      </c>
      <c r="D77" s="94" t="s">
        <v>560</v>
      </c>
      <c r="E77" s="810"/>
      <c r="F77" s="810"/>
      <c r="G77" s="810"/>
      <c r="H77" s="73">
        <v>900</v>
      </c>
      <c r="I77" s="73">
        <v>700</v>
      </c>
      <c r="J77" s="73">
        <v>500</v>
      </c>
      <c r="K77" s="811"/>
      <c r="L77" s="811"/>
      <c r="M77" s="811"/>
      <c r="N77" s="810"/>
    </row>
    <row r="78" spans="1:14" ht="31.5">
      <c r="A78" s="103" t="s">
        <v>161</v>
      </c>
      <c r="B78" s="93" t="s">
        <v>732</v>
      </c>
      <c r="C78" s="93" t="s">
        <v>733</v>
      </c>
      <c r="D78" s="93" t="s">
        <v>734</v>
      </c>
      <c r="E78" s="93" t="s">
        <v>550</v>
      </c>
      <c r="F78" s="93" t="s">
        <v>735</v>
      </c>
      <c r="G78" s="93" t="s">
        <v>736</v>
      </c>
      <c r="H78" s="73">
        <v>680</v>
      </c>
      <c r="I78" s="73">
        <v>540</v>
      </c>
      <c r="J78" s="73">
        <v>410</v>
      </c>
      <c r="K78" s="73">
        <v>840</v>
      </c>
      <c r="L78" s="73">
        <v>640</v>
      </c>
      <c r="M78" s="73">
        <v>460</v>
      </c>
      <c r="N78" s="94" t="s">
        <v>132</v>
      </c>
    </row>
    <row r="79" spans="1:14" ht="31.5">
      <c r="A79" s="103" t="s">
        <v>268</v>
      </c>
      <c r="B79" s="93" t="s">
        <v>546</v>
      </c>
      <c r="C79" s="94" t="s">
        <v>725</v>
      </c>
      <c r="D79" s="94" t="s">
        <v>737</v>
      </c>
      <c r="E79" s="93" t="s">
        <v>546</v>
      </c>
      <c r="F79" s="94" t="s">
        <v>725</v>
      </c>
      <c r="G79" s="94" t="s">
        <v>459</v>
      </c>
      <c r="H79" s="73">
        <v>600</v>
      </c>
      <c r="I79" s="73">
        <v>500</v>
      </c>
      <c r="J79" s="73">
        <v>300</v>
      </c>
      <c r="K79" s="72">
        <v>740</v>
      </c>
      <c r="L79" s="72">
        <v>590</v>
      </c>
      <c r="M79" s="72">
        <v>340</v>
      </c>
      <c r="N79" s="94" t="s">
        <v>118</v>
      </c>
    </row>
    <row r="82" spans="1:14">
      <c r="A82" s="90" t="s">
        <v>174</v>
      </c>
    </row>
    <row r="83" spans="1:14" ht="68.650000000000006" customHeight="1">
      <c r="A83" s="809" t="s">
        <v>11</v>
      </c>
      <c r="B83" s="824" t="s">
        <v>15</v>
      </c>
      <c r="C83" s="824"/>
      <c r="D83" s="824"/>
      <c r="E83" s="809" t="s">
        <v>12</v>
      </c>
      <c r="F83" s="809"/>
      <c r="G83" s="809"/>
      <c r="H83" s="833" t="s">
        <v>73</v>
      </c>
      <c r="I83" s="833"/>
      <c r="J83" s="833"/>
      <c r="K83" s="809" t="s">
        <v>128</v>
      </c>
      <c r="L83" s="809"/>
      <c r="M83" s="809"/>
      <c r="N83" s="809" t="s">
        <v>2</v>
      </c>
    </row>
    <row r="84" spans="1:14">
      <c r="A84" s="809"/>
      <c r="B84" s="809" t="s">
        <v>13</v>
      </c>
      <c r="C84" s="809" t="s">
        <v>1</v>
      </c>
      <c r="D84" s="809"/>
      <c r="E84" s="809" t="s">
        <v>13</v>
      </c>
      <c r="F84" s="809" t="s">
        <v>1</v>
      </c>
      <c r="G84" s="809"/>
      <c r="H84" s="809" t="s">
        <v>5</v>
      </c>
      <c r="I84" s="809" t="s">
        <v>6</v>
      </c>
      <c r="J84" s="809" t="s">
        <v>7</v>
      </c>
      <c r="K84" s="809" t="s">
        <v>5</v>
      </c>
      <c r="L84" s="809" t="s">
        <v>6</v>
      </c>
      <c r="M84" s="809" t="s">
        <v>7</v>
      </c>
      <c r="N84" s="809"/>
    </row>
    <row r="85" spans="1:14">
      <c r="A85" s="809"/>
      <c r="B85" s="809"/>
      <c r="C85" s="71" t="s">
        <v>3</v>
      </c>
      <c r="D85" s="71" t="s">
        <v>14</v>
      </c>
      <c r="E85" s="809"/>
      <c r="F85" s="71" t="s">
        <v>3</v>
      </c>
      <c r="G85" s="71" t="s">
        <v>14</v>
      </c>
      <c r="H85" s="809"/>
      <c r="I85" s="809"/>
      <c r="J85" s="809"/>
      <c r="K85" s="809"/>
      <c r="L85" s="809"/>
      <c r="M85" s="809"/>
      <c r="N85" s="809"/>
    </row>
    <row r="86" spans="1:14">
      <c r="A86" s="76">
        <v>1</v>
      </c>
      <c r="B86" s="76">
        <v>2</v>
      </c>
      <c r="C86" s="76">
        <v>3</v>
      </c>
      <c r="D86" s="76">
        <v>4</v>
      </c>
      <c r="E86" s="76">
        <v>5</v>
      </c>
      <c r="F86" s="76">
        <v>6</v>
      </c>
      <c r="G86" s="76">
        <v>7</v>
      </c>
      <c r="H86" s="76"/>
      <c r="I86" s="76"/>
      <c r="J86" s="76"/>
      <c r="K86" s="76">
        <v>8</v>
      </c>
      <c r="L86" s="76">
        <v>9</v>
      </c>
      <c r="M86" s="76">
        <v>10</v>
      </c>
      <c r="N86" s="76">
        <v>11</v>
      </c>
    </row>
    <row r="87" spans="1:14" ht="31.5">
      <c r="A87" s="92" t="s">
        <v>212</v>
      </c>
      <c r="B87" s="92" t="s">
        <v>154</v>
      </c>
      <c r="C87" s="76"/>
      <c r="D87" s="76"/>
      <c r="E87" s="76"/>
      <c r="F87" s="76"/>
      <c r="G87" s="76"/>
      <c r="H87" s="76"/>
      <c r="I87" s="76"/>
      <c r="J87" s="76"/>
      <c r="K87" s="76"/>
      <c r="L87" s="76"/>
      <c r="M87" s="76"/>
      <c r="N87" s="76"/>
    </row>
    <row r="88" spans="1:14" ht="78.75">
      <c r="A88" s="78" t="s">
        <v>23</v>
      </c>
      <c r="B88" s="93" t="s">
        <v>429</v>
      </c>
      <c r="C88" s="94" t="s">
        <v>430</v>
      </c>
      <c r="D88" s="94" t="s">
        <v>431</v>
      </c>
      <c r="E88" s="93" t="s">
        <v>432</v>
      </c>
      <c r="F88" s="94" t="s">
        <v>433</v>
      </c>
      <c r="G88" s="94" t="s">
        <v>434</v>
      </c>
      <c r="H88" s="72">
        <v>770</v>
      </c>
      <c r="I88" s="72"/>
      <c r="J88" s="72"/>
      <c r="K88" s="72">
        <v>910</v>
      </c>
      <c r="L88" s="72"/>
      <c r="M88" s="72"/>
      <c r="N88" s="73" t="s">
        <v>110</v>
      </c>
    </row>
    <row r="89" spans="1:14" ht="47.25">
      <c r="A89" s="78" t="s">
        <v>24</v>
      </c>
      <c r="B89" s="93" t="s">
        <v>435</v>
      </c>
      <c r="C89" s="94" t="s">
        <v>436</v>
      </c>
      <c r="D89" s="94" t="s">
        <v>437</v>
      </c>
      <c r="E89" s="93" t="s">
        <v>435</v>
      </c>
      <c r="F89" s="94" t="s">
        <v>438</v>
      </c>
      <c r="G89" s="94" t="s">
        <v>437</v>
      </c>
      <c r="H89" s="72">
        <v>1400</v>
      </c>
      <c r="I89" s="72">
        <v>510</v>
      </c>
      <c r="J89" s="72">
        <v>320</v>
      </c>
      <c r="K89" s="72">
        <v>1800</v>
      </c>
      <c r="L89" s="72">
        <v>600</v>
      </c>
      <c r="M89" s="72">
        <v>360</v>
      </c>
      <c r="N89" s="73" t="s">
        <v>113</v>
      </c>
    </row>
    <row r="90" spans="1:14" ht="63">
      <c r="A90" s="78" t="s">
        <v>155</v>
      </c>
      <c r="B90" s="93" t="s">
        <v>439</v>
      </c>
      <c r="C90" s="94" t="s">
        <v>440</v>
      </c>
      <c r="D90" s="94" t="s">
        <v>441</v>
      </c>
      <c r="E90" s="93" t="s">
        <v>439</v>
      </c>
      <c r="F90" s="94" t="s">
        <v>440</v>
      </c>
      <c r="G90" s="94" t="s">
        <v>442</v>
      </c>
      <c r="H90" s="72">
        <v>770</v>
      </c>
      <c r="I90" s="72"/>
      <c r="J90" s="72"/>
      <c r="K90" s="72">
        <v>910</v>
      </c>
      <c r="L90" s="72"/>
      <c r="M90" s="72"/>
      <c r="N90" s="73" t="s">
        <v>111</v>
      </c>
    </row>
    <row r="91" spans="1:14" ht="78.75">
      <c r="A91" s="78" t="s">
        <v>156</v>
      </c>
      <c r="B91" s="93" t="s">
        <v>443</v>
      </c>
      <c r="C91" s="94" t="s">
        <v>444</v>
      </c>
      <c r="D91" s="94" t="s">
        <v>445</v>
      </c>
      <c r="E91" s="93" t="s">
        <v>446</v>
      </c>
      <c r="F91" s="94" t="s">
        <v>447</v>
      </c>
      <c r="G91" s="94" t="s">
        <v>448</v>
      </c>
      <c r="H91" s="72">
        <v>1100</v>
      </c>
      <c r="I91" s="72"/>
      <c r="J91" s="72"/>
      <c r="K91" s="72">
        <v>1400</v>
      </c>
      <c r="L91" s="72"/>
      <c r="M91" s="72"/>
      <c r="N91" s="73" t="s">
        <v>110</v>
      </c>
    </row>
    <row r="92" spans="1:14" ht="78.75">
      <c r="A92" s="78" t="s">
        <v>162</v>
      </c>
      <c r="B92" s="93" t="s">
        <v>449</v>
      </c>
      <c r="C92" s="94" t="s">
        <v>450</v>
      </c>
      <c r="D92" s="94" t="s">
        <v>451</v>
      </c>
      <c r="E92" s="93" t="s">
        <v>452</v>
      </c>
      <c r="F92" s="94" t="s">
        <v>453</v>
      </c>
      <c r="G92" s="94" t="s">
        <v>454</v>
      </c>
      <c r="H92" s="72">
        <v>1100</v>
      </c>
      <c r="I92" s="72"/>
      <c r="J92" s="72"/>
      <c r="K92" s="72">
        <v>1400</v>
      </c>
      <c r="L92" s="72"/>
      <c r="M92" s="72"/>
      <c r="N92" s="73" t="s">
        <v>110</v>
      </c>
    </row>
    <row r="93" spans="1:14" ht="31.5">
      <c r="A93" s="78" t="s">
        <v>163</v>
      </c>
      <c r="B93" s="93" t="s">
        <v>455</v>
      </c>
      <c r="C93" s="94" t="s">
        <v>456</v>
      </c>
      <c r="D93" s="94" t="s">
        <v>457</v>
      </c>
      <c r="E93" s="93" t="s">
        <v>455</v>
      </c>
      <c r="F93" s="94" t="s">
        <v>456</v>
      </c>
      <c r="G93" s="94" t="s">
        <v>452</v>
      </c>
      <c r="H93" s="72">
        <v>1300</v>
      </c>
      <c r="I93" s="72"/>
      <c r="J93" s="72"/>
      <c r="K93" s="72">
        <v>1600</v>
      </c>
      <c r="L93" s="72"/>
      <c r="M93" s="72"/>
      <c r="N93" s="73" t="s">
        <v>112</v>
      </c>
    </row>
    <row r="94" spans="1:14" ht="47.25">
      <c r="A94" s="78" t="s">
        <v>177</v>
      </c>
      <c r="B94" s="93" t="s">
        <v>458</v>
      </c>
      <c r="C94" s="94" t="s">
        <v>459</v>
      </c>
      <c r="D94" s="94" t="s">
        <v>460</v>
      </c>
      <c r="E94" s="93" t="s">
        <v>458</v>
      </c>
      <c r="F94" s="94" t="s">
        <v>461</v>
      </c>
      <c r="G94" s="94" t="s">
        <v>460</v>
      </c>
      <c r="H94" s="72">
        <v>1400</v>
      </c>
      <c r="I94" s="72"/>
      <c r="J94" s="72"/>
      <c r="K94" s="72">
        <v>1800</v>
      </c>
      <c r="L94" s="72"/>
      <c r="M94" s="72"/>
      <c r="N94" s="73" t="s">
        <v>114</v>
      </c>
    </row>
    <row r="95" spans="1:14" ht="63">
      <c r="A95" s="78" t="s">
        <v>178</v>
      </c>
      <c r="B95" s="93" t="s">
        <v>462</v>
      </c>
      <c r="C95" s="94" t="s">
        <v>463</v>
      </c>
      <c r="D95" s="94" t="s">
        <v>464</v>
      </c>
      <c r="E95" s="93" t="s">
        <v>458</v>
      </c>
      <c r="F95" s="94" t="s">
        <v>463</v>
      </c>
      <c r="G95" s="94" t="s">
        <v>465</v>
      </c>
      <c r="H95" s="72">
        <v>1100</v>
      </c>
      <c r="I95" s="72"/>
      <c r="J95" s="72"/>
      <c r="K95" s="72">
        <v>1400</v>
      </c>
      <c r="L95" s="72"/>
      <c r="M95" s="72"/>
      <c r="N95" s="73" t="s">
        <v>110</v>
      </c>
    </row>
    <row r="96" spans="1:14" ht="47.25">
      <c r="A96" s="78" t="s">
        <v>179</v>
      </c>
      <c r="B96" s="93" t="s">
        <v>466</v>
      </c>
      <c r="C96" s="94" t="s">
        <v>18</v>
      </c>
      <c r="D96" s="94" t="s">
        <v>467</v>
      </c>
      <c r="E96" s="810" t="s">
        <v>466</v>
      </c>
      <c r="F96" s="810" t="s">
        <v>17</v>
      </c>
      <c r="G96" s="810" t="s">
        <v>467</v>
      </c>
      <c r="H96" s="811">
        <v>1100</v>
      </c>
      <c r="I96" s="811"/>
      <c r="J96" s="811"/>
      <c r="K96" s="811">
        <v>1400</v>
      </c>
      <c r="L96" s="811"/>
      <c r="M96" s="811"/>
      <c r="N96" s="815" t="s">
        <v>115</v>
      </c>
    </row>
    <row r="97" spans="1:14" ht="31.5">
      <c r="A97" s="78" t="s">
        <v>180</v>
      </c>
      <c r="B97" s="93" t="s">
        <v>16</v>
      </c>
      <c r="C97" s="94" t="s">
        <v>17</v>
      </c>
      <c r="D97" s="94" t="s">
        <v>18</v>
      </c>
      <c r="E97" s="810"/>
      <c r="F97" s="810"/>
      <c r="G97" s="810"/>
      <c r="H97" s="811"/>
      <c r="I97" s="811"/>
      <c r="J97" s="811"/>
      <c r="K97" s="811"/>
      <c r="L97" s="811"/>
      <c r="M97" s="811"/>
      <c r="N97" s="815"/>
    </row>
    <row r="98" spans="1:14" ht="63">
      <c r="A98" s="78" t="s">
        <v>224</v>
      </c>
      <c r="B98" s="93" t="s">
        <v>468</v>
      </c>
      <c r="C98" s="94" t="s">
        <v>450</v>
      </c>
      <c r="D98" s="94" t="s">
        <v>469</v>
      </c>
      <c r="E98" s="93" t="s">
        <v>470</v>
      </c>
      <c r="F98" s="94" t="s">
        <v>471</v>
      </c>
      <c r="G98" s="94" t="s">
        <v>472</v>
      </c>
      <c r="H98" s="72">
        <v>1100</v>
      </c>
      <c r="I98" s="72"/>
      <c r="J98" s="72"/>
      <c r="K98" s="72">
        <v>1400</v>
      </c>
      <c r="L98" s="72"/>
      <c r="M98" s="72"/>
      <c r="N98" s="73" t="s">
        <v>110</v>
      </c>
    </row>
    <row r="99" spans="1:14" ht="47.25">
      <c r="A99" s="78" t="s">
        <v>225</v>
      </c>
      <c r="B99" s="93" t="s">
        <v>473</v>
      </c>
      <c r="C99" s="94" t="s">
        <v>474</v>
      </c>
      <c r="D99" s="94" t="s">
        <v>475</v>
      </c>
      <c r="E99" s="93" t="s">
        <v>473</v>
      </c>
      <c r="F99" s="94" t="s">
        <v>476</v>
      </c>
      <c r="G99" s="94" t="s">
        <v>475</v>
      </c>
      <c r="H99" s="72">
        <v>1400</v>
      </c>
      <c r="I99" s="72"/>
      <c r="J99" s="72"/>
      <c r="K99" s="72">
        <v>1800</v>
      </c>
      <c r="L99" s="72"/>
      <c r="M99" s="72"/>
      <c r="N99" s="73" t="s">
        <v>119</v>
      </c>
    </row>
    <row r="100" spans="1:14" ht="47.25">
      <c r="A100" s="78" t="s">
        <v>226</v>
      </c>
      <c r="B100" s="93" t="s">
        <v>477</v>
      </c>
      <c r="C100" s="94" t="s">
        <v>474</v>
      </c>
      <c r="D100" s="94" t="s">
        <v>475</v>
      </c>
      <c r="E100" s="93" t="s">
        <v>477</v>
      </c>
      <c r="F100" s="94" t="s">
        <v>476</v>
      </c>
      <c r="G100" s="94" t="s">
        <v>475</v>
      </c>
      <c r="H100" s="72">
        <v>1100</v>
      </c>
      <c r="I100" s="72"/>
      <c r="J100" s="72"/>
      <c r="K100" s="72">
        <v>1400</v>
      </c>
      <c r="L100" s="72"/>
      <c r="M100" s="72"/>
      <c r="N100" s="73" t="s">
        <v>119</v>
      </c>
    </row>
    <row r="101" spans="1:14" ht="31.5">
      <c r="A101" s="95" t="s">
        <v>213</v>
      </c>
      <c r="B101" s="96" t="s">
        <v>32</v>
      </c>
      <c r="C101" s="97"/>
      <c r="D101" s="97"/>
      <c r="E101" s="96"/>
      <c r="F101" s="97"/>
      <c r="G101" s="97"/>
      <c r="H101" s="77"/>
      <c r="I101" s="77"/>
      <c r="J101" s="77"/>
      <c r="K101" s="77"/>
      <c r="L101" s="77"/>
      <c r="M101" s="77"/>
      <c r="N101" s="98"/>
    </row>
    <row r="102" spans="1:14" ht="94.5">
      <c r="A102" s="78" t="s">
        <v>75</v>
      </c>
      <c r="B102" s="93" t="s">
        <v>478</v>
      </c>
      <c r="C102" s="94"/>
      <c r="D102" s="94"/>
      <c r="E102" s="93" t="s">
        <v>478</v>
      </c>
      <c r="F102" s="94" t="s">
        <v>479</v>
      </c>
      <c r="G102" s="94" t="s">
        <v>480</v>
      </c>
      <c r="H102" s="72">
        <v>420</v>
      </c>
      <c r="I102" s="72">
        <v>220</v>
      </c>
      <c r="J102" s="72">
        <v>180</v>
      </c>
      <c r="K102" s="72">
        <v>500</v>
      </c>
      <c r="L102" s="72">
        <v>240</v>
      </c>
      <c r="M102" s="72">
        <v>190</v>
      </c>
      <c r="N102" s="73" t="s">
        <v>116</v>
      </c>
    </row>
    <row r="103" spans="1:14" ht="63">
      <c r="A103" s="78" t="s">
        <v>76</v>
      </c>
      <c r="B103" s="93" t="s">
        <v>481</v>
      </c>
      <c r="C103" s="94" t="s">
        <v>482</v>
      </c>
      <c r="D103" s="94" t="s">
        <v>483</v>
      </c>
      <c r="E103" s="810" t="s">
        <v>484</v>
      </c>
      <c r="F103" s="810" t="s">
        <v>485</v>
      </c>
      <c r="G103" s="810" t="s">
        <v>486</v>
      </c>
      <c r="H103" s="816">
        <v>500</v>
      </c>
      <c r="I103" s="816">
        <v>270</v>
      </c>
      <c r="J103" s="816">
        <v>180</v>
      </c>
      <c r="K103" s="816">
        <v>590</v>
      </c>
      <c r="L103" s="816">
        <v>290</v>
      </c>
      <c r="M103" s="816">
        <v>190</v>
      </c>
      <c r="N103" s="812" t="s">
        <v>117</v>
      </c>
    </row>
    <row r="104" spans="1:14" ht="31.5">
      <c r="A104" s="78" t="s">
        <v>97</v>
      </c>
      <c r="B104" s="93" t="s">
        <v>487</v>
      </c>
      <c r="C104" s="94" t="s">
        <v>488</v>
      </c>
      <c r="D104" s="94" t="s">
        <v>489</v>
      </c>
      <c r="E104" s="810"/>
      <c r="F104" s="810"/>
      <c r="G104" s="810"/>
      <c r="H104" s="817"/>
      <c r="I104" s="817"/>
      <c r="J104" s="817"/>
      <c r="K104" s="817"/>
      <c r="L104" s="817"/>
      <c r="M104" s="817"/>
      <c r="N104" s="813"/>
    </row>
    <row r="105" spans="1:14" ht="47.25">
      <c r="A105" s="78" t="s">
        <v>98</v>
      </c>
      <c r="B105" s="93" t="s">
        <v>490</v>
      </c>
      <c r="C105" s="94" t="s">
        <v>491</v>
      </c>
      <c r="D105" s="94" t="s">
        <v>492</v>
      </c>
      <c r="E105" s="93" t="s">
        <v>490</v>
      </c>
      <c r="F105" s="94" t="s">
        <v>491</v>
      </c>
      <c r="G105" s="94" t="s">
        <v>476</v>
      </c>
      <c r="H105" s="72">
        <v>910</v>
      </c>
      <c r="I105" s="72"/>
      <c r="J105" s="72"/>
      <c r="K105" s="72">
        <v>1100</v>
      </c>
      <c r="L105" s="72"/>
      <c r="M105" s="72"/>
      <c r="N105" s="73" t="s">
        <v>118</v>
      </c>
    </row>
    <row r="106" spans="1:14" ht="31.5">
      <c r="A106" s="78" t="s">
        <v>157</v>
      </c>
      <c r="B106" s="93" t="s">
        <v>493</v>
      </c>
      <c r="C106" s="94" t="s">
        <v>494</v>
      </c>
      <c r="D106" s="94" t="s">
        <v>474</v>
      </c>
      <c r="E106" s="93" t="s">
        <v>493</v>
      </c>
      <c r="F106" s="94" t="s">
        <v>494</v>
      </c>
      <c r="G106" s="94" t="s">
        <v>495</v>
      </c>
      <c r="H106" s="72"/>
      <c r="I106" s="72"/>
      <c r="J106" s="72"/>
      <c r="K106" s="72"/>
      <c r="L106" s="72"/>
      <c r="M106" s="72"/>
      <c r="N106" s="73" t="s">
        <v>118</v>
      </c>
    </row>
    <row r="107" spans="1:14" ht="31.5">
      <c r="A107" s="78" t="s">
        <v>158</v>
      </c>
      <c r="B107" s="93" t="s">
        <v>496</v>
      </c>
      <c r="C107" s="94" t="s">
        <v>151</v>
      </c>
      <c r="D107" s="94" t="s">
        <v>490</v>
      </c>
      <c r="E107" s="93" t="s">
        <v>496</v>
      </c>
      <c r="F107" s="94" t="s">
        <v>151</v>
      </c>
      <c r="G107" s="94" t="s">
        <v>497</v>
      </c>
      <c r="H107" s="72">
        <v>1100</v>
      </c>
      <c r="I107" s="72"/>
      <c r="J107" s="72"/>
      <c r="K107" s="72">
        <v>1400</v>
      </c>
      <c r="L107" s="72"/>
      <c r="M107" s="72"/>
      <c r="N107" s="73" t="s">
        <v>118</v>
      </c>
    </row>
    <row r="108" spans="1:14" ht="63">
      <c r="A108" s="78" t="s">
        <v>233</v>
      </c>
      <c r="B108" s="93" t="s">
        <v>66</v>
      </c>
      <c r="C108" s="94" t="s">
        <v>498</v>
      </c>
      <c r="D108" s="94" t="s">
        <v>499</v>
      </c>
      <c r="E108" s="93" t="s">
        <v>500</v>
      </c>
      <c r="F108" s="94" t="s">
        <v>498</v>
      </c>
      <c r="G108" s="94" t="s">
        <v>499</v>
      </c>
      <c r="H108" s="72">
        <v>1100</v>
      </c>
      <c r="I108" s="72"/>
      <c r="J108" s="72"/>
      <c r="K108" s="72">
        <v>1400</v>
      </c>
      <c r="L108" s="72"/>
      <c r="M108" s="72"/>
      <c r="N108" s="73" t="s">
        <v>110</v>
      </c>
    </row>
    <row r="109" spans="1:14" ht="78.75">
      <c r="A109" s="78" t="s">
        <v>234</v>
      </c>
      <c r="B109" s="93" t="s">
        <v>501</v>
      </c>
      <c r="C109" s="94" t="s">
        <v>502</v>
      </c>
      <c r="D109" s="94" t="s">
        <v>503</v>
      </c>
      <c r="E109" s="93" t="s">
        <v>504</v>
      </c>
      <c r="F109" s="94" t="s">
        <v>502</v>
      </c>
      <c r="G109" s="94" t="s">
        <v>505</v>
      </c>
      <c r="H109" s="72">
        <v>630</v>
      </c>
      <c r="I109" s="72"/>
      <c r="J109" s="72"/>
      <c r="K109" s="72">
        <v>770</v>
      </c>
      <c r="L109" s="72"/>
      <c r="M109" s="72"/>
      <c r="N109" s="73" t="s">
        <v>110</v>
      </c>
    </row>
    <row r="110" spans="1:14" ht="31.5">
      <c r="A110" s="78" t="s">
        <v>235</v>
      </c>
      <c r="B110" s="93" t="s">
        <v>506</v>
      </c>
      <c r="C110" s="94" t="s">
        <v>507</v>
      </c>
      <c r="D110" s="94" t="s">
        <v>508</v>
      </c>
      <c r="E110" s="93" t="s">
        <v>506</v>
      </c>
      <c r="F110" s="94" t="s">
        <v>507</v>
      </c>
      <c r="G110" s="94" t="s">
        <v>509</v>
      </c>
      <c r="H110" s="72">
        <v>630</v>
      </c>
      <c r="I110" s="72"/>
      <c r="J110" s="72"/>
      <c r="K110" s="72">
        <v>770</v>
      </c>
      <c r="L110" s="72"/>
      <c r="M110" s="72"/>
      <c r="N110" s="73" t="s">
        <v>118</v>
      </c>
    </row>
    <row r="111" spans="1:14" ht="63">
      <c r="A111" s="78" t="s">
        <v>236</v>
      </c>
      <c r="B111" s="93" t="s">
        <v>510</v>
      </c>
      <c r="C111" s="94" t="s">
        <v>511</v>
      </c>
      <c r="D111" s="94" t="s">
        <v>503</v>
      </c>
      <c r="E111" s="93" t="s">
        <v>512</v>
      </c>
      <c r="F111" s="94" t="s">
        <v>513</v>
      </c>
      <c r="G111" s="94" t="s">
        <v>514</v>
      </c>
      <c r="H111" s="72">
        <v>630</v>
      </c>
      <c r="I111" s="72"/>
      <c r="J111" s="72"/>
      <c r="K111" s="72">
        <v>770</v>
      </c>
      <c r="L111" s="72"/>
      <c r="M111" s="72"/>
      <c r="N111" s="73" t="s">
        <v>110</v>
      </c>
    </row>
    <row r="112" spans="1:14" ht="47.25">
      <c r="A112" s="78" t="s">
        <v>237</v>
      </c>
      <c r="B112" s="93" t="s">
        <v>515</v>
      </c>
      <c r="C112" s="94" t="s">
        <v>516</v>
      </c>
      <c r="D112" s="94" t="s">
        <v>517</v>
      </c>
      <c r="E112" s="93" t="s">
        <v>515</v>
      </c>
      <c r="F112" s="94" t="s">
        <v>518</v>
      </c>
      <c r="G112" s="94" t="s">
        <v>517</v>
      </c>
      <c r="H112" s="72">
        <v>630</v>
      </c>
      <c r="I112" s="72"/>
      <c r="J112" s="72"/>
      <c r="K112" s="72">
        <v>770</v>
      </c>
      <c r="L112" s="72"/>
      <c r="M112" s="72"/>
      <c r="N112" s="73" t="s">
        <v>119</v>
      </c>
    </row>
    <row r="113" spans="1:14" ht="63">
      <c r="A113" s="78" t="s">
        <v>238</v>
      </c>
      <c r="B113" s="93" t="s">
        <v>519</v>
      </c>
      <c r="C113" s="94" t="s">
        <v>507</v>
      </c>
      <c r="D113" s="94" t="s">
        <v>508</v>
      </c>
      <c r="E113" s="93" t="s">
        <v>520</v>
      </c>
      <c r="F113" s="94" t="s">
        <v>521</v>
      </c>
      <c r="G113" s="94" t="s">
        <v>522</v>
      </c>
      <c r="H113" s="72">
        <v>630</v>
      </c>
      <c r="I113" s="72"/>
      <c r="J113" s="72"/>
      <c r="K113" s="72">
        <v>770</v>
      </c>
      <c r="L113" s="72"/>
      <c r="M113" s="72"/>
      <c r="N113" s="73" t="s">
        <v>110</v>
      </c>
    </row>
    <row r="114" spans="1:14" ht="31.5">
      <c r="A114" s="78" t="s">
        <v>239</v>
      </c>
      <c r="B114" s="818" t="s">
        <v>150</v>
      </c>
      <c r="C114" s="818" t="s">
        <v>151</v>
      </c>
      <c r="D114" s="818" t="s">
        <v>152</v>
      </c>
      <c r="E114" s="93" t="s">
        <v>150</v>
      </c>
      <c r="F114" s="94" t="s">
        <v>151</v>
      </c>
      <c r="G114" s="94" t="s">
        <v>428</v>
      </c>
      <c r="H114" s="72">
        <v>1400</v>
      </c>
      <c r="I114" s="72"/>
      <c r="J114" s="72"/>
      <c r="K114" s="72">
        <v>1800</v>
      </c>
      <c r="L114" s="72"/>
      <c r="M114" s="72"/>
      <c r="N114" s="812" t="s">
        <v>153</v>
      </c>
    </row>
    <row r="115" spans="1:14" ht="31.5">
      <c r="A115" s="78" t="s">
        <v>240</v>
      </c>
      <c r="B115" s="819"/>
      <c r="C115" s="819"/>
      <c r="D115" s="819"/>
      <c r="E115" s="93" t="s">
        <v>150</v>
      </c>
      <c r="F115" s="94" t="s">
        <v>428</v>
      </c>
      <c r="G115" s="94" t="s">
        <v>152</v>
      </c>
      <c r="H115" s="72">
        <v>1400</v>
      </c>
      <c r="I115" s="72"/>
      <c r="J115" s="72"/>
      <c r="K115" s="72">
        <v>1800</v>
      </c>
      <c r="L115" s="72"/>
      <c r="M115" s="72"/>
      <c r="N115" s="813"/>
    </row>
    <row r="116" spans="1:14" ht="31.5">
      <c r="A116" s="78" t="s">
        <v>241</v>
      </c>
      <c r="B116" s="818">
        <v>0</v>
      </c>
      <c r="C116" s="818">
        <v>0</v>
      </c>
      <c r="D116" s="818">
        <v>0</v>
      </c>
      <c r="E116" s="101" t="s">
        <v>523</v>
      </c>
      <c r="F116" s="101" t="s">
        <v>524</v>
      </c>
      <c r="G116" s="101" t="s">
        <v>525</v>
      </c>
      <c r="H116" s="72">
        <v>910</v>
      </c>
      <c r="I116" s="72"/>
      <c r="J116" s="72"/>
      <c r="K116" s="72">
        <v>1100</v>
      </c>
      <c r="L116" s="72"/>
      <c r="M116" s="72"/>
      <c r="N116" s="812" t="s">
        <v>153</v>
      </c>
    </row>
    <row r="117" spans="1:14">
      <c r="A117" s="78" t="s">
        <v>242</v>
      </c>
      <c r="B117" s="819"/>
      <c r="C117" s="819"/>
      <c r="D117" s="819"/>
      <c r="E117" s="101">
        <v>0</v>
      </c>
      <c r="F117" s="101">
        <v>0</v>
      </c>
      <c r="G117" s="94">
        <v>0</v>
      </c>
      <c r="H117" s="72">
        <v>910</v>
      </c>
      <c r="I117" s="72"/>
      <c r="J117" s="72"/>
      <c r="K117" s="72">
        <v>1100</v>
      </c>
      <c r="L117" s="72"/>
      <c r="M117" s="72"/>
      <c r="N117" s="813"/>
    </row>
    <row r="118" spans="1:14">
      <c r="A118" s="102" t="s">
        <v>214</v>
      </c>
      <c r="B118" s="15" t="s">
        <v>148</v>
      </c>
      <c r="C118" s="94"/>
      <c r="D118" s="94"/>
      <c r="E118" s="93"/>
      <c r="F118" s="94"/>
      <c r="G118" s="94"/>
      <c r="H118" s="78"/>
      <c r="I118" s="78"/>
      <c r="J118" s="78"/>
      <c r="K118" s="78"/>
      <c r="L118" s="78"/>
      <c r="M118" s="78"/>
      <c r="N118" s="94"/>
    </row>
    <row r="119" spans="1:14" ht="31.5">
      <c r="A119" s="103" t="s">
        <v>77</v>
      </c>
      <c r="B119" s="93" t="s">
        <v>605</v>
      </c>
      <c r="C119" s="94" t="s">
        <v>608</v>
      </c>
      <c r="D119" s="94" t="s">
        <v>609</v>
      </c>
      <c r="E119" s="93" t="s">
        <v>604</v>
      </c>
      <c r="F119" s="94" t="s">
        <v>608</v>
      </c>
      <c r="G119" s="94" t="s">
        <v>609</v>
      </c>
      <c r="H119" s="78">
        <v>489.99999999999994</v>
      </c>
      <c r="I119" s="78">
        <v>340</v>
      </c>
      <c r="J119" s="78">
        <v>220</v>
      </c>
      <c r="K119" s="78">
        <v>600</v>
      </c>
      <c r="L119" s="78">
        <v>400</v>
      </c>
      <c r="M119" s="78">
        <v>250</v>
      </c>
      <c r="N119" s="94" t="s">
        <v>120</v>
      </c>
    </row>
    <row r="120" spans="1:14" ht="31.5">
      <c r="A120" s="103" t="s">
        <v>78</v>
      </c>
      <c r="B120" s="93" t="s">
        <v>610</v>
      </c>
      <c r="C120" s="94" t="s">
        <v>611</v>
      </c>
      <c r="D120" s="94" t="s">
        <v>612</v>
      </c>
      <c r="E120" s="93" t="s">
        <v>613</v>
      </c>
      <c r="F120" s="94" t="s">
        <v>614</v>
      </c>
      <c r="G120" s="94" t="s">
        <v>615</v>
      </c>
      <c r="H120" s="78">
        <v>530</v>
      </c>
      <c r="I120" s="78">
        <v>330</v>
      </c>
      <c r="J120" s="78">
        <v>220</v>
      </c>
      <c r="K120" s="78">
        <v>630</v>
      </c>
      <c r="L120" s="78">
        <v>370</v>
      </c>
      <c r="M120" s="78">
        <v>240</v>
      </c>
      <c r="N120" s="94" t="s">
        <v>121</v>
      </c>
    </row>
    <row r="121" spans="1:14">
      <c r="A121" s="102" t="s">
        <v>215</v>
      </c>
      <c r="B121" s="1" t="s">
        <v>142</v>
      </c>
      <c r="C121" s="94"/>
      <c r="D121" s="94"/>
      <c r="E121" s="93"/>
      <c r="F121" s="94"/>
      <c r="G121" s="94"/>
      <c r="H121" s="78"/>
      <c r="I121" s="78"/>
      <c r="J121" s="78"/>
      <c r="K121" s="78"/>
      <c r="L121" s="78"/>
      <c r="M121" s="78"/>
      <c r="N121" s="94"/>
    </row>
    <row r="122" spans="1:14" ht="31.5">
      <c r="A122" s="103" t="s">
        <v>80</v>
      </c>
      <c r="B122" s="93" t="s">
        <v>628</v>
      </c>
      <c r="C122" s="94" t="s">
        <v>543</v>
      </c>
      <c r="D122" s="94" t="s">
        <v>55</v>
      </c>
      <c r="E122" s="93" t="s">
        <v>628</v>
      </c>
      <c r="F122" s="94" t="s">
        <v>530</v>
      </c>
      <c r="G122" s="94" t="s">
        <v>629</v>
      </c>
      <c r="H122" s="78">
        <v>550</v>
      </c>
      <c r="I122" s="78">
        <v>160</v>
      </c>
      <c r="J122" s="78">
        <v>110</v>
      </c>
      <c r="K122" s="78">
        <v>680</v>
      </c>
      <c r="L122" s="78">
        <v>180</v>
      </c>
      <c r="M122" s="78">
        <v>120</v>
      </c>
      <c r="N122" s="94" t="s">
        <v>122</v>
      </c>
    </row>
    <row r="123" spans="1:14" ht="63">
      <c r="A123" s="103" t="s">
        <v>81</v>
      </c>
      <c r="B123" s="93" t="s">
        <v>630</v>
      </c>
      <c r="C123" s="94" t="s">
        <v>543</v>
      </c>
      <c r="D123" s="94" t="s">
        <v>55</v>
      </c>
      <c r="E123" s="93" t="s">
        <v>631</v>
      </c>
      <c r="F123" s="94" t="s">
        <v>543</v>
      </c>
      <c r="G123" s="94" t="s">
        <v>55</v>
      </c>
      <c r="H123" s="78">
        <v>700</v>
      </c>
      <c r="I123" s="78"/>
      <c r="J123" s="78"/>
      <c r="K123" s="78">
        <v>840</v>
      </c>
      <c r="L123" s="78"/>
      <c r="M123" s="78"/>
      <c r="N123" s="94" t="s">
        <v>120</v>
      </c>
    </row>
    <row r="124" spans="1:14" ht="31.5">
      <c r="A124" s="103" t="s">
        <v>82</v>
      </c>
      <c r="B124" s="93" t="s">
        <v>544</v>
      </c>
      <c r="C124" s="94" t="s">
        <v>543</v>
      </c>
      <c r="D124" s="94" t="s">
        <v>55</v>
      </c>
      <c r="E124" s="93" t="s">
        <v>544</v>
      </c>
      <c r="F124" s="94" t="s">
        <v>632</v>
      </c>
      <c r="G124" s="94" t="s">
        <v>558</v>
      </c>
      <c r="H124" s="78">
        <v>105</v>
      </c>
      <c r="I124" s="78"/>
      <c r="J124" s="78"/>
      <c r="K124" s="78">
        <v>120</v>
      </c>
      <c r="L124" s="78"/>
      <c r="M124" s="78"/>
      <c r="N124" s="94" t="s">
        <v>122</v>
      </c>
    </row>
    <row r="125" spans="1:14">
      <c r="A125" s="102" t="s">
        <v>216</v>
      </c>
      <c r="B125" s="1" t="s">
        <v>143</v>
      </c>
      <c r="C125" s="94"/>
      <c r="D125" s="94"/>
      <c r="E125" s="93"/>
      <c r="F125" s="94"/>
      <c r="G125" s="94"/>
      <c r="H125" s="78"/>
      <c r="I125" s="78"/>
      <c r="J125" s="78"/>
      <c r="K125" s="78"/>
      <c r="L125" s="78"/>
      <c r="M125" s="78"/>
      <c r="N125" s="94"/>
    </row>
    <row r="126" spans="1:14" ht="47.25">
      <c r="A126" s="103" t="s">
        <v>84</v>
      </c>
      <c r="B126" s="93" t="s">
        <v>546</v>
      </c>
      <c r="C126" s="94" t="s">
        <v>650</v>
      </c>
      <c r="D126" s="94" t="s">
        <v>651</v>
      </c>
      <c r="E126" s="93" t="s">
        <v>546</v>
      </c>
      <c r="F126" s="94" t="s">
        <v>650</v>
      </c>
      <c r="G126" s="94" t="s">
        <v>652</v>
      </c>
      <c r="H126" s="79">
        <v>760</v>
      </c>
      <c r="I126" s="79">
        <v>320</v>
      </c>
      <c r="J126" s="79">
        <v>180</v>
      </c>
      <c r="K126" s="79">
        <v>974</v>
      </c>
      <c r="L126" s="79">
        <v>376</v>
      </c>
      <c r="M126" s="79">
        <v>202</v>
      </c>
      <c r="N126" s="94" t="s">
        <v>118</v>
      </c>
    </row>
    <row r="127" spans="1:14" ht="47.25">
      <c r="A127" s="103" t="s">
        <v>85</v>
      </c>
      <c r="B127" s="93" t="s">
        <v>546</v>
      </c>
      <c r="C127" s="94" t="s">
        <v>653</v>
      </c>
      <c r="D127" s="94" t="s">
        <v>654</v>
      </c>
      <c r="E127" s="93" t="s">
        <v>546</v>
      </c>
      <c r="F127" s="94" t="s">
        <v>655</v>
      </c>
      <c r="G127" s="94" t="s">
        <v>654</v>
      </c>
      <c r="H127" s="79">
        <v>290</v>
      </c>
      <c r="I127" s="79">
        <v>150</v>
      </c>
      <c r="J127" s="79">
        <v>110</v>
      </c>
      <c r="K127" s="79">
        <v>345</v>
      </c>
      <c r="L127" s="79">
        <v>170</v>
      </c>
      <c r="M127" s="79">
        <v>118</v>
      </c>
      <c r="N127" s="94" t="s">
        <v>123</v>
      </c>
    </row>
    <row r="128" spans="1:14" ht="63">
      <c r="A128" s="103" t="s">
        <v>86</v>
      </c>
      <c r="B128" s="93" t="s">
        <v>600</v>
      </c>
      <c r="C128" s="94" t="s">
        <v>656</v>
      </c>
      <c r="D128" s="94" t="s">
        <v>657</v>
      </c>
      <c r="E128" s="93" t="s">
        <v>600</v>
      </c>
      <c r="F128" s="94" t="s">
        <v>658</v>
      </c>
      <c r="G128" s="94" t="s">
        <v>657</v>
      </c>
      <c r="H128" s="79">
        <v>520</v>
      </c>
      <c r="I128" s="79">
        <v>270</v>
      </c>
      <c r="J128" s="79">
        <v>180</v>
      </c>
      <c r="K128" s="79">
        <v>639</v>
      </c>
      <c r="L128" s="79">
        <v>320</v>
      </c>
      <c r="M128" s="79">
        <v>202</v>
      </c>
      <c r="N128" s="94" t="s">
        <v>123</v>
      </c>
    </row>
    <row r="129" spans="1:14" ht="47.25">
      <c r="A129" s="103" t="s">
        <v>87</v>
      </c>
      <c r="B129" s="93" t="s">
        <v>641</v>
      </c>
      <c r="C129" s="94" t="s">
        <v>659</v>
      </c>
      <c r="D129" s="94" t="s">
        <v>660</v>
      </c>
      <c r="E129" s="93" t="s">
        <v>605</v>
      </c>
      <c r="F129" s="94" t="s">
        <v>659</v>
      </c>
      <c r="G129" s="94" t="s">
        <v>528</v>
      </c>
      <c r="H129" s="79">
        <v>390</v>
      </c>
      <c r="I129" s="79">
        <v>220</v>
      </c>
      <c r="J129" s="79">
        <v>120</v>
      </c>
      <c r="K129" s="79">
        <v>460</v>
      </c>
      <c r="L129" s="79">
        <v>248</v>
      </c>
      <c r="M129" s="79">
        <v>127</v>
      </c>
      <c r="N129" s="94" t="s">
        <v>124</v>
      </c>
    </row>
    <row r="130" spans="1:14" ht="47.25">
      <c r="A130" s="103" t="s">
        <v>101</v>
      </c>
      <c r="B130" s="93" t="s">
        <v>661</v>
      </c>
      <c r="C130" s="94" t="s">
        <v>616</v>
      </c>
      <c r="D130" s="94" t="s">
        <v>662</v>
      </c>
      <c r="E130" s="93" t="s">
        <v>663</v>
      </c>
      <c r="F130" s="94" t="s">
        <v>616</v>
      </c>
      <c r="G130" s="94" t="s">
        <v>664</v>
      </c>
      <c r="H130" s="79">
        <v>340</v>
      </c>
      <c r="I130" s="79">
        <v>160</v>
      </c>
      <c r="J130" s="79">
        <v>110</v>
      </c>
      <c r="K130" s="79">
        <v>404</v>
      </c>
      <c r="L130" s="79">
        <v>181</v>
      </c>
      <c r="M130" s="79">
        <v>117</v>
      </c>
      <c r="N130" s="94" t="s">
        <v>124</v>
      </c>
    </row>
    <row r="131" spans="1:14" ht="47.25">
      <c r="A131" s="103" t="s">
        <v>102</v>
      </c>
      <c r="B131" s="93" t="s">
        <v>665</v>
      </c>
      <c r="C131" s="94" t="s">
        <v>666</v>
      </c>
      <c r="D131" s="94" t="s">
        <v>667</v>
      </c>
      <c r="E131" s="93" t="s">
        <v>665</v>
      </c>
      <c r="F131" s="94" t="s">
        <v>666</v>
      </c>
      <c r="G131" s="94" t="s">
        <v>668</v>
      </c>
      <c r="H131" s="79">
        <v>380</v>
      </c>
      <c r="I131" s="79">
        <v>210</v>
      </c>
      <c r="J131" s="79">
        <v>120</v>
      </c>
      <c r="K131" s="79">
        <v>450</v>
      </c>
      <c r="L131" s="79">
        <v>238</v>
      </c>
      <c r="M131" s="79">
        <v>127</v>
      </c>
      <c r="N131" s="94" t="s">
        <v>125</v>
      </c>
    </row>
    <row r="132" spans="1:14" ht="28.5">
      <c r="A132" s="102" t="s">
        <v>217</v>
      </c>
      <c r="B132" s="1" t="s">
        <v>144</v>
      </c>
      <c r="C132" s="94"/>
      <c r="D132" s="94"/>
      <c r="E132" s="93"/>
      <c r="F132" s="94"/>
      <c r="G132" s="94"/>
      <c r="H132" s="78"/>
      <c r="I132" s="78"/>
      <c r="J132" s="78"/>
      <c r="K132" s="78"/>
      <c r="L132" s="78"/>
      <c r="M132" s="78"/>
      <c r="N132" s="94"/>
    </row>
    <row r="133" spans="1:14" ht="31.5">
      <c r="A133" s="93" t="s">
        <v>88</v>
      </c>
      <c r="B133" s="93" t="s">
        <v>527</v>
      </c>
      <c r="C133" s="93" t="s">
        <v>674</v>
      </c>
      <c r="D133" s="93" t="s">
        <v>675</v>
      </c>
      <c r="E133" s="93" t="s">
        <v>527</v>
      </c>
      <c r="F133" s="93" t="s">
        <v>676</v>
      </c>
      <c r="G133" s="93" t="s">
        <v>677</v>
      </c>
      <c r="H133" s="79">
        <v>1700</v>
      </c>
      <c r="I133" s="79"/>
      <c r="J133" s="79"/>
      <c r="K133" s="79">
        <v>2200</v>
      </c>
      <c r="L133" s="79"/>
      <c r="M133" s="79"/>
      <c r="N133" s="93" t="s">
        <v>125</v>
      </c>
    </row>
    <row r="134" spans="1:14" ht="47.25">
      <c r="A134" s="93" t="s">
        <v>89</v>
      </c>
      <c r="B134" s="93" t="s">
        <v>527</v>
      </c>
      <c r="C134" s="93" t="s">
        <v>678</v>
      </c>
      <c r="D134" s="93" t="s">
        <v>679</v>
      </c>
      <c r="E134" s="93" t="s">
        <v>527</v>
      </c>
      <c r="F134" s="93" t="s">
        <v>677</v>
      </c>
      <c r="G134" s="93" t="s">
        <v>680</v>
      </c>
      <c r="H134" s="79">
        <v>1400</v>
      </c>
      <c r="I134" s="79">
        <v>910</v>
      </c>
      <c r="J134" s="79"/>
      <c r="K134" s="79">
        <v>1750</v>
      </c>
      <c r="L134" s="79">
        <v>1050</v>
      </c>
      <c r="M134" s="79"/>
      <c r="N134" s="93" t="s">
        <v>133</v>
      </c>
    </row>
    <row r="135" spans="1:14" ht="31.5">
      <c r="A135" s="93" t="s">
        <v>90</v>
      </c>
      <c r="B135" s="93" t="s">
        <v>527</v>
      </c>
      <c r="C135" s="93" t="s">
        <v>681</v>
      </c>
      <c r="D135" s="93" t="s">
        <v>682</v>
      </c>
      <c r="E135" s="93" t="s">
        <v>527</v>
      </c>
      <c r="F135" s="93" t="s">
        <v>683</v>
      </c>
      <c r="G135" s="93" t="s">
        <v>684</v>
      </c>
      <c r="H135" s="78">
        <v>1400</v>
      </c>
      <c r="I135" s="78">
        <v>910</v>
      </c>
      <c r="J135" s="78">
        <v>370</v>
      </c>
      <c r="K135" s="78">
        <v>1750</v>
      </c>
      <c r="L135" s="78">
        <v>1080</v>
      </c>
      <c r="M135" s="78">
        <v>420</v>
      </c>
      <c r="N135" s="93" t="s">
        <v>133</v>
      </c>
    </row>
    <row r="136" spans="1:14" ht="63">
      <c r="A136" s="93" t="s">
        <v>189</v>
      </c>
      <c r="B136" s="93" t="s">
        <v>527</v>
      </c>
      <c r="C136" s="93" t="s">
        <v>685</v>
      </c>
      <c r="D136" s="93" t="s">
        <v>686</v>
      </c>
      <c r="E136" s="93" t="s">
        <v>527</v>
      </c>
      <c r="F136" s="93" t="s">
        <v>684</v>
      </c>
      <c r="G136" s="93" t="s">
        <v>686</v>
      </c>
      <c r="H136" s="78">
        <v>840</v>
      </c>
      <c r="I136" s="78">
        <v>360</v>
      </c>
      <c r="J136" s="78">
        <v>180</v>
      </c>
      <c r="K136" s="78">
        <v>980</v>
      </c>
      <c r="L136" s="78">
        <v>410</v>
      </c>
      <c r="M136" s="78">
        <v>190</v>
      </c>
      <c r="N136" s="93" t="s">
        <v>123</v>
      </c>
    </row>
    <row r="137" spans="1:14" ht="63">
      <c r="A137" s="93" t="s">
        <v>256</v>
      </c>
      <c r="B137" s="93" t="s">
        <v>134</v>
      </c>
      <c r="C137" s="93" t="s">
        <v>687</v>
      </c>
      <c r="D137" s="93" t="s">
        <v>688</v>
      </c>
      <c r="E137" s="818" t="s">
        <v>134</v>
      </c>
      <c r="F137" s="818" t="s">
        <v>135</v>
      </c>
      <c r="G137" s="818" t="s">
        <v>136</v>
      </c>
      <c r="H137" s="835">
        <v>700</v>
      </c>
      <c r="I137" s="835">
        <v>460</v>
      </c>
      <c r="J137" s="835">
        <v>280</v>
      </c>
      <c r="K137" s="835">
        <v>770</v>
      </c>
      <c r="L137" s="835">
        <v>490</v>
      </c>
      <c r="M137" s="835">
        <v>300</v>
      </c>
      <c r="N137" s="818" t="s">
        <v>137</v>
      </c>
    </row>
    <row r="138" spans="1:14" ht="47.25">
      <c r="A138" s="93" t="s">
        <v>257</v>
      </c>
      <c r="B138" s="93" t="s">
        <v>134</v>
      </c>
      <c r="C138" s="93" t="s">
        <v>689</v>
      </c>
      <c r="D138" s="93" t="s">
        <v>690</v>
      </c>
      <c r="E138" s="819"/>
      <c r="F138" s="819"/>
      <c r="G138" s="819"/>
      <c r="H138" s="836"/>
      <c r="I138" s="836"/>
      <c r="J138" s="836"/>
      <c r="K138" s="836"/>
      <c r="L138" s="836"/>
      <c r="M138" s="836"/>
      <c r="N138" s="819"/>
    </row>
    <row r="139" spans="1:14" ht="46.15" customHeight="1">
      <c r="A139" s="93" t="s">
        <v>258</v>
      </c>
      <c r="B139" s="93" t="s">
        <v>740</v>
      </c>
      <c r="C139" s="93" t="s">
        <v>741</v>
      </c>
      <c r="D139" s="93" t="s">
        <v>742</v>
      </c>
      <c r="E139" s="93" t="s">
        <v>134</v>
      </c>
      <c r="F139" s="93" t="s">
        <v>743</v>
      </c>
      <c r="G139" s="93" t="s">
        <v>744</v>
      </c>
      <c r="H139" s="78">
        <v>130</v>
      </c>
      <c r="I139" s="78">
        <v>80</v>
      </c>
      <c r="J139" s="78">
        <v>70</v>
      </c>
      <c r="K139" s="78">
        <v>140</v>
      </c>
      <c r="L139" s="78">
        <v>90</v>
      </c>
      <c r="M139" s="78">
        <v>77</v>
      </c>
      <c r="N139" s="93" t="s">
        <v>138</v>
      </c>
    </row>
    <row r="140" spans="1:14" ht="63">
      <c r="A140" s="93" t="s">
        <v>259</v>
      </c>
      <c r="B140" s="93" t="s">
        <v>43</v>
      </c>
      <c r="C140" s="93" t="s">
        <v>691</v>
      </c>
      <c r="D140" s="93" t="s">
        <v>692</v>
      </c>
      <c r="E140" s="93" t="s">
        <v>43</v>
      </c>
      <c r="F140" s="93" t="s">
        <v>686</v>
      </c>
      <c r="G140" s="93" t="s">
        <v>692</v>
      </c>
      <c r="H140" s="78">
        <v>600</v>
      </c>
      <c r="I140" s="78">
        <v>380</v>
      </c>
      <c r="J140" s="78">
        <v>290</v>
      </c>
      <c r="K140" s="78">
        <v>680</v>
      </c>
      <c r="L140" s="78">
        <v>410</v>
      </c>
      <c r="M140" s="78">
        <v>310</v>
      </c>
      <c r="N140" s="93" t="s">
        <v>123</v>
      </c>
    </row>
    <row r="141" spans="1:14" ht="46.15" customHeight="1">
      <c r="A141" s="93" t="s">
        <v>260</v>
      </c>
      <c r="B141" s="93" t="s">
        <v>559</v>
      </c>
      <c r="C141" s="94" t="s">
        <v>543</v>
      </c>
      <c r="D141" s="94" t="s">
        <v>55</v>
      </c>
      <c r="E141" s="93" t="s">
        <v>559</v>
      </c>
      <c r="F141" s="94" t="s">
        <v>605</v>
      </c>
      <c r="G141" s="94" t="s">
        <v>693</v>
      </c>
      <c r="H141" s="79">
        <v>770</v>
      </c>
      <c r="I141" s="79"/>
      <c r="J141" s="79"/>
      <c r="K141" s="79">
        <v>840</v>
      </c>
      <c r="L141" s="79"/>
      <c r="M141" s="79"/>
      <c r="N141" s="94" t="s">
        <v>122</v>
      </c>
    </row>
    <row r="142" spans="1:14" ht="46.15" customHeight="1">
      <c r="A142" s="93" t="s">
        <v>261</v>
      </c>
      <c r="B142" s="93" t="s">
        <v>533</v>
      </c>
      <c r="C142" s="94" t="s">
        <v>543</v>
      </c>
      <c r="D142" s="94" t="s">
        <v>55</v>
      </c>
      <c r="E142" s="93" t="s">
        <v>533</v>
      </c>
      <c r="F142" s="94" t="s">
        <v>694</v>
      </c>
      <c r="G142" s="94" t="s">
        <v>694</v>
      </c>
      <c r="H142" s="79">
        <v>1100</v>
      </c>
      <c r="I142" s="79"/>
      <c r="J142" s="79"/>
      <c r="K142" s="79">
        <v>1320</v>
      </c>
      <c r="L142" s="79"/>
      <c r="M142" s="79"/>
      <c r="N142" s="94" t="s">
        <v>122</v>
      </c>
    </row>
    <row r="143" spans="1:14" ht="47.25">
      <c r="A143" s="93" t="s">
        <v>262</v>
      </c>
      <c r="B143" s="93" t="s">
        <v>599</v>
      </c>
      <c r="C143" s="94" t="s">
        <v>695</v>
      </c>
      <c r="D143" s="94" t="s">
        <v>696</v>
      </c>
      <c r="E143" s="93" t="s">
        <v>599</v>
      </c>
      <c r="F143" s="94" t="s">
        <v>694</v>
      </c>
      <c r="G143" s="94" t="s">
        <v>694</v>
      </c>
      <c r="H143" s="79">
        <v>1100</v>
      </c>
      <c r="I143" s="79"/>
      <c r="J143" s="79"/>
      <c r="K143" s="79">
        <v>1320</v>
      </c>
      <c r="L143" s="79"/>
      <c r="M143" s="79"/>
      <c r="N143" s="94"/>
    </row>
    <row r="144" spans="1:14" ht="31.5">
      <c r="A144" s="93" t="s">
        <v>263</v>
      </c>
      <c r="B144" s="93" t="s">
        <v>697</v>
      </c>
      <c r="C144" s="94" t="s">
        <v>698</v>
      </c>
      <c r="D144" s="94" t="s">
        <v>699</v>
      </c>
      <c r="E144" s="93" t="s">
        <v>697</v>
      </c>
      <c r="F144" s="94" t="s">
        <v>694</v>
      </c>
      <c r="G144" s="94" t="s">
        <v>694</v>
      </c>
      <c r="H144" s="79">
        <v>1100</v>
      </c>
      <c r="I144" s="79"/>
      <c r="J144" s="79"/>
      <c r="K144" s="79">
        <v>1320</v>
      </c>
      <c r="L144" s="79"/>
      <c r="M144" s="79"/>
      <c r="N144" s="94"/>
    </row>
    <row r="145" spans="1:14" ht="78.75">
      <c r="A145" s="93" t="s">
        <v>264</v>
      </c>
      <c r="B145" s="93" t="s">
        <v>700</v>
      </c>
      <c r="C145" s="94" t="s">
        <v>697</v>
      </c>
      <c r="D145" s="94" t="s">
        <v>701</v>
      </c>
      <c r="E145" s="93" t="s">
        <v>700</v>
      </c>
      <c r="F145" s="94" t="s">
        <v>702</v>
      </c>
      <c r="G145" s="94" t="s">
        <v>703</v>
      </c>
      <c r="H145" s="79">
        <v>1100</v>
      </c>
      <c r="I145" s="79"/>
      <c r="J145" s="79"/>
      <c r="K145" s="79">
        <v>1320</v>
      </c>
      <c r="L145" s="79"/>
      <c r="M145" s="79"/>
      <c r="N145" s="94"/>
    </row>
    <row r="146" spans="1:14" ht="63">
      <c r="A146" s="93" t="s">
        <v>265</v>
      </c>
      <c r="B146" s="93" t="s">
        <v>542</v>
      </c>
      <c r="C146" s="94" t="s">
        <v>701</v>
      </c>
      <c r="D146" s="94" t="s">
        <v>704</v>
      </c>
      <c r="E146" s="810" t="s">
        <v>542</v>
      </c>
      <c r="F146" s="810" t="s">
        <v>545</v>
      </c>
      <c r="G146" s="810" t="s">
        <v>705</v>
      </c>
      <c r="H146" s="831">
        <v>1100</v>
      </c>
      <c r="I146" s="831"/>
      <c r="J146" s="831"/>
      <c r="K146" s="831">
        <v>1320</v>
      </c>
      <c r="L146" s="831"/>
      <c r="M146" s="831"/>
      <c r="N146" s="810" t="s">
        <v>126</v>
      </c>
    </row>
    <row r="147" spans="1:14" ht="31.5">
      <c r="A147" s="93" t="s">
        <v>266</v>
      </c>
      <c r="B147" s="93" t="s">
        <v>542</v>
      </c>
      <c r="C147" s="94" t="s">
        <v>706</v>
      </c>
      <c r="D147" s="94" t="s">
        <v>707</v>
      </c>
      <c r="E147" s="810"/>
      <c r="F147" s="810"/>
      <c r="G147" s="810"/>
      <c r="H147" s="832"/>
      <c r="I147" s="832"/>
      <c r="J147" s="832"/>
      <c r="K147" s="832"/>
      <c r="L147" s="832"/>
      <c r="M147" s="832"/>
      <c r="N147" s="810"/>
    </row>
    <row r="148" spans="1:14" ht="47.25">
      <c r="A148" s="93" t="s">
        <v>267</v>
      </c>
      <c r="B148" s="93" t="s">
        <v>708</v>
      </c>
      <c r="C148" s="94"/>
      <c r="D148" s="94"/>
      <c r="E148" s="93" t="s">
        <v>709</v>
      </c>
      <c r="F148" s="94"/>
      <c r="G148" s="94"/>
      <c r="H148" s="79">
        <v>180</v>
      </c>
      <c r="I148" s="79"/>
      <c r="J148" s="79"/>
      <c r="K148" s="79">
        <v>200</v>
      </c>
      <c r="L148" s="79"/>
      <c r="M148" s="79"/>
      <c r="N148" s="94"/>
    </row>
    <row r="149" spans="1:14">
      <c r="A149" s="102" t="s">
        <v>218</v>
      </c>
      <c r="B149" s="96" t="s">
        <v>145</v>
      </c>
      <c r="C149" s="94"/>
      <c r="D149" s="94"/>
      <c r="E149" s="93"/>
      <c r="F149" s="94"/>
      <c r="G149" s="94"/>
      <c r="H149" s="78"/>
      <c r="I149" s="78"/>
      <c r="J149" s="78"/>
      <c r="K149" s="78"/>
      <c r="L149" s="78"/>
      <c r="M149" s="78"/>
      <c r="N149" s="94"/>
    </row>
    <row r="150" spans="1:14" ht="31.5">
      <c r="A150" s="103" t="s">
        <v>91</v>
      </c>
      <c r="B150" s="93" t="s">
        <v>528</v>
      </c>
      <c r="C150" s="94" t="s">
        <v>725</v>
      </c>
      <c r="D150" s="94" t="s">
        <v>725</v>
      </c>
      <c r="E150" s="93" t="s">
        <v>528</v>
      </c>
      <c r="F150" s="94" t="s">
        <v>722</v>
      </c>
      <c r="G150" s="94" t="s">
        <v>725</v>
      </c>
      <c r="H150" s="78">
        <v>430</v>
      </c>
      <c r="I150" s="78">
        <v>320</v>
      </c>
      <c r="J150" s="78">
        <v>230</v>
      </c>
      <c r="K150" s="78">
        <v>830</v>
      </c>
      <c r="L150" s="78">
        <v>380</v>
      </c>
      <c r="M150" s="78">
        <v>260</v>
      </c>
      <c r="N150" s="94" t="s">
        <v>119</v>
      </c>
    </row>
    <row r="151" spans="1:14" ht="31.5">
      <c r="A151" s="103" t="s">
        <v>92</v>
      </c>
      <c r="B151" s="93" t="s">
        <v>531</v>
      </c>
      <c r="C151" s="94" t="s">
        <v>722</v>
      </c>
      <c r="D151" s="94" t="s">
        <v>725</v>
      </c>
      <c r="E151" s="93" t="s">
        <v>531</v>
      </c>
      <c r="F151" s="94" t="s">
        <v>722</v>
      </c>
      <c r="G151" s="94" t="s">
        <v>726</v>
      </c>
      <c r="H151" s="79">
        <v>630</v>
      </c>
      <c r="I151" s="79">
        <v>500</v>
      </c>
      <c r="J151" s="79">
        <v>380</v>
      </c>
      <c r="K151" s="78">
        <v>840</v>
      </c>
      <c r="L151" s="78"/>
      <c r="M151" s="78"/>
      <c r="N151" s="94" t="s">
        <v>130</v>
      </c>
    </row>
    <row r="152" spans="1:14" ht="31.5">
      <c r="A152" s="103" t="s">
        <v>93</v>
      </c>
      <c r="B152" s="93" t="s">
        <v>727</v>
      </c>
      <c r="C152" s="94" t="s">
        <v>728</v>
      </c>
      <c r="D152" s="94" t="s">
        <v>725</v>
      </c>
      <c r="E152" s="93" t="s">
        <v>727</v>
      </c>
      <c r="F152" s="94" t="s">
        <v>728</v>
      </c>
      <c r="G152" s="94" t="s">
        <v>726</v>
      </c>
      <c r="H152" s="79">
        <v>530</v>
      </c>
      <c r="I152" s="79">
        <v>420</v>
      </c>
      <c r="J152" s="79">
        <v>320</v>
      </c>
      <c r="K152" s="78">
        <v>850</v>
      </c>
      <c r="L152" s="78"/>
      <c r="M152" s="78"/>
      <c r="N152" s="94" t="s">
        <v>127</v>
      </c>
    </row>
    <row r="153" spans="1:14" ht="31.5">
      <c r="A153" s="103" t="s">
        <v>106</v>
      </c>
      <c r="B153" s="93" t="s">
        <v>538</v>
      </c>
      <c r="C153" s="94" t="s">
        <v>722</v>
      </c>
      <c r="D153" s="94" t="s">
        <v>728</v>
      </c>
      <c r="E153" s="810" t="s">
        <v>538</v>
      </c>
      <c r="F153" s="810" t="s">
        <v>729</v>
      </c>
      <c r="G153" s="810" t="s">
        <v>413</v>
      </c>
      <c r="H153" s="831">
        <v>630</v>
      </c>
      <c r="I153" s="831">
        <v>490</v>
      </c>
      <c r="J153" s="831">
        <v>350</v>
      </c>
      <c r="K153" s="834">
        <v>840</v>
      </c>
      <c r="L153" s="834"/>
      <c r="M153" s="834"/>
      <c r="N153" s="810" t="s">
        <v>131</v>
      </c>
    </row>
    <row r="154" spans="1:14" ht="31.5">
      <c r="A154" s="103" t="s">
        <v>160</v>
      </c>
      <c r="B154" s="93" t="s">
        <v>730</v>
      </c>
      <c r="C154" s="94" t="s">
        <v>731</v>
      </c>
      <c r="D154" s="94" t="s">
        <v>560</v>
      </c>
      <c r="E154" s="810"/>
      <c r="F154" s="810"/>
      <c r="G154" s="810"/>
      <c r="H154" s="832"/>
      <c r="I154" s="832"/>
      <c r="J154" s="832"/>
      <c r="K154" s="834"/>
      <c r="L154" s="834"/>
      <c r="M154" s="834"/>
      <c r="N154" s="810"/>
    </row>
    <row r="155" spans="1:14" ht="31.5">
      <c r="A155" s="103" t="s">
        <v>161</v>
      </c>
      <c r="B155" s="93" t="s">
        <v>732</v>
      </c>
      <c r="C155" s="93" t="s">
        <v>733</v>
      </c>
      <c r="D155" s="93" t="s">
        <v>734</v>
      </c>
      <c r="E155" s="93" t="s">
        <v>550</v>
      </c>
      <c r="F155" s="93" t="s">
        <v>735</v>
      </c>
      <c r="G155" s="93" t="s">
        <v>736</v>
      </c>
      <c r="H155" s="79"/>
      <c r="I155" s="79"/>
      <c r="J155" s="79"/>
      <c r="K155" s="78"/>
      <c r="L155" s="78"/>
      <c r="M155" s="78"/>
      <c r="N155" s="94" t="s">
        <v>132</v>
      </c>
    </row>
    <row r="156" spans="1:14" ht="31.5">
      <c r="A156" s="103" t="s">
        <v>268</v>
      </c>
      <c r="B156" s="93" t="s">
        <v>546</v>
      </c>
      <c r="C156" s="94" t="s">
        <v>725</v>
      </c>
      <c r="D156" s="94" t="s">
        <v>737</v>
      </c>
      <c r="E156" s="93" t="s">
        <v>546</v>
      </c>
      <c r="F156" s="94" t="s">
        <v>725</v>
      </c>
      <c r="G156" s="94" t="s">
        <v>459</v>
      </c>
      <c r="H156" s="79">
        <v>420</v>
      </c>
      <c r="I156" s="79">
        <v>350</v>
      </c>
      <c r="J156" s="79">
        <v>210</v>
      </c>
      <c r="K156" s="78">
        <v>520</v>
      </c>
      <c r="L156" s="78">
        <v>410</v>
      </c>
      <c r="M156" s="78">
        <v>240</v>
      </c>
      <c r="N156" s="94" t="s">
        <v>118</v>
      </c>
    </row>
    <row r="159" spans="1:14">
      <c r="A159" s="90" t="s">
        <v>175</v>
      </c>
    </row>
    <row r="161" spans="1:14">
      <c r="A161" s="809" t="s">
        <v>11</v>
      </c>
      <c r="B161" s="824" t="s">
        <v>15</v>
      </c>
      <c r="C161" s="824"/>
      <c r="D161" s="824"/>
      <c r="E161" s="809" t="s">
        <v>12</v>
      </c>
      <c r="F161" s="809"/>
      <c r="G161" s="809"/>
      <c r="H161" s="837" t="s">
        <v>74</v>
      </c>
      <c r="I161" s="838"/>
      <c r="J161" s="839"/>
      <c r="K161" s="840" t="s">
        <v>9</v>
      </c>
      <c r="L161" s="809"/>
      <c r="M161" s="809"/>
      <c r="N161" s="809" t="s">
        <v>2</v>
      </c>
    </row>
    <row r="162" spans="1:14">
      <c r="A162" s="809"/>
      <c r="B162" s="809" t="s">
        <v>13</v>
      </c>
      <c r="C162" s="809" t="s">
        <v>1</v>
      </c>
      <c r="D162" s="809"/>
      <c r="E162" s="809" t="s">
        <v>13</v>
      </c>
      <c r="F162" s="809" t="s">
        <v>1</v>
      </c>
      <c r="G162" s="809"/>
      <c r="H162" s="809" t="s">
        <v>5</v>
      </c>
      <c r="I162" s="809" t="s">
        <v>6</v>
      </c>
      <c r="J162" s="809" t="s">
        <v>7</v>
      </c>
      <c r="K162" s="809" t="s">
        <v>5</v>
      </c>
      <c r="L162" s="809" t="s">
        <v>6</v>
      </c>
      <c r="M162" s="809" t="s">
        <v>7</v>
      </c>
      <c r="N162" s="809"/>
    </row>
    <row r="163" spans="1:14">
      <c r="A163" s="809"/>
      <c r="B163" s="809"/>
      <c r="C163" s="71" t="s">
        <v>3</v>
      </c>
      <c r="D163" s="71" t="s">
        <v>14</v>
      </c>
      <c r="E163" s="809"/>
      <c r="F163" s="71" t="s">
        <v>3</v>
      </c>
      <c r="G163" s="71" t="s">
        <v>14</v>
      </c>
      <c r="H163" s="809"/>
      <c r="I163" s="809"/>
      <c r="J163" s="809"/>
      <c r="K163" s="809"/>
      <c r="L163" s="809"/>
      <c r="M163" s="809"/>
      <c r="N163" s="809"/>
    </row>
    <row r="164" spans="1:14">
      <c r="A164" s="76">
        <v>1</v>
      </c>
      <c r="B164" s="76">
        <v>2</v>
      </c>
      <c r="C164" s="76">
        <v>3</v>
      </c>
      <c r="D164" s="76">
        <v>4</v>
      </c>
      <c r="E164" s="76">
        <v>5</v>
      </c>
      <c r="F164" s="76">
        <v>6</v>
      </c>
      <c r="G164" s="76">
        <v>7</v>
      </c>
      <c r="H164" s="76"/>
      <c r="I164" s="76"/>
      <c r="J164" s="76"/>
      <c r="K164" s="76">
        <v>8</v>
      </c>
      <c r="L164" s="76">
        <v>9</v>
      </c>
      <c r="M164" s="76">
        <v>10</v>
      </c>
      <c r="N164" s="76">
        <v>11</v>
      </c>
    </row>
    <row r="165" spans="1:14" ht="31.5">
      <c r="A165" s="92" t="s">
        <v>200</v>
      </c>
      <c r="B165" s="92" t="s">
        <v>154</v>
      </c>
      <c r="C165" s="76"/>
      <c r="D165" s="76"/>
      <c r="E165" s="76"/>
      <c r="F165" s="76"/>
      <c r="G165" s="76"/>
      <c r="H165" s="76"/>
      <c r="I165" s="76"/>
      <c r="J165" s="76"/>
      <c r="K165" s="76"/>
      <c r="L165" s="76"/>
      <c r="M165" s="76"/>
      <c r="N165" s="76"/>
    </row>
    <row r="166" spans="1:14" ht="78.75">
      <c r="A166" s="78" t="s">
        <v>23</v>
      </c>
      <c r="B166" s="93" t="s">
        <v>429</v>
      </c>
      <c r="C166" s="94" t="s">
        <v>430</v>
      </c>
      <c r="D166" s="94" t="s">
        <v>431</v>
      </c>
      <c r="E166" s="93" t="s">
        <v>432</v>
      </c>
      <c r="F166" s="94" t="s">
        <v>433</v>
      </c>
      <c r="G166" s="94" t="s">
        <v>434</v>
      </c>
      <c r="H166" s="72">
        <v>550</v>
      </c>
      <c r="I166" s="72"/>
      <c r="J166" s="72"/>
      <c r="K166" s="72">
        <v>650</v>
      </c>
      <c r="L166" s="72"/>
      <c r="M166" s="72"/>
      <c r="N166" s="73" t="s">
        <v>110</v>
      </c>
    </row>
    <row r="167" spans="1:14" ht="47.25">
      <c r="A167" s="78" t="s">
        <v>24</v>
      </c>
      <c r="B167" s="93" t="s">
        <v>435</v>
      </c>
      <c r="C167" s="94" t="s">
        <v>436</v>
      </c>
      <c r="D167" s="94" t="s">
        <v>437</v>
      </c>
      <c r="E167" s="93" t="s">
        <v>435</v>
      </c>
      <c r="F167" s="94" t="s">
        <v>438</v>
      </c>
      <c r="G167" s="94" t="s">
        <v>437</v>
      </c>
      <c r="H167" s="72">
        <v>1000</v>
      </c>
      <c r="I167" s="72">
        <v>370</v>
      </c>
      <c r="J167" s="72">
        <v>230</v>
      </c>
      <c r="K167" s="72">
        <v>1300</v>
      </c>
      <c r="L167" s="72">
        <v>440</v>
      </c>
      <c r="M167" s="72">
        <v>260</v>
      </c>
      <c r="N167" s="73" t="s">
        <v>113</v>
      </c>
    </row>
    <row r="168" spans="1:14" ht="63">
      <c r="A168" s="78" t="s">
        <v>155</v>
      </c>
      <c r="B168" s="93" t="s">
        <v>439</v>
      </c>
      <c r="C168" s="94" t="s">
        <v>440</v>
      </c>
      <c r="D168" s="94" t="s">
        <v>441</v>
      </c>
      <c r="E168" s="93" t="s">
        <v>439</v>
      </c>
      <c r="F168" s="94" t="s">
        <v>440</v>
      </c>
      <c r="G168" s="94" t="s">
        <v>442</v>
      </c>
      <c r="H168" s="72">
        <v>550</v>
      </c>
      <c r="I168" s="72"/>
      <c r="J168" s="72"/>
      <c r="K168" s="72">
        <v>650</v>
      </c>
      <c r="L168" s="72"/>
      <c r="M168" s="72"/>
      <c r="N168" s="73" t="s">
        <v>111</v>
      </c>
    </row>
    <row r="169" spans="1:14" ht="78.75">
      <c r="A169" s="78" t="s">
        <v>156</v>
      </c>
      <c r="B169" s="93" t="s">
        <v>443</v>
      </c>
      <c r="C169" s="94" t="s">
        <v>444</v>
      </c>
      <c r="D169" s="94" t="s">
        <v>445</v>
      </c>
      <c r="E169" s="93" t="s">
        <v>446</v>
      </c>
      <c r="F169" s="94" t="s">
        <v>447</v>
      </c>
      <c r="G169" s="94" t="s">
        <v>448</v>
      </c>
      <c r="H169" s="72">
        <v>750</v>
      </c>
      <c r="I169" s="72"/>
      <c r="J169" s="72"/>
      <c r="K169" s="72">
        <v>950</v>
      </c>
      <c r="L169" s="72"/>
      <c r="M169" s="72"/>
      <c r="N169" s="73" t="s">
        <v>110</v>
      </c>
    </row>
    <row r="170" spans="1:14" ht="78.75">
      <c r="A170" s="78" t="s">
        <v>162</v>
      </c>
      <c r="B170" s="93" t="s">
        <v>449</v>
      </c>
      <c r="C170" s="94" t="s">
        <v>450</v>
      </c>
      <c r="D170" s="94" t="s">
        <v>451</v>
      </c>
      <c r="E170" s="93" t="s">
        <v>452</v>
      </c>
      <c r="F170" s="94" t="s">
        <v>453</v>
      </c>
      <c r="G170" s="94" t="s">
        <v>454</v>
      </c>
      <c r="H170" s="72">
        <v>800</v>
      </c>
      <c r="I170" s="72"/>
      <c r="J170" s="72"/>
      <c r="K170" s="72">
        <v>1000</v>
      </c>
      <c r="L170" s="72"/>
      <c r="M170" s="72"/>
      <c r="N170" s="73" t="s">
        <v>110</v>
      </c>
    </row>
    <row r="171" spans="1:14" ht="31.5">
      <c r="A171" s="78" t="s">
        <v>163</v>
      </c>
      <c r="B171" s="93" t="s">
        <v>455</v>
      </c>
      <c r="C171" s="94" t="s">
        <v>456</v>
      </c>
      <c r="D171" s="94" t="s">
        <v>457</v>
      </c>
      <c r="E171" s="93" t="s">
        <v>455</v>
      </c>
      <c r="F171" s="94" t="s">
        <v>456</v>
      </c>
      <c r="G171" s="94" t="s">
        <v>452</v>
      </c>
      <c r="H171" s="72">
        <v>900</v>
      </c>
      <c r="I171" s="72"/>
      <c r="J171" s="72"/>
      <c r="K171" s="72">
        <v>1100</v>
      </c>
      <c r="L171" s="72"/>
      <c r="M171" s="72"/>
      <c r="N171" s="73" t="s">
        <v>112</v>
      </c>
    </row>
    <row r="172" spans="1:14" ht="47.25">
      <c r="A172" s="78" t="s">
        <v>177</v>
      </c>
      <c r="B172" s="93" t="s">
        <v>458</v>
      </c>
      <c r="C172" s="94" t="s">
        <v>459</v>
      </c>
      <c r="D172" s="94" t="s">
        <v>460</v>
      </c>
      <c r="E172" s="93" t="s">
        <v>458</v>
      </c>
      <c r="F172" s="94" t="s">
        <v>461</v>
      </c>
      <c r="G172" s="94" t="s">
        <v>460</v>
      </c>
      <c r="H172" s="72">
        <v>1000</v>
      </c>
      <c r="I172" s="72"/>
      <c r="J172" s="72"/>
      <c r="K172" s="72">
        <v>1300</v>
      </c>
      <c r="L172" s="72"/>
      <c r="M172" s="72"/>
      <c r="N172" s="73" t="s">
        <v>114</v>
      </c>
    </row>
    <row r="173" spans="1:14" ht="63">
      <c r="A173" s="78" t="s">
        <v>178</v>
      </c>
      <c r="B173" s="93" t="s">
        <v>462</v>
      </c>
      <c r="C173" s="94" t="s">
        <v>463</v>
      </c>
      <c r="D173" s="94" t="s">
        <v>464</v>
      </c>
      <c r="E173" s="93" t="s">
        <v>458</v>
      </c>
      <c r="F173" s="94" t="s">
        <v>463</v>
      </c>
      <c r="G173" s="94" t="s">
        <v>465</v>
      </c>
      <c r="H173" s="72">
        <v>750</v>
      </c>
      <c r="I173" s="72"/>
      <c r="J173" s="72"/>
      <c r="K173" s="72">
        <v>950</v>
      </c>
      <c r="L173" s="72"/>
      <c r="M173" s="72"/>
      <c r="N173" s="73" t="s">
        <v>110</v>
      </c>
    </row>
    <row r="174" spans="1:14" ht="47.25">
      <c r="A174" s="78" t="s">
        <v>179</v>
      </c>
      <c r="B174" s="93" t="s">
        <v>466</v>
      </c>
      <c r="C174" s="94" t="s">
        <v>18</v>
      </c>
      <c r="D174" s="94" t="s">
        <v>467</v>
      </c>
      <c r="E174" s="810" t="s">
        <v>466</v>
      </c>
      <c r="F174" s="810" t="s">
        <v>17</v>
      </c>
      <c r="G174" s="810" t="s">
        <v>467</v>
      </c>
      <c r="H174" s="811">
        <v>750</v>
      </c>
      <c r="I174" s="811"/>
      <c r="J174" s="811"/>
      <c r="K174" s="811">
        <v>950</v>
      </c>
      <c r="L174" s="811"/>
      <c r="M174" s="811"/>
      <c r="N174" s="815" t="s">
        <v>115</v>
      </c>
    </row>
    <row r="175" spans="1:14" ht="31.5">
      <c r="A175" s="78" t="s">
        <v>180</v>
      </c>
      <c r="B175" s="93" t="s">
        <v>16</v>
      </c>
      <c r="C175" s="94" t="s">
        <v>17</v>
      </c>
      <c r="D175" s="94" t="s">
        <v>18</v>
      </c>
      <c r="E175" s="810"/>
      <c r="F175" s="810"/>
      <c r="G175" s="810"/>
      <c r="H175" s="811"/>
      <c r="I175" s="811"/>
      <c r="J175" s="811"/>
      <c r="K175" s="811"/>
      <c r="L175" s="811"/>
      <c r="M175" s="811"/>
      <c r="N175" s="815"/>
    </row>
    <row r="176" spans="1:14" ht="63">
      <c r="A176" s="78" t="s">
        <v>224</v>
      </c>
      <c r="B176" s="93" t="s">
        <v>468</v>
      </c>
      <c r="C176" s="94" t="s">
        <v>450</v>
      </c>
      <c r="D176" s="94" t="s">
        <v>469</v>
      </c>
      <c r="E176" s="93" t="s">
        <v>470</v>
      </c>
      <c r="F176" s="94" t="s">
        <v>471</v>
      </c>
      <c r="G176" s="94" t="s">
        <v>472</v>
      </c>
      <c r="H176" s="72">
        <v>750</v>
      </c>
      <c r="I176" s="72"/>
      <c r="J176" s="72"/>
      <c r="K176" s="72">
        <v>950</v>
      </c>
      <c r="L176" s="72"/>
      <c r="M176" s="72"/>
      <c r="N176" s="73" t="s">
        <v>110</v>
      </c>
    </row>
    <row r="177" spans="1:14" ht="47.25">
      <c r="A177" s="78" t="s">
        <v>225</v>
      </c>
      <c r="B177" s="93" t="s">
        <v>473</v>
      </c>
      <c r="C177" s="94" t="s">
        <v>474</v>
      </c>
      <c r="D177" s="94" t="s">
        <v>475</v>
      </c>
      <c r="E177" s="93" t="s">
        <v>473</v>
      </c>
      <c r="F177" s="94" t="s">
        <v>476</v>
      </c>
      <c r="G177" s="94" t="s">
        <v>475</v>
      </c>
      <c r="H177" s="72">
        <v>1000</v>
      </c>
      <c r="I177" s="72"/>
      <c r="J177" s="72"/>
      <c r="K177" s="72">
        <v>1300</v>
      </c>
      <c r="L177" s="72"/>
      <c r="M177" s="72"/>
      <c r="N177" s="73" t="s">
        <v>119</v>
      </c>
    </row>
    <row r="178" spans="1:14" ht="47.25">
      <c r="A178" s="78" t="s">
        <v>226</v>
      </c>
      <c r="B178" s="93" t="s">
        <v>477</v>
      </c>
      <c r="C178" s="94" t="s">
        <v>474</v>
      </c>
      <c r="D178" s="94" t="s">
        <v>475</v>
      </c>
      <c r="E178" s="93" t="s">
        <v>477</v>
      </c>
      <c r="F178" s="94" t="s">
        <v>476</v>
      </c>
      <c r="G178" s="94" t="s">
        <v>475</v>
      </c>
      <c r="H178" s="72">
        <v>800</v>
      </c>
      <c r="I178" s="72"/>
      <c r="J178" s="72"/>
      <c r="K178" s="72">
        <v>1000</v>
      </c>
      <c r="L178" s="72"/>
      <c r="M178" s="72"/>
      <c r="N178" s="73" t="s">
        <v>119</v>
      </c>
    </row>
    <row r="179" spans="1:14" ht="31.5">
      <c r="A179" s="95" t="s">
        <v>201</v>
      </c>
      <c r="B179" s="96" t="s">
        <v>32</v>
      </c>
      <c r="C179" s="97"/>
      <c r="D179" s="97"/>
      <c r="E179" s="96"/>
      <c r="F179" s="97"/>
      <c r="G179" s="97"/>
      <c r="H179" s="77"/>
      <c r="I179" s="77"/>
      <c r="J179" s="77"/>
      <c r="K179" s="77"/>
      <c r="L179" s="77"/>
      <c r="M179" s="77"/>
      <c r="N179" s="98"/>
    </row>
    <row r="180" spans="1:14" ht="94.5">
      <c r="A180" s="78" t="s">
        <v>75</v>
      </c>
      <c r="B180" s="93" t="s">
        <v>478</v>
      </c>
      <c r="C180" s="94"/>
      <c r="D180" s="94"/>
      <c r="E180" s="93" t="s">
        <v>478</v>
      </c>
      <c r="F180" s="94" t="s">
        <v>479</v>
      </c>
      <c r="G180" s="94" t="s">
        <v>480</v>
      </c>
      <c r="H180" s="72">
        <v>300</v>
      </c>
      <c r="I180" s="72">
        <v>160</v>
      </c>
      <c r="J180" s="72">
        <v>130</v>
      </c>
      <c r="K180" s="72">
        <v>360</v>
      </c>
      <c r="L180" s="72">
        <v>180</v>
      </c>
      <c r="M180" s="72">
        <v>140</v>
      </c>
      <c r="N180" s="73" t="s">
        <v>116</v>
      </c>
    </row>
    <row r="181" spans="1:14" ht="63">
      <c r="A181" s="78" t="s">
        <v>76</v>
      </c>
      <c r="B181" s="93" t="s">
        <v>481</v>
      </c>
      <c r="C181" s="94" t="s">
        <v>482</v>
      </c>
      <c r="D181" s="94" t="s">
        <v>483</v>
      </c>
      <c r="E181" s="810" t="s">
        <v>484</v>
      </c>
      <c r="F181" s="810" t="s">
        <v>485</v>
      </c>
      <c r="G181" s="810" t="s">
        <v>486</v>
      </c>
      <c r="H181" s="816">
        <v>360</v>
      </c>
      <c r="I181" s="816">
        <v>190</v>
      </c>
      <c r="J181" s="816">
        <v>130</v>
      </c>
      <c r="K181" s="816">
        <v>430</v>
      </c>
      <c r="L181" s="816">
        <v>210</v>
      </c>
      <c r="M181" s="816">
        <v>140</v>
      </c>
      <c r="N181" s="812" t="s">
        <v>117</v>
      </c>
    </row>
    <row r="182" spans="1:14" ht="31.5">
      <c r="A182" s="78" t="s">
        <v>97</v>
      </c>
      <c r="B182" s="93" t="s">
        <v>487</v>
      </c>
      <c r="C182" s="94" t="s">
        <v>488</v>
      </c>
      <c r="D182" s="94" t="s">
        <v>489</v>
      </c>
      <c r="E182" s="810"/>
      <c r="F182" s="810"/>
      <c r="G182" s="810"/>
      <c r="H182" s="817"/>
      <c r="I182" s="817"/>
      <c r="J182" s="817"/>
      <c r="K182" s="817"/>
      <c r="L182" s="817"/>
      <c r="M182" s="817"/>
      <c r="N182" s="813"/>
    </row>
    <row r="183" spans="1:14" ht="47.25">
      <c r="A183" s="78" t="s">
        <v>98</v>
      </c>
      <c r="B183" s="93" t="s">
        <v>490</v>
      </c>
      <c r="C183" s="94" t="s">
        <v>491</v>
      </c>
      <c r="D183" s="94" t="s">
        <v>492</v>
      </c>
      <c r="E183" s="93" t="s">
        <v>490</v>
      </c>
      <c r="F183" s="94" t="s">
        <v>491</v>
      </c>
      <c r="G183" s="94" t="s">
        <v>476</v>
      </c>
      <c r="H183" s="72">
        <v>650</v>
      </c>
      <c r="I183" s="72"/>
      <c r="J183" s="72"/>
      <c r="K183" s="72">
        <v>800</v>
      </c>
      <c r="L183" s="72"/>
      <c r="M183" s="72"/>
      <c r="N183" s="73" t="s">
        <v>118</v>
      </c>
    </row>
    <row r="184" spans="1:14" ht="31.5">
      <c r="A184" s="78" t="s">
        <v>157</v>
      </c>
      <c r="B184" s="93" t="s">
        <v>493</v>
      </c>
      <c r="C184" s="94" t="s">
        <v>494</v>
      </c>
      <c r="D184" s="94" t="s">
        <v>474</v>
      </c>
      <c r="E184" s="93" t="s">
        <v>493</v>
      </c>
      <c r="F184" s="94" t="s">
        <v>494</v>
      </c>
      <c r="G184" s="94" t="s">
        <v>495</v>
      </c>
      <c r="H184" s="72">
        <v>650</v>
      </c>
      <c r="I184" s="72"/>
      <c r="J184" s="72"/>
      <c r="K184" s="72"/>
      <c r="L184" s="72"/>
      <c r="M184" s="72"/>
      <c r="N184" s="73" t="s">
        <v>118</v>
      </c>
    </row>
    <row r="185" spans="1:14" ht="31.5">
      <c r="A185" s="78" t="s">
        <v>158</v>
      </c>
      <c r="B185" s="93" t="s">
        <v>496</v>
      </c>
      <c r="C185" s="94" t="s">
        <v>151</v>
      </c>
      <c r="D185" s="94" t="s">
        <v>490</v>
      </c>
      <c r="E185" s="93" t="s">
        <v>496</v>
      </c>
      <c r="F185" s="94" t="s">
        <v>151</v>
      </c>
      <c r="G185" s="94" t="s">
        <v>497</v>
      </c>
      <c r="H185" s="72">
        <v>750</v>
      </c>
      <c r="I185" s="72"/>
      <c r="J185" s="72"/>
      <c r="K185" s="72">
        <v>950</v>
      </c>
      <c r="L185" s="72"/>
      <c r="M185" s="72"/>
      <c r="N185" s="73" t="s">
        <v>118</v>
      </c>
    </row>
    <row r="186" spans="1:14" ht="63">
      <c r="A186" s="78" t="s">
        <v>233</v>
      </c>
      <c r="B186" s="93" t="s">
        <v>66</v>
      </c>
      <c r="C186" s="94" t="s">
        <v>498</v>
      </c>
      <c r="D186" s="94" t="s">
        <v>499</v>
      </c>
      <c r="E186" s="93" t="s">
        <v>500</v>
      </c>
      <c r="F186" s="94" t="s">
        <v>498</v>
      </c>
      <c r="G186" s="94" t="s">
        <v>499</v>
      </c>
      <c r="H186" s="72">
        <v>800</v>
      </c>
      <c r="I186" s="72"/>
      <c r="J186" s="72"/>
      <c r="K186" s="72">
        <v>1000</v>
      </c>
      <c r="L186" s="72"/>
      <c r="M186" s="72"/>
      <c r="N186" s="73" t="s">
        <v>110</v>
      </c>
    </row>
    <row r="187" spans="1:14" ht="78.75">
      <c r="A187" s="78" t="s">
        <v>234</v>
      </c>
      <c r="B187" s="93" t="s">
        <v>501</v>
      </c>
      <c r="C187" s="94" t="s">
        <v>502</v>
      </c>
      <c r="D187" s="94" t="s">
        <v>503</v>
      </c>
      <c r="E187" s="93" t="s">
        <v>504</v>
      </c>
      <c r="F187" s="94" t="s">
        <v>502</v>
      </c>
      <c r="G187" s="94" t="s">
        <v>505</v>
      </c>
      <c r="H187" s="72">
        <v>450</v>
      </c>
      <c r="I187" s="72"/>
      <c r="J187" s="72"/>
      <c r="K187" s="72">
        <v>550</v>
      </c>
      <c r="L187" s="72"/>
      <c r="M187" s="72"/>
      <c r="N187" s="73" t="s">
        <v>110</v>
      </c>
    </row>
    <row r="188" spans="1:14" ht="31.5">
      <c r="A188" s="78" t="s">
        <v>235</v>
      </c>
      <c r="B188" s="93" t="s">
        <v>506</v>
      </c>
      <c r="C188" s="94" t="s">
        <v>507</v>
      </c>
      <c r="D188" s="94" t="s">
        <v>508</v>
      </c>
      <c r="E188" s="93" t="s">
        <v>506</v>
      </c>
      <c r="F188" s="94" t="s">
        <v>507</v>
      </c>
      <c r="G188" s="94" t="s">
        <v>509</v>
      </c>
      <c r="H188" s="72">
        <v>450</v>
      </c>
      <c r="I188" s="72"/>
      <c r="J188" s="72"/>
      <c r="K188" s="72">
        <v>550</v>
      </c>
      <c r="L188" s="72"/>
      <c r="M188" s="72"/>
      <c r="N188" s="73" t="s">
        <v>118</v>
      </c>
    </row>
    <row r="189" spans="1:14" ht="63">
      <c r="A189" s="78" t="s">
        <v>236</v>
      </c>
      <c r="B189" s="93" t="s">
        <v>510</v>
      </c>
      <c r="C189" s="94" t="s">
        <v>511</v>
      </c>
      <c r="D189" s="94" t="s">
        <v>503</v>
      </c>
      <c r="E189" s="93" t="s">
        <v>512</v>
      </c>
      <c r="F189" s="94" t="s">
        <v>513</v>
      </c>
      <c r="G189" s="94" t="s">
        <v>514</v>
      </c>
      <c r="H189" s="72">
        <v>450</v>
      </c>
      <c r="I189" s="72"/>
      <c r="J189" s="72"/>
      <c r="K189" s="72">
        <v>550</v>
      </c>
      <c r="L189" s="72"/>
      <c r="M189" s="72"/>
      <c r="N189" s="73" t="s">
        <v>110</v>
      </c>
    </row>
    <row r="190" spans="1:14" ht="47.25">
      <c r="A190" s="78" t="s">
        <v>237</v>
      </c>
      <c r="B190" s="93" t="s">
        <v>515</v>
      </c>
      <c r="C190" s="94" t="s">
        <v>516</v>
      </c>
      <c r="D190" s="94" t="s">
        <v>517</v>
      </c>
      <c r="E190" s="93" t="s">
        <v>515</v>
      </c>
      <c r="F190" s="94" t="s">
        <v>518</v>
      </c>
      <c r="G190" s="94" t="s">
        <v>517</v>
      </c>
      <c r="H190" s="72">
        <v>450</v>
      </c>
      <c r="I190" s="72"/>
      <c r="J190" s="72"/>
      <c r="K190" s="72">
        <v>550</v>
      </c>
      <c r="L190" s="72"/>
      <c r="M190" s="72"/>
      <c r="N190" s="73" t="s">
        <v>119</v>
      </c>
    </row>
    <row r="191" spans="1:14" ht="63">
      <c r="A191" s="78" t="s">
        <v>238</v>
      </c>
      <c r="B191" s="93" t="s">
        <v>519</v>
      </c>
      <c r="C191" s="94" t="s">
        <v>507</v>
      </c>
      <c r="D191" s="94" t="s">
        <v>508</v>
      </c>
      <c r="E191" s="93" t="s">
        <v>520</v>
      </c>
      <c r="F191" s="94" t="s">
        <v>521</v>
      </c>
      <c r="G191" s="94" t="s">
        <v>522</v>
      </c>
      <c r="H191" s="72">
        <v>450</v>
      </c>
      <c r="I191" s="72"/>
      <c r="J191" s="72"/>
      <c r="K191" s="72">
        <v>550</v>
      </c>
      <c r="L191" s="72"/>
      <c r="M191" s="72"/>
      <c r="N191" s="73" t="s">
        <v>110</v>
      </c>
    </row>
    <row r="192" spans="1:14" ht="31.5">
      <c r="A192" s="78" t="s">
        <v>239</v>
      </c>
      <c r="B192" s="818" t="s">
        <v>150</v>
      </c>
      <c r="C192" s="818" t="s">
        <v>151</v>
      </c>
      <c r="D192" s="818" t="s">
        <v>152</v>
      </c>
      <c r="E192" s="93" t="s">
        <v>150</v>
      </c>
      <c r="F192" s="94" t="s">
        <v>151</v>
      </c>
      <c r="G192" s="94" t="s">
        <v>428</v>
      </c>
      <c r="H192" s="72">
        <v>1000</v>
      </c>
      <c r="I192" s="72"/>
      <c r="J192" s="72"/>
      <c r="K192" s="72">
        <v>1250</v>
      </c>
      <c r="L192" s="72"/>
      <c r="M192" s="72"/>
      <c r="N192" s="812" t="s">
        <v>153</v>
      </c>
    </row>
    <row r="193" spans="1:14" ht="31.5">
      <c r="A193" s="78" t="s">
        <v>240</v>
      </c>
      <c r="B193" s="819"/>
      <c r="C193" s="819"/>
      <c r="D193" s="819"/>
      <c r="E193" s="93" t="s">
        <v>150</v>
      </c>
      <c r="F193" s="94" t="s">
        <v>428</v>
      </c>
      <c r="G193" s="94" t="s">
        <v>152</v>
      </c>
      <c r="H193" s="72">
        <v>1000</v>
      </c>
      <c r="I193" s="72"/>
      <c r="J193" s="72"/>
      <c r="K193" s="72">
        <v>1250</v>
      </c>
      <c r="L193" s="72"/>
      <c r="M193" s="72"/>
      <c r="N193" s="813"/>
    </row>
    <row r="194" spans="1:14" ht="31.5">
      <c r="A194" s="78" t="s">
        <v>241</v>
      </c>
      <c r="B194" s="818">
        <v>0</v>
      </c>
      <c r="C194" s="818">
        <v>0</v>
      </c>
      <c r="D194" s="818">
        <v>0</v>
      </c>
      <c r="E194" s="101" t="s">
        <v>523</v>
      </c>
      <c r="F194" s="101" t="s">
        <v>524</v>
      </c>
      <c r="G194" s="101" t="s">
        <v>525</v>
      </c>
      <c r="H194" s="72">
        <v>650</v>
      </c>
      <c r="I194" s="72"/>
      <c r="J194" s="72"/>
      <c r="K194" s="72">
        <v>800</v>
      </c>
      <c r="L194" s="72"/>
      <c r="M194" s="72"/>
      <c r="N194" s="812" t="s">
        <v>153</v>
      </c>
    </row>
    <row r="195" spans="1:14">
      <c r="A195" s="78" t="s">
        <v>242</v>
      </c>
      <c r="B195" s="819"/>
      <c r="C195" s="819"/>
      <c r="D195" s="819"/>
      <c r="E195" s="101">
        <v>0</v>
      </c>
      <c r="F195" s="101">
        <v>0</v>
      </c>
      <c r="G195" s="94">
        <v>0</v>
      </c>
      <c r="H195" s="72">
        <v>650</v>
      </c>
      <c r="I195" s="72"/>
      <c r="J195" s="72"/>
      <c r="K195" s="72">
        <v>800</v>
      </c>
      <c r="L195" s="72"/>
      <c r="M195" s="72"/>
      <c r="N195" s="813"/>
    </row>
    <row r="196" spans="1:14">
      <c r="A196" s="102" t="s">
        <v>202</v>
      </c>
      <c r="B196" s="15" t="s">
        <v>148</v>
      </c>
      <c r="C196" s="94"/>
      <c r="D196" s="94"/>
      <c r="E196" s="93"/>
      <c r="F196" s="94"/>
      <c r="G196" s="94"/>
      <c r="H196" s="78"/>
      <c r="I196" s="78"/>
      <c r="J196" s="78"/>
      <c r="K196" s="78"/>
      <c r="L196" s="78"/>
      <c r="M196" s="78"/>
      <c r="N196" s="94"/>
    </row>
    <row r="197" spans="1:14" ht="31.5">
      <c r="A197" s="103" t="s">
        <v>77</v>
      </c>
      <c r="B197" s="93" t="s">
        <v>605</v>
      </c>
      <c r="C197" s="94" t="s">
        <v>608</v>
      </c>
      <c r="D197" s="94" t="s">
        <v>609</v>
      </c>
      <c r="E197" s="93" t="s">
        <v>604</v>
      </c>
      <c r="F197" s="94" t="s">
        <v>608</v>
      </c>
      <c r="G197" s="94" t="s">
        <v>609</v>
      </c>
      <c r="H197" s="79">
        <v>350</v>
      </c>
      <c r="I197" s="79">
        <v>240</v>
      </c>
      <c r="J197" s="79">
        <v>160</v>
      </c>
      <c r="K197" s="78">
        <v>430</v>
      </c>
      <c r="L197" s="78">
        <v>290</v>
      </c>
      <c r="M197" s="78">
        <v>180</v>
      </c>
      <c r="N197" s="94" t="s">
        <v>120</v>
      </c>
    </row>
    <row r="198" spans="1:14" ht="31.5">
      <c r="A198" s="103" t="s">
        <v>78</v>
      </c>
      <c r="B198" s="93" t="s">
        <v>610</v>
      </c>
      <c r="C198" s="94" t="s">
        <v>611</v>
      </c>
      <c r="D198" s="94" t="s">
        <v>612</v>
      </c>
      <c r="E198" s="93" t="s">
        <v>613</v>
      </c>
      <c r="F198" s="94" t="s">
        <v>614</v>
      </c>
      <c r="G198" s="94" t="s">
        <v>615</v>
      </c>
      <c r="H198" s="79">
        <v>270</v>
      </c>
      <c r="I198" s="79">
        <v>190</v>
      </c>
      <c r="J198" s="79">
        <v>130</v>
      </c>
      <c r="K198" s="78">
        <v>320</v>
      </c>
      <c r="L198" s="78">
        <v>210</v>
      </c>
      <c r="M198" s="78">
        <v>140</v>
      </c>
      <c r="N198" s="94" t="s">
        <v>121</v>
      </c>
    </row>
    <row r="199" spans="1:14">
      <c r="A199" s="102" t="s">
        <v>203</v>
      </c>
      <c r="B199" s="1" t="s">
        <v>142</v>
      </c>
      <c r="C199" s="94"/>
      <c r="D199" s="94"/>
      <c r="E199" s="93"/>
      <c r="F199" s="94"/>
      <c r="G199" s="94"/>
      <c r="H199" s="78"/>
      <c r="I199" s="78"/>
      <c r="J199" s="78"/>
      <c r="K199" s="78"/>
      <c r="L199" s="78"/>
      <c r="M199" s="78"/>
      <c r="N199" s="94"/>
    </row>
    <row r="200" spans="1:14" ht="31.5">
      <c r="A200" s="103" t="s">
        <v>80</v>
      </c>
      <c r="B200" s="93" t="s">
        <v>628</v>
      </c>
      <c r="C200" s="94" t="s">
        <v>543</v>
      </c>
      <c r="D200" s="94" t="s">
        <v>55</v>
      </c>
      <c r="E200" s="93" t="s">
        <v>628</v>
      </c>
      <c r="F200" s="94" t="s">
        <v>530</v>
      </c>
      <c r="G200" s="94" t="s">
        <v>629</v>
      </c>
      <c r="H200" s="79">
        <v>390</v>
      </c>
      <c r="I200" s="79">
        <v>120</v>
      </c>
      <c r="J200" s="79">
        <v>80</v>
      </c>
      <c r="K200" s="78">
        <v>480</v>
      </c>
      <c r="L200" s="78">
        <v>140</v>
      </c>
      <c r="M200" s="78">
        <v>90</v>
      </c>
      <c r="N200" s="94" t="s">
        <v>122</v>
      </c>
    </row>
    <row r="201" spans="1:14" ht="63">
      <c r="A201" s="103" t="s">
        <v>81</v>
      </c>
      <c r="B201" s="93" t="s">
        <v>630</v>
      </c>
      <c r="C201" s="94" t="s">
        <v>543</v>
      </c>
      <c r="D201" s="94" t="s">
        <v>55</v>
      </c>
      <c r="E201" s="93" t="s">
        <v>631</v>
      </c>
      <c r="F201" s="94" t="s">
        <v>543</v>
      </c>
      <c r="G201" s="94" t="s">
        <v>55</v>
      </c>
      <c r="H201" s="78">
        <v>500</v>
      </c>
      <c r="I201" s="78"/>
      <c r="J201" s="78"/>
      <c r="K201" s="78">
        <v>600</v>
      </c>
      <c r="L201" s="78"/>
      <c r="M201" s="78"/>
      <c r="N201" s="94" t="s">
        <v>120</v>
      </c>
    </row>
    <row r="202" spans="1:14" ht="31.5">
      <c r="A202" s="103" t="s">
        <v>82</v>
      </c>
      <c r="B202" s="93" t="s">
        <v>544</v>
      </c>
      <c r="C202" s="94" t="s">
        <v>543</v>
      </c>
      <c r="D202" s="94" t="s">
        <v>55</v>
      </c>
      <c r="E202" s="93" t="s">
        <v>544</v>
      </c>
      <c r="F202" s="94" t="s">
        <v>632</v>
      </c>
      <c r="G202" s="94" t="s">
        <v>558</v>
      </c>
      <c r="H202" s="78">
        <v>75</v>
      </c>
      <c r="I202" s="78"/>
      <c r="J202" s="78"/>
      <c r="K202" s="78">
        <v>90</v>
      </c>
      <c r="L202" s="78"/>
      <c r="M202" s="78"/>
      <c r="N202" s="94" t="s">
        <v>122</v>
      </c>
    </row>
    <row r="203" spans="1:14">
      <c r="A203" s="102" t="s">
        <v>204</v>
      </c>
      <c r="B203" s="1" t="s">
        <v>143</v>
      </c>
      <c r="C203" s="94"/>
      <c r="D203" s="94"/>
      <c r="E203" s="93"/>
      <c r="F203" s="94"/>
      <c r="G203" s="94"/>
      <c r="H203" s="78"/>
      <c r="I203" s="78"/>
      <c r="J203" s="78"/>
      <c r="K203" s="78"/>
      <c r="L203" s="78"/>
      <c r="M203" s="78"/>
      <c r="N203" s="94"/>
    </row>
    <row r="204" spans="1:14" ht="47.25">
      <c r="A204" s="103" t="s">
        <v>84</v>
      </c>
      <c r="B204" s="93" t="s">
        <v>546</v>
      </c>
      <c r="C204" s="94" t="s">
        <v>650</v>
      </c>
      <c r="D204" s="94" t="s">
        <v>651</v>
      </c>
      <c r="E204" s="93" t="s">
        <v>546</v>
      </c>
      <c r="F204" s="94" t="s">
        <v>650</v>
      </c>
      <c r="G204" s="94" t="s">
        <v>652</v>
      </c>
      <c r="H204" s="79">
        <v>480</v>
      </c>
      <c r="I204" s="79">
        <v>230</v>
      </c>
      <c r="J204" s="79">
        <v>120</v>
      </c>
      <c r="K204" s="79">
        <v>615</v>
      </c>
      <c r="L204" s="79">
        <v>270</v>
      </c>
      <c r="M204" s="79">
        <v>134</v>
      </c>
      <c r="N204" s="94" t="s">
        <v>118</v>
      </c>
    </row>
    <row r="205" spans="1:14" ht="47.25">
      <c r="A205" s="103" t="s">
        <v>85</v>
      </c>
      <c r="B205" s="93" t="s">
        <v>546</v>
      </c>
      <c r="C205" s="94" t="s">
        <v>653</v>
      </c>
      <c r="D205" s="94" t="s">
        <v>654</v>
      </c>
      <c r="E205" s="93" t="s">
        <v>546</v>
      </c>
      <c r="F205" s="94" t="s">
        <v>655</v>
      </c>
      <c r="G205" s="94" t="s">
        <v>654</v>
      </c>
      <c r="H205" s="79">
        <v>210</v>
      </c>
      <c r="I205" s="79">
        <v>110</v>
      </c>
      <c r="J205" s="79">
        <v>70</v>
      </c>
      <c r="K205" s="79">
        <v>250</v>
      </c>
      <c r="L205" s="79">
        <v>125</v>
      </c>
      <c r="M205" s="79">
        <v>75</v>
      </c>
      <c r="N205" s="94" t="s">
        <v>123</v>
      </c>
    </row>
    <row r="206" spans="1:14" ht="63">
      <c r="A206" s="103" t="s">
        <v>86</v>
      </c>
      <c r="B206" s="93" t="s">
        <v>600</v>
      </c>
      <c r="C206" s="94" t="s">
        <v>656</v>
      </c>
      <c r="D206" s="94" t="s">
        <v>657</v>
      </c>
      <c r="E206" s="93" t="s">
        <v>600</v>
      </c>
      <c r="F206" s="94" t="s">
        <v>658</v>
      </c>
      <c r="G206" s="94" t="s">
        <v>657</v>
      </c>
      <c r="H206" s="79">
        <v>370</v>
      </c>
      <c r="I206" s="79">
        <v>190</v>
      </c>
      <c r="J206" s="79">
        <v>130</v>
      </c>
      <c r="K206" s="79">
        <v>455</v>
      </c>
      <c r="L206" s="79">
        <v>225</v>
      </c>
      <c r="M206" s="79">
        <v>146</v>
      </c>
      <c r="N206" s="94" t="s">
        <v>123</v>
      </c>
    </row>
    <row r="207" spans="1:14" ht="47.25">
      <c r="A207" s="103" t="s">
        <v>87</v>
      </c>
      <c r="B207" s="93" t="s">
        <v>641</v>
      </c>
      <c r="C207" s="94" t="s">
        <v>659</v>
      </c>
      <c r="D207" s="94" t="s">
        <v>660</v>
      </c>
      <c r="E207" s="93" t="s">
        <v>605</v>
      </c>
      <c r="F207" s="94" t="s">
        <v>659</v>
      </c>
      <c r="G207" s="94" t="s">
        <v>528</v>
      </c>
      <c r="H207" s="79">
        <v>280</v>
      </c>
      <c r="I207" s="79">
        <v>160</v>
      </c>
      <c r="J207" s="79">
        <v>90</v>
      </c>
      <c r="K207" s="79">
        <v>330</v>
      </c>
      <c r="L207" s="79">
        <v>181</v>
      </c>
      <c r="M207" s="79">
        <v>95</v>
      </c>
      <c r="N207" s="94" t="s">
        <v>124</v>
      </c>
    </row>
    <row r="208" spans="1:14" ht="47.25">
      <c r="A208" s="103" t="s">
        <v>101</v>
      </c>
      <c r="B208" s="93" t="s">
        <v>661</v>
      </c>
      <c r="C208" s="94" t="s">
        <v>616</v>
      </c>
      <c r="D208" s="94" t="s">
        <v>662</v>
      </c>
      <c r="E208" s="93" t="s">
        <v>663</v>
      </c>
      <c r="F208" s="94" t="s">
        <v>616</v>
      </c>
      <c r="G208" s="94" t="s">
        <v>664</v>
      </c>
      <c r="H208" s="79">
        <v>240</v>
      </c>
      <c r="I208" s="79">
        <v>120</v>
      </c>
      <c r="J208" s="79">
        <v>80</v>
      </c>
      <c r="K208" s="79">
        <v>285</v>
      </c>
      <c r="L208" s="79">
        <v>136</v>
      </c>
      <c r="M208" s="79">
        <v>85</v>
      </c>
      <c r="N208" s="94" t="s">
        <v>124</v>
      </c>
    </row>
    <row r="209" spans="1:14" ht="47.25">
      <c r="A209" s="103" t="s">
        <v>102</v>
      </c>
      <c r="B209" s="93" t="s">
        <v>665</v>
      </c>
      <c r="C209" s="94" t="s">
        <v>666</v>
      </c>
      <c r="D209" s="94" t="s">
        <v>667</v>
      </c>
      <c r="E209" s="93" t="s">
        <v>665</v>
      </c>
      <c r="F209" s="94" t="s">
        <v>666</v>
      </c>
      <c r="G209" s="94" t="s">
        <v>668</v>
      </c>
      <c r="H209" s="79">
        <v>270</v>
      </c>
      <c r="I209" s="79">
        <v>150</v>
      </c>
      <c r="J209" s="79">
        <v>90</v>
      </c>
      <c r="K209" s="79">
        <v>320</v>
      </c>
      <c r="L209" s="79">
        <v>170</v>
      </c>
      <c r="M209" s="79">
        <v>95</v>
      </c>
      <c r="N209" s="94" t="s">
        <v>125</v>
      </c>
    </row>
    <row r="210" spans="1:14" ht="28.5">
      <c r="A210" s="102" t="s">
        <v>205</v>
      </c>
      <c r="B210" s="1" t="s">
        <v>144</v>
      </c>
      <c r="C210" s="94"/>
      <c r="D210" s="94"/>
      <c r="E210" s="93"/>
      <c r="F210" s="94"/>
      <c r="G210" s="94"/>
      <c r="H210" s="78"/>
      <c r="I210" s="78"/>
      <c r="J210" s="78"/>
      <c r="K210" s="78"/>
      <c r="L210" s="78"/>
      <c r="M210" s="78"/>
      <c r="N210" s="94"/>
    </row>
    <row r="211" spans="1:14" ht="31.5">
      <c r="A211" s="93" t="s">
        <v>88</v>
      </c>
      <c r="B211" s="93" t="s">
        <v>527</v>
      </c>
      <c r="C211" s="93" t="s">
        <v>674</v>
      </c>
      <c r="D211" s="93" t="s">
        <v>675</v>
      </c>
      <c r="E211" s="93" t="s">
        <v>527</v>
      </c>
      <c r="F211" s="93" t="s">
        <v>676</v>
      </c>
      <c r="G211" s="93" t="s">
        <v>677</v>
      </c>
      <c r="H211" s="79">
        <v>2800</v>
      </c>
      <c r="I211" s="79"/>
      <c r="J211" s="79"/>
      <c r="K211" s="79">
        <v>3600</v>
      </c>
      <c r="L211" s="79"/>
      <c r="M211" s="79"/>
      <c r="N211" s="93" t="s">
        <v>125</v>
      </c>
    </row>
    <row r="212" spans="1:14" ht="47.25">
      <c r="A212" s="93" t="s">
        <v>89</v>
      </c>
      <c r="B212" s="93" t="s">
        <v>527</v>
      </c>
      <c r="C212" s="93" t="s">
        <v>678</v>
      </c>
      <c r="D212" s="93" t="s">
        <v>679</v>
      </c>
      <c r="E212" s="93" t="s">
        <v>527</v>
      </c>
      <c r="F212" s="93" t="s">
        <v>677</v>
      </c>
      <c r="G212" s="93" t="s">
        <v>680</v>
      </c>
      <c r="H212" s="79">
        <v>1000</v>
      </c>
      <c r="I212" s="79">
        <v>650</v>
      </c>
      <c r="J212" s="79"/>
      <c r="K212" s="79">
        <v>1300</v>
      </c>
      <c r="L212" s="79">
        <v>750</v>
      </c>
      <c r="M212" s="79"/>
      <c r="N212" s="93" t="s">
        <v>133</v>
      </c>
    </row>
    <row r="213" spans="1:14" ht="31.5">
      <c r="A213" s="93" t="s">
        <v>90</v>
      </c>
      <c r="B213" s="93" t="s">
        <v>527</v>
      </c>
      <c r="C213" s="93" t="s">
        <v>681</v>
      </c>
      <c r="D213" s="93" t="s">
        <v>682</v>
      </c>
      <c r="E213" s="93" t="s">
        <v>527</v>
      </c>
      <c r="F213" s="93" t="s">
        <v>683</v>
      </c>
      <c r="G213" s="93" t="s">
        <v>684</v>
      </c>
      <c r="H213" s="79">
        <v>1000</v>
      </c>
      <c r="I213" s="79">
        <v>650</v>
      </c>
      <c r="J213" s="79">
        <v>270</v>
      </c>
      <c r="K213" s="79">
        <v>1300</v>
      </c>
      <c r="L213" s="79">
        <v>770</v>
      </c>
      <c r="M213" s="79">
        <v>310</v>
      </c>
      <c r="N213" s="93" t="s">
        <v>133</v>
      </c>
    </row>
    <row r="214" spans="1:14" ht="63">
      <c r="A214" s="93" t="s">
        <v>189</v>
      </c>
      <c r="B214" s="93" t="s">
        <v>527</v>
      </c>
      <c r="C214" s="93" t="s">
        <v>685</v>
      </c>
      <c r="D214" s="93" t="s">
        <v>686</v>
      </c>
      <c r="E214" s="93" t="s">
        <v>527</v>
      </c>
      <c r="F214" s="93" t="s">
        <v>684</v>
      </c>
      <c r="G214" s="93" t="s">
        <v>686</v>
      </c>
      <c r="H214" s="79">
        <v>600</v>
      </c>
      <c r="I214" s="79">
        <v>260</v>
      </c>
      <c r="J214" s="79">
        <v>130</v>
      </c>
      <c r="K214" s="79">
        <v>700</v>
      </c>
      <c r="L214" s="79">
        <v>300</v>
      </c>
      <c r="M214" s="79">
        <v>140</v>
      </c>
      <c r="N214" s="93" t="s">
        <v>123</v>
      </c>
    </row>
    <row r="215" spans="1:14" ht="63">
      <c r="A215" s="93" t="s">
        <v>256</v>
      </c>
      <c r="B215" s="93" t="s">
        <v>134</v>
      </c>
      <c r="C215" s="93" t="s">
        <v>687</v>
      </c>
      <c r="D215" s="93" t="s">
        <v>688</v>
      </c>
      <c r="E215" s="818" t="s">
        <v>134</v>
      </c>
      <c r="F215" s="818" t="s">
        <v>135</v>
      </c>
      <c r="G215" s="818" t="s">
        <v>136</v>
      </c>
      <c r="H215" s="79">
        <v>900</v>
      </c>
      <c r="I215" s="79">
        <v>550</v>
      </c>
      <c r="J215" s="79">
        <v>400</v>
      </c>
      <c r="K215" s="831">
        <v>550</v>
      </c>
      <c r="L215" s="831">
        <v>360</v>
      </c>
      <c r="M215" s="831">
        <v>220</v>
      </c>
      <c r="N215" s="818" t="s">
        <v>137</v>
      </c>
    </row>
    <row r="216" spans="1:14" ht="47.25">
      <c r="A216" s="93" t="s">
        <v>257</v>
      </c>
      <c r="B216" s="93" t="s">
        <v>134</v>
      </c>
      <c r="C216" s="93" t="s">
        <v>689</v>
      </c>
      <c r="D216" s="93" t="s">
        <v>690</v>
      </c>
      <c r="E216" s="819"/>
      <c r="F216" s="819"/>
      <c r="G216" s="819"/>
      <c r="H216" s="79">
        <v>500</v>
      </c>
      <c r="I216" s="79">
        <v>330</v>
      </c>
      <c r="J216" s="79">
        <v>200</v>
      </c>
      <c r="K216" s="832"/>
      <c r="L216" s="832"/>
      <c r="M216" s="832"/>
      <c r="N216" s="819"/>
    </row>
    <row r="217" spans="1:14" ht="46.15" customHeight="1">
      <c r="A217" s="93" t="s">
        <v>258</v>
      </c>
      <c r="B217" s="93" t="s">
        <v>740</v>
      </c>
      <c r="C217" s="93" t="s">
        <v>741</v>
      </c>
      <c r="D217" s="93" t="s">
        <v>742</v>
      </c>
      <c r="E217" s="93" t="s">
        <v>134</v>
      </c>
      <c r="F217" s="93" t="s">
        <v>743</v>
      </c>
      <c r="G217" s="93" t="s">
        <v>744</v>
      </c>
      <c r="H217" s="78">
        <v>100</v>
      </c>
      <c r="I217" s="78">
        <v>60</v>
      </c>
      <c r="J217" s="78">
        <v>50</v>
      </c>
      <c r="K217" s="78">
        <v>110</v>
      </c>
      <c r="L217" s="78">
        <v>70</v>
      </c>
      <c r="M217" s="78">
        <v>60</v>
      </c>
      <c r="N217" s="93" t="s">
        <v>138</v>
      </c>
    </row>
    <row r="218" spans="1:14" ht="63">
      <c r="A218" s="93" t="s">
        <v>259</v>
      </c>
      <c r="B218" s="93" t="s">
        <v>43</v>
      </c>
      <c r="C218" s="93" t="s">
        <v>691</v>
      </c>
      <c r="D218" s="93" t="s">
        <v>692</v>
      </c>
      <c r="E218" s="93" t="s">
        <v>43</v>
      </c>
      <c r="F218" s="93" t="s">
        <v>686</v>
      </c>
      <c r="G218" s="93" t="s">
        <v>692</v>
      </c>
      <c r="H218" s="78">
        <v>300</v>
      </c>
      <c r="I218" s="78">
        <v>190</v>
      </c>
      <c r="J218" s="78">
        <v>150</v>
      </c>
      <c r="K218" s="78">
        <v>340</v>
      </c>
      <c r="L218" s="78">
        <v>210</v>
      </c>
      <c r="M218" s="78">
        <v>160</v>
      </c>
      <c r="N218" s="93" t="s">
        <v>123</v>
      </c>
    </row>
    <row r="219" spans="1:14" ht="46.15" customHeight="1">
      <c r="A219" s="93" t="s">
        <v>260</v>
      </c>
      <c r="B219" s="93" t="s">
        <v>559</v>
      </c>
      <c r="C219" s="94" t="s">
        <v>543</v>
      </c>
      <c r="D219" s="94" t="s">
        <v>55</v>
      </c>
      <c r="E219" s="93" t="s">
        <v>559</v>
      </c>
      <c r="F219" s="94" t="s">
        <v>605</v>
      </c>
      <c r="G219" s="94" t="s">
        <v>693</v>
      </c>
      <c r="H219" s="78">
        <v>550</v>
      </c>
      <c r="I219" s="78"/>
      <c r="J219" s="78"/>
      <c r="K219" s="78">
        <v>600</v>
      </c>
      <c r="L219" s="78"/>
      <c r="M219" s="78"/>
      <c r="N219" s="94" t="s">
        <v>122</v>
      </c>
    </row>
    <row r="220" spans="1:14" ht="46.15" customHeight="1">
      <c r="A220" s="93" t="s">
        <v>261</v>
      </c>
      <c r="B220" s="93" t="s">
        <v>533</v>
      </c>
      <c r="C220" s="94" t="s">
        <v>543</v>
      </c>
      <c r="D220" s="94" t="s">
        <v>55</v>
      </c>
      <c r="E220" s="93" t="s">
        <v>533</v>
      </c>
      <c r="F220" s="94" t="s">
        <v>694</v>
      </c>
      <c r="G220" s="94" t="s">
        <v>694</v>
      </c>
      <c r="H220" s="78">
        <v>750</v>
      </c>
      <c r="I220" s="78"/>
      <c r="J220" s="78"/>
      <c r="K220" s="78">
        <v>900</v>
      </c>
      <c r="L220" s="78"/>
      <c r="M220" s="78"/>
      <c r="N220" s="94" t="s">
        <v>122</v>
      </c>
    </row>
    <row r="221" spans="1:14" ht="47.25">
      <c r="A221" s="93" t="s">
        <v>262</v>
      </c>
      <c r="B221" s="93" t="s">
        <v>599</v>
      </c>
      <c r="C221" s="94" t="s">
        <v>695</v>
      </c>
      <c r="D221" s="94" t="s">
        <v>696</v>
      </c>
      <c r="E221" s="93" t="s">
        <v>599</v>
      </c>
      <c r="F221" s="94" t="s">
        <v>694</v>
      </c>
      <c r="G221" s="94" t="s">
        <v>694</v>
      </c>
      <c r="H221" s="78">
        <v>750</v>
      </c>
      <c r="I221" s="78"/>
      <c r="J221" s="78"/>
      <c r="K221" s="78">
        <v>900</v>
      </c>
      <c r="L221" s="78"/>
      <c r="M221" s="78"/>
      <c r="N221" s="94"/>
    </row>
    <row r="222" spans="1:14" ht="31.5">
      <c r="A222" s="93" t="s">
        <v>263</v>
      </c>
      <c r="B222" s="93" t="s">
        <v>697</v>
      </c>
      <c r="C222" s="94" t="s">
        <v>698</v>
      </c>
      <c r="D222" s="94" t="s">
        <v>699</v>
      </c>
      <c r="E222" s="93" t="s">
        <v>697</v>
      </c>
      <c r="F222" s="94" t="s">
        <v>694</v>
      </c>
      <c r="G222" s="94" t="s">
        <v>694</v>
      </c>
      <c r="H222" s="78">
        <v>750</v>
      </c>
      <c r="I222" s="78"/>
      <c r="J222" s="78"/>
      <c r="K222" s="78">
        <v>900</v>
      </c>
      <c r="L222" s="78"/>
      <c r="M222" s="78"/>
      <c r="N222" s="94"/>
    </row>
    <row r="223" spans="1:14" ht="78.75">
      <c r="A223" s="93" t="s">
        <v>264</v>
      </c>
      <c r="B223" s="93" t="s">
        <v>700</v>
      </c>
      <c r="C223" s="94" t="s">
        <v>697</v>
      </c>
      <c r="D223" s="94" t="s">
        <v>701</v>
      </c>
      <c r="E223" s="93" t="s">
        <v>700</v>
      </c>
      <c r="F223" s="94" t="s">
        <v>702</v>
      </c>
      <c r="G223" s="94" t="s">
        <v>703</v>
      </c>
      <c r="H223" s="78">
        <v>750</v>
      </c>
      <c r="I223" s="78"/>
      <c r="J223" s="78"/>
      <c r="K223" s="78">
        <v>900</v>
      </c>
      <c r="L223" s="78"/>
      <c r="M223" s="78"/>
      <c r="N223" s="94"/>
    </row>
    <row r="224" spans="1:14" ht="63">
      <c r="A224" s="93" t="s">
        <v>265</v>
      </c>
      <c r="B224" s="93" t="s">
        <v>542</v>
      </c>
      <c r="C224" s="94" t="s">
        <v>701</v>
      </c>
      <c r="D224" s="94" t="s">
        <v>704</v>
      </c>
      <c r="E224" s="810" t="s">
        <v>542</v>
      </c>
      <c r="F224" s="810" t="s">
        <v>545</v>
      </c>
      <c r="G224" s="810" t="s">
        <v>705</v>
      </c>
      <c r="H224" s="835">
        <v>750</v>
      </c>
      <c r="I224" s="835"/>
      <c r="J224" s="835"/>
      <c r="K224" s="835">
        <v>900</v>
      </c>
      <c r="L224" s="835"/>
      <c r="M224" s="835"/>
      <c r="N224" s="810" t="s">
        <v>126</v>
      </c>
    </row>
    <row r="225" spans="1:14" ht="31.5">
      <c r="A225" s="93" t="s">
        <v>266</v>
      </c>
      <c r="B225" s="93" t="s">
        <v>542</v>
      </c>
      <c r="C225" s="94" t="s">
        <v>706</v>
      </c>
      <c r="D225" s="94" t="s">
        <v>707</v>
      </c>
      <c r="E225" s="810"/>
      <c r="F225" s="810"/>
      <c r="G225" s="810"/>
      <c r="H225" s="836"/>
      <c r="I225" s="836"/>
      <c r="J225" s="836"/>
      <c r="K225" s="836"/>
      <c r="L225" s="836"/>
      <c r="M225" s="836"/>
      <c r="N225" s="810"/>
    </row>
    <row r="226" spans="1:14" ht="47.25">
      <c r="A226" s="93" t="s">
        <v>267</v>
      </c>
      <c r="B226" s="93" t="s">
        <v>708</v>
      </c>
      <c r="C226" s="94"/>
      <c r="D226" s="94"/>
      <c r="E226" s="93" t="s">
        <v>709</v>
      </c>
      <c r="F226" s="94"/>
      <c r="G226" s="94"/>
      <c r="H226" s="78">
        <v>130</v>
      </c>
      <c r="I226" s="78"/>
      <c r="J226" s="78"/>
      <c r="K226" s="78">
        <v>150</v>
      </c>
      <c r="L226" s="78"/>
      <c r="M226" s="78"/>
      <c r="N226" s="94"/>
    </row>
    <row r="227" spans="1:14">
      <c r="A227" s="102" t="s">
        <v>206</v>
      </c>
      <c r="B227" s="96" t="s">
        <v>145</v>
      </c>
      <c r="C227" s="94"/>
      <c r="D227" s="94"/>
      <c r="E227" s="93"/>
      <c r="F227" s="94"/>
      <c r="G227" s="94"/>
      <c r="H227" s="78"/>
      <c r="I227" s="78"/>
      <c r="J227" s="78"/>
      <c r="K227" s="78"/>
      <c r="L227" s="78"/>
      <c r="M227" s="78"/>
      <c r="N227" s="94"/>
    </row>
    <row r="228" spans="1:14" ht="31.5">
      <c r="A228" s="103" t="s">
        <v>91</v>
      </c>
      <c r="B228" s="93" t="s">
        <v>528</v>
      </c>
      <c r="C228" s="94" t="s">
        <v>725</v>
      </c>
      <c r="D228" s="94" t="s">
        <v>725</v>
      </c>
      <c r="E228" s="93" t="s">
        <v>528</v>
      </c>
      <c r="F228" s="94" t="s">
        <v>722</v>
      </c>
      <c r="G228" s="94" t="s">
        <v>725</v>
      </c>
      <c r="H228" s="79">
        <v>310</v>
      </c>
      <c r="I228" s="79">
        <v>230</v>
      </c>
      <c r="J228" s="79">
        <v>170</v>
      </c>
      <c r="K228" s="78">
        <v>383</v>
      </c>
      <c r="L228" s="78">
        <v>272</v>
      </c>
      <c r="M228" s="78">
        <v>192</v>
      </c>
      <c r="N228" s="94" t="s">
        <v>119</v>
      </c>
    </row>
    <row r="229" spans="1:14" ht="31.5">
      <c r="A229" s="103" t="s">
        <v>92</v>
      </c>
      <c r="B229" s="93" t="s">
        <v>531</v>
      </c>
      <c r="C229" s="94" t="s">
        <v>722</v>
      </c>
      <c r="D229" s="94" t="s">
        <v>725</v>
      </c>
      <c r="E229" s="93" t="s">
        <v>531</v>
      </c>
      <c r="F229" s="94" t="s">
        <v>722</v>
      </c>
      <c r="G229" s="94" t="s">
        <v>726</v>
      </c>
      <c r="H229" s="79">
        <v>450</v>
      </c>
      <c r="I229" s="79">
        <v>360</v>
      </c>
      <c r="J229" s="79">
        <v>270</v>
      </c>
      <c r="K229" s="78">
        <v>579</v>
      </c>
      <c r="L229" s="78"/>
      <c r="M229" s="78"/>
      <c r="N229" s="94" t="s">
        <v>130</v>
      </c>
    </row>
    <row r="230" spans="1:14" ht="31.5">
      <c r="A230" s="103" t="s">
        <v>93</v>
      </c>
      <c r="B230" s="93" t="s">
        <v>727</v>
      </c>
      <c r="C230" s="94" t="s">
        <v>728</v>
      </c>
      <c r="D230" s="94" t="s">
        <v>725</v>
      </c>
      <c r="E230" s="93" t="s">
        <v>727</v>
      </c>
      <c r="F230" s="94" t="s">
        <v>728</v>
      </c>
      <c r="G230" s="94" t="s">
        <v>726</v>
      </c>
      <c r="H230" s="79">
        <v>380</v>
      </c>
      <c r="I230" s="79">
        <v>300</v>
      </c>
      <c r="J230" s="79">
        <v>230</v>
      </c>
      <c r="K230" s="78">
        <v>469</v>
      </c>
      <c r="L230" s="78"/>
      <c r="M230" s="78"/>
      <c r="N230" s="94" t="s">
        <v>127</v>
      </c>
    </row>
    <row r="231" spans="1:14" ht="31.5">
      <c r="A231" s="103" t="s">
        <v>106</v>
      </c>
      <c r="B231" s="93" t="s">
        <v>538</v>
      </c>
      <c r="C231" s="94" t="s">
        <v>722</v>
      </c>
      <c r="D231" s="94" t="s">
        <v>728</v>
      </c>
      <c r="E231" s="810" t="s">
        <v>538</v>
      </c>
      <c r="F231" s="810" t="s">
        <v>729</v>
      </c>
      <c r="G231" s="810" t="s">
        <v>413</v>
      </c>
      <c r="H231" s="831">
        <v>450</v>
      </c>
      <c r="I231" s="831">
        <v>350</v>
      </c>
      <c r="J231" s="831">
        <v>250</v>
      </c>
      <c r="K231" s="834">
        <v>555</v>
      </c>
      <c r="L231" s="834"/>
      <c r="M231" s="834"/>
      <c r="N231" s="810" t="s">
        <v>131</v>
      </c>
    </row>
    <row r="232" spans="1:14" ht="31.5">
      <c r="A232" s="103" t="s">
        <v>160</v>
      </c>
      <c r="B232" s="93" t="s">
        <v>730</v>
      </c>
      <c r="C232" s="94" t="s">
        <v>731</v>
      </c>
      <c r="D232" s="94" t="s">
        <v>560</v>
      </c>
      <c r="E232" s="810"/>
      <c r="F232" s="810"/>
      <c r="G232" s="810"/>
      <c r="H232" s="832"/>
      <c r="I232" s="832"/>
      <c r="J232" s="832"/>
      <c r="K232" s="834"/>
      <c r="L232" s="834"/>
      <c r="M232" s="834"/>
      <c r="N232" s="810"/>
    </row>
    <row r="233" spans="1:14" ht="31.5">
      <c r="A233" s="103" t="s">
        <v>161</v>
      </c>
      <c r="B233" s="93" t="s">
        <v>732</v>
      </c>
      <c r="C233" s="93" t="s">
        <v>733</v>
      </c>
      <c r="D233" s="93" t="s">
        <v>734</v>
      </c>
      <c r="E233" s="93" t="s">
        <v>550</v>
      </c>
      <c r="F233" s="93" t="s">
        <v>735</v>
      </c>
      <c r="G233" s="93" t="s">
        <v>736</v>
      </c>
      <c r="H233" s="79">
        <v>340</v>
      </c>
      <c r="I233" s="79">
        <v>270</v>
      </c>
      <c r="J233" s="79">
        <v>210</v>
      </c>
      <c r="K233" s="79">
        <v>420</v>
      </c>
      <c r="L233" s="79">
        <v>320</v>
      </c>
      <c r="M233" s="79">
        <v>240</v>
      </c>
      <c r="N233" s="94" t="s">
        <v>132</v>
      </c>
    </row>
    <row r="234" spans="1:14" ht="31.5">
      <c r="A234" s="103" t="s">
        <v>268</v>
      </c>
      <c r="B234" s="93" t="s">
        <v>546</v>
      </c>
      <c r="C234" s="94" t="s">
        <v>725</v>
      </c>
      <c r="D234" s="94" t="s">
        <v>737</v>
      </c>
      <c r="E234" s="93" t="s">
        <v>546</v>
      </c>
      <c r="F234" s="94" t="s">
        <v>725</v>
      </c>
      <c r="G234" s="94" t="s">
        <v>459</v>
      </c>
      <c r="H234" s="79">
        <v>300</v>
      </c>
      <c r="I234" s="79">
        <v>250</v>
      </c>
      <c r="J234" s="79">
        <v>150</v>
      </c>
      <c r="K234" s="78">
        <v>370</v>
      </c>
      <c r="L234" s="78">
        <v>296</v>
      </c>
      <c r="M234" s="78">
        <v>170</v>
      </c>
      <c r="N234" s="94" t="s">
        <v>118</v>
      </c>
    </row>
  </sheetData>
  <autoFilter ref="A9:N79"/>
  <mergeCells count="215">
    <mergeCell ref="J153:J154"/>
    <mergeCell ref="I153:I154"/>
    <mergeCell ref="H153:H154"/>
    <mergeCell ref="H103:H104"/>
    <mergeCell ref="I103:I104"/>
    <mergeCell ref="J103:J104"/>
    <mergeCell ref="K103:K104"/>
    <mergeCell ref="L103:L104"/>
    <mergeCell ref="M103:M104"/>
    <mergeCell ref="H146:H147"/>
    <mergeCell ref="I146:I147"/>
    <mergeCell ref="J146:J147"/>
    <mergeCell ref="H137:H138"/>
    <mergeCell ref="I137:I138"/>
    <mergeCell ref="J137:J138"/>
    <mergeCell ref="K137:K138"/>
    <mergeCell ref="L137:L138"/>
    <mergeCell ref="M137:M138"/>
    <mergeCell ref="K153:K154"/>
    <mergeCell ref="L153:L154"/>
    <mergeCell ref="M153:M154"/>
    <mergeCell ref="H161:J161"/>
    <mergeCell ref="K161:M161"/>
    <mergeCell ref="N161:N163"/>
    <mergeCell ref="N231:N232"/>
    <mergeCell ref="N224:N225"/>
    <mergeCell ref="N215:N216"/>
    <mergeCell ref="N192:N193"/>
    <mergeCell ref="N194:N195"/>
    <mergeCell ref="N181:N182"/>
    <mergeCell ref="H231:H232"/>
    <mergeCell ref="I231:I232"/>
    <mergeCell ref="J231:J232"/>
    <mergeCell ref="H181:H182"/>
    <mergeCell ref="I181:I182"/>
    <mergeCell ref="J181:J182"/>
    <mergeCell ref="K181:K182"/>
    <mergeCell ref="L181:L182"/>
    <mergeCell ref="M181:M182"/>
    <mergeCell ref="N174:N175"/>
    <mergeCell ref="H174:H175"/>
    <mergeCell ref="I174:I175"/>
    <mergeCell ref="J174:J175"/>
    <mergeCell ref="L162:L163"/>
    <mergeCell ref="M162:M163"/>
    <mergeCell ref="H162:H163"/>
    <mergeCell ref="I162:I163"/>
    <mergeCell ref="J162:J163"/>
    <mergeCell ref="K162:K163"/>
    <mergeCell ref="K231:K232"/>
    <mergeCell ref="L231:L232"/>
    <mergeCell ref="M231:M232"/>
    <mergeCell ref="K224:K225"/>
    <mergeCell ref="L224:L225"/>
    <mergeCell ref="M224:M225"/>
    <mergeCell ref="K174:K175"/>
    <mergeCell ref="L174:L175"/>
    <mergeCell ref="M174:M175"/>
    <mergeCell ref="M215:M216"/>
    <mergeCell ref="L215:L216"/>
    <mergeCell ref="K215:K216"/>
    <mergeCell ref="H224:H225"/>
    <mergeCell ref="I224:I225"/>
    <mergeCell ref="J224:J225"/>
    <mergeCell ref="E174:E175"/>
    <mergeCell ref="F174:F175"/>
    <mergeCell ref="G174:G175"/>
    <mergeCell ref="B162:B163"/>
    <mergeCell ref="C162:D162"/>
    <mergeCell ref="E162:E163"/>
    <mergeCell ref="F162:G162"/>
    <mergeCell ref="A161:A163"/>
    <mergeCell ref="B161:D161"/>
    <mergeCell ref="E161:G161"/>
    <mergeCell ref="B192:B193"/>
    <mergeCell ref="C192:C193"/>
    <mergeCell ref="D192:D193"/>
    <mergeCell ref="B194:B195"/>
    <mergeCell ref="C194:C195"/>
    <mergeCell ref="D194:D195"/>
    <mergeCell ref="E181:E182"/>
    <mergeCell ref="F181:F182"/>
    <mergeCell ref="G181:G182"/>
    <mergeCell ref="E231:E232"/>
    <mergeCell ref="F231:F232"/>
    <mergeCell ref="G231:G232"/>
    <mergeCell ref="E224:E225"/>
    <mergeCell ref="F224:F225"/>
    <mergeCell ref="G224:G225"/>
    <mergeCell ref="E215:E216"/>
    <mergeCell ref="F215:F216"/>
    <mergeCell ref="G215:G216"/>
    <mergeCell ref="H96:H97"/>
    <mergeCell ref="I96:I97"/>
    <mergeCell ref="J96:J97"/>
    <mergeCell ref="K96:K97"/>
    <mergeCell ref="L84:L85"/>
    <mergeCell ref="M84:M85"/>
    <mergeCell ref="H83:J83"/>
    <mergeCell ref="K83:M83"/>
    <mergeCell ref="N83:N85"/>
    <mergeCell ref="H84:H85"/>
    <mergeCell ref="I84:I85"/>
    <mergeCell ref="J84:J85"/>
    <mergeCell ref="K84:K85"/>
    <mergeCell ref="N153:N154"/>
    <mergeCell ref="M146:M147"/>
    <mergeCell ref="N146:N147"/>
    <mergeCell ref="K146:K147"/>
    <mergeCell ref="L146:L147"/>
    <mergeCell ref="L96:L97"/>
    <mergeCell ref="M96:M97"/>
    <mergeCell ref="N96:N97"/>
    <mergeCell ref="N137:N138"/>
    <mergeCell ref="N114:N115"/>
    <mergeCell ref="N116:N117"/>
    <mergeCell ref="N103:N104"/>
    <mergeCell ref="E96:E97"/>
    <mergeCell ref="F96:F97"/>
    <mergeCell ref="G96:G97"/>
    <mergeCell ref="B84:B85"/>
    <mergeCell ref="C84:D84"/>
    <mergeCell ref="E84:E85"/>
    <mergeCell ref="F84:G84"/>
    <mergeCell ref="A83:A85"/>
    <mergeCell ref="B83:D83"/>
    <mergeCell ref="E83:G83"/>
    <mergeCell ref="B114:B115"/>
    <mergeCell ref="C114:C115"/>
    <mergeCell ref="D114:D115"/>
    <mergeCell ref="B116:B117"/>
    <mergeCell ref="C116:C117"/>
    <mergeCell ref="D116:D117"/>
    <mergeCell ref="E103:E104"/>
    <mergeCell ref="F103:F104"/>
    <mergeCell ref="G103:G104"/>
    <mergeCell ref="E153:E154"/>
    <mergeCell ref="F153:F154"/>
    <mergeCell ref="G153:G154"/>
    <mergeCell ref="E146:E147"/>
    <mergeCell ref="F146:F147"/>
    <mergeCell ref="G146:G147"/>
    <mergeCell ref="E137:E138"/>
    <mergeCell ref="F137:F138"/>
    <mergeCell ref="G137:G138"/>
    <mergeCell ref="C37:C38"/>
    <mergeCell ref="D37:D38"/>
    <mergeCell ref="N37:N38"/>
    <mergeCell ref="B39:B40"/>
    <mergeCell ref="C39:C40"/>
    <mergeCell ref="D39:D40"/>
    <mergeCell ref="N39:N40"/>
    <mergeCell ref="F60:F61"/>
    <mergeCell ref="G60:G61"/>
    <mergeCell ref="H60:H61"/>
    <mergeCell ref="I60:I61"/>
    <mergeCell ref="L60:L61"/>
    <mergeCell ref="M60:M61"/>
    <mergeCell ref="E60:E61"/>
    <mergeCell ref="N76:N77"/>
    <mergeCell ref="N60:N61"/>
    <mergeCell ref="A3:N3"/>
    <mergeCell ref="A2:N2"/>
    <mergeCell ref="N26:N27"/>
    <mergeCell ref="H6:J6"/>
    <mergeCell ref="E26:E27"/>
    <mergeCell ref="F26:F27"/>
    <mergeCell ref="G26:G27"/>
    <mergeCell ref="A6:A8"/>
    <mergeCell ref="B6:D6"/>
    <mergeCell ref="E6:G6"/>
    <mergeCell ref="B7:B8"/>
    <mergeCell ref="C7:D7"/>
    <mergeCell ref="E7:E8"/>
    <mergeCell ref="F7:G7"/>
    <mergeCell ref="H19:H20"/>
    <mergeCell ref="I19:I20"/>
    <mergeCell ref="J19:J20"/>
    <mergeCell ref="K7:K8"/>
    <mergeCell ref="H7:H8"/>
    <mergeCell ref="I7:I8"/>
    <mergeCell ref="J7:J8"/>
    <mergeCell ref="B37:B38"/>
    <mergeCell ref="N69:N70"/>
    <mergeCell ref="K6:M6"/>
    <mergeCell ref="N6:N8"/>
    <mergeCell ref="L7:L8"/>
    <mergeCell ref="M7:M8"/>
    <mergeCell ref="K60:K61"/>
    <mergeCell ref="N19:N20"/>
    <mergeCell ref="K26:K27"/>
    <mergeCell ref="L26:L27"/>
    <mergeCell ref="M26:M27"/>
    <mergeCell ref="E76:E77"/>
    <mergeCell ref="F76:F77"/>
    <mergeCell ref="G76:G77"/>
    <mergeCell ref="E19:E20"/>
    <mergeCell ref="F19:F20"/>
    <mergeCell ref="G19:G20"/>
    <mergeCell ref="K19:K20"/>
    <mergeCell ref="L19:L20"/>
    <mergeCell ref="M19:M20"/>
    <mergeCell ref="J60:J61"/>
    <mergeCell ref="K76:K77"/>
    <mergeCell ref="L76:L77"/>
    <mergeCell ref="M76:M77"/>
    <mergeCell ref="E69:E70"/>
    <mergeCell ref="F69:F70"/>
    <mergeCell ref="G69:G70"/>
    <mergeCell ref="K69:K70"/>
    <mergeCell ref="L69:L70"/>
    <mergeCell ref="H69:H70"/>
    <mergeCell ref="I69:I70"/>
    <mergeCell ref="J69:J70"/>
    <mergeCell ref="M69:M70"/>
  </mergeCells>
  <phoneticPr fontId="19" type="noConversion"/>
  <hyperlinks>
    <hyperlink ref="B6" r:id="rId1" tooltip="45/2019/QĐ-UBND" display="https://thuvienphapluat.vn/phap-luat/tim-van-ban.aspx?keyword=45/2019/Q%C4%90-UBND&amp;match=True&amp;area=2&amp;lan=1"/>
    <hyperlink ref="K6" r:id="rId2" tooltip="45/2019/QĐ-UBND" display="https://thuvienphapluat.vn/phap-luat/tim-van-ban.aspx?keyword=45/2019/Q%C4%90-UBND&amp;match=True&amp;area=2&amp;lan=1"/>
    <hyperlink ref="B83" r:id="rId3" tooltip="45/2019/QĐ-UBND" display="https://thuvienphapluat.vn/phap-luat/tim-van-ban.aspx?keyword=45/2019/Q%C4%90-UBND&amp;match=True&amp;area=2&amp;lan=1"/>
    <hyperlink ref="B161" r:id="rId4" tooltip="45/2019/QĐ-UBND" display="https://thuvienphapluat.vn/phap-luat/tim-van-ban.aspx?keyword=45/2019/Q%C4%90-UBND&amp;match=True&amp;area=2&amp;lan=1"/>
  </hyperlinks>
  <pageMargins left="0.45" right="0.2" top="0.25" bottom="0.25" header="0.3" footer="0.3"/>
  <pageSetup paperSize="9" scale="80" orientation="landscape" verticalDpi="0"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7"/>
  <sheetViews>
    <sheetView workbookViewId="0">
      <selection sqref="A1:T1"/>
    </sheetView>
  </sheetViews>
  <sheetFormatPr defaultColWidth="8.85546875" defaultRowHeight="15.75"/>
  <cols>
    <col min="1" max="1" width="8.85546875" style="109"/>
    <col min="2" max="2" width="25" style="109" customWidth="1"/>
    <col min="3" max="4" width="8.85546875" style="109"/>
    <col min="5" max="5" width="23" style="108" bestFit="1" customWidth="1"/>
    <col min="6" max="6" width="21" style="108" customWidth="1"/>
    <col min="7" max="7" width="24.140625" style="108" bestFit="1" customWidth="1"/>
    <col min="8" max="8" width="24.140625" style="108" customWidth="1"/>
    <col min="9" max="11" width="10.5703125" style="110" customWidth="1"/>
    <col min="12" max="14" width="8.85546875" style="111" hidden="1" customWidth="1"/>
    <col min="15" max="15" width="8.85546875" style="108" hidden="1" customWidth="1"/>
    <col min="16" max="17" width="8.85546875" style="104" hidden="1" customWidth="1"/>
    <col min="18" max="20" width="7.140625" style="112" bestFit="1" customWidth="1"/>
    <col min="21" max="21" width="13.85546875" style="59" customWidth="1"/>
    <col min="22" max="23" width="8.85546875" style="59"/>
    <col min="24" max="32" width="8.85546875" style="104"/>
    <col min="33" max="33" width="8.85546875" style="105"/>
    <col min="34" max="35" width="8.85546875" style="106"/>
    <col min="36" max="41" width="8.85546875" style="107"/>
    <col min="42" max="44" width="8.85546875" style="104"/>
    <col min="45" max="47" width="8.85546875" style="106"/>
    <col min="48" max="56" width="8.85546875" style="104"/>
    <col min="57" max="58" width="8.85546875" style="108"/>
    <col min="59" max="16384" width="8.85546875" style="104"/>
  </cols>
  <sheetData>
    <row r="1" spans="1:58" ht="18.75">
      <c r="A1" s="841" t="s">
        <v>289</v>
      </c>
      <c r="B1" s="841"/>
      <c r="C1" s="841"/>
      <c r="D1" s="841"/>
      <c r="E1" s="841"/>
      <c r="F1" s="841"/>
      <c r="G1" s="841"/>
      <c r="H1" s="841"/>
      <c r="I1" s="841"/>
      <c r="J1" s="841"/>
      <c r="K1" s="841"/>
      <c r="L1" s="841"/>
      <c r="M1" s="841"/>
      <c r="N1" s="841"/>
      <c r="O1" s="841"/>
      <c r="P1" s="841"/>
      <c r="Q1" s="841"/>
      <c r="R1" s="841"/>
      <c r="S1" s="841"/>
      <c r="T1" s="841"/>
    </row>
    <row r="3" spans="1:58">
      <c r="A3" s="842" t="s">
        <v>38</v>
      </c>
      <c r="B3" s="842"/>
      <c r="C3" s="842"/>
      <c r="D3" s="842"/>
      <c r="E3" s="842"/>
      <c r="F3" s="842"/>
      <c r="G3" s="842"/>
      <c r="H3" s="842"/>
      <c r="I3" s="842"/>
      <c r="J3" s="842"/>
      <c r="K3" s="842"/>
      <c r="L3" s="842"/>
      <c r="M3" s="842"/>
      <c r="N3" s="842"/>
      <c r="O3" s="842"/>
      <c r="P3" s="842"/>
      <c r="Q3" s="842"/>
      <c r="R3" s="842"/>
      <c r="S3" s="842"/>
      <c r="T3" s="842"/>
    </row>
    <row r="4" spans="1:58" s="59" customFormat="1">
      <c r="A4" s="848" t="s">
        <v>11</v>
      </c>
      <c r="B4" s="848" t="s">
        <v>39</v>
      </c>
      <c r="C4" s="848" t="s">
        <v>1</v>
      </c>
      <c r="D4" s="848"/>
      <c r="E4" s="848" t="s">
        <v>39</v>
      </c>
      <c r="F4" s="848" t="s">
        <v>1</v>
      </c>
      <c r="G4" s="848"/>
      <c r="H4" s="113" t="s">
        <v>2</v>
      </c>
      <c r="I4" s="854" t="s">
        <v>40</v>
      </c>
      <c r="J4" s="855"/>
      <c r="K4" s="856"/>
      <c r="L4" s="857" t="s">
        <v>41</v>
      </c>
      <c r="M4" s="857"/>
      <c r="N4" s="857"/>
      <c r="O4" s="844" t="s">
        <v>273</v>
      </c>
      <c r="P4" s="844"/>
      <c r="Q4" s="844"/>
      <c r="R4" s="843" t="s">
        <v>274</v>
      </c>
      <c r="S4" s="843"/>
      <c r="T4" s="843"/>
      <c r="U4" s="849" t="s">
        <v>2</v>
      </c>
      <c r="X4" s="104"/>
      <c r="Y4" s="104"/>
      <c r="Z4" s="104"/>
      <c r="AA4" s="104"/>
      <c r="AB4" s="104"/>
      <c r="AC4" s="104"/>
      <c r="AD4" s="104"/>
      <c r="AE4" s="104"/>
      <c r="AF4" s="104"/>
      <c r="AG4" s="105"/>
      <c r="AH4" s="106"/>
      <c r="AI4" s="106"/>
      <c r="AJ4" s="107"/>
      <c r="AK4" s="107"/>
      <c r="AL4" s="107"/>
      <c r="AM4" s="107"/>
      <c r="AN4" s="107"/>
      <c r="AO4" s="107"/>
      <c r="AP4" s="104"/>
      <c r="AQ4" s="104"/>
      <c r="AR4" s="104"/>
      <c r="AS4" s="106"/>
      <c r="AT4" s="106"/>
      <c r="AU4" s="106"/>
      <c r="AV4" s="104"/>
      <c r="AW4" s="104"/>
      <c r="AX4" s="104"/>
      <c r="AY4" s="104"/>
      <c r="AZ4" s="104"/>
      <c r="BA4" s="104"/>
      <c r="BB4" s="104"/>
      <c r="BC4" s="104"/>
      <c r="BD4" s="104"/>
      <c r="BE4" s="108"/>
      <c r="BF4" s="108"/>
    </row>
    <row r="5" spans="1:58" s="59" customFormat="1">
      <c r="A5" s="848"/>
      <c r="B5" s="848"/>
      <c r="C5" s="51" t="s">
        <v>42</v>
      </c>
      <c r="D5" s="51" t="s">
        <v>4</v>
      </c>
      <c r="E5" s="848"/>
      <c r="F5" s="51" t="s">
        <v>42</v>
      </c>
      <c r="G5" s="51" t="s">
        <v>4</v>
      </c>
      <c r="H5" s="51"/>
      <c r="I5" s="114" t="s">
        <v>5</v>
      </c>
      <c r="J5" s="114" t="s">
        <v>6</v>
      </c>
      <c r="K5" s="114" t="s">
        <v>7</v>
      </c>
      <c r="L5" s="51" t="s">
        <v>5</v>
      </c>
      <c r="M5" s="51" t="s">
        <v>6</v>
      </c>
      <c r="N5" s="51" t="s">
        <v>7</v>
      </c>
      <c r="O5" s="51" t="s">
        <v>5</v>
      </c>
      <c r="P5" s="51" t="s">
        <v>6</v>
      </c>
      <c r="Q5" s="51" t="s">
        <v>7</v>
      </c>
      <c r="R5" s="51" t="s">
        <v>5</v>
      </c>
      <c r="S5" s="51" t="s">
        <v>6</v>
      </c>
      <c r="T5" s="51" t="s">
        <v>7</v>
      </c>
      <c r="U5" s="850"/>
      <c r="X5" s="104"/>
      <c r="Y5" s="104"/>
      <c r="Z5" s="104"/>
      <c r="AA5" s="104"/>
      <c r="AB5" s="104"/>
      <c r="AC5" s="104"/>
      <c r="AD5" s="104"/>
      <c r="AE5" s="104"/>
      <c r="AF5" s="104"/>
      <c r="AG5" s="105"/>
      <c r="AH5" s="106"/>
      <c r="AI5" s="106"/>
      <c r="AJ5" s="107"/>
      <c r="AK5" s="107"/>
      <c r="AL5" s="107"/>
      <c r="AM5" s="107"/>
      <c r="AN5" s="107"/>
      <c r="AO5" s="107"/>
      <c r="AP5" s="104"/>
      <c r="AQ5" s="104"/>
      <c r="AR5" s="104"/>
      <c r="AS5" s="106"/>
      <c r="AT5" s="106"/>
      <c r="AU5" s="106"/>
      <c r="AV5" s="104"/>
      <c r="AW5" s="104"/>
      <c r="AX5" s="104"/>
      <c r="AY5" s="104"/>
      <c r="AZ5" s="104"/>
      <c r="BA5" s="104"/>
      <c r="BB5" s="104"/>
      <c r="BC5" s="104"/>
      <c r="BD5" s="104"/>
      <c r="BE5" s="108"/>
      <c r="BF5" s="108"/>
    </row>
    <row r="6" spans="1:58" ht="47.25">
      <c r="A6" s="8" t="s">
        <v>176</v>
      </c>
      <c r="B6" s="115" t="s">
        <v>275</v>
      </c>
      <c r="C6" s="8"/>
      <c r="D6" s="8"/>
      <c r="E6" s="8" t="s">
        <v>43</v>
      </c>
      <c r="F6" s="8" t="s">
        <v>44</v>
      </c>
      <c r="G6" s="8" t="s">
        <v>45</v>
      </c>
      <c r="H6" s="8" t="s">
        <v>275</v>
      </c>
      <c r="I6" s="116">
        <v>2100</v>
      </c>
      <c r="J6" s="117">
        <f>ROUND(I6*80%,-1)</f>
        <v>1680</v>
      </c>
      <c r="K6" s="117">
        <f>ROUND(I6*60%,-1)</f>
        <v>1260</v>
      </c>
      <c r="L6" s="118">
        <v>1.25</v>
      </c>
      <c r="M6" s="119">
        <v>1.2</v>
      </c>
      <c r="N6" s="118">
        <v>1.1499999999999999</v>
      </c>
      <c r="O6" s="120">
        <f t="shared" ref="O6:O12" si="0">L6*(1+2.87%)</f>
        <v>1.2858749999999999</v>
      </c>
      <c r="P6" s="120">
        <f t="shared" ref="P6:Q12" si="1">M6*(1+2.87%)</f>
        <v>1.23444</v>
      </c>
      <c r="Q6" s="120">
        <f t="shared" si="1"/>
        <v>1.1830049999999999</v>
      </c>
      <c r="R6" s="121">
        <f>ROUND(I6*O6,-2)</f>
        <v>2700</v>
      </c>
      <c r="S6" s="121">
        <f>ROUND(J6*P6,-2)</f>
        <v>2100</v>
      </c>
      <c r="T6" s="121">
        <f>ROUND(K6*Q6,-2)</f>
        <v>1500</v>
      </c>
      <c r="U6" s="64" t="s">
        <v>276</v>
      </c>
    </row>
    <row r="7" spans="1:58" ht="47.25">
      <c r="A7" s="8" t="s">
        <v>181</v>
      </c>
      <c r="B7" s="115" t="s">
        <v>277</v>
      </c>
      <c r="C7" s="8"/>
      <c r="D7" s="8"/>
      <c r="E7" s="8" t="s">
        <v>62</v>
      </c>
      <c r="F7" s="122" t="s">
        <v>49</v>
      </c>
      <c r="G7" s="8" t="s">
        <v>44</v>
      </c>
      <c r="H7" s="8" t="s">
        <v>277</v>
      </c>
      <c r="I7" s="45">
        <v>820</v>
      </c>
      <c r="J7" s="117"/>
      <c r="K7" s="117"/>
      <c r="L7" s="118">
        <v>1.25</v>
      </c>
      <c r="M7" s="119">
        <v>1.2</v>
      </c>
      <c r="N7" s="118">
        <v>1.1499999999999999</v>
      </c>
      <c r="O7" s="120">
        <f t="shared" si="0"/>
        <v>1.2858749999999999</v>
      </c>
      <c r="P7" s="120">
        <f t="shared" si="1"/>
        <v>1.23444</v>
      </c>
      <c r="Q7" s="120">
        <f t="shared" si="1"/>
        <v>1.1830049999999999</v>
      </c>
      <c r="R7" s="121">
        <f t="shared" ref="R7:R12" si="2">ROUND(I7*O7,-2)</f>
        <v>1100</v>
      </c>
      <c r="S7" s="121"/>
      <c r="T7" s="121"/>
      <c r="U7" s="64" t="s">
        <v>276</v>
      </c>
    </row>
    <row r="8" spans="1:58" ht="47.25">
      <c r="A8" s="8" t="s">
        <v>182</v>
      </c>
      <c r="B8" s="115" t="s">
        <v>277</v>
      </c>
      <c r="C8" s="8"/>
      <c r="D8" s="8"/>
      <c r="E8" s="8" t="s">
        <v>47</v>
      </c>
      <c r="F8" s="8" t="s">
        <v>48</v>
      </c>
      <c r="G8" s="8" t="s">
        <v>49</v>
      </c>
      <c r="H8" s="8" t="s">
        <v>277</v>
      </c>
      <c r="I8" s="45">
        <v>820</v>
      </c>
      <c r="J8" s="117"/>
      <c r="K8" s="117"/>
      <c r="L8" s="118">
        <v>1.25</v>
      </c>
      <c r="M8" s="119">
        <v>1.2</v>
      </c>
      <c r="N8" s="118">
        <v>1.1499999999999999</v>
      </c>
      <c r="O8" s="120">
        <f t="shared" si="0"/>
        <v>1.2858749999999999</v>
      </c>
      <c r="P8" s="120">
        <f t="shared" si="1"/>
        <v>1.23444</v>
      </c>
      <c r="Q8" s="120">
        <f t="shared" si="1"/>
        <v>1.1830049999999999</v>
      </c>
      <c r="R8" s="121">
        <f t="shared" si="2"/>
        <v>1100</v>
      </c>
      <c r="S8" s="121"/>
      <c r="T8" s="121"/>
      <c r="U8" s="64" t="s">
        <v>276</v>
      </c>
    </row>
    <row r="9" spans="1:58" ht="47.25">
      <c r="A9" s="8" t="s">
        <v>186</v>
      </c>
      <c r="B9" s="115" t="s">
        <v>278</v>
      </c>
      <c r="C9" s="8"/>
      <c r="D9" s="8"/>
      <c r="E9" s="8" t="s">
        <v>50</v>
      </c>
      <c r="F9" s="8" t="s">
        <v>51</v>
      </c>
      <c r="G9" s="8" t="s">
        <v>52</v>
      </c>
      <c r="H9" s="8" t="s">
        <v>278</v>
      </c>
      <c r="I9" s="116">
        <v>1400</v>
      </c>
      <c r="J9" s="117">
        <f>ROUND(I9*80%,-1)</f>
        <v>1120</v>
      </c>
      <c r="K9" s="117">
        <f>ROUND(I9*60%,-1)</f>
        <v>840</v>
      </c>
      <c r="L9" s="118">
        <v>1.25</v>
      </c>
      <c r="M9" s="119">
        <v>1.2</v>
      </c>
      <c r="N9" s="118">
        <v>1.1499999999999999</v>
      </c>
      <c r="O9" s="120">
        <f t="shared" si="0"/>
        <v>1.2858749999999999</v>
      </c>
      <c r="P9" s="120">
        <f t="shared" si="1"/>
        <v>1.23444</v>
      </c>
      <c r="Q9" s="120">
        <f t="shared" si="1"/>
        <v>1.1830049999999999</v>
      </c>
      <c r="R9" s="121">
        <f t="shared" si="2"/>
        <v>1800</v>
      </c>
      <c r="S9" s="121">
        <f>ROUND(J9*P9,-2)</f>
        <v>1400</v>
      </c>
      <c r="T9" s="121">
        <f>ROUND(K9*Q9,-1)</f>
        <v>990</v>
      </c>
      <c r="U9" s="64" t="s">
        <v>276</v>
      </c>
    </row>
    <row r="10" spans="1:58" ht="47.25">
      <c r="A10" s="8" t="s">
        <v>187</v>
      </c>
      <c r="B10" s="115" t="s">
        <v>277</v>
      </c>
      <c r="C10" s="8"/>
      <c r="D10" s="8"/>
      <c r="E10" s="8" t="s">
        <v>53</v>
      </c>
      <c r="F10" s="8" t="s">
        <v>48</v>
      </c>
      <c r="G10" s="8" t="s">
        <v>44</v>
      </c>
      <c r="H10" s="8" t="s">
        <v>277</v>
      </c>
      <c r="I10" s="45">
        <v>820</v>
      </c>
      <c r="J10" s="117"/>
      <c r="K10" s="117"/>
      <c r="L10" s="118">
        <v>1.25</v>
      </c>
      <c r="M10" s="119">
        <v>1.2</v>
      </c>
      <c r="N10" s="118">
        <v>1.1499999999999999</v>
      </c>
      <c r="O10" s="120">
        <f t="shared" si="0"/>
        <v>1.2858749999999999</v>
      </c>
      <c r="P10" s="120">
        <f t="shared" si="1"/>
        <v>1.23444</v>
      </c>
      <c r="Q10" s="120">
        <f t="shared" si="1"/>
        <v>1.1830049999999999</v>
      </c>
      <c r="R10" s="121">
        <f t="shared" si="2"/>
        <v>1100</v>
      </c>
      <c r="S10" s="121"/>
      <c r="T10" s="121"/>
      <c r="U10" s="64" t="s">
        <v>276</v>
      </c>
    </row>
    <row r="11" spans="1:58" ht="47.25">
      <c r="A11" s="8" t="s">
        <v>188</v>
      </c>
      <c r="B11" s="115" t="s">
        <v>279</v>
      </c>
      <c r="C11" s="8"/>
      <c r="D11" s="8"/>
      <c r="E11" s="8" t="s">
        <v>54</v>
      </c>
      <c r="F11" s="8" t="s">
        <v>52</v>
      </c>
      <c r="G11" s="8" t="s">
        <v>55</v>
      </c>
      <c r="H11" s="8" t="s">
        <v>279</v>
      </c>
      <c r="I11" s="116">
        <v>1100</v>
      </c>
      <c r="J11" s="117">
        <f>ROUND(I11*80%,-1)</f>
        <v>880</v>
      </c>
      <c r="K11" s="117">
        <f>ROUND(I11*60%,-1)</f>
        <v>660</v>
      </c>
      <c r="L11" s="118">
        <v>1.25</v>
      </c>
      <c r="M11" s="119">
        <v>1.2</v>
      </c>
      <c r="N11" s="118">
        <v>1.1499999999999999</v>
      </c>
      <c r="O11" s="120">
        <f t="shared" si="0"/>
        <v>1.2858749999999999</v>
      </c>
      <c r="P11" s="120">
        <f t="shared" si="1"/>
        <v>1.23444</v>
      </c>
      <c r="Q11" s="120">
        <f t="shared" si="1"/>
        <v>1.1830049999999999</v>
      </c>
      <c r="R11" s="121">
        <f t="shared" si="2"/>
        <v>1400</v>
      </c>
      <c r="S11" s="121">
        <f>ROUND(J11*P11,-1)</f>
        <v>1090</v>
      </c>
      <c r="T11" s="121">
        <f>ROUND(K11*Q11,-1)</f>
        <v>780</v>
      </c>
      <c r="U11" s="64" t="s">
        <v>276</v>
      </c>
    </row>
    <row r="12" spans="1:58" ht="47.25">
      <c r="A12" s="8" t="s">
        <v>190</v>
      </c>
      <c r="B12" s="115" t="s">
        <v>280</v>
      </c>
      <c r="C12" s="8"/>
      <c r="D12" s="8"/>
      <c r="E12" s="8" t="s">
        <v>56</v>
      </c>
      <c r="F12" s="8" t="s">
        <v>51</v>
      </c>
      <c r="G12" s="8" t="s">
        <v>57</v>
      </c>
      <c r="H12" s="8" t="s">
        <v>280</v>
      </c>
      <c r="I12" s="116">
        <v>1140</v>
      </c>
      <c r="J12" s="117">
        <f>ROUND(I12*80%,-1)</f>
        <v>910</v>
      </c>
      <c r="K12" s="117">
        <f>ROUND(I12*60%,-1)</f>
        <v>680</v>
      </c>
      <c r="L12" s="118">
        <v>1.25</v>
      </c>
      <c r="M12" s="119">
        <v>1.2</v>
      </c>
      <c r="N12" s="118">
        <v>1.1499999999999999</v>
      </c>
      <c r="O12" s="120">
        <f t="shared" si="0"/>
        <v>1.2858749999999999</v>
      </c>
      <c r="P12" s="120">
        <f t="shared" si="1"/>
        <v>1.23444</v>
      </c>
      <c r="Q12" s="120">
        <f t="shared" si="1"/>
        <v>1.1830049999999999</v>
      </c>
      <c r="R12" s="121">
        <f t="shared" si="2"/>
        <v>1500</v>
      </c>
      <c r="S12" s="121">
        <f>ROUND(J12*P12,-2)</f>
        <v>1100</v>
      </c>
      <c r="T12" s="121">
        <f>ROUND(K12*Q12,-1)</f>
        <v>800</v>
      </c>
      <c r="U12" s="64" t="s">
        <v>276</v>
      </c>
    </row>
    <row r="13" spans="1:58">
      <c r="A13" s="851" t="s">
        <v>58</v>
      </c>
      <c r="B13" s="852"/>
      <c r="C13" s="852"/>
      <c r="D13" s="852"/>
      <c r="E13" s="852"/>
      <c r="F13" s="852"/>
      <c r="G13" s="852"/>
      <c r="H13" s="852"/>
      <c r="I13" s="852"/>
      <c r="J13" s="852"/>
      <c r="K13" s="852"/>
      <c r="L13" s="852"/>
      <c r="M13" s="852"/>
      <c r="N13" s="852"/>
      <c r="O13" s="852"/>
      <c r="P13" s="852"/>
      <c r="Q13" s="852"/>
      <c r="R13" s="852"/>
      <c r="S13" s="852"/>
      <c r="T13" s="853"/>
    </row>
    <row r="14" spans="1:58" s="59" customFormat="1">
      <c r="A14" s="848" t="s">
        <v>11</v>
      </c>
      <c r="B14" s="848" t="s">
        <v>39</v>
      </c>
      <c r="C14" s="848" t="s">
        <v>1</v>
      </c>
      <c r="D14" s="848"/>
      <c r="E14" s="848" t="s">
        <v>39</v>
      </c>
      <c r="F14" s="848" t="s">
        <v>1</v>
      </c>
      <c r="G14" s="848"/>
      <c r="H14" s="113" t="s">
        <v>2</v>
      </c>
      <c r="I14" s="854" t="s">
        <v>40</v>
      </c>
      <c r="J14" s="855"/>
      <c r="K14" s="856"/>
      <c r="L14" s="857" t="s">
        <v>41</v>
      </c>
      <c r="M14" s="857"/>
      <c r="N14" s="857"/>
      <c r="O14" s="844" t="s">
        <v>273</v>
      </c>
      <c r="P14" s="844"/>
      <c r="Q14" s="844"/>
      <c r="R14" s="843" t="s">
        <v>274</v>
      </c>
      <c r="S14" s="843"/>
      <c r="T14" s="843"/>
      <c r="U14" s="849" t="s">
        <v>2</v>
      </c>
      <c r="X14" s="104"/>
      <c r="Y14" s="104"/>
      <c r="Z14" s="104"/>
      <c r="AA14" s="104"/>
      <c r="AB14" s="104"/>
      <c r="AC14" s="104"/>
      <c r="AD14" s="104"/>
      <c r="AE14" s="104"/>
      <c r="AF14" s="104"/>
      <c r="AG14" s="105"/>
      <c r="AH14" s="106"/>
      <c r="AI14" s="106"/>
      <c r="AJ14" s="107"/>
      <c r="AK14" s="107"/>
      <c r="AL14" s="107"/>
      <c r="AM14" s="107"/>
      <c r="AN14" s="107"/>
      <c r="AO14" s="107"/>
      <c r="AP14" s="104"/>
      <c r="AQ14" s="104"/>
      <c r="AR14" s="104"/>
      <c r="AS14" s="106"/>
      <c r="AT14" s="106"/>
      <c r="AU14" s="106"/>
      <c r="AV14" s="104"/>
      <c r="AW14" s="104"/>
      <c r="AX14" s="104"/>
      <c r="AY14" s="104"/>
      <c r="AZ14" s="104"/>
      <c r="BA14" s="104"/>
      <c r="BB14" s="104"/>
      <c r="BC14" s="104"/>
      <c r="BD14" s="104"/>
      <c r="BE14" s="108"/>
      <c r="BF14" s="108"/>
    </row>
    <row r="15" spans="1:58" s="59" customFormat="1">
      <c r="A15" s="848"/>
      <c r="B15" s="848"/>
      <c r="C15" s="51" t="s">
        <v>42</v>
      </c>
      <c r="D15" s="51" t="s">
        <v>4</v>
      </c>
      <c r="E15" s="848"/>
      <c r="F15" s="51" t="s">
        <v>42</v>
      </c>
      <c r="G15" s="51" t="s">
        <v>4</v>
      </c>
      <c r="H15" s="51"/>
      <c r="I15" s="114" t="s">
        <v>5</v>
      </c>
      <c r="J15" s="114" t="s">
        <v>6</v>
      </c>
      <c r="K15" s="114" t="s">
        <v>7</v>
      </c>
      <c r="L15" s="51" t="s">
        <v>5</v>
      </c>
      <c r="M15" s="51" t="s">
        <v>6</v>
      </c>
      <c r="N15" s="51" t="s">
        <v>7</v>
      </c>
      <c r="O15" s="51" t="s">
        <v>5</v>
      </c>
      <c r="P15" s="51" t="s">
        <v>6</v>
      </c>
      <c r="Q15" s="51" t="s">
        <v>7</v>
      </c>
      <c r="R15" s="51" t="s">
        <v>5</v>
      </c>
      <c r="S15" s="51" t="s">
        <v>6</v>
      </c>
      <c r="T15" s="51" t="s">
        <v>7</v>
      </c>
      <c r="U15" s="850"/>
      <c r="X15" s="104"/>
      <c r="Y15" s="104"/>
      <c r="Z15" s="104"/>
      <c r="AA15" s="104"/>
      <c r="AB15" s="104"/>
      <c r="AC15" s="104"/>
      <c r="AD15" s="104"/>
      <c r="AE15" s="104"/>
      <c r="AF15" s="104"/>
      <c r="AG15" s="105"/>
      <c r="AH15" s="106"/>
      <c r="AI15" s="106"/>
      <c r="AJ15" s="107"/>
      <c r="AK15" s="107"/>
      <c r="AL15" s="107"/>
      <c r="AM15" s="107"/>
      <c r="AN15" s="107"/>
      <c r="AO15" s="107"/>
      <c r="AP15" s="104"/>
      <c r="AQ15" s="104"/>
      <c r="AR15" s="104"/>
      <c r="AS15" s="106"/>
      <c r="AT15" s="106"/>
      <c r="AU15" s="106"/>
      <c r="AV15" s="104"/>
      <c r="AW15" s="104"/>
      <c r="AX15" s="104"/>
      <c r="AY15" s="104"/>
      <c r="AZ15" s="104"/>
      <c r="BA15" s="104"/>
      <c r="BB15" s="104"/>
      <c r="BC15" s="104"/>
      <c r="BD15" s="104"/>
      <c r="BE15" s="108"/>
      <c r="BF15" s="108"/>
    </row>
    <row r="16" spans="1:58" s="59" customFormat="1" ht="31.5">
      <c r="A16" s="8" t="s">
        <v>212</v>
      </c>
      <c r="B16" s="115" t="s">
        <v>281</v>
      </c>
      <c r="C16" s="8"/>
      <c r="D16" s="8"/>
      <c r="E16" s="8" t="s">
        <v>281</v>
      </c>
      <c r="F16" s="8" t="s">
        <v>282</v>
      </c>
      <c r="G16" s="8" t="s">
        <v>59</v>
      </c>
      <c r="H16" s="8" t="s">
        <v>281</v>
      </c>
      <c r="I16" s="117">
        <v>1280</v>
      </c>
      <c r="J16" s="117">
        <v>850</v>
      </c>
      <c r="K16" s="117"/>
      <c r="L16" s="118">
        <v>1.25</v>
      </c>
      <c r="M16" s="119">
        <v>1.2</v>
      </c>
      <c r="N16" s="118">
        <v>1.1499999999999999</v>
      </c>
      <c r="O16" s="120">
        <f t="shared" ref="O16:Q29" si="3">L16*(1+2.87%)</f>
        <v>1.2858749999999999</v>
      </c>
      <c r="P16" s="120">
        <f t="shared" si="3"/>
        <v>1.23444</v>
      </c>
      <c r="Q16" s="120">
        <f t="shared" si="3"/>
        <v>1.1830049999999999</v>
      </c>
      <c r="R16" s="121">
        <f>ROUND(I16*O16,-2)</f>
        <v>1600</v>
      </c>
      <c r="S16" s="121">
        <f>ROUND(J16*P16,-2)</f>
        <v>1000</v>
      </c>
      <c r="T16" s="121">
        <f>ROUND(K16*Q16,-2)</f>
        <v>0</v>
      </c>
      <c r="U16" s="64" t="s">
        <v>283</v>
      </c>
      <c r="X16" s="104"/>
      <c r="Y16" s="104"/>
      <c r="Z16" s="104"/>
      <c r="AA16" s="104"/>
      <c r="AB16" s="104"/>
      <c r="AC16" s="104"/>
      <c r="AD16" s="104"/>
      <c r="AE16" s="104"/>
      <c r="AF16" s="104"/>
      <c r="AG16" s="105"/>
      <c r="AH16" s="106"/>
      <c r="AI16" s="106"/>
      <c r="AJ16" s="107"/>
      <c r="AK16" s="107"/>
      <c r="AL16" s="107"/>
      <c r="AM16" s="107"/>
      <c r="AN16" s="107"/>
      <c r="AO16" s="107"/>
      <c r="AP16" s="104"/>
      <c r="AQ16" s="104"/>
      <c r="AR16" s="104"/>
      <c r="AS16" s="106"/>
      <c r="AT16" s="106"/>
      <c r="AU16" s="106"/>
      <c r="AV16" s="104"/>
      <c r="AW16" s="104"/>
      <c r="AX16" s="104"/>
      <c r="AY16" s="104"/>
      <c r="AZ16" s="104"/>
      <c r="BA16" s="104"/>
      <c r="BB16" s="104"/>
      <c r="BC16" s="104"/>
      <c r="BD16" s="104"/>
      <c r="BE16" s="108"/>
      <c r="BF16" s="108"/>
    </row>
    <row r="17" spans="1:58" s="59" customFormat="1" ht="47.25">
      <c r="A17" s="8" t="s">
        <v>213</v>
      </c>
      <c r="B17" s="115" t="s">
        <v>284</v>
      </c>
      <c r="C17" s="8"/>
      <c r="D17" s="8"/>
      <c r="E17" s="8" t="s">
        <v>60</v>
      </c>
      <c r="F17" s="8" t="s">
        <v>51</v>
      </c>
      <c r="G17" s="8" t="s">
        <v>59</v>
      </c>
      <c r="H17" s="8" t="s">
        <v>284</v>
      </c>
      <c r="I17" s="117">
        <v>490</v>
      </c>
      <c r="J17" s="117"/>
      <c r="K17" s="117"/>
      <c r="L17" s="118">
        <v>1.25</v>
      </c>
      <c r="M17" s="119">
        <v>1.2</v>
      </c>
      <c r="N17" s="118">
        <v>1.1499999999999999</v>
      </c>
      <c r="O17" s="120">
        <f t="shared" si="3"/>
        <v>1.2858749999999999</v>
      </c>
      <c r="P17" s="120">
        <f t="shared" si="3"/>
        <v>1.23444</v>
      </c>
      <c r="Q17" s="120">
        <f t="shared" si="3"/>
        <v>1.1830049999999999</v>
      </c>
      <c r="R17" s="121">
        <f t="shared" ref="R17:R29" si="4">ROUND(I17*O17,-2)</f>
        <v>600</v>
      </c>
      <c r="S17" s="121">
        <f>ROUND(J17*P17,-1)</f>
        <v>0</v>
      </c>
      <c r="T17" s="121">
        <f t="shared" ref="T17:T29" si="5">ROUND(K17*Q17,-1)</f>
        <v>0</v>
      </c>
      <c r="U17" s="64" t="s">
        <v>276</v>
      </c>
      <c r="X17" s="104"/>
      <c r="Y17" s="104"/>
      <c r="Z17" s="104"/>
      <c r="AA17" s="104"/>
      <c r="AB17" s="104"/>
      <c r="AC17" s="104"/>
      <c r="AD17" s="104"/>
      <c r="AE17" s="104"/>
      <c r="AF17" s="104"/>
      <c r="AG17" s="105"/>
      <c r="AH17" s="106"/>
      <c r="AI17" s="106"/>
      <c r="AJ17" s="107"/>
      <c r="AK17" s="107"/>
      <c r="AL17" s="107"/>
      <c r="AM17" s="107"/>
      <c r="AN17" s="107"/>
      <c r="AO17" s="107"/>
      <c r="AP17" s="104"/>
      <c r="AQ17" s="104"/>
      <c r="AR17" s="104"/>
      <c r="AS17" s="106"/>
      <c r="AT17" s="106"/>
      <c r="AU17" s="106"/>
      <c r="AV17" s="104"/>
      <c r="AW17" s="104"/>
      <c r="AX17" s="104"/>
      <c r="AY17" s="104"/>
      <c r="AZ17" s="104"/>
      <c r="BA17" s="104"/>
      <c r="BB17" s="104"/>
      <c r="BC17" s="104"/>
      <c r="BD17" s="104"/>
      <c r="BE17" s="108"/>
      <c r="BF17" s="108"/>
    </row>
    <row r="18" spans="1:58" s="59" customFormat="1" ht="47.25">
      <c r="A18" s="8" t="s">
        <v>214</v>
      </c>
      <c r="B18" s="115" t="s">
        <v>285</v>
      </c>
      <c r="C18" s="8"/>
      <c r="D18" s="8"/>
      <c r="E18" s="8" t="s">
        <v>61</v>
      </c>
      <c r="F18" s="8" t="s">
        <v>57</v>
      </c>
      <c r="G18" s="8" t="s">
        <v>59</v>
      </c>
      <c r="H18" s="8" t="s">
        <v>285</v>
      </c>
      <c r="I18" s="117">
        <v>620</v>
      </c>
      <c r="J18" s="117"/>
      <c r="K18" s="117"/>
      <c r="L18" s="118">
        <v>1.25</v>
      </c>
      <c r="M18" s="119">
        <v>1.2</v>
      </c>
      <c r="N18" s="118">
        <v>1.1499999999999999</v>
      </c>
      <c r="O18" s="120">
        <f t="shared" si="3"/>
        <v>1.2858749999999999</v>
      </c>
      <c r="P18" s="120">
        <f t="shared" si="3"/>
        <v>1.23444</v>
      </c>
      <c r="Q18" s="120">
        <f t="shared" si="3"/>
        <v>1.1830049999999999</v>
      </c>
      <c r="R18" s="121">
        <f t="shared" si="4"/>
        <v>800</v>
      </c>
      <c r="S18" s="121">
        <f>ROUND(J18*P18,-2)</f>
        <v>0</v>
      </c>
      <c r="T18" s="121">
        <f t="shared" si="5"/>
        <v>0</v>
      </c>
      <c r="U18" s="64" t="s">
        <v>276</v>
      </c>
      <c r="X18" s="104"/>
      <c r="Y18" s="104"/>
      <c r="Z18" s="104"/>
      <c r="AA18" s="104"/>
      <c r="AB18" s="104"/>
      <c r="AC18" s="104"/>
      <c r="AD18" s="104"/>
      <c r="AE18" s="104"/>
      <c r="AF18" s="104"/>
      <c r="AG18" s="105"/>
      <c r="AH18" s="106"/>
      <c r="AI18" s="106"/>
      <c r="AJ18" s="107"/>
      <c r="AK18" s="107"/>
      <c r="AL18" s="107"/>
      <c r="AM18" s="107"/>
      <c r="AN18" s="107"/>
      <c r="AO18" s="107"/>
      <c r="AP18" s="104"/>
      <c r="AQ18" s="104"/>
      <c r="AR18" s="104"/>
      <c r="AS18" s="106"/>
      <c r="AT18" s="106"/>
      <c r="AU18" s="106"/>
      <c r="AV18" s="104"/>
      <c r="AW18" s="104"/>
      <c r="AX18" s="104"/>
      <c r="AY18" s="104"/>
      <c r="AZ18" s="104"/>
      <c r="BA18" s="104"/>
      <c r="BB18" s="104"/>
      <c r="BC18" s="104"/>
      <c r="BD18" s="104"/>
      <c r="BE18" s="108"/>
      <c r="BF18" s="108"/>
    </row>
    <row r="19" spans="1:58" s="59" customFormat="1" ht="47.25">
      <c r="A19" s="8" t="s">
        <v>215</v>
      </c>
      <c r="B19" s="115" t="s">
        <v>286</v>
      </c>
      <c r="C19" s="8"/>
      <c r="D19" s="8"/>
      <c r="E19" s="8" t="s">
        <v>46</v>
      </c>
      <c r="F19" s="8" t="s">
        <v>44</v>
      </c>
      <c r="G19" s="8" t="s">
        <v>44</v>
      </c>
      <c r="H19" s="8" t="s">
        <v>286</v>
      </c>
      <c r="I19" s="117">
        <v>620</v>
      </c>
      <c r="J19" s="117"/>
      <c r="K19" s="117"/>
      <c r="L19" s="118">
        <v>1.25</v>
      </c>
      <c r="M19" s="119">
        <v>1.2</v>
      </c>
      <c r="N19" s="118">
        <v>1.1499999999999999</v>
      </c>
      <c r="O19" s="120">
        <f t="shared" si="3"/>
        <v>1.2858749999999999</v>
      </c>
      <c r="P19" s="120">
        <f t="shared" si="3"/>
        <v>1.23444</v>
      </c>
      <c r="Q19" s="120">
        <f t="shared" si="3"/>
        <v>1.1830049999999999</v>
      </c>
      <c r="R19" s="121">
        <f t="shared" si="4"/>
        <v>800</v>
      </c>
      <c r="S19" s="121">
        <f>ROUND(J19*P19,-1)</f>
        <v>0</v>
      </c>
      <c r="T19" s="121">
        <f t="shared" si="5"/>
        <v>0</v>
      </c>
      <c r="U19" s="64" t="s">
        <v>276</v>
      </c>
      <c r="X19" s="104"/>
      <c r="Y19" s="104"/>
      <c r="Z19" s="104"/>
      <c r="AA19" s="104"/>
      <c r="AB19" s="104"/>
      <c r="AC19" s="104"/>
      <c r="AD19" s="104"/>
      <c r="AE19" s="104"/>
      <c r="AF19" s="104"/>
      <c r="AG19" s="105"/>
      <c r="AH19" s="106"/>
      <c r="AI19" s="106"/>
      <c r="AJ19" s="107"/>
      <c r="AK19" s="107"/>
      <c r="AL19" s="107"/>
      <c r="AM19" s="107"/>
      <c r="AN19" s="107"/>
      <c r="AO19" s="107"/>
      <c r="AP19" s="104"/>
      <c r="AQ19" s="104"/>
      <c r="AR19" s="104"/>
      <c r="AS19" s="106"/>
      <c r="AT19" s="106"/>
      <c r="AU19" s="106"/>
      <c r="AV19" s="104"/>
      <c r="AW19" s="104"/>
      <c r="AX19" s="104"/>
      <c r="AY19" s="104"/>
      <c r="AZ19" s="104"/>
      <c r="BA19" s="104"/>
      <c r="BB19" s="104"/>
      <c r="BC19" s="104"/>
      <c r="BD19" s="104"/>
      <c r="BE19" s="108"/>
      <c r="BF19" s="108"/>
    </row>
    <row r="20" spans="1:58" s="59" customFormat="1" ht="47.25">
      <c r="A20" s="8" t="s">
        <v>216</v>
      </c>
      <c r="B20" s="115" t="s">
        <v>285</v>
      </c>
      <c r="C20" s="8"/>
      <c r="D20" s="8"/>
      <c r="E20" s="8" t="s">
        <v>62</v>
      </c>
      <c r="F20" s="8" t="s">
        <v>44</v>
      </c>
      <c r="G20" s="8" t="s">
        <v>44</v>
      </c>
      <c r="H20" s="8" t="s">
        <v>285</v>
      </c>
      <c r="I20" s="117">
        <v>620</v>
      </c>
      <c r="J20" s="117"/>
      <c r="K20" s="117"/>
      <c r="L20" s="118">
        <v>1.25</v>
      </c>
      <c r="M20" s="119">
        <v>1.2</v>
      </c>
      <c r="N20" s="118">
        <v>1.1499999999999999</v>
      </c>
      <c r="O20" s="120">
        <f t="shared" si="3"/>
        <v>1.2858749999999999</v>
      </c>
      <c r="P20" s="120">
        <f t="shared" si="3"/>
        <v>1.23444</v>
      </c>
      <c r="Q20" s="120">
        <f t="shared" si="3"/>
        <v>1.1830049999999999</v>
      </c>
      <c r="R20" s="121">
        <f t="shared" si="4"/>
        <v>800</v>
      </c>
      <c r="S20" s="121">
        <f>ROUND(J20*P20,-1)</f>
        <v>0</v>
      </c>
      <c r="T20" s="121">
        <f t="shared" si="5"/>
        <v>0</v>
      </c>
      <c r="U20" s="64" t="s">
        <v>276</v>
      </c>
      <c r="X20" s="104"/>
      <c r="Y20" s="104"/>
      <c r="Z20" s="104"/>
      <c r="AA20" s="104"/>
      <c r="AB20" s="104"/>
      <c r="AC20" s="104"/>
      <c r="AD20" s="104"/>
      <c r="AE20" s="104"/>
      <c r="AF20" s="104"/>
      <c r="AG20" s="105"/>
      <c r="AH20" s="106"/>
      <c r="AI20" s="106"/>
      <c r="AJ20" s="107"/>
      <c r="AK20" s="107"/>
      <c r="AL20" s="107"/>
      <c r="AM20" s="107"/>
      <c r="AN20" s="107"/>
      <c r="AO20" s="107"/>
      <c r="AP20" s="104"/>
      <c r="AQ20" s="104"/>
      <c r="AR20" s="104"/>
      <c r="AS20" s="106"/>
      <c r="AT20" s="106"/>
      <c r="AU20" s="106"/>
      <c r="AV20" s="104"/>
      <c r="AW20" s="104"/>
      <c r="AX20" s="104"/>
      <c r="AY20" s="104"/>
      <c r="AZ20" s="104"/>
      <c r="BA20" s="104"/>
      <c r="BB20" s="104"/>
      <c r="BC20" s="104"/>
      <c r="BD20" s="104"/>
      <c r="BE20" s="108"/>
      <c r="BF20" s="108"/>
    </row>
    <row r="21" spans="1:58" s="59" customFormat="1" ht="47.25">
      <c r="A21" s="8" t="s">
        <v>217</v>
      </c>
      <c r="B21" s="115" t="s">
        <v>287</v>
      </c>
      <c r="C21" s="8"/>
      <c r="D21" s="8"/>
      <c r="E21" s="8" t="s">
        <v>47</v>
      </c>
      <c r="F21" s="8" t="s">
        <v>48</v>
      </c>
      <c r="G21" s="8" t="s">
        <v>67</v>
      </c>
      <c r="H21" s="8" t="s">
        <v>287</v>
      </c>
      <c r="I21" s="117">
        <v>490</v>
      </c>
      <c r="J21" s="117"/>
      <c r="K21" s="117"/>
      <c r="L21" s="118">
        <v>1.25</v>
      </c>
      <c r="M21" s="119">
        <v>1.2</v>
      </c>
      <c r="N21" s="118">
        <v>1.1499999999999999</v>
      </c>
      <c r="O21" s="120">
        <f t="shared" si="3"/>
        <v>1.2858749999999999</v>
      </c>
      <c r="P21" s="120">
        <f t="shared" si="3"/>
        <v>1.23444</v>
      </c>
      <c r="Q21" s="120">
        <f t="shared" si="3"/>
        <v>1.1830049999999999</v>
      </c>
      <c r="R21" s="121">
        <f t="shared" si="4"/>
        <v>600</v>
      </c>
      <c r="S21" s="121">
        <f>ROUND(J21*P21,-1)</f>
        <v>0</v>
      </c>
      <c r="T21" s="121">
        <f t="shared" si="5"/>
        <v>0</v>
      </c>
      <c r="U21" s="64" t="s">
        <v>276</v>
      </c>
      <c r="X21" s="104"/>
      <c r="Y21" s="104"/>
      <c r="Z21" s="104"/>
      <c r="AA21" s="104"/>
      <c r="AB21" s="104"/>
      <c r="AC21" s="104"/>
      <c r="AD21" s="104"/>
      <c r="AE21" s="104"/>
      <c r="AF21" s="104"/>
      <c r="AG21" s="105"/>
      <c r="AH21" s="106"/>
      <c r="AI21" s="106"/>
      <c r="AJ21" s="107"/>
      <c r="AK21" s="107"/>
      <c r="AL21" s="107"/>
      <c r="AM21" s="107"/>
      <c r="AN21" s="107"/>
      <c r="AO21" s="107"/>
      <c r="AP21" s="104"/>
      <c r="AQ21" s="104"/>
      <c r="AR21" s="104"/>
      <c r="AS21" s="106"/>
      <c r="AT21" s="106"/>
      <c r="AU21" s="106"/>
      <c r="AV21" s="104"/>
      <c r="AW21" s="104"/>
      <c r="AX21" s="104"/>
      <c r="AY21" s="104"/>
      <c r="AZ21" s="104"/>
      <c r="BA21" s="104"/>
      <c r="BB21" s="104"/>
      <c r="BC21" s="104"/>
      <c r="BD21" s="104"/>
      <c r="BE21" s="108"/>
      <c r="BF21" s="108"/>
    </row>
    <row r="22" spans="1:58" s="59" customFormat="1" ht="47.25">
      <c r="A22" s="8" t="s">
        <v>218</v>
      </c>
      <c r="B22" s="115" t="s">
        <v>285</v>
      </c>
      <c r="C22" s="8"/>
      <c r="D22" s="8"/>
      <c r="E22" s="8" t="s">
        <v>63</v>
      </c>
      <c r="F22" s="8" t="s">
        <v>51</v>
      </c>
      <c r="G22" s="8" t="s">
        <v>48</v>
      </c>
      <c r="H22" s="8" t="s">
        <v>285</v>
      </c>
      <c r="I22" s="117">
        <v>620</v>
      </c>
      <c r="J22" s="117"/>
      <c r="K22" s="117"/>
      <c r="L22" s="118">
        <v>1.25</v>
      </c>
      <c r="M22" s="119">
        <v>1.2</v>
      </c>
      <c r="N22" s="118">
        <v>1.1499999999999999</v>
      </c>
      <c r="O22" s="120">
        <f t="shared" si="3"/>
        <v>1.2858749999999999</v>
      </c>
      <c r="P22" s="120">
        <f t="shared" si="3"/>
        <v>1.23444</v>
      </c>
      <c r="Q22" s="120">
        <f t="shared" si="3"/>
        <v>1.1830049999999999</v>
      </c>
      <c r="R22" s="121">
        <f t="shared" si="4"/>
        <v>800</v>
      </c>
      <c r="S22" s="121">
        <f>ROUND(J22*P22,-2)</f>
        <v>0</v>
      </c>
      <c r="T22" s="121">
        <f t="shared" si="5"/>
        <v>0</v>
      </c>
      <c r="U22" s="64" t="s">
        <v>276</v>
      </c>
      <c r="X22" s="104"/>
      <c r="Y22" s="104"/>
      <c r="Z22" s="104"/>
      <c r="AA22" s="104"/>
      <c r="AB22" s="104"/>
      <c r="AC22" s="104"/>
      <c r="AD22" s="104"/>
      <c r="AE22" s="104"/>
      <c r="AF22" s="104"/>
      <c r="AG22" s="105"/>
      <c r="AH22" s="106"/>
      <c r="AI22" s="106"/>
      <c r="AJ22" s="107"/>
      <c r="AK22" s="107"/>
      <c r="AL22" s="107"/>
      <c r="AM22" s="107"/>
      <c r="AN22" s="107"/>
      <c r="AO22" s="107"/>
      <c r="AP22" s="104"/>
      <c r="AQ22" s="104"/>
      <c r="AR22" s="104"/>
      <c r="AS22" s="106"/>
      <c r="AT22" s="106"/>
      <c r="AU22" s="106"/>
      <c r="AV22" s="104"/>
      <c r="AW22" s="104"/>
      <c r="AX22" s="104"/>
      <c r="AY22" s="104"/>
      <c r="AZ22" s="104"/>
      <c r="BA22" s="104"/>
      <c r="BB22" s="104"/>
      <c r="BC22" s="104"/>
      <c r="BD22" s="104"/>
      <c r="BE22" s="108"/>
      <c r="BF22" s="108"/>
    </row>
    <row r="23" spans="1:58" s="59" customFormat="1" ht="47.25">
      <c r="A23" s="8" t="s">
        <v>219</v>
      </c>
      <c r="B23" s="115" t="s">
        <v>285</v>
      </c>
      <c r="C23" s="8"/>
      <c r="D23" s="8"/>
      <c r="E23" s="8" t="s">
        <v>64</v>
      </c>
      <c r="F23" s="8" t="s">
        <v>51</v>
      </c>
      <c r="G23" s="8" t="s">
        <v>48</v>
      </c>
      <c r="H23" s="8" t="s">
        <v>285</v>
      </c>
      <c r="I23" s="117">
        <v>620</v>
      </c>
      <c r="J23" s="117"/>
      <c r="K23" s="117"/>
      <c r="L23" s="118">
        <v>1.25</v>
      </c>
      <c r="M23" s="119">
        <v>1.2</v>
      </c>
      <c r="N23" s="118">
        <v>1.1499999999999999</v>
      </c>
      <c r="O23" s="120">
        <f t="shared" si="3"/>
        <v>1.2858749999999999</v>
      </c>
      <c r="P23" s="120">
        <f t="shared" si="3"/>
        <v>1.23444</v>
      </c>
      <c r="Q23" s="120">
        <f t="shared" si="3"/>
        <v>1.1830049999999999</v>
      </c>
      <c r="R23" s="121">
        <f t="shared" si="4"/>
        <v>800</v>
      </c>
      <c r="S23" s="121">
        <f t="shared" ref="S23:S29" si="6">ROUND(J23*P23,-1)</f>
        <v>0</v>
      </c>
      <c r="T23" s="121">
        <f t="shared" si="5"/>
        <v>0</v>
      </c>
      <c r="U23" s="64" t="s">
        <v>276</v>
      </c>
      <c r="X23" s="104"/>
      <c r="Y23" s="104"/>
      <c r="Z23" s="104"/>
      <c r="AA23" s="104"/>
      <c r="AB23" s="104"/>
      <c r="AC23" s="104"/>
      <c r="AD23" s="104"/>
      <c r="AE23" s="104"/>
      <c r="AF23" s="104"/>
      <c r="AG23" s="105"/>
      <c r="AH23" s="106"/>
      <c r="AI23" s="106"/>
      <c r="AJ23" s="107"/>
      <c r="AK23" s="107"/>
      <c r="AL23" s="107"/>
      <c r="AM23" s="107"/>
      <c r="AN23" s="107"/>
      <c r="AO23" s="107"/>
      <c r="AP23" s="104"/>
      <c r="AQ23" s="104"/>
      <c r="AR23" s="104"/>
      <c r="AS23" s="106"/>
      <c r="AT23" s="106"/>
      <c r="AU23" s="106"/>
      <c r="AV23" s="104"/>
      <c r="AW23" s="104"/>
      <c r="AX23" s="104"/>
      <c r="AY23" s="104"/>
      <c r="AZ23" s="104"/>
      <c r="BA23" s="104"/>
      <c r="BB23" s="104"/>
      <c r="BC23" s="104"/>
      <c r="BD23" s="104"/>
      <c r="BE23" s="108"/>
      <c r="BF23" s="108"/>
    </row>
    <row r="24" spans="1:58" s="59" customFormat="1" ht="47.25">
      <c r="A24" s="8" t="s">
        <v>220</v>
      </c>
      <c r="B24" s="115" t="s">
        <v>285</v>
      </c>
      <c r="C24" s="8"/>
      <c r="D24" s="8"/>
      <c r="E24" s="8" t="s">
        <v>50</v>
      </c>
      <c r="F24" s="8" t="s">
        <v>51</v>
      </c>
      <c r="G24" s="8" t="s">
        <v>48</v>
      </c>
      <c r="H24" s="8" t="s">
        <v>285</v>
      </c>
      <c r="I24" s="117">
        <v>620</v>
      </c>
      <c r="J24" s="117"/>
      <c r="K24" s="117"/>
      <c r="L24" s="118">
        <v>1.25</v>
      </c>
      <c r="M24" s="119">
        <v>1.2</v>
      </c>
      <c r="N24" s="118">
        <v>1.1499999999999999</v>
      </c>
      <c r="O24" s="120">
        <f t="shared" si="3"/>
        <v>1.2858749999999999</v>
      </c>
      <c r="P24" s="120">
        <f t="shared" si="3"/>
        <v>1.23444</v>
      </c>
      <c r="Q24" s="120">
        <f t="shared" si="3"/>
        <v>1.1830049999999999</v>
      </c>
      <c r="R24" s="121">
        <f t="shared" si="4"/>
        <v>800</v>
      </c>
      <c r="S24" s="121">
        <f t="shared" si="6"/>
        <v>0</v>
      </c>
      <c r="T24" s="121">
        <f t="shared" si="5"/>
        <v>0</v>
      </c>
      <c r="U24" s="64" t="s">
        <v>276</v>
      </c>
      <c r="X24" s="104"/>
      <c r="Y24" s="104"/>
      <c r="Z24" s="104"/>
      <c r="AA24" s="104"/>
      <c r="AB24" s="104"/>
      <c r="AC24" s="104"/>
      <c r="AD24" s="104"/>
      <c r="AE24" s="104"/>
      <c r="AF24" s="104"/>
      <c r="AG24" s="105"/>
      <c r="AH24" s="106"/>
      <c r="AI24" s="106"/>
      <c r="AJ24" s="107"/>
      <c r="AK24" s="107"/>
      <c r="AL24" s="107"/>
      <c r="AM24" s="107"/>
      <c r="AN24" s="107"/>
      <c r="AO24" s="107"/>
      <c r="AP24" s="104"/>
      <c r="AQ24" s="104"/>
      <c r="AR24" s="104"/>
      <c r="AS24" s="106"/>
      <c r="AT24" s="106"/>
      <c r="AU24" s="106"/>
      <c r="AV24" s="104"/>
      <c r="AW24" s="104"/>
      <c r="AX24" s="104"/>
      <c r="AY24" s="104"/>
      <c r="AZ24" s="104"/>
      <c r="BA24" s="104"/>
      <c r="BB24" s="104"/>
      <c r="BC24" s="104"/>
      <c r="BD24" s="104"/>
      <c r="BE24" s="108"/>
      <c r="BF24" s="108"/>
    </row>
    <row r="25" spans="1:58" s="59" customFormat="1" ht="47.25">
      <c r="A25" s="8" t="s">
        <v>221</v>
      </c>
      <c r="B25" s="115" t="s">
        <v>285</v>
      </c>
      <c r="C25" s="8"/>
      <c r="D25" s="8"/>
      <c r="E25" s="8" t="s">
        <v>53</v>
      </c>
      <c r="F25" s="8" t="s">
        <v>48</v>
      </c>
      <c r="G25" s="8" t="s">
        <v>44</v>
      </c>
      <c r="H25" s="8" t="s">
        <v>285</v>
      </c>
      <c r="I25" s="117">
        <v>620</v>
      </c>
      <c r="J25" s="117"/>
      <c r="K25" s="117"/>
      <c r="L25" s="118">
        <v>1.25</v>
      </c>
      <c r="M25" s="119">
        <v>1.2</v>
      </c>
      <c r="N25" s="118">
        <v>1.1499999999999999</v>
      </c>
      <c r="O25" s="120">
        <f t="shared" si="3"/>
        <v>1.2858749999999999</v>
      </c>
      <c r="P25" s="120">
        <f t="shared" si="3"/>
        <v>1.23444</v>
      </c>
      <c r="Q25" s="120">
        <f t="shared" si="3"/>
        <v>1.1830049999999999</v>
      </c>
      <c r="R25" s="121">
        <f t="shared" si="4"/>
        <v>800</v>
      </c>
      <c r="S25" s="121">
        <f t="shared" si="6"/>
        <v>0</v>
      </c>
      <c r="T25" s="121">
        <f t="shared" si="5"/>
        <v>0</v>
      </c>
      <c r="U25" s="64" t="s">
        <v>276</v>
      </c>
      <c r="X25" s="104"/>
      <c r="Y25" s="104"/>
      <c r="Z25" s="104"/>
      <c r="AA25" s="104"/>
      <c r="AB25" s="104"/>
      <c r="AC25" s="104"/>
      <c r="AD25" s="104"/>
      <c r="AE25" s="104"/>
      <c r="AF25" s="104"/>
      <c r="AG25" s="105"/>
      <c r="AH25" s="106"/>
      <c r="AI25" s="106"/>
      <c r="AJ25" s="107"/>
      <c r="AK25" s="107"/>
      <c r="AL25" s="107"/>
      <c r="AM25" s="107"/>
      <c r="AN25" s="107"/>
      <c r="AO25" s="107"/>
      <c r="AP25" s="104"/>
      <c r="AQ25" s="104"/>
      <c r="AR25" s="104"/>
      <c r="AS25" s="106"/>
      <c r="AT25" s="106"/>
      <c r="AU25" s="106"/>
      <c r="AV25" s="104"/>
      <c r="AW25" s="104"/>
      <c r="AX25" s="104"/>
      <c r="AY25" s="104"/>
      <c r="AZ25" s="104"/>
      <c r="BA25" s="104"/>
      <c r="BB25" s="104"/>
      <c r="BC25" s="104"/>
      <c r="BD25" s="104"/>
      <c r="BE25" s="108"/>
      <c r="BF25" s="108"/>
    </row>
    <row r="26" spans="1:58" s="59" customFormat="1" ht="47.25">
      <c r="A26" s="8" t="s">
        <v>222</v>
      </c>
      <c r="B26" s="115" t="s">
        <v>287</v>
      </c>
      <c r="C26" s="8"/>
      <c r="D26" s="8"/>
      <c r="E26" s="8" t="s">
        <v>65</v>
      </c>
      <c r="F26" s="8" t="s">
        <v>48</v>
      </c>
      <c r="G26" s="8" t="s">
        <v>44</v>
      </c>
      <c r="H26" s="8" t="s">
        <v>287</v>
      </c>
      <c r="I26" s="117">
        <v>490</v>
      </c>
      <c r="J26" s="117"/>
      <c r="K26" s="117"/>
      <c r="L26" s="118">
        <v>1.25</v>
      </c>
      <c r="M26" s="119">
        <v>1.2</v>
      </c>
      <c r="N26" s="118">
        <v>1.1499999999999999</v>
      </c>
      <c r="O26" s="120">
        <f t="shared" si="3"/>
        <v>1.2858749999999999</v>
      </c>
      <c r="P26" s="120">
        <f t="shared" si="3"/>
        <v>1.23444</v>
      </c>
      <c r="Q26" s="120">
        <f t="shared" si="3"/>
        <v>1.1830049999999999</v>
      </c>
      <c r="R26" s="121">
        <f t="shared" si="4"/>
        <v>600</v>
      </c>
      <c r="S26" s="121">
        <f t="shared" si="6"/>
        <v>0</v>
      </c>
      <c r="T26" s="121">
        <f t="shared" si="5"/>
        <v>0</v>
      </c>
      <c r="U26" s="64" t="s">
        <v>276</v>
      </c>
      <c r="X26" s="104"/>
      <c r="Y26" s="104"/>
      <c r="Z26" s="104"/>
      <c r="AA26" s="104"/>
      <c r="AB26" s="104"/>
      <c r="AC26" s="104"/>
      <c r="AD26" s="104"/>
      <c r="AE26" s="104"/>
      <c r="AF26" s="104"/>
      <c r="AG26" s="105"/>
      <c r="AH26" s="106"/>
      <c r="AI26" s="106"/>
      <c r="AJ26" s="107"/>
      <c r="AK26" s="107"/>
      <c r="AL26" s="107"/>
      <c r="AM26" s="107"/>
      <c r="AN26" s="107"/>
      <c r="AO26" s="107"/>
      <c r="AP26" s="104"/>
      <c r="AQ26" s="104"/>
      <c r="AR26" s="104"/>
      <c r="AS26" s="106"/>
      <c r="AT26" s="106"/>
      <c r="AU26" s="106"/>
      <c r="AV26" s="104"/>
      <c r="AW26" s="104"/>
      <c r="AX26" s="104"/>
      <c r="AY26" s="104"/>
      <c r="AZ26" s="104"/>
      <c r="BA26" s="104"/>
      <c r="BB26" s="104"/>
      <c r="BC26" s="104"/>
      <c r="BD26" s="104"/>
      <c r="BE26" s="108"/>
      <c r="BF26" s="108"/>
    </row>
    <row r="27" spans="1:58" s="59" customFormat="1" ht="47.25">
      <c r="A27" s="8" t="s">
        <v>223</v>
      </c>
      <c r="B27" s="115" t="s">
        <v>287</v>
      </c>
      <c r="C27" s="8"/>
      <c r="D27" s="8"/>
      <c r="E27" s="8" t="s">
        <v>66</v>
      </c>
      <c r="F27" s="8" t="s">
        <v>49</v>
      </c>
      <c r="G27" s="8" t="s">
        <v>67</v>
      </c>
      <c r="H27" s="8" t="s">
        <v>287</v>
      </c>
      <c r="I27" s="117">
        <v>490</v>
      </c>
      <c r="J27" s="117"/>
      <c r="K27" s="117"/>
      <c r="L27" s="118">
        <v>1.25</v>
      </c>
      <c r="M27" s="119">
        <v>1.2</v>
      </c>
      <c r="N27" s="118">
        <v>1.1499999999999999</v>
      </c>
      <c r="O27" s="120">
        <f t="shared" si="3"/>
        <v>1.2858749999999999</v>
      </c>
      <c r="P27" s="120">
        <f t="shared" si="3"/>
        <v>1.23444</v>
      </c>
      <c r="Q27" s="120">
        <f t="shared" si="3"/>
        <v>1.1830049999999999</v>
      </c>
      <c r="R27" s="121">
        <f t="shared" si="4"/>
        <v>600</v>
      </c>
      <c r="S27" s="121">
        <f t="shared" si="6"/>
        <v>0</v>
      </c>
      <c r="T27" s="121">
        <f t="shared" si="5"/>
        <v>0</v>
      </c>
      <c r="U27" s="64" t="s">
        <v>276</v>
      </c>
      <c r="X27" s="104"/>
      <c r="Y27" s="104"/>
      <c r="Z27" s="104"/>
      <c r="AA27" s="104"/>
      <c r="AB27" s="104"/>
      <c r="AC27" s="104"/>
      <c r="AD27" s="104"/>
      <c r="AE27" s="104"/>
      <c r="AF27" s="104"/>
      <c r="AG27" s="105"/>
      <c r="AH27" s="106"/>
      <c r="AI27" s="106"/>
      <c r="AJ27" s="107"/>
      <c r="AK27" s="107"/>
      <c r="AL27" s="107"/>
      <c r="AM27" s="107"/>
      <c r="AN27" s="107"/>
      <c r="AO27" s="107"/>
      <c r="AP27" s="104"/>
      <c r="AQ27" s="104"/>
      <c r="AR27" s="104"/>
      <c r="AS27" s="106"/>
      <c r="AT27" s="106"/>
      <c r="AU27" s="106"/>
      <c r="AV27" s="104"/>
      <c r="AW27" s="104"/>
      <c r="AX27" s="104"/>
      <c r="AY27" s="104"/>
      <c r="AZ27" s="104"/>
      <c r="BA27" s="104"/>
      <c r="BB27" s="104"/>
      <c r="BC27" s="104"/>
      <c r="BD27" s="104"/>
      <c r="BE27" s="108"/>
      <c r="BF27" s="108"/>
    </row>
    <row r="28" spans="1:58" s="59" customFormat="1" ht="47.25">
      <c r="A28" s="8" t="s">
        <v>269</v>
      </c>
      <c r="B28" s="115" t="s">
        <v>287</v>
      </c>
      <c r="C28" s="8"/>
      <c r="D28" s="8"/>
      <c r="E28" s="8" t="s">
        <v>68</v>
      </c>
      <c r="F28" s="8" t="s">
        <v>49</v>
      </c>
      <c r="G28" s="8" t="s">
        <v>67</v>
      </c>
      <c r="H28" s="8" t="s">
        <v>287</v>
      </c>
      <c r="I28" s="117">
        <v>490</v>
      </c>
      <c r="J28" s="117"/>
      <c r="K28" s="117"/>
      <c r="L28" s="118">
        <v>1.25</v>
      </c>
      <c r="M28" s="119">
        <v>1.2</v>
      </c>
      <c r="N28" s="118">
        <v>1.1499999999999999</v>
      </c>
      <c r="O28" s="120">
        <f t="shared" si="3"/>
        <v>1.2858749999999999</v>
      </c>
      <c r="P28" s="120">
        <f t="shared" si="3"/>
        <v>1.23444</v>
      </c>
      <c r="Q28" s="120">
        <f t="shared" si="3"/>
        <v>1.1830049999999999</v>
      </c>
      <c r="R28" s="121">
        <f t="shared" si="4"/>
        <v>600</v>
      </c>
      <c r="S28" s="121">
        <f t="shared" si="6"/>
        <v>0</v>
      </c>
      <c r="T28" s="121">
        <f t="shared" si="5"/>
        <v>0</v>
      </c>
      <c r="U28" s="64" t="s">
        <v>276</v>
      </c>
      <c r="X28" s="104"/>
      <c r="Y28" s="104"/>
      <c r="Z28" s="104"/>
      <c r="AA28" s="104"/>
      <c r="AB28" s="104"/>
      <c r="AC28" s="104"/>
      <c r="AD28" s="104"/>
      <c r="AE28" s="104"/>
      <c r="AF28" s="104"/>
      <c r="AG28" s="105"/>
      <c r="AH28" s="106"/>
      <c r="AI28" s="106"/>
      <c r="AJ28" s="107"/>
      <c r="AK28" s="107"/>
      <c r="AL28" s="107"/>
      <c r="AM28" s="107"/>
      <c r="AN28" s="107"/>
      <c r="AO28" s="107"/>
      <c r="AP28" s="104"/>
      <c r="AQ28" s="104"/>
      <c r="AR28" s="104"/>
      <c r="AS28" s="106"/>
      <c r="AT28" s="106"/>
      <c r="AU28" s="106"/>
      <c r="AV28" s="104"/>
      <c r="AW28" s="104"/>
      <c r="AX28" s="104"/>
      <c r="AY28" s="104"/>
      <c r="AZ28" s="104"/>
      <c r="BA28" s="104"/>
      <c r="BB28" s="104"/>
      <c r="BC28" s="104"/>
      <c r="BD28" s="104"/>
      <c r="BE28" s="108"/>
      <c r="BF28" s="108"/>
    </row>
    <row r="29" spans="1:58" s="59" customFormat="1" ht="47.25">
      <c r="A29" s="8" t="s">
        <v>270</v>
      </c>
      <c r="B29" s="115" t="s">
        <v>285</v>
      </c>
      <c r="C29" s="8"/>
      <c r="D29" s="8"/>
      <c r="E29" s="8" t="s">
        <v>69</v>
      </c>
      <c r="F29" s="8" t="s">
        <v>51</v>
      </c>
      <c r="G29" s="8" t="s">
        <v>70</v>
      </c>
      <c r="H29" s="8" t="s">
        <v>285</v>
      </c>
      <c r="I29" s="117">
        <v>620</v>
      </c>
      <c r="J29" s="117"/>
      <c r="K29" s="117"/>
      <c r="L29" s="118">
        <v>1.25</v>
      </c>
      <c r="M29" s="119">
        <v>1.2</v>
      </c>
      <c r="N29" s="118">
        <v>1.1499999999999999</v>
      </c>
      <c r="O29" s="120">
        <f t="shared" si="3"/>
        <v>1.2858749999999999</v>
      </c>
      <c r="P29" s="120">
        <f t="shared" si="3"/>
        <v>1.23444</v>
      </c>
      <c r="Q29" s="120">
        <f t="shared" si="3"/>
        <v>1.1830049999999999</v>
      </c>
      <c r="R29" s="121">
        <f t="shared" si="4"/>
        <v>800</v>
      </c>
      <c r="S29" s="121">
        <f t="shared" si="6"/>
        <v>0</v>
      </c>
      <c r="T29" s="121">
        <f t="shared" si="5"/>
        <v>0</v>
      </c>
      <c r="U29" s="64" t="s">
        <v>276</v>
      </c>
      <c r="X29" s="104"/>
      <c r="Y29" s="104"/>
      <c r="Z29" s="104"/>
      <c r="AA29" s="104"/>
      <c r="AB29" s="104"/>
      <c r="AC29" s="104"/>
      <c r="AD29" s="104"/>
      <c r="AE29" s="104"/>
      <c r="AF29" s="104"/>
      <c r="AG29" s="105"/>
      <c r="AH29" s="106"/>
      <c r="AI29" s="106"/>
      <c r="AJ29" s="107"/>
      <c r="AK29" s="107"/>
      <c r="AL29" s="107"/>
      <c r="AM29" s="107"/>
      <c r="AN29" s="107"/>
      <c r="AO29" s="107"/>
      <c r="AP29" s="104"/>
      <c r="AQ29" s="104"/>
      <c r="AR29" s="104"/>
      <c r="AS29" s="106"/>
      <c r="AT29" s="106"/>
      <c r="AU29" s="106"/>
      <c r="AV29" s="104"/>
      <c r="AW29" s="104"/>
      <c r="AX29" s="104"/>
      <c r="AY29" s="104"/>
      <c r="AZ29" s="104"/>
      <c r="BA29" s="104"/>
      <c r="BB29" s="104"/>
      <c r="BC29" s="104"/>
      <c r="BD29" s="104"/>
      <c r="BE29" s="108"/>
      <c r="BF29" s="108"/>
    </row>
    <row r="30" spans="1:58" s="59" customFormat="1">
      <c r="A30" s="845" t="s">
        <v>71</v>
      </c>
      <c r="B30" s="846"/>
      <c r="C30" s="846"/>
      <c r="D30" s="846"/>
      <c r="E30" s="846"/>
      <c r="F30" s="846"/>
      <c r="G30" s="846"/>
      <c r="H30" s="846"/>
      <c r="I30" s="846"/>
      <c r="J30" s="846"/>
      <c r="K30" s="846"/>
      <c r="L30" s="846"/>
      <c r="M30" s="846"/>
      <c r="N30" s="846"/>
      <c r="O30" s="846"/>
      <c r="P30" s="846"/>
      <c r="Q30" s="846"/>
      <c r="R30" s="846"/>
      <c r="S30" s="846"/>
      <c r="T30" s="847"/>
      <c r="X30" s="104"/>
      <c r="Y30" s="104"/>
      <c r="Z30" s="104"/>
      <c r="AA30" s="104"/>
      <c r="AB30" s="104"/>
      <c r="AC30" s="104"/>
      <c r="AD30" s="104"/>
      <c r="AE30" s="104"/>
      <c r="AF30" s="104"/>
      <c r="AG30" s="105"/>
      <c r="AH30" s="106"/>
      <c r="AI30" s="106"/>
      <c r="AJ30" s="107"/>
      <c r="AK30" s="107"/>
      <c r="AL30" s="107"/>
      <c r="AM30" s="107"/>
      <c r="AN30" s="107"/>
      <c r="AO30" s="107"/>
      <c r="AP30" s="104"/>
      <c r="AQ30" s="104"/>
      <c r="AR30" s="104"/>
      <c r="AS30" s="106"/>
      <c r="AT30" s="106"/>
      <c r="AU30" s="106"/>
      <c r="AV30" s="104"/>
      <c r="AW30" s="104"/>
      <c r="AX30" s="104"/>
      <c r="AY30" s="104"/>
      <c r="AZ30" s="104"/>
      <c r="BA30" s="104"/>
      <c r="BB30" s="104"/>
      <c r="BC30" s="104"/>
      <c r="BD30" s="104"/>
      <c r="BE30" s="108"/>
      <c r="BF30" s="108"/>
    </row>
    <row r="31" spans="1:58" s="59" customFormat="1">
      <c r="A31" s="848" t="s">
        <v>11</v>
      </c>
      <c r="B31" s="848" t="s">
        <v>39</v>
      </c>
      <c r="C31" s="848" t="s">
        <v>1</v>
      </c>
      <c r="D31" s="848"/>
      <c r="E31" s="848" t="s">
        <v>39</v>
      </c>
      <c r="F31" s="848" t="s">
        <v>1</v>
      </c>
      <c r="G31" s="848"/>
      <c r="H31" s="113" t="s">
        <v>2</v>
      </c>
      <c r="I31" s="854" t="s">
        <v>40</v>
      </c>
      <c r="J31" s="855"/>
      <c r="K31" s="856"/>
      <c r="L31" s="857" t="s">
        <v>41</v>
      </c>
      <c r="M31" s="857"/>
      <c r="N31" s="857"/>
      <c r="O31" s="844" t="s">
        <v>273</v>
      </c>
      <c r="P31" s="844"/>
      <c r="Q31" s="844"/>
      <c r="R31" s="843" t="s">
        <v>274</v>
      </c>
      <c r="S31" s="843"/>
      <c r="T31" s="843"/>
      <c r="U31" s="849" t="s">
        <v>2</v>
      </c>
      <c r="X31" s="104"/>
      <c r="Y31" s="104"/>
      <c r="Z31" s="104"/>
      <c r="AA31" s="104"/>
      <c r="AB31" s="104"/>
      <c r="AC31" s="104"/>
      <c r="AD31" s="104"/>
      <c r="AE31" s="104"/>
      <c r="AF31" s="104"/>
      <c r="AG31" s="105"/>
      <c r="AH31" s="106"/>
      <c r="AI31" s="106"/>
      <c r="AJ31" s="107"/>
      <c r="AK31" s="107"/>
      <c r="AL31" s="107"/>
      <c r="AM31" s="107"/>
      <c r="AN31" s="107"/>
      <c r="AO31" s="107"/>
      <c r="AP31" s="104"/>
      <c r="AQ31" s="104"/>
      <c r="AR31" s="104"/>
      <c r="AS31" s="106"/>
      <c r="AT31" s="106"/>
      <c r="AU31" s="106"/>
      <c r="AV31" s="104"/>
      <c r="AW31" s="104"/>
      <c r="AX31" s="104"/>
      <c r="AY31" s="104"/>
      <c r="AZ31" s="104"/>
      <c r="BA31" s="104"/>
      <c r="BB31" s="104"/>
      <c r="BC31" s="104"/>
      <c r="BD31" s="104"/>
      <c r="BE31" s="108"/>
      <c r="BF31" s="108"/>
    </row>
    <row r="32" spans="1:58" s="59" customFormat="1">
      <c r="A32" s="848"/>
      <c r="B32" s="848"/>
      <c r="C32" s="51" t="s">
        <v>42</v>
      </c>
      <c r="D32" s="51" t="s">
        <v>4</v>
      </c>
      <c r="E32" s="848"/>
      <c r="F32" s="51" t="s">
        <v>42</v>
      </c>
      <c r="G32" s="51" t="s">
        <v>4</v>
      </c>
      <c r="H32" s="51"/>
      <c r="I32" s="114" t="s">
        <v>5</v>
      </c>
      <c r="J32" s="114" t="s">
        <v>6</v>
      </c>
      <c r="K32" s="114" t="s">
        <v>7</v>
      </c>
      <c r="L32" s="51" t="s">
        <v>5</v>
      </c>
      <c r="M32" s="51" t="s">
        <v>6</v>
      </c>
      <c r="N32" s="51" t="s">
        <v>7</v>
      </c>
      <c r="O32" s="51" t="s">
        <v>5</v>
      </c>
      <c r="P32" s="51" t="s">
        <v>6</v>
      </c>
      <c r="Q32" s="51" t="s">
        <v>7</v>
      </c>
      <c r="R32" s="51" t="s">
        <v>5</v>
      </c>
      <c r="S32" s="51" t="s">
        <v>6</v>
      </c>
      <c r="T32" s="51" t="s">
        <v>7</v>
      </c>
      <c r="U32" s="850"/>
      <c r="X32" s="104"/>
      <c r="Y32" s="104"/>
      <c r="Z32" s="104"/>
      <c r="AA32" s="104"/>
      <c r="AB32" s="104"/>
      <c r="AC32" s="104"/>
      <c r="AD32" s="104"/>
      <c r="AE32" s="104"/>
      <c r="AF32" s="104"/>
      <c r="AG32" s="105"/>
      <c r="AH32" s="106"/>
      <c r="AI32" s="106"/>
      <c r="AJ32" s="107"/>
      <c r="AK32" s="107"/>
      <c r="AL32" s="107"/>
      <c r="AM32" s="107"/>
      <c r="AN32" s="107"/>
      <c r="AO32" s="107"/>
      <c r="AP32" s="104"/>
      <c r="AQ32" s="104"/>
      <c r="AR32" s="104"/>
      <c r="AS32" s="106"/>
      <c r="AT32" s="106"/>
      <c r="AU32" s="106"/>
      <c r="AV32" s="104"/>
      <c r="AW32" s="104"/>
      <c r="AX32" s="104"/>
      <c r="AY32" s="104"/>
      <c r="AZ32" s="104"/>
      <c r="BA32" s="104"/>
      <c r="BB32" s="104"/>
      <c r="BC32" s="104"/>
      <c r="BD32" s="104"/>
      <c r="BE32" s="108"/>
      <c r="BF32" s="108"/>
    </row>
    <row r="33" spans="1:58" s="59" customFormat="1" ht="31.5">
      <c r="A33" s="8" t="s">
        <v>200</v>
      </c>
      <c r="B33" s="115" t="s">
        <v>281</v>
      </c>
      <c r="C33" s="8"/>
      <c r="D33" s="8"/>
      <c r="E33" s="8" t="s">
        <v>43</v>
      </c>
      <c r="F33" s="8" t="s">
        <v>282</v>
      </c>
      <c r="G33" s="8" t="s">
        <v>59</v>
      </c>
      <c r="H33" s="8" t="s">
        <v>281</v>
      </c>
      <c r="I33" s="117">
        <v>1070</v>
      </c>
      <c r="J33" s="117">
        <v>710</v>
      </c>
      <c r="K33" s="117"/>
      <c r="L33" s="118">
        <v>1.25</v>
      </c>
      <c r="M33" s="119">
        <v>1.2</v>
      </c>
      <c r="N33" s="118">
        <v>1.1499999999999999</v>
      </c>
      <c r="O33" s="120">
        <f t="shared" ref="O33:Q46" si="7">L33*(1+2.87%)</f>
        <v>1.2858749999999999</v>
      </c>
      <c r="P33" s="120">
        <f t="shared" si="7"/>
        <v>1.23444</v>
      </c>
      <c r="Q33" s="120">
        <f t="shared" si="7"/>
        <v>1.1830049999999999</v>
      </c>
      <c r="R33" s="121">
        <f>ROUND(I33*O33,-2)</f>
        <v>1400</v>
      </c>
      <c r="S33" s="121">
        <f>ROUND(J33*P33,-2)</f>
        <v>900</v>
      </c>
      <c r="T33" s="121">
        <f>ROUND(K33*Q33,-2)</f>
        <v>0</v>
      </c>
      <c r="U33" s="64" t="s">
        <v>283</v>
      </c>
      <c r="X33" s="104"/>
      <c r="Y33" s="104"/>
      <c r="Z33" s="104"/>
      <c r="AA33" s="104"/>
      <c r="AB33" s="104"/>
      <c r="AC33" s="104"/>
      <c r="AD33" s="104"/>
      <c r="AE33" s="104"/>
      <c r="AF33" s="104"/>
      <c r="AG33" s="105"/>
      <c r="AH33" s="106"/>
      <c r="AI33" s="106"/>
      <c r="AJ33" s="107"/>
      <c r="AK33" s="107"/>
      <c r="AL33" s="107"/>
      <c r="AM33" s="107"/>
      <c r="AN33" s="107"/>
      <c r="AO33" s="107"/>
      <c r="AP33" s="104"/>
      <c r="AQ33" s="104"/>
      <c r="AR33" s="104"/>
      <c r="AS33" s="106"/>
      <c r="AT33" s="106"/>
      <c r="AU33" s="106"/>
      <c r="AV33" s="104"/>
      <c r="AW33" s="104"/>
      <c r="AX33" s="104"/>
      <c r="AY33" s="104"/>
      <c r="AZ33" s="104"/>
      <c r="BA33" s="104"/>
      <c r="BB33" s="104"/>
      <c r="BC33" s="104"/>
      <c r="BD33" s="104"/>
      <c r="BE33" s="108"/>
      <c r="BF33" s="108"/>
    </row>
    <row r="34" spans="1:58" s="59" customFormat="1" ht="47.25">
      <c r="A34" s="8" t="s">
        <v>201</v>
      </c>
      <c r="B34" s="115" t="s">
        <v>284</v>
      </c>
      <c r="C34" s="8"/>
      <c r="D34" s="8"/>
      <c r="E34" s="8" t="s">
        <v>60</v>
      </c>
      <c r="F34" s="8" t="s">
        <v>51</v>
      </c>
      <c r="G34" s="8" t="s">
        <v>59</v>
      </c>
      <c r="H34" s="8" t="s">
        <v>284</v>
      </c>
      <c r="I34" s="117">
        <v>410</v>
      </c>
      <c r="J34" s="117"/>
      <c r="K34" s="117"/>
      <c r="L34" s="118">
        <v>1.25</v>
      </c>
      <c r="M34" s="119">
        <v>1.2</v>
      </c>
      <c r="N34" s="118">
        <v>1.1499999999999999</v>
      </c>
      <c r="O34" s="120">
        <f t="shared" si="7"/>
        <v>1.2858749999999999</v>
      </c>
      <c r="P34" s="120">
        <f t="shared" si="7"/>
        <v>1.23444</v>
      </c>
      <c r="Q34" s="120">
        <f t="shared" si="7"/>
        <v>1.1830049999999999</v>
      </c>
      <c r="R34" s="121">
        <f>ROUND(I34*O34,-1)</f>
        <v>530</v>
      </c>
      <c r="S34" s="121">
        <f t="shared" ref="S34:T46" si="8">ROUND(J34*P34,-1)</f>
        <v>0</v>
      </c>
      <c r="T34" s="121">
        <f t="shared" si="8"/>
        <v>0</v>
      </c>
      <c r="U34" s="64" t="s">
        <v>276</v>
      </c>
      <c r="X34" s="104"/>
      <c r="Y34" s="104"/>
      <c r="Z34" s="104"/>
      <c r="AA34" s="104"/>
      <c r="AB34" s="104"/>
      <c r="AC34" s="104"/>
      <c r="AD34" s="104"/>
      <c r="AE34" s="104"/>
      <c r="AF34" s="104"/>
      <c r="AG34" s="105"/>
      <c r="AH34" s="106"/>
      <c r="AI34" s="106"/>
      <c r="AJ34" s="107"/>
      <c r="AK34" s="107"/>
      <c r="AL34" s="107"/>
      <c r="AM34" s="107"/>
      <c r="AN34" s="107"/>
      <c r="AO34" s="107"/>
      <c r="AP34" s="104"/>
      <c r="AQ34" s="104"/>
      <c r="AR34" s="104"/>
      <c r="AS34" s="106"/>
      <c r="AT34" s="106"/>
      <c r="AU34" s="106"/>
      <c r="AV34" s="104"/>
      <c r="AW34" s="104"/>
      <c r="AX34" s="104"/>
      <c r="AY34" s="104"/>
      <c r="AZ34" s="104"/>
      <c r="BA34" s="104"/>
      <c r="BB34" s="104"/>
      <c r="BC34" s="104"/>
      <c r="BD34" s="104"/>
      <c r="BE34" s="108"/>
      <c r="BF34" s="108"/>
    </row>
    <row r="35" spans="1:58" s="59" customFormat="1" ht="47.25">
      <c r="A35" s="8" t="s">
        <v>202</v>
      </c>
      <c r="B35" s="115" t="s">
        <v>285</v>
      </c>
      <c r="C35" s="8"/>
      <c r="D35" s="8"/>
      <c r="E35" s="8" t="s">
        <v>61</v>
      </c>
      <c r="F35" s="8" t="s">
        <v>57</v>
      </c>
      <c r="G35" s="8" t="s">
        <v>59</v>
      </c>
      <c r="H35" s="8" t="s">
        <v>285</v>
      </c>
      <c r="I35" s="117">
        <v>310</v>
      </c>
      <c r="J35" s="117"/>
      <c r="K35" s="117"/>
      <c r="L35" s="118">
        <v>1.25</v>
      </c>
      <c r="M35" s="119">
        <v>1.2</v>
      </c>
      <c r="N35" s="118">
        <v>1.1499999999999999</v>
      </c>
      <c r="O35" s="120">
        <f t="shared" si="7"/>
        <v>1.2858749999999999</v>
      </c>
      <c r="P35" s="120">
        <f t="shared" si="7"/>
        <v>1.23444</v>
      </c>
      <c r="Q35" s="120">
        <f t="shared" si="7"/>
        <v>1.1830049999999999</v>
      </c>
      <c r="R35" s="121">
        <f>ROUND(I35*O35,-2)</f>
        <v>400</v>
      </c>
      <c r="S35" s="121">
        <f t="shared" si="8"/>
        <v>0</v>
      </c>
      <c r="T35" s="121">
        <f t="shared" si="8"/>
        <v>0</v>
      </c>
      <c r="U35" s="64" t="s">
        <v>276</v>
      </c>
      <c r="X35" s="104"/>
      <c r="Y35" s="104"/>
      <c r="Z35" s="104"/>
      <c r="AA35" s="104"/>
      <c r="AB35" s="104"/>
      <c r="AC35" s="104"/>
      <c r="AD35" s="104"/>
      <c r="AE35" s="104"/>
      <c r="AF35" s="104"/>
      <c r="AG35" s="105"/>
      <c r="AH35" s="106"/>
      <c r="AI35" s="106"/>
      <c r="AJ35" s="107"/>
      <c r="AK35" s="107"/>
      <c r="AL35" s="107"/>
      <c r="AM35" s="107"/>
      <c r="AN35" s="107"/>
      <c r="AO35" s="107"/>
      <c r="AP35" s="104"/>
      <c r="AQ35" s="104"/>
      <c r="AR35" s="104"/>
      <c r="AS35" s="106"/>
      <c r="AT35" s="106"/>
      <c r="AU35" s="106"/>
      <c r="AV35" s="104"/>
      <c r="AW35" s="104"/>
      <c r="AX35" s="104"/>
      <c r="AY35" s="104"/>
      <c r="AZ35" s="104"/>
      <c r="BA35" s="104"/>
      <c r="BB35" s="104"/>
      <c r="BC35" s="104"/>
      <c r="BD35" s="104"/>
      <c r="BE35" s="108"/>
      <c r="BF35" s="108"/>
    </row>
    <row r="36" spans="1:58" s="59" customFormat="1" ht="47.25">
      <c r="A36" s="8" t="s">
        <v>203</v>
      </c>
      <c r="B36" s="115" t="s">
        <v>286</v>
      </c>
      <c r="C36" s="8"/>
      <c r="D36" s="8"/>
      <c r="E36" s="8" t="s">
        <v>46</v>
      </c>
      <c r="F36" s="8" t="s">
        <v>44</v>
      </c>
      <c r="G36" s="8" t="s">
        <v>44</v>
      </c>
      <c r="H36" s="8" t="s">
        <v>286</v>
      </c>
      <c r="I36" s="117">
        <v>520</v>
      </c>
      <c r="J36" s="117"/>
      <c r="K36" s="117"/>
      <c r="L36" s="118">
        <v>1.25</v>
      </c>
      <c r="M36" s="119">
        <v>1.2</v>
      </c>
      <c r="N36" s="118">
        <v>1.1499999999999999</v>
      </c>
      <c r="O36" s="120">
        <f t="shared" si="7"/>
        <v>1.2858749999999999</v>
      </c>
      <c r="P36" s="120">
        <f t="shared" si="7"/>
        <v>1.23444</v>
      </c>
      <c r="Q36" s="120">
        <f t="shared" si="7"/>
        <v>1.1830049999999999</v>
      </c>
      <c r="R36" s="121">
        <f>ROUND(I36*O36,-1)</f>
        <v>670</v>
      </c>
      <c r="S36" s="121">
        <f t="shared" si="8"/>
        <v>0</v>
      </c>
      <c r="T36" s="121">
        <f t="shared" si="8"/>
        <v>0</v>
      </c>
      <c r="U36" s="64" t="s">
        <v>276</v>
      </c>
      <c r="X36" s="104"/>
      <c r="Y36" s="104"/>
      <c r="Z36" s="104"/>
      <c r="AA36" s="104"/>
      <c r="AB36" s="104"/>
      <c r="AC36" s="104"/>
      <c r="AD36" s="104"/>
      <c r="AE36" s="104"/>
      <c r="AF36" s="104"/>
      <c r="AG36" s="105"/>
      <c r="AH36" s="106"/>
      <c r="AI36" s="106"/>
      <c r="AJ36" s="107"/>
      <c r="AK36" s="107"/>
      <c r="AL36" s="107"/>
      <c r="AM36" s="107"/>
      <c r="AN36" s="107"/>
      <c r="AO36" s="107"/>
      <c r="AP36" s="104"/>
      <c r="AQ36" s="104"/>
      <c r="AR36" s="104"/>
      <c r="AS36" s="106"/>
      <c r="AT36" s="106"/>
      <c r="AU36" s="106"/>
      <c r="AV36" s="104"/>
      <c r="AW36" s="104"/>
      <c r="AX36" s="104"/>
      <c r="AY36" s="104"/>
      <c r="AZ36" s="104"/>
      <c r="BA36" s="104"/>
      <c r="BB36" s="104"/>
      <c r="BC36" s="104"/>
      <c r="BD36" s="104"/>
      <c r="BE36" s="108"/>
      <c r="BF36" s="108"/>
    </row>
    <row r="37" spans="1:58" s="59" customFormat="1" ht="47.25">
      <c r="A37" s="8" t="s">
        <v>204</v>
      </c>
      <c r="B37" s="115" t="s">
        <v>285</v>
      </c>
      <c r="C37" s="8"/>
      <c r="D37" s="8"/>
      <c r="E37" s="8" t="s">
        <v>62</v>
      </c>
      <c r="F37" s="8" t="s">
        <v>44</v>
      </c>
      <c r="G37" s="8" t="s">
        <v>44</v>
      </c>
      <c r="H37" s="8" t="s">
        <v>285</v>
      </c>
      <c r="I37" s="117">
        <v>310</v>
      </c>
      <c r="J37" s="117"/>
      <c r="K37" s="117"/>
      <c r="L37" s="118">
        <v>1.25</v>
      </c>
      <c r="M37" s="119">
        <v>1.2</v>
      </c>
      <c r="N37" s="118">
        <v>1.1499999999999999</v>
      </c>
      <c r="O37" s="120">
        <f t="shared" si="7"/>
        <v>1.2858749999999999</v>
      </c>
      <c r="P37" s="120">
        <f t="shared" si="7"/>
        <v>1.23444</v>
      </c>
      <c r="Q37" s="120">
        <f t="shared" si="7"/>
        <v>1.1830049999999999</v>
      </c>
      <c r="R37" s="121">
        <f>ROUND(I37*O37,-1)</f>
        <v>400</v>
      </c>
      <c r="S37" s="121">
        <f t="shared" si="8"/>
        <v>0</v>
      </c>
      <c r="T37" s="121">
        <f t="shared" si="8"/>
        <v>0</v>
      </c>
      <c r="U37" s="64" t="s">
        <v>276</v>
      </c>
      <c r="X37" s="104"/>
      <c r="Y37" s="104"/>
      <c r="Z37" s="104"/>
      <c r="AA37" s="104"/>
      <c r="AB37" s="104"/>
      <c r="AC37" s="104"/>
      <c r="AD37" s="104"/>
      <c r="AE37" s="104"/>
      <c r="AF37" s="104"/>
      <c r="AG37" s="105"/>
      <c r="AH37" s="106"/>
      <c r="AI37" s="106"/>
      <c r="AJ37" s="107"/>
      <c r="AK37" s="107"/>
      <c r="AL37" s="107"/>
      <c r="AM37" s="107"/>
      <c r="AN37" s="107"/>
      <c r="AO37" s="107"/>
      <c r="AP37" s="104"/>
      <c r="AQ37" s="104"/>
      <c r="AR37" s="104"/>
      <c r="AS37" s="106"/>
      <c r="AT37" s="106"/>
      <c r="AU37" s="106"/>
      <c r="AV37" s="104"/>
      <c r="AW37" s="104"/>
      <c r="AX37" s="104"/>
      <c r="AY37" s="104"/>
      <c r="AZ37" s="104"/>
      <c r="BA37" s="104"/>
      <c r="BB37" s="104"/>
      <c r="BC37" s="104"/>
      <c r="BD37" s="104"/>
      <c r="BE37" s="108"/>
      <c r="BF37" s="108"/>
    </row>
    <row r="38" spans="1:58" s="59" customFormat="1" ht="47.25">
      <c r="A38" s="8" t="s">
        <v>205</v>
      </c>
      <c r="B38" s="115" t="s">
        <v>287</v>
      </c>
      <c r="C38" s="8"/>
      <c r="D38" s="8"/>
      <c r="E38" s="8" t="s">
        <v>47</v>
      </c>
      <c r="F38" s="8" t="s">
        <v>48</v>
      </c>
      <c r="G38" s="8" t="s">
        <v>67</v>
      </c>
      <c r="H38" s="8" t="s">
        <v>287</v>
      </c>
      <c r="I38" s="117">
        <v>410</v>
      </c>
      <c r="J38" s="117"/>
      <c r="K38" s="117"/>
      <c r="L38" s="118">
        <v>1.25</v>
      </c>
      <c r="M38" s="119">
        <v>1.2</v>
      </c>
      <c r="N38" s="118">
        <v>1.1499999999999999</v>
      </c>
      <c r="O38" s="120">
        <f t="shared" si="7"/>
        <v>1.2858749999999999</v>
      </c>
      <c r="P38" s="120">
        <f t="shared" si="7"/>
        <v>1.23444</v>
      </c>
      <c r="Q38" s="120">
        <f t="shared" si="7"/>
        <v>1.1830049999999999</v>
      </c>
      <c r="R38" s="121">
        <f>ROUND(I38*O38,-1)</f>
        <v>530</v>
      </c>
      <c r="S38" s="121">
        <f t="shared" si="8"/>
        <v>0</v>
      </c>
      <c r="T38" s="121">
        <f t="shared" si="8"/>
        <v>0</v>
      </c>
      <c r="U38" s="64" t="s">
        <v>276</v>
      </c>
      <c r="X38" s="104"/>
      <c r="Y38" s="104"/>
      <c r="Z38" s="104"/>
      <c r="AA38" s="104"/>
      <c r="AB38" s="104"/>
      <c r="AC38" s="104"/>
      <c r="AD38" s="104"/>
      <c r="AE38" s="104"/>
      <c r="AF38" s="104"/>
      <c r="AG38" s="105"/>
      <c r="AH38" s="106"/>
      <c r="AI38" s="106"/>
      <c r="AJ38" s="107"/>
      <c r="AK38" s="107"/>
      <c r="AL38" s="107"/>
      <c r="AM38" s="107"/>
      <c r="AN38" s="107"/>
      <c r="AO38" s="107"/>
      <c r="AP38" s="104"/>
      <c r="AQ38" s="104"/>
      <c r="AR38" s="104"/>
      <c r="AS38" s="106"/>
      <c r="AT38" s="106"/>
      <c r="AU38" s="106"/>
      <c r="AV38" s="104"/>
      <c r="AW38" s="104"/>
      <c r="AX38" s="104"/>
      <c r="AY38" s="104"/>
      <c r="AZ38" s="104"/>
      <c r="BA38" s="104"/>
      <c r="BB38" s="104"/>
      <c r="BC38" s="104"/>
      <c r="BD38" s="104"/>
      <c r="BE38" s="108"/>
      <c r="BF38" s="108"/>
    </row>
    <row r="39" spans="1:58" s="59" customFormat="1" ht="47.25">
      <c r="A39" s="8" t="s">
        <v>206</v>
      </c>
      <c r="B39" s="115" t="s">
        <v>285</v>
      </c>
      <c r="C39" s="8"/>
      <c r="D39" s="8"/>
      <c r="E39" s="8" t="s">
        <v>63</v>
      </c>
      <c r="F39" s="8" t="s">
        <v>51</v>
      </c>
      <c r="G39" s="8" t="s">
        <v>48</v>
      </c>
      <c r="H39" s="8" t="s">
        <v>285</v>
      </c>
      <c r="I39" s="117">
        <v>310</v>
      </c>
      <c r="J39" s="117"/>
      <c r="K39" s="117"/>
      <c r="L39" s="118">
        <v>1.25</v>
      </c>
      <c r="M39" s="119">
        <v>1.2</v>
      </c>
      <c r="N39" s="118">
        <v>1.1499999999999999</v>
      </c>
      <c r="O39" s="120">
        <f t="shared" si="7"/>
        <v>1.2858749999999999</v>
      </c>
      <c r="P39" s="120">
        <f t="shared" si="7"/>
        <v>1.23444</v>
      </c>
      <c r="Q39" s="120">
        <f t="shared" si="7"/>
        <v>1.1830049999999999</v>
      </c>
      <c r="R39" s="121">
        <f>ROUND(I39*O39,-2)</f>
        <v>400</v>
      </c>
      <c r="S39" s="121">
        <f t="shared" si="8"/>
        <v>0</v>
      </c>
      <c r="T39" s="121">
        <f t="shared" si="8"/>
        <v>0</v>
      </c>
      <c r="U39" s="64" t="s">
        <v>276</v>
      </c>
      <c r="X39" s="104"/>
      <c r="Y39" s="104"/>
      <c r="Z39" s="104"/>
      <c r="AA39" s="104"/>
      <c r="AB39" s="104"/>
      <c r="AC39" s="104"/>
      <c r="AD39" s="104"/>
      <c r="AE39" s="104"/>
      <c r="AF39" s="104"/>
      <c r="AG39" s="105"/>
      <c r="AH39" s="106"/>
      <c r="AI39" s="106"/>
      <c r="AJ39" s="107"/>
      <c r="AK39" s="107"/>
      <c r="AL39" s="107"/>
      <c r="AM39" s="107"/>
      <c r="AN39" s="107"/>
      <c r="AO39" s="107"/>
      <c r="AP39" s="104"/>
      <c r="AQ39" s="104"/>
      <c r="AR39" s="104"/>
      <c r="AS39" s="106"/>
      <c r="AT39" s="106"/>
      <c r="AU39" s="106"/>
      <c r="AV39" s="104"/>
      <c r="AW39" s="104"/>
      <c r="AX39" s="104"/>
      <c r="AY39" s="104"/>
      <c r="AZ39" s="104"/>
      <c r="BA39" s="104"/>
      <c r="BB39" s="104"/>
      <c r="BC39" s="104"/>
      <c r="BD39" s="104"/>
      <c r="BE39" s="108"/>
      <c r="BF39" s="108"/>
    </row>
    <row r="40" spans="1:58" s="59" customFormat="1" ht="47.25">
      <c r="A40" s="8" t="s">
        <v>207</v>
      </c>
      <c r="B40" s="115" t="s">
        <v>285</v>
      </c>
      <c r="C40" s="8"/>
      <c r="D40" s="8"/>
      <c r="E40" s="8" t="s">
        <v>64</v>
      </c>
      <c r="F40" s="8" t="s">
        <v>51</v>
      </c>
      <c r="G40" s="8" t="s">
        <v>48</v>
      </c>
      <c r="H40" s="8" t="s">
        <v>285</v>
      </c>
      <c r="I40" s="117">
        <v>310</v>
      </c>
      <c r="J40" s="117"/>
      <c r="K40" s="117"/>
      <c r="L40" s="118">
        <v>1.25</v>
      </c>
      <c r="M40" s="119">
        <v>1.2</v>
      </c>
      <c r="N40" s="118">
        <v>1.1499999999999999</v>
      </c>
      <c r="O40" s="120">
        <f t="shared" si="7"/>
        <v>1.2858749999999999</v>
      </c>
      <c r="P40" s="120">
        <f t="shared" si="7"/>
        <v>1.23444</v>
      </c>
      <c r="Q40" s="120">
        <f t="shared" si="7"/>
        <v>1.1830049999999999</v>
      </c>
      <c r="R40" s="121">
        <f t="shared" ref="R40:R46" si="9">ROUND(I40*O40,-1)</f>
        <v>400</v>
      </c>
      <c r="S40" s="121">
        <f t="shared" si="8"/>
        <v>0</v>
      </c>
      <c r="T40" s="121">
        <f t="shared" si="8"/>
        <v>0</v>
      </c>
      <c r="U40" s="64" t="s">
        <v>276</v>
      </c>
      <c r="X40" s="104"/>
      <c r="Y40" s="104"/>
      <c r="Z40" s="104"/>
      <c r="AA40" s="104"/>
      <c r="AB40" s="104"/>
      <c r="AC40" s="104"/>
      <c r="AD40" s="104"/>
      <c r="AE40" s="104"/>
      <c r="AF40" s="104"/>
      <c r="AG40" s="105"/>
      <c r="AH40" s="106"/>
      <c r="AI40" s="106"/>
      <c r="AJ40" s="107"/>
      <c r="AK40" s="107"/>
      <c r="AL40" s="107"/>
      <c r="AM40" s="107"/>
      <c r="AN40" s="107"/>
      <c r="AO40" s="107"/>
      <c r="AP40" s="104"/>
      <c r="AQ40" s="104"/>
      <c r="AR40" s="104"/>
      <c r="AS40" s="106"/>
      <c r="AT40" s="106"/>
      <c r="AU40" s="106"/>
      <c r="AV40" s="104"/>
      <c r="AW40" s="104"/>
      <c r="AX40" s="104"/>
      <c r="AY40" s="104"/>
      <c r="AZ40" s="104"/>
      <c r="BA40" s="104"/>
      <c r="BB40" s="104"/>
      <c r="BC40" s="104"/>
      <c r="BD40" s="104"/>
      <c r="BE40" s="108"/>
      <c r="BF40" s="108"/>
    </row>
    <row r="41" spans="1:58" s="59" customFormat="1" ht="47.25">
      <c r="A41" s="8" t="s">
        <v>208</v>
      </c>
      <c r="B41" s="115" t="s">
        <v>285</v>
      </c>
      <c r="C41" s="8"/>
      <c r="D41" s="8"/>
      <c r="E41" s="8" t="s">
        <v>50</v>
      </c>
      <c r="F41" s="8" t="s">
        <v>51</v>
      </c>
      <c r="G41" s="8" t="s">
        <v>48</v>
      </c>
      <c r="H41" s="8" t="s">
        <v>285</v>
      </c>
      <c r="I41" s="117">
        <v>310</v>
      </c>
      <c r="J41" s="117"/>
      <c r="K41" s="117"/>
      <c r="L41" s="118">
        <v>1.25</v>
      </c>
      <c r="M41" s="119">
        <v>1.2</v>
      </c>
      <c r="N41" s="118">
        <v>1.1499999999999999</v>
      </c>
      <c r="O41" s="120">
        <f t="shared" si="7"/>
        <v>1.2858749999999999</v>
      </c>
      <c r="P41" s="120">
        <f t="shared" si="7"/>
        <v>1.23444</v>
      </c>
      <c r="Q41" s="120">
        <f t="shared" si="7"/>
        <v>1.1830049999999999</v>
      </c>
      <c r="R41" s="121">
        <f t="shared" si="9"/>
        <v>400</v>
      </c>
      <c r="S41" s="121">
        <f t="shared" si="8"/>
        <v>0</v>
      </c>
      <c r="T41" s="121">
        <f t="shared" si="8"/>
        <v>0</v>
      </c>
      <c r="U41" s="64" t="s">
        <v>276</v>
      </c>
      <c r="X41" s="104"/>
      <c r="Y41" s="104"/>
      <c r="Z41" s="104"/>
      <c r="AA41" s="104"/>
      <c r="AB41" s="104"/>
      <c r="AC41" s="104"/>
      <c r="AD41" s="104"/>
      <c r="AE41" s="104"/>
      <c r="AF41" s="104"/>
      <c r="AG41" s="105"/>
      <c r="AH41" s="106"/>
      <c r="AI41" s="106"/>
      <c r="AJ41" s="107"/>
      <c r="AK41" s="107"/>
      <c r="AL41" s="107"/>
      <c r="AM41" s="107"/>
      <c r="AN41" s="107"/>
      <c r="AO41" s="107"/>
      <c r="AP41" s="104"/>
      <c r="AQ41" s="104"/>
      <c r="AR41" s="104"/>
      <c r="AS41" s="106"/>
      <c r="AT41" s="106"/>
      <c r="AU41" s="106"/>
      <c r="AV41" s="104"/>
      <c r="AW41" s="104"/>
      <c r="AX41" s="104"/>
      <c r="AY41" s="104"/>
      <c r="AZ41" s="104"/>
      <c r="BA41" s="104"/>
      <c r="BB41" s="104"/>
      <c r="BC41" s="104"/>
      <c r="BD41" s="104"/>
      <c r="BE41" s="108"/>
      <c r="BF41" s="108"/>
    </row>
    <row r="42" spans="1:58" s="59" customFormat="1" ht="47.25">
      <c r="A42" s="8" t="s">
        <v>209</v>
      </c>
      <c r="B42" s="115" t="s">
        <v>285</v>
      </c>
      <c r="C42" s="8"/>
      <c r="D42" s="8"/>
      <c r="E42" s="8" t="s">
        <v>53</v>
      </c>
      <c r="F42" s="8" t="s">
        <v>48</v>
      </c>
      <c r="G42" s="8" t="s">
        <v>44</v>
      </c>
      <c r="H42" s="8" t="s">
        <v>285</v>
      </c>
      <c r="I42" s="117">
        <v>310</v>
      </c>
      <c r="J42" s="117"/>
      <c r="K42" s="117"/>
      <c r="L42" s="118">
        <v>1.25</v>
      </c>
      <c r="M42" s="119">
        <v>1.2</v>
      </c>
      <c r="N42" s="118">
        <v>1.1499999999999999</v>
      </c>
      <c r="O42" s="120">
        <f t="shared" si="7"/>
        <v>1.2858749999999999</v>
      </c>
      <c r="P42" s="120">
        <f t="shared" si="7"/>
        <v>1.23444</v>
      </c>
      <c r="Q42" s="120">
        <f t="shared" si="7"/>
        <v>1.1830049999999999</v>
      </c>
      <c r="R42" s="121">
        <f t="shared" si="9"/>
        <v>400</v>
      </c>
      <c r="S42" s="121">
        <f t="shared" si="8"/>
        <v>0</v>
      </c>
      <c r="T42" s="121">
        <f t="shared" si="8"/>
        <v>0</v>
      </c>
      <c r="U42" s="64" t="s">
        <v>276</v>
      </c>
      <c r="X42" s="104"/>
      <c r="Y42" s="104"/>
      <c r="Z42" s="104"/>
      <c r="AA42" s="104"/>
      <c r="AB42" s="104"/>
      <c r="AC42" s="104"/>
      <c r="AD42" s="104"/>
      <c r="AE42" s="104"/>
      <c r="AF42" s="104"/>
      <c r="AG42" s="105"/>
      <c r="AH42" s="106"/>
      <c r="AI42" s="106"/>
      <c r="AJ42" s="107"/>
      <c r="AK42" s="107"/>
      <c r="AL42" s="107"/>
      <c r="AM42" s="107"/>
      <c r="AN42" s="107"/>
      <c r="AO42" s="107"/>
      <c r="AP42" s="104"/>
      <c r="AQ42" s="104"/>
      <c r="AR42" s="104"/>
      <c r="AS42" s="106"/>
      <c r="AT42" s="106"/>
      <c r="AU42" s="106"/>
      <c r="AV42" s="104"/>
      <c r="AW42" s="104"/>
      <c r="AX42" s="104"/>
      <c r="AY42" s="104"/>
      <c r="AZ42" s="104"/>
      <c r="BA42" s="104"/>
      <c r="BB42" s="104"/>
      <c r="BC42" s="104"/>
      <c r="BD42" s="104"/>
      <c r="BE42" s="108"/>
      <c r="BF42" s="108"/>
    </row>
    <row r="43" spans="1:58" s="59" customFormat="1" ht="47.25">
      <c r="A43" s="8" t="s">
        <v>210</v>
      </c>
      <c r="B43" s="115" t="s">
        <v>287</v>
      </c>
      <c r="C43" s="8"/>
      <c r="D43" s="8"/>
      <c r="E43" s="8" t="s">
        <v>65</v>
      </c>
      <c r="F43" s="8" t="s">
        <v>48</v>
      </c>
      <c r="G43" s="8" t="s">
        <v>44</v>
      </c>
      <c r="H43" s="8" t="s">
        <v>287</v>
      </c>
      <c r="I43" s="117">
        <v>410</v>
      </c>
      <c r="J43" s="117"/>
      <c r="K43" s="117"/>
      <c r="L43" s="118">
        <v>1.25</v>
      </c>
      <c r="M43" s="119">
        <v>1.2</v>
      </c>
      <c r="N43" s="118">
        <v>1.1499999999999999</v>
      </c>
      <c r="O43" s="120">
        <f t="shared" si="7"/>
        <v>1.2858749999999999</v>
      </c>
      <c r="P43" s="120">
        <f t="shared" si="7"/>
        <v>1.23444</v>
      </c>
      <c r="Q43" s="120">
        <f t="shared" si="7"/>
        <v>1.1830049999999999</v>
      </c>
      <c r="R43" s="121">
        <f t="shared" si="9"/>
        <v>530</v>
      </c>
      <c r="S43" s="121">
        <f t="shared" si="8"/>
        <v>0</v>
      </c>
      <c r="T43" s="121">
        <f t="shared" si="8"/>
        <v>0</v>
      </c>
      <c r="U43" s="64" t="s">
        <v>276</v>
      </c>
      <c r="X43" s="104"/>
      <c r="Y43" s="104"/>
      <c r="Z43" s="104"/>
      <c r="AA43" s="104"/>
      <c r="AB43" s="104"/>
      <c r="AC43" s="104"/>
      <c r="AD43" s="104"/>
      <c r="AE43" s="104"/>
      <c r="AF43" s="104"/>
      <c r="AG43" s="105"/>
      <c r="AH43" s="106"/>
      <c r="AI43" s="106"/>
      <c r="AJ43" s="107"/>
      <c r="AK43" s="107"/>
      <c r="AL43" s="107"/>
      <c r="AM43" s="107"/>
      <c r="AN43" s="107"/>
      <c r="AO43" s="107"/>
      <c r="AP43" s="104"/>
      <c r="AQ43" s="104"/>
      <c r="AR43" s="104"/>
      <c r="AS43" s="106"/>
      <c r="AT43" s="106"/>
      <c r="AU43" s="106"/>
      <c r="AV43" s="104"/>
      <c r="AW43" s="104"/>
      <c r="AX43" s="104"/>
      <c r="AY43" s="104"/>
      <c r="AZ43" s="104"/>
      <c r="BA43" s="104"/>
      <c r="BB43" s="104"/>
      <c r="BC43" s="104"/>
      <c r="BD43" s="104"/>
      <c r="BE43" s="108"/>
      <c r="BF43" s="108"/>
    </row>
    <row r="44" spans="1:58" s="59" customFormat="1" ht="47.25">
      <c r="A44" s="8" t="s">
        <v>211</v>
      </c>
      <c r="B44" s="115" t="s">
        <v>287</v>
      </c>
      <c r="C44" s="8"/>
      <c r="D44" s="8"/>
      <c r="E44" s="8" t="s">
        <v>66</v>
      </c>
      <c r="F44" s="8" t="s">
        <v>49</v>
      </c>
      <c r="G44" s="8" t="s">
        <v>67</v>
      </c>
      <c r="H44" s="8" t="s">
        <v>287</v>
      </c>
      <c r="I44" s="117">
        <v>410</v>
      </c>
      <c r="J44" s="117"/>
      <c r="K44" s="117"/>
      <c r="L44" s="118">
        <v>1.25</v>
      </c>
      <c r="M44" s="119">
        <v>1.2</v>
      </c>
      <c r="N44" s="118">
        <v>1.1499999999999999</v>
      </c>
      <c r="O44" s="120">
        <f t="shared" si="7"/>
        <v>1.2858749999999999</v>
      </c>
      <c r="P44" s="120">
        <f t="shared" si="7"/>
        <v>1.23444</v>
      </c>
      <c r="Q44" s="120">
        <f t="shared" si="7"/>
        <v>1.1830049999999999</v>
      </c>
      <c r="R44" s="121">
        <f t="shared" si="9"/>
        <v>530</v>
      </c>
      <c r="S44" s="121">
        <f t="shared" si="8"/>
        <v>0</v>
      </c>
      <c r="T44" s="121">
        <f t="shared" si="8"/>
        <v>0</v>
      </c>
      <c r="U44" s="64" t="s">
        <v>276</v>
      </c>
      <c r="X44" s="104"/>
      <c r="Y44" s="104"/>
      <c r="Z44" s="104"/>
      <c r="AA44" s="104"/>
      <c r="AB44" s="104"/>
      <c r="AC44" s="104"/>
      <c r="AD44" s="104"/>
      <c r="AE44" s="104"/>
      <c r="AF44" s="104"/>
      <c r="AG44" s="105"/>
      <c r="AH44" s="106"/>
      <c r="AI44" s="106"/>
      <c r="AJ44" s="107"/>
      <c r="AK44" s="107"/>
      <c r="AL44" s="107"/>
      <c r="AM44" s="107"/>
      <c r="AN44" s="107"/>
      <c r="AO44" s="107"/>
      <c r="AP44" s="104"/>
      <c r="AQ44" s="104"/>
      <c r="AR44" s="104"/>
      <c r="AS44" s="106"/>
      <c r="AT44" s="106"/>
      <c r="AU44" s="106"/>
      <c r="AV44" s="104"/>
      <c r="AW44" s="104"/>
      <c r="AX44" s="104"/>
      <c r="AY44" s="104"/>
      <c r="AZ44" s="104"/>
      <c r="BA44" s="104"/>
      <c r="BB44" s="104"/>
      <c r="BC44" s="104"/>
      <c r="BD44" s="104"/>
      <c r="BE44" s="108"/>
      <c r="BF44" s="108"/>
    </row>
    <row r="45" spans="1:58" s="59" customFormat="1" ht="47.25">
      <c r="A45" s="8" t="s">
        <v>271</v>
      </c>
      <c r="B45" s="115" t="s">
        <v>287</v>
      </c>
      <c r="C45" s="8"/>
      <c r="D45" s="8"/>
      <c r="E45" s="8" t="s">
        <v>68</v>
      </c>
      <c r="F45" s="8" t="s">
        <v>49</v>
      </c>
      <c r="G45" s="8" t="s">
        <v>67</v>
      </c>
      <c r="H45" s="8" t="s">
        <v>287</v>
      </c>
      <c r="I45" s="117">
        <v>410</v>
      </c>
      <c r="J45" s="117"/>
      <c r="K45" s="117"/>
      <c r="L45" s="118">
        <v>1.25</v>
      </c>
      <c r="M45" s="119">
        <v>1.2</v>
      </c>
      <c r="N45" s="118">
        <v>1.1499999999999999</v>
      </c>
      <c r="O45" s="120">
        <f t="shared" si="7"/>
        <v>1.2858749999999999</v>
      </c>
      <c r="P45" s="120">
        <f t="shared" si="7"/>
        <v>1.23444</v>
      </c>
      <c r="Q45" s="120">
        <f t="shared" si="7"/>
        <v>1.1830049999999999</v>
      </c>
      <c r="R45" s="121">
        <f t="shared" si="9"/>
        <v>530</v>
      </c>
      <c r="S45" s="121">
        <f t="shared" si="8"/>
        <v>0</v>
      </c>
      <c r="T45" s="121">
        <f t="shared" si="8"/>
        <v>0</v>
      </c>
      <c r="U45" s="64" t="s">
        <v>276</v>
      </c>
      <c r="X45" s="104"/>
      <c r="Y45" s="104"/>
      <c r="Z45" s="104"/>
      <c r="AA45" s="104"/>
      <c r="AB45" s="104"/>
      <c r="AC45" s="104"/>
      <c r="AD45" s="104"/>
      <c r="AE45" s="104"/>
      <c r="AF45" s="104"/>
      <c r="AG45" s="105"/>
      <c r="AH45" s="106"/>
      <c r="AI45" s="106"/>
      <c r="AJ45" s="107"/>
      <c r="AK45" s="107"/>
      <c r="AL45" s="107"/>
      <c r="AM45" s="107"/>
      <c r="AN45" s="107"/>
      <c r="AO45" s="107"/>
      <c r="AP45" s="104"/>
      <c r="AQ45" s="104"/>
      <c r="AR45" s="104"/>
      <c r="AS45" s="106"/>
      <c r="AT45" s="106"/>
      <c r="AU45" s="106"/>
      <c r="AV45" s="104"/>
      <c r="AW45" s="104"/>
      <c r="AX45" s="104"/>
      <c r="AY45" s="104"/>
      <c r="AZ45" s="104"/>
      <c r="BA45" s="104"/>
      <c r="BB45" s="104"/>
      <c r="BC45" s="104"/>
      <c r="BD45" s="104"/>
      <c r="BE45" s="108"/>
      <c r="BF45" s="108"/>
    </row>
    <row r="46" spans="1:58" s="59" customFormat="1" ht="47.25">
      <c r="A46" s="8" t="s">
        <v>272</v>
      </c>
      <c r="B46" s="115" t="s">
        <v>285</v>
      </c>
      <c r="C46" s="8"/>
      <c r="D46" s="8"/>
      <c r="E46" s="8" t="s">
        <v>69</v>
      </c>
      <c r="F46" s="8" t="s">
        <v>51</v>
      </c>
      <c r="G46" s="8" t="s">
        <v>70</v>
      </c>
      <c r="H46" s="8" t="s">
        <v>285</v>
      </c>
      <c r="I46" s="117">
        <v>310</v>
      </c>
      <c r="J46" s="117"/>
      <c r="K46" s="117"/>
      <c r="L46" s="118">
        <v>1.25</v>
      </c>
      <c r="M46" s="119">
        <v>1.2</v>
      </c>
      <c r="N46" s="118">
        <v>1.1499999999999999</v>
      </c>
      <c r="O46" s="120">
        <f t="shared" si="7"/>
        <v>1.2858749999999999</v>
      </c>
      <c r="P46" s="120">
        <f t="shared" si="7"/>
        <v>1.23444</v>
      </c>
      <c r="Q46" s="120">
        <f t="shared" si="7"/>
        <v>1.1830049999999999</v>
      </c>
      <c r="R46" s="121">
        <f t="shared" si="9"/>
        <v>400</v>
      </c>
      <c r="S46" s="121">
        <f t="shared" si="8"/>
        <v>0</v>
      </c>
      <c r="T46" s="121">
        <f t="shared" si="8"/>
        <v>0</v>
      </c>
      <c r="U46" s="64" t="s">
        <v>276</v>
      </c>
      <c r="X46" s="104"/>
      <c r="Y46" s="104"/>
      <c r="Z46" s="104"/>
      <c r="AA46" s="104"/>
      <c r="AB46" s="104"/>
      <c r="AC46" s="104"/>
      <c r="AD46" s="104"/>
      <c r="AE46" s="104"/>
      <c r="AF46" s="104"/>
      <c r="AG46" s="105"/>
      <c r="AH46" s="106"/>
      <c r="AI46" s="106"/>
      <c r="AJ46" s="107"/>
      <c r="AK46" s="107"/>
      <c r="AL46" s="107"/>
      <c r="AM46" s="107"/>
      <c r="AN46" s="107"/>
      <c r="AO46" s="107"/>
      <c r="AP46" s="104"/>
      <c r="AQ46" s="104"/>
      <c r="AR46" s="104"/>
      <c r="AS46" s="106"/>
      <c r="AT46" s="106"/>
      <c r="AU46" s="106"/>
      <c r="AV46" s="104"/>
      <c r="AW46" s="104"/>
      <c r="AX46" s="104"/>
      <c r="AY46" s="104"/>
      <c r="AZ46" s="104"/>
      <c r="BA46" s="104"/>
      <c r="BB46" s="104"/>
      <c r="BC46" s="104"/>
      <c r="BD46" s="104"/>
      <c r="BE46" s="108"/>
      <c r="BF46" s="108"/>
    </row>
    <row r="47" spans="1:58" s="59" customFormat="1">
      <c r="A47" s="25"/>
      <c r="B47" s="25"/>
      <c r="C47" s="25"/>
      <c r="D47" s="25"/>
      <c r="E47" s="123"/>
      <c r="F47" s="123"/>
      <c r="G47" s="123"/>
      <c r="H47" s="123"/>
      <c r="I47" s="124"/>
      <c r="J47" s="124"/>
      <c r="K47" s="124"/>
      <c r="L47" s="111"/>
      <c r="M47" s="111"/>
      <c r="N47" s="111"/>
      <c r="O47" s="108"/>
      <c r="P47" s="104"/>
      <c r="Q47" s="104"/>
      <c r="R47" s="112"/>
      <c r="S47" s="112"/>
      <c r="T47" s="112"/>
      <c r="X47" s="104"/>
      <c r="Y47" s="104"/>
      <c r="Z47" s="104"/>
      <c r="AA47" s="104"/>
      <c r="AB47" s="104"/>
      <c r="AC47" s="104"/>
      <c r="AD47" s="104"/>
      <c r="AE47" s="104"/>
      <c r="AF47" s="104"/>
      <c r="AG47" s="105"/>
      <c r="AH47" s="106"/>
      <c r="AI47" s="106"/>
      <c r="AJ47" s="107"/>
      <c r="AK47" s="107"/>
      <c r="AL47" s="107"/>
      <c r="AM47" s="107"/>
      <c r="AN47" s="107"/>
      <c r="AO47" s="107"/>
      <c r="AP47" s="104"/>
      <c r="AQ47" s="104"/>
      <c r="AR47" s="104"/>
      <c r="AS47" s="106"/>
      <c r="AT47" s="106"/>
      <c r="AU47" s="106"/>
      <c r="AV47" s="104"/>
      <c r="AW47" s="104"/>
      <c r="AX47" s="104"/>
      <c r="AY47" s="104"/>
      <c r="AZ47" s="104"/>
      <c r="BA47" s="104"/>
      <c r="BB47" s="104"/>
      <c r="BC47" s="104"/>
      <c r="BD47" s="104"/>
      <c r="BE47" s="108"/>
      <c r="BF47" s="108"/>
    </row>
  </sheetData>
  <mergeCells count="34">
    <mergeCell ref="I31:K31"/>
    <mergeCell ref="L31:N31"/>
    <mergeCell ref="O31:Q31"/>
    <mergeCell ref="R31:T31"/>
    <mergeCell ref="U31:U32"/>
    <mergeCell ref="A31:A32"/>
    <mergeCell ref="B31:B32"/>
    <mergeCell ref="C31:D31"/>
    <mergeCell ref="E31:E32"/>
    <mergeCell ref="F31:G31"/>
    <mergeCell ref="U4:U5"/>
    <mergeCell ref="A13:T13"/>
    <mergeCell ref="A14:A15"/>
    <mergeCell ref="B14:B15"/>
    <mergeCell ref="C14:D14"/>
    <mergeCell ref="E14:E15"/>
    <mergeCell ref="F14:G14"/>
    <mergeCell ref="I14:K14"/>
    <mergeCell ref="L14:N14"/>
    <mergeCell ref="O14:Q14"/>
    <mergeCell ref="R14:T14"/>
    <mergeCell ref="U14:U15"/>
    <mergeCell ref="E4:E5"/>
    <mergeCell ref="F4:G4"/>
    <mergeCell ref="I4:K4"/>
    <mergeCell ref="L4:N4"/>
    <mergeCell ref="A1:T1"/>
    <mergeCell ref="A3:T3"/>
    <mergeCell ref="R4:T4"/>
    <mergeCell ref="O4:Q4"/>
    <mergeCell ref="A30:T30"/>
    <mergeCell ref="A4:A5"/>
    <mergeCell ref="B4:B5"/>
    <mergeCell ref="C4:D4"/>
  </mergeCells>
  <pageMargins left="0.45" right="0.2" top="0.25" bottom="0.25" header="0.3" footer="0.3"/>
  <pageSetup paperSize="9" scale="95"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E689"/>
  <sheetViews>
    <sheetView tabSelected="1" zoomScale="81" workbookViewId="0">
      <selection activeCell="K5" sqref="K5:M5"/>
    </sheetView>
  </sheetViews>
  <sheetFormatPr defaultColWidth="9" defaultRowHeight="15"/>
  <cols>
    <col min="1" max="1" width="9.140625" customWidth="1"/>
    <col min="2" max="2" width="24.28515625" style="765" customWidth="1"/>
    <col min="3" max="7" width="21.42578125" style="765" customWidth="1"/>
    <col min="8" max="12" width="7.5703125" style="770" bestFit="1" customWidth="1"/>
    <col min="13" max="13" width="11.42578125" style="770" bestFit="1" customWidth="1"/>
    <col min="14" max="14" width="7.5703125" style="770" bestFit="1" customWidth="1"/>
    <col min="15" max="15" width="8.7109375" style="770" bestFit="1" customWidth="1"/>
    <col min="16" max="16" width="6.140625" style="770" bestFit="1" customWidth="1"/>
    <col min="17" max="19" width="10.28515625" style="770" customWidth="1"/>
    <col min="20" max="20" width="21.42578125" style="770" customWidth="1"/>
    <col min="21" max="25" width="16.28515625" style="1180" customWidth="1"/>
    <col min="26" max="31" width="9" style="1180"/>
    <col min="32" max="32" width="15.140625" style="1180" customWidth="1"/>
    <col min="33" max="38" width="9" style="1180" hidden="1" customWidth="1"/>
    <col min="39" max="44" width="0" style="1180" hidden="1" customWidth="1"/>
    <col min="45" max="50" width="0" style="1181" hidden="1" customWidth="1"/>
    <col min="51" max="83" width="9" style="1181"/>
    <col min="84" max="16384" width="9" style="765"/>
  </cols>
  <sheetData>
    <row r="2" spans="1:83" s="88" customFormat="1" ht="18.75" customHeight="1">
      <c r="A2" s="919" t="s">
        <v>354</v>
      </c>
      <c r="B2" s="919"/>
      <c r="C2" s="919"/>
      <c r="D2" s="919"/>
      <c r="E2" s="919"/>
      <c r="F2" s="919"/>
      <c r="G2" s="919"/>
      <c r="H2" s="919"/>
      <c r="I2" s="919"/>
      <c r="J2" s="919"/>
      <c r="K2" s="919"/>
      <c r="L2" s="919"/>
      <c r="M2" s="919"/>
      <c r="N2" s="919"/>
      <c r="O2" s="919"/>
      <c r="P2" s="919"/>
      <c r="Q2" s="919"/>
      <c r="R2" s="919"/>
      <c r="S2" s="919"/>
      <c r="T2" s="919"/>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3"/>
      <c r="BG2" s="1083"/>
      <c r="BH2" s="1083"/>
      <c r="BI2" s="1083"/>
      <c r="BJ2" s="1083"/>
      <c r="BK2" s="1083"/>
      <c r="BL2" s="1083"/>
      <c r="BM2" s="1083"/>
      <c r="BN2" s="1083"/>
      <c r="BO2" s="1083"/>
      <c r="BP2" s="1083"/>
      <c r="BQ2" s="1083"/>
      <c r="BR2" s="1083"/>
      <c r="BS2" s="1083"/>
      <c r="BT2" s="1083"/>
      <c r="BU2" s="1083"/>
      <c r="BV2" s="1083"/>
      <c r="BW2" s="1083"/>
      <c r="BX2" s="1083"/>
      <c r="BY2" s="1083"/>
      <c r="BZ2" s="1083"/>
      <c r="CA2" s="1083"/>
      <c r="CB2" s="1083"/>
      <c r="CC2" s="1083"/>
      <c r="CD2" s="1083"/>
      <c r="CE2" s="1083"/>
    </row>
    <row r="3" spans="1:83" s="88" customFormat="1" ht="18.75">
      <c r="A3" s="187"/>
      <c r="B3" s="748"/>
      <c r="C3" s="748"/>
      <c r="D3" s="748"/>
      <c r="E3" s="748"/>
      <c r="F3" s="748"/>
      <c r="G3" s="748"/>
      <c r="H3" s="748"/>
      <c r="I3" s="748"/>
      <c r="J3" s="748"/>
      <c r="K3" s="748"/>
      <c r="L3" s="748"/>
      <c r="M3" s="748"/>
      <c r="N3" s="748"/>
      <c r="O3" s="748"/>
      <c r="P3" s="748"/>
      <c r="Q3" s="89"/>
      <c r="U3" s="1083"/>
      <c r="V3" s="1083"/>
      <c r="W3" s="1083"/>
      <c r="X3" s="1083"/>
      <c r="Y3" s="1083"/>
      <c r="Z3" s="1083"/>
      <c r="AA3" s="1083"/>
      <c r="AB3" s="1083"/>
      <c r="AC3" s="1083"/>
      <c r="AD3" s="1083"/>
      <c r="AE3" s="1083"/>
      <c r="AF3" s="1083"/>
      <c r="AG3" s="1083"/>
      <c r="AH3" s="1083"/>
      <c r="AI3" s="1083"/>
      <c r="AJ3" s="1083"/>
      <c r="AK3" s="1083"/>
      <c r="AL3" s="1083"/>
      <c r="AM3" s="1083"/>
      <c r="AN3" s="1083"/>
      <c r="AO3" s="1083"/>
      <c r="AP3" s="1083"/>
      <c r="AQ3" s="1083"/>
      <c r="AR3" s="1083"/>
      <c r="AS3" s="1083"/>
      <c r="AT3" s="1083"/>
      <c r="AU3" s="1083"/>
      <c r="AV3" s="1083"/>
      <c r="AW3" s="1083"/>
      <c r="AX3" s="1083"/>
      <c r="AY3" s="1083"/>
      <c r="AZ3" s="1083"/>
      <c r="BA3" s="1083"/>
      <c r="BB3" s="1083"/>
      <c r="BC3" s="1083"/>
      <c r="BD3" s="1083"/>
      <c r="BE3" s="1083"/>
      <c r="BF3" s="1083"/>
      <c r="BG3" s="1083"/>
      <c r="BH3" s="1083"/>
      <c r="BI3" s="1083"/>
      <c r="BJ3" s="1083"/>
      <c r="BK3" s="1083"/>
      <c r="BL3" s="1083"/>
      <c r="BM3" s="1083"/>
      <c r="BN3" s="1083"/>
      <c r="BO3" s="1083"/>
      <c r="BP3" s="1083"/>
      <c r="BQ3" s="1083"/>
      <c r="BR3" s="1083"/>
      <c r="BS3" s="1083"/>
      <c r="BT3" s="1083"/>
      <c r="BU3" s="1083"/>
      <c r="BV3" s="1083"/>
      <c r="BW3" s="1083"/>
      <c r="BX3" s="1083"/>
      <c r="BY3" s="1083"/>
      <c r="BZ3" s="1083"/>
      <c r="CA3" s="1083"/>
      <c r="CB3" s="1083"/>
      <c r="CC3" s="1083"/>
      <c r="CD3" s="1083"/>
      <c r="CE3" s="1083"/>
    </row>
    <row r="4" spans="1:83" s="88" customFormat="1" ht="15.75">
      <c r="A4" s="1082" t="s">
        <v>173</v>
      </c>
      <c r="B4" s="1083"/>
      <c r="C4" s="1084"/>
      <c r="D4" s="1084"/>
      <c r="E4" s="1083"/>
      <c r="F4" s="1084"/>
      <c r="G4" s="1084"/>
      <c r="H4" s="74"/>
      <c r="I4" s="74"/>
      <c r="J4" s="74"/>
      <c r="K4" s="74"/>
      <c r="L4" s="74"/>
      <c r="M4" s="74"/>
      <c r="N4" s="1083"/>
      <c r="O4" s="1084"/>
      <c r="P4" s="1084"/>
      <c r="Q4" s="1084"/>
      <c r="R4" s="1083"/>
      <c r="S4" s="1083"/>
      <c r="T4" s="1085" t="s">
        <v>776</v>
      </c>
      <c r="U4" s="1085"/>
      <c r="V4" s="1085"/>
      <c r="W4" s="1085"/>
      <c r="X4" s="1085"/>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V4" s="1083"/>
      <c r="AW4" s="1083"/>
      <c r="AX4" s="1083"/>
      <c r="AY4" s="1083"/>
      <c r="AZ4" s="1083"/>
      <c r="BA4" s="1083"/>
      <c r="BB4" s="1083"/>
      <c r="BC4" s="1083"/>
      <c r="BD4" s="1083"/>
      <c r="BE4" s="1083"/>
      <c r="BF4" s="1083"/>
      <c r="BG4" s="1083"/>
      <c r="BH4" s="1083"/>
      <c r="BI4" s="1083"/>
      <c r="BJ4" s="1083"/>
      <c r="BK4" s="1083"/>
      <c r="BL4" s="1083"/>
      <c r="BM4" s="1083"/>
      <c r="BN4" s="1083"/>
      <c r="BO4" s="1083"/>
      <c r="BP4" s="1083"/>
      <c r="BQ4" s="1083"/>
      <c r="BR4" s="1083"/>
      <c r="BS4" s="1083"/>
      <c r="BT4" s="1083"/>
      <c r="BU4" s="1083"/>
      <c r="BV4" s="1083"/>
      <c r="BW4" s="1083"/>
      <c r="BX4" s="1083"/>
      <c r="BY4" s="1083"/>
      <c r="BZ4" s="1083"/>
      <c r="CA4" s="1083"/>
      <c r="CB4" s="1083"/>
      <c r="CC4" s="1083"/>
      <c r="CD4" s="1083"/>
      <c r="CE4" s="1083"/>
    </row>
    <row r="5" spans="1:83" s="88" customFormat="1" ht="84" customHeight="1">
      <c r="A5" s="1086" t="s">
        <v>11</v>
      </c>
      <c r="B5" s="888" t="s">
        <v>766</v>
      </c>
      <c r="C5" s="889"/>
      <c r="D5" s="890"/>
      <c r="E5" s="1087" t="s">
        <v>12</v>
      </c>
      <c r="F5" s="1088"/>
      <c r="G5" s="1089"/>
      <c r="H5" s="920" t="s">
        <v>72</v>
      </c>
      <c r="I5" s="921"/>
      <c r="J5" s="922"/>
      <c r="K5" s="1018" t="s">
        <v>2061</v>
      </c>
      <c r="L5" s="1018"/>
      <c r="M5" s="1018"/>
      <c r="N5" s="1090" t="s">
        <v>2062</v>
      </c>
      <c r="O5" s="1091"/>
      <c r="P5" s="1092"/>
      <c r="Q5" s="923" t="s">
        <v>771</v>
      </c>
      <c r="R5" s="924"/>
      <c r="S5" s="925"/>
      <c r="T5" s="1093" t="s">
        <v>2</v>
      </c>
      <c r="U5" s="1122"/>
      <c r="V5" s="1122"/>
      <c r="W5" s="1122"/>
      <c r="X5" s="1122"/>
      <c r="Y5" s="1083"/>
      <c r="Z5" s="1083"/>
      <c r="AA5" s="1083"/>
      <c r="AB5" s="1083"/>
      <c r="AC5" s="1083"/>
      <c r="AD5" s="1083"/>
      <c r="AE5" s="1083"/>
      <c r="AF5" s="1083"/>
      <c r="AG5" s="1083"/>
      <c r="AH5" s="1083"/>
      <c r="AI5" s="1083"/>
      <c r="AJ5" s="1083"/>
      <c r="AK5" s="1083"/>
      <c r="AL5" s="1083"/>
      <c r="AM5" s="1083"/>
      <c r="AN5" s="1083"/>
      <c r="AO5" s="1083"/>
      <c r="AP5" s="1083"/>
      <c r="AQ5" s="1083"/>
      <c r="AR5" s="1083"/>
      <c r="AS5" s="1083"/>
      <c r="AT5" s="1083"/>
      <c r="AU5" s="1083"/>
      <c r="AV5" s="1083"/>
      <c r="AW5" s="1083"/>
      <c r="AX5" s="1083"/>
      <c r="AY5" s="1083"/>
      <c r="AZ5" s="1083"/>
      <c r="BA5" s="1083"/>
      <c r="BB5" s="1083"/>
      <c r="BC5" s="1083"/>
      <c r="BD5" s="1083"/>
      <c r="BE5" s="1083"/>
      <c r="BF5" s="1083"/>
      <c r="BG5" s="1083"/>
      <c r="BH5" s="1083"/>
      <c r="BI5" s="1083"/>
      <c r="BJ5" s="1083"/>
      <c r="BK5" s="1083"/>
      <c r="BL5" s="1083"/>
      <c r="BM5" s="1083"/>
      <c r="BN5" s="1083"/>
      <c r="BO5" s="1083"/>
      <c r="BP5" s="1083"/>
      <c r="BQ5" s="1083"/>
      <c r="BR5" s="1083"/>
      <c r="BS5" s="1083"/>
      <c r="BT5" s="1083"/>
      <c r="BU5" s="1083"/>
      <c r="BV5" s="1083"/>
      <c r="BW5" s="1083"/>
      <c r="BX5" s="1083"/>
      <c r="BY5" s="1083"/>
      <c r="BZ5" s="1083"/>
      <c r="CA5" s="1083"/>
      <c r="CB5" s="1083"/>
      <c r="CC5" s="1083"/>
      <c r="CD5" s="1083"/>
      <c r="CE5" s="1083"/>
    </row>
    <row r="6" spans="1:83" s="88" customFormat="1" ht="15.75">
      <c r="A6" s="1094"/>
      <c r="B6" s="1093" t="s">
        <v>13</v>
      </c>
      <c r="C6" s="1087" t="s">
        <v>1</v>
      </c>
      <c r="D6" s="1089"/>
      <c r="E6" s="1093" t="s">
        <v>13</v>
      </c>
      <c r="F6" s="1087" t="s">
        <v>1</v>
      </c>
      <c r="G6" s="1089"/>
      <c r="H6" s="883" t="s">
        <v>5</v>
      </c>
      <c r="I6" s="883" t="s">
        <v>6</v>
      </c>
      <c r="J6" s="883" t="s">
        <v>7</v>
      </c>
      <c r="K6" s="881" t="s">
        <v>5</v>
      </c>
      <c r="L6" s="881" t="s">
        <v>6</v>
      </c>
      <c r="M6" s="881" t="s">
        <v>7</v>
      </c>
      <c r="N6" s="883" t="s">
        <v>5</v>
      </c>
      <c r="O6" s="883" t="s">
        <v>6</v>
      </c>
      <c r="P6" s="883" t="s">
        <v>7</v>
      </c>
      <c r="Q6" s="883" t="s">
        <v>5</v>
      </c>
      <c r="R6" s="883" t="s">
        <v>6</v>
      </c>
      <c r="S6" s="883" t="s">
        <v>7</v>
      </c>
      <c r="T6" s="1095"/>
      <c r="U6" s="1122"/>
      <c r="V6" s="1122"/>
      <c r="W6" s="1122"/>
      <c r="X6" s="1122"/>
      <c r="Y6" s="1083"/>
      <c r="Z6" s="1083"/>
      <c r="AA6" s="1083"/>
      <c r="AB6" s="1083"/>
      <c r="AC6" s="1083"/>
      <c r="AD6" s="1083"/>
      <c r="AE6" s="1083"/>
      <c r="AF6" s="1083"/>
      <c r="AG6" s="1083"/>
      <c r="AH6" s="1083"/>
      <c r="AI6" s="1083"/>
      <c r="AJ6" s="1083"/>
      <c r="AK6" s="1083"/>
      <c r="AL6" s="1083"/>
      <c r="AM6" s="1083"/>
      <c r="AN6" s="1083"/>
      <c r="AO6" s="1083"/>
      <c r="AP6" s="1083"/>
      <c r="AQ6" s="1083"/>
      <c r="AR6" s="1083"/>
      <c r="AS6" s="1083"/>
      <c r="AT6" s="1083"/>
      <c r="AU6" s="1083"/>
      <c r="AV6" s="1083"/>
      <c r="AW6" s="1083"/>
      <c r="AX6" s="1083"/>
      <c r="AY6" s="1083"/>
      <c r="AZ6" s="1083"/>
      <c r="BA6" s="1083"/>
      <c r="BB6" s="1083"/>
      <c r="BC6" s="1083"/>
      <c r="BD6" s="1083"/>
      <c r="BE6" s="1083"/>
      <c r="BF6" s="1083"/>
      <c r="BG6" s="1083"/>
      <c r="BH6" s="1083"/>
      <c r="BI6" s="1083"/>
      <c r="BJ6" s="1083"/>
      <c r="BK6" s="1083"/>
      <c r="BL6" s="1083"/>
      <c r="BM6" s="1083"/>
      <c r="BN6" s="1083"/>
      <c r="BO6" s="1083"/>
      <c r="BP6" s="1083"/>
      <c r="BQ6" s="1083"/>
      <c r="BR6" s="1083"/>
      <c r="BS6" s="1083"/>
      <c r="BT6" s="1083"/>
      <c r="BU6" s="1083"/>
      <c r="BV6" s="1083"/>
      <c r="BW6" s="1083"/>
      <c r="BX6" s="1083"/>
      <c r="BY6" s="1083"/>
      <c r="BZ6" s="1083"/>
      <c r="CA6" s="1083"/>
      <c r="CB6" s="1083"/>
      <c r="CC6" s="1083"/>
      <c r="CD6" s="1083"/>
      <c r="CE6" s="1083"/>
    </row>
    <row r="7" spans="1:83" s="88" customFormat="1" ht="15.75">
      <c r="A7" s="1096"/>
      <c r="B7" s="1097"/>
      <c r="C7" s="1098" t="s">
        <v>3</v>
      </c>
      <c r="D7" s="1098" t="s">
        <v>14</v>
      </c>
      <c r="E7" s="1097"/>
      <c r="F7" s="1098" t="s">
        <v>3</v>
      </c>
      <c r="G7" s="1098" t="s">
        <v>14</v>
      </c>
      <c r="H7" s="884"/>
      <c r="I7" s="884"/>
      <c r="J7" s="884"/>
      <c r="K7" s="882"/>
      <c r="L7" s="882"/>
      <c r="M7" s="882"/>
      <c r="N7" s="884"/>
      <c r="O7" s="884"/>
      <c r="P7" s="884"/>
      <c r="Q7" s="884"/>
      <c r="R7" s="884"/>
      <c r="S7" s="884"/>
      <c r="T7" s="1097"/>
      <c r="U7" s="1122"/>
      <c r="V7" s="1122"/>
      <c r="W7" s="1122"/>
      <c r="X7" s="1122"/>
      <c r="Y7" s="1083"/>
      <c r="Z7" s="1083"/>
      <c r="AA7" s="1083"/>
      <c r="AB7" s="1083"/>
      <c r="AC7" s="1083"/>
      <c r="AD7" s="1083"/>
      <c r="AE7" s="1083"/>
      <c r="AF7" s="1083"/>
      <c r="AG7" s="1083"/>
      <c r="AH7" s="1083"/>
      <c r="AI7" s="1083"/>
      <c r="AJ7" s="1083"/>
      <c r="AK7" s="1083"/>
      <c r="AL7" s="1083"/>
      <c r="AM7" s="1083"/>
      <c r="AN7" s="1083"/>
      <c r="AO7" s="1083"/>
      <c r="AP7" s="1083"/>
      <c r="AQ7" s="1083"/>
      <c r="AR7" s="1083"/>
      <c r="AS7" s="1083"/>
      <c r="AT7" s="1083"/>
      <c r="AU7" s="1083"/>
      <c r="AV7" s="1083"/>
      <c r="AW7" s="1083"/>
      <c r="AX7" s="1083"/>
      <c r="AY7" s="1083"/>
      <c r="AZ7" s="1083"/>
      <c r="BA7" s="1083"/>
      <c r="BB7" s="1083"/>
      <c r="BC7" s="1083"/>
      <c r="BD7" s="1083"/>
      <c r="BE7" s="1083"/>
      <c r="BF7" s="1083"/>
      <c r="BG7" s="1083"/>
      <c r="BH7" s="1083"/>
      <c r="BI7" s="1083"/>
      <c r="BJ7" s="1083"/>
      <c r="BK7" s="1083"/>
      <c r="BL7" s="1083"/>
      <c r="BM7" s="1083"/>
      <c r="BN7" s="1083"/>
      <c r="BO7" s="1083"/>
      <c r="BP7" s="1083"/>
      <c r="BQ7" s="1083"/>
      <c r="BR7" s="1083"/>
      <c r="BS7" s="1083"/>
      <c r="BT7" s="1083"/>
      <c r="BU7" s="1083"/>
      <c r="BV7" s="1083"/>
      <c r="BW7" s="1083"/>
      <c r="BX7" s="1083"/>
      <c r="BY7" s="1083"/>
      <c r="BZ7" s="1083"/>
      <c r="CA7" s="1083"/>
      <c r="CB7" s="1083"/>
      <c r="CC7" s="1083"/>
      <c r="CD7" s="1083"/>
      <c r="CE7" s="1083"/>
    </row>
    <row r="8" spans="1:83" s="88" customFormat="1" ht="15.75">
      <c r="A8" s="1099">
        <v>1</v>
      </c>
      <c r="B8" s="1100">
        <v>2</v>
      </c>
      <c r="C8" s="1099">
        <v>3</v>
      </c>
      <c r="D8" s="1100">
        <v>4</v>
      </c>
      <c r="E8" s="1099">
        <v>5</v>
      </c>
      <c r="F8" s="1100">
        <v>6</v>
      </c>
      <c r="G8" s="1099">
        <v>7</v>
      </c>
      <c r="H8" s="1100">
        <v>8</v>
      </c>
      <c r="I8" s="1099">
        <v>9</v>
      </c>
      <c r="J8" s="1100">
        <v>10</v>
      </c>
      <c r="K8" s="1099">
        <v>11</v>
      </c>
      <c r="L8" s="1100">
        <v>12</v>
      </c>
      <c r="M8" s="1099">
        <v>13</v>
      </c>
      <c r="N8" s="1100">
        <v>14</v>
      </c>
      <c r="O8" s="1099">
        <v>15</v>
      </c>
      <c r="P8" s="1100">
        <v>16</v>
      </c>
      <c r="Q8" s="1099">
        <v>17</v>
      </c>
      <c r="R8" s="1100">
        <v>18</v>
      </c>
      <c r="S8" s="1099">
        <v>19</v>
      </c>
      <c r="T8" s="1100">
        <v>20</v>
      </c>
      <c r="U8" s="1123"/>
      <c r="V8" s="1123"/>
      <c r="W8" s="1123"/>
      <c r="X8" s="1123"/>
      <c r="Y8" s="1083"/>
      <c r="Z8" s="1083"/>
      <c r="AA8" s="1083"/>
      <c r="AB8" s="1083"/>
      <c r="AC8" s="1083"/>
      <c r="AD8" s="1083"/>
      <c r="AE8" s="1083"/>
      <c r="AF8" s="1083"/>
      <c r="AG8" s="1083"/>
      <c r="AH8" s="1083"/>
      <c r="AI8" s="1083"/>
      <c r="AJ8" s="1083"/>
      <c r="AK8" s="1083"/>
      <c r="AL8" s="1083"/>
      <c r="AM8" s="1083"/>
      <c r="AN8" s="1083"/>
      <c r="AO8" s="1083"/>
      <c r="AP8" s="1083"/>
      <c r="AQ8" s="1083"/>
      <c r="AR8" s="1083"/>
      <c r="AS8" s="1083"/>
      <c r="AT8" s="1083"/>
      <c r="AU8" s="1083"/>
      <c r="AV8" s="1083"/>
      <c r="AW8" s="1083"/>
      <c r="AX8" s="1083"/>
      <c r="AY8" s="1083"/>
      <c r="AZ8" s="1083"/>
      <c r="BA8" s="1083"/>
      <c r="BB8" s="1083"/>
      <c r="BC8" s="1083"/>
      <c r="BD8" s="1083"/>
      <c r="BE8" s="1083"/>
      <c r="BF8" s="1083"/>
      <c r="BG8" s="1083"/>
      <c r="BH8" s="1083"/>
      <c r="BI8" s="1083"/>
      <c r="BJ8" s="1083"/>
      <c r="BK8" s="1083"/>
      <c r="BL8" s="1083"/>
      <c r="BM8" s="1083"/>
      <c r="BN8" s="1083"/>
      <c r="BO8" s="1083"/>
      <c r="BP8" s="1083"/>
      <c r="BQ8" s="1083"/>
      <c r="BR8" s="1083"/>
      <c r="BS8" s="1083"/>
      <c r="BT8" s="1083"/>
      <c r="BU8" s="1083"/>
      <c r="BV8" s="1083"/>
      <c r="BW8" s="1083"/>
      <c r="BX8" s="1083"/>
      <c r="BY8" s="1083"/>
      <c r="BZ8" s="1083"/>
      <c r="CA8" s="1083"/>
      <c r="CB8" s="1083"/>
      <c r="CC8" s="1083"/>
      <c r="CD8" s="1083"/>
      <c r="CE8" s="1083"/>
    </row>
    <row r="9" spans="1:83" s="88" customFormat="1" ht="15.75">
      <c r="A9" s="1101" t="s">
        <v>176</v>
      </c>
      <c r="B9" s="1102" t="s">
        <v>154</v>
      </c>
      <c r="C9" s="1100"/>
      <c r="D9" s="1100"/>
      <c r="E9" s="1100"/>
      <c r="F9" s="1100"/>
      <c r="G9" s="1100"/>
      <c r="H9" s="91"/>
      <c r="I9" s="91"/>
      <c r="J9" s="91"/>
      <c r="K9" s="711"/>
      <c r="L9" s="711"/>
      <c r="M9" s="711"/>
      <c r="N9" s="91"/>
      <c r="O9" s="91"/>
      <c r="P9" s="91"/>
      <c r="Q9" s="91"/>
      <c r="R9" s="91"/>
      <c r="S9" s="91"/>
      <c r="T9" s="1100"/>
      <c r="U9" s="1123"/>
      <c r="V9" s="1123"/>
      <c r="W9" s="1123"/>
      <c r="X9" s="1123"/>
      <c r="Y9" s="1083"/>
      <c r="Z9" s="1083"/>
      <c r="AA9" s="1083"/>
      <c r="AB9" s="1083"/>
      <c r="AC9" s="1083"/>
      <c r="AD9" s="1083"/>
      <c r="AE9" s="1083"/>
      <c r="AF9" s="1083"/>
      <c r="AG9" s="1083"/>
      <c r="AH9" s="1083"/>
      <c r="AI9" s="1083"/>
      <c r="AJ9" s="1083"/>
      <c r="AK9" s="1083"/>
      <c r="AL9" s="1083"/>
      <c r="AM9" s="1083"/>
      <c r="AN9" s="1083"/>
      <c r="AO9" s="1083"/>
      <c r="AP9" s="1083"/>
      <c r="AQ9" s="1083"/>
      <c r="AR9" s="1083"/>
      <c r="AS9" s="1083"/>
      <c r="AT9" s="1083"/>
      <c r="AU9" s="1083"/>
      <c r="AV9" s="1083"/>
      <c r="AW9" s="1083"/>
      <c r="AX9" s="1083"/>
      <c r="AY9" s="1083"/>
      <c r="AZ9" s="1083"/>
      <c r="BA9" s="1083"/>
      <c r="BB9" s="1083"/>
      <c r="BC9" s="1083"/>
      <c r="BD9" s="1083"/>
      <c r="BE9" s="1083"/>
      <c r="BF9" s="1083"/>
      <c r="BG9" s="1083"/>
      <c r="BH9" s="1083"/>
      <c r="BI9" s="1083"/>
      <c r="BJ9" s="1083"/>
      <c r="BK9" s="1083"/>
      <c r="BL9" s="1083"/>
      <c r="BM9" s="1083"/>
      <c r="BN9" s="1083"/>
      <c r="BO9" s="1083"/>
      <c r="BP9" s="1083"/>
      <c r="BQ9" s="1083"/>
      <c r="BR9" s="1083"/>
      <c r="BS9" s="1083"/>
      <c r="BT9" s="1083"/>
      <c r="BU9" s="1083"/>
      <c r="BV9" s="1083"/>
      <c r="BW9" s="1083"/>
      <c r="BX9" s="1083"/>
      <c r="BY9" s="1083"/>
      <c r="BZ9" s="1083"/>
      <c r="CA9" s="1083"/>
      <c r="CB9" s="1083"/>
      <c r="CC9" s="1083"/>
      <c r="CD9" s="1083"/>
      <c r="CE9" s="1083"/>
    </row>
    <row r="10" spans="1:83" s="88" customFormat="1" ht="78.75">
      <c r="A10" s="1103" t="s">
        <v>23</v>
      </c>
      <c r="B10" s="1104" t="s">
        <v>429</v>
      </c>
      <c r="C10" s="1105" t="s">
        <v>430</v>
      </c>
      <c r="D10" s="1105" t="s">
        <v>431</v>
      </c>
      <c r="E10" s="1104" t="s">
        <v>432</v>
      </c>
      <c r="F10" s="1105" t="s">
        <v>433</v>
      </c>
      <c r="G10" s="1105" t="s">
        <v>434</v>
      </c>
      <c r="H10" s="787">
        <v>1100</v>
      </c>
      <c r="I10" s="787"/>
      <c r="J10" s="787"/>
      <c r="K10" s="490">
        <v>1.1499999999999999</v>
      </c>
      <c r="L10" s="490"/>
      <c r="M10" s="490"/>
      <c r="N10" s="787">
        <v>1265</v>
      </c>
      <c r="O10" s="787"/>
      <c r="P10" s="787"/>
      <c r="Q10" s="787">
        <v>1300</v>
      </c>
      <c r="R10" s="787"/>
      <c r="S10" s="787"/>
      <c r="T10" s="787" t="s">
        <v>763</v>
      </c>
      <c r="U10" s="158"/>
      <c r="V10" s="158"/>
      <c r="W10" s="158"/>
      <c r="X10" s="158"/>
      <c r="Y10" s="1083"/>
      <c r="Z10" s="1083"/>
      <c r="AA10" s="1083"/>
      <c r="AB10" s="1083"/>
      <c r="AC10" s="1083"/>
      <c r="AD10" s="1083"/>
      <c r="AE10" s="1083"/>
      <c r="AF10" s="1083"/>
      <c r="AG10" s="1083"/>
      <c r="AH10" s="1083"/>
      <c r="AI10" s="1083"/>
      <c r="AJ10" s="1083"/>
      <c r="AK10" s="1083"/>
      <c r="AL10" s="1083"/>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1083"/>
      <c r="BH10" s="1083"/>
      <c r="BI10" s="1083"/>
      <c r="BJ10" s="1083"/>
      <c r="BK10" s="1083"/>
      <c r="BL10" s="1083"/>
      <c r="BM10" s="1083"/>
      <c r="BN10" s="1083"/>
      <c r="BO10" s="1083"/>
      <c r="BP10" s="1083"/>
      <c r="BQ10" s="1083"/>
      <c r="BR10" s="1083"/>
      <c r="BS10" s="1083"/>
      <c r="BT10" s="1083"/>
      <c r="BU10" s="1083"/>
      <c r="BV10" s="1083"/>
      <c r="BW10" s="1083"/>
      <c r="BX10" s="1083"/>
      <c r="BY10" s="1083"/>
      <c r="BZ10" s="1083"/>
      <c r="CA10" s="1083"/>
      <c r="CB10" s="1083"/>
      <c r="CC10" s="1083"/>
      <c r="CD10" s="1083"/>
      <c r="CE10" s="1083"/>
    </row>
    <row r="11" spans="1:83" s="88" customFormat="1" ht="78.75">
      <c r="A11" s="1103" t="s">
        <v>24</v>
      </c>
      <c r="B11" s="1104" t="s">
        <v>435</v>
      </c>
      <c r="C11" s="1105" t="s">
        <v>436</v>
      </c>
      <c r="D11" s="1105" t="s">
        <v>437</v>
      </c>
      <c r="E11" s="1104" t="s">
        <v>435</v>
      </c>
      <c r="F11" s="1105" t="s">
        <v>438</v>
      </c>
      <c r="G11" s="1105" t="s">
        <v>437</v>
      </c>
      <c r="H11" s="787">
        <v>2000</v>
      </c>
      <c r="I11" s="787">
        <v>730</v>
      </c>
      <c r="J11" s="787">
        <v>450</v>
      </c>
      <c r="K11" s="490">
        <v>1.25</v>
      </c>
      <c r="L11" s="490">
        <v>1.1499999999999999</v>
      </c>
      <c r="M11" s="490">
        <v>1.1000000000000001</v>
      </c>
      <c r="N11" s="787">
        <v>2500</v>
      </c>
      <c r="O11" s="787">
        <v>839.49999999999989</v>
      </c>
      <c r="P11" s="787">
        <v>495.00000000000006</v>
      </c>
      <c r="Q11" s="787">
        <v>2600</v>
      </c>
      <c r="R11" s="787">
        <v>860</v>
      </c>
      <c r="S11" s="787">
        <v>510</v>
      </c>
      <c r="T11" s="787" t="s">
        <v>113</v>
      </c>
      <c r="U11" s="158"/>
      <c r="V11" s="158"/>
      <c r="W11" s="158"/>
      <c r="X11" s="158"/>
      <c r="Y11" s="1083"/>
      <c r="Z11" s="1083"/>
      <c r="AA11" s="1083"/>
      <c r="AB11" s="1083"/>
      <c r="AC11" s="1083"/>
      <c r="AD11" s="1083"/>
      <c r="AE11" s="1083"/>
      <c r="AF11" s="1083"/>
      <c r="AG11" s="1083"/>
      <c r="AH11" s="1083"/>
      <c r="AI11" s="1083"/>
      <c r="AJ11" s="1083"/>
      <c r="AK11" s="1083"/>
      <c r="AL11" s="1083"/>
      <c r="AM11" s="1083"/>
      <c r="AN11" s="1083"/>
      <c r="AO11" s="1083"/>
      <c r="AP11" s="1083"/>
      <c r="AQ11" s="1083"/>
      <c r="AR11" s="1083"/>
      <c r="AS11" s="1083"/>
      <c r="AT11" s="1083"/>
      <c r="AU11" s="1083"/>
      <c r="AV11" s="1083"/>
      <c r="AW11" s="1083"/>
      <c r="AX11" s="1083"/>
      <c r="AY11" s="1083"/>
      <c r="AZ11" s="1083"/>
      <c r="BA11" s="1083"/>
      <c r="BB11" s="1083"/>
      <c r="BC11" s="1083"/>
      <c r="BD11" s="1083"/>
      <c r="BE11" s="1083"/>
      <c r="BF11" s="1083"/>
      <c r="BG11" s="1083"/>
      <c r="BH11" s="1083"/>
      <c r="BI11" s="1083"/>
      <c r="BJ11" s="1083"/>
      <c r="BK11" s="1083"/>
      <c r="BL11" s="1083"/>
      <c r="BM11" s="1083"/>
      <c r="BN11" s="1083"/>
      <c r="BO11" s="1083"/>
      <c r="BP11" s="1083"/>
      <c r="BQ11" s="1083"/>
      <c r="BR11" s="1083"/>
      <c r="BS11" s="1083"/>
      <c r="BT11" s="1083"/>
      <c r="BU11" s="1083"/>
      <c r="BV11" s="1083"/>
      <c r="BW11" s="1083"/>
      <c r="BX11" s="1083"/>
      <c r="BY11" s="1083"/>
      <c r="BZ11" s="1083"/>
      <c r="CA11" s="1083"/>
      <c r="CB11" s="1083"/>
      <c r="CC11" s="1083"/>
      <c r="CD11" s="1083"/>
      <c r="CE11" s="1083"/>
    </row>
    <row r="12" spans="1:83" s="88" customFormat="1" ht="110.25">
      <c r="A12" s="1103" t="s">
        <v>155</v>
      </c>
      <c r="B12" s="1104" t="s">
        <v>439</v>
      </c>
      <c r="C12" s="1105" t="s">
        <v>440</v>
      </c>
      <c r="D12" s="1105" t="s">
        <v>441</v>
      </c>
      <c r="E12" s="1104" t="s">
        <v>439</v>
      </c>
      <c r="F12" s="1105" t="s">
        <v>440</v>
      </c>
      <c r="G12" s="1105" t="s">
        <v>442</v>
      </c>
      <c r="H12" s="787">
        <v>1100</v>
      </c>
      <c r="I12" s="787"/>
      <c r="J12" s="787"/>
      <c r="K12" s="490">
        <v>1.1499999999999999</v>
      </c>
      <c r="L12" s="490"/>
      <c r="M12" s="490"/>
      <c r="N12" s="787">
        <v>1265</v>
      </c>
      <c r="O12" s="787"/>
      <c r="P12" s="787"/>
      <c r="Q12" s="787">
        <v>1300</v>
      </c>
      <c r="R12" s="787">
        <v>650</v>
      </c>
      <c r="S12" s="787">
        <v>390</v>
      </c>
      <c r="T12" s="787" t="s">
        <v>111</v>
      </c>
      <c r="U12" s="158"/>
      <c r="V12" s="158"/>
      <c r="W12" s="158"/>
      <c r="X12" s="158"/>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3"/>
      <c r="AW12" s="1083"/>
      <c r="AX12" s="1083"/>
      <c r="AY12" s="1083"/>
      <c r="AZ12" s="1083"/>
      <c r="BA12" s="1083"/>
      <c r="BB12" s="1083"/>
      <c r="BC12" s="1083"/>
      <c r="BD12" s="1083"/>
      <c r="BE12" s="1083"/>
      <c r="BF12" s="1083"/>
      <c r="BG12" s="1083"/>
      <c r="BH12" s="1083"/>
      <c r="BI12" s="1083"/>
      <c r="BJ12" s="1083"/>
      <c r="BK12" s="1083"/>
      <c r="BL12" s="1083"/>
      <c r="BM12" s="1083"/>
      <c r="BN12" s="1083"/>
      <c r="BO12" s="1083"/>
      <c r="BP12" s="1083"/>
      <c r="BQ12" s="1083"/>
      <c r="BR12" s="1083"/>
      <c r="BS12" s="1083"/>
      <c r="BT12" s="1083"/>
      <c r="BU12" s="1083"/>
      <c r="BV12" s="1083"/>
      <c r="BW12" s="1083"/>
      <c r="BX12" s="1083"/>
      <c r="BY12" s="1083"/>
      <c r="BZ12" s="1083"/>
      <c r="CA12" s="1083"/>
      <c r="CB12" s="1083"/>
      <c r="CC12" s="1083"/>
      <c r="CD12" s="1083"/>
      <c r="CE12" s="1083"/>
    </row>
    <row r="13" spans="1:83" s="88" customFormat="1" ht="78.75">
      <c r="A13" s="1103" t="s">
        <v>156</v>
      </c>
      <c r="B13" s="1104" t="s">
        <v>443</v>
      </c>
      <c r="C13" s="1105" t="s">
        <v>444</v>
      </c>
      <c r="D13" s="1105" t="s">
        <v>445</v>
      </c>
      <c r="E13" s="1104" t="s">
        <v>446</v>
      </c>
      <c r="F13" s="1105" t="s">
        <v>447</v>
      </c>
      <c r="G13" s="1105" t="s">
        <v>448</v>
      </c>
      <c r="H13" s="787">
        <v>1500</v>
      </c>
      <c r="I13" s="787"/>
      <c r="J13" s="787"/>
      <c r="K13" s="490">
        <v>1.2</v>
      </c>
      <c r="L13" s="490"/>
      <c r="M13" s="490"/>
      <c r="N13" s="787">
        <v>1800</v>
      </c>
      <c r="O13" s="787"/>
      <c r="P13" s="787"/>
      <c r="Q13" s="787">
        <v>1900</v>
      </c>
      <c r="R13" s="787"/>
      <c r="S13" s="787"/>
      <c r="T13" s="787" t="s">
        <v>763</v>
      </c>
      <c r="U13" s="158"/>
      <c r="V13" s="158"/>
      <c r="W13" s="158"/>
      <c r="X13" s="158"/>
      <c r="Y13" s="1083"/>
      <c r="Z13" s="1083"/>
      <c r="AA13" s="1083"/>
      <c r="AB13" s="1083"/>
      <c r="AC13" s="1083"/>
      <c r="AD13" s="1083"/>
      <c r="AE13" s="1083"/>
      <c r="AF13" s="1083"/>
      <c r="AG13" s="1083"/>
      <c r="AH13" s="1083"/>
      <c r="AI13" s="1083"/>
      <c r="AJ13" s="1083"/>
      <c r="AK13" s="1083"/>
      <c r="AL13" s="1083"/>
      <c r="AM13" s="1083"/>
      <c r="AN13" s="1083"/>
      <c r="AO13" s="1083"/>
      <c r="AP13" s="1083"/>
      <c r="AQ13" s="1083"/>
      <c r="AR13" s="1083"/>
      <c r="AS13" s="1083"/>
      <c r="AT13" s="1083"/>
      <c r="AU13" s="1083"/>
      <c r="AV13" s="1083"/>
      <c r="AW13" s="1083"/>
      <c r="AX13" s="1083"/>
      <c r="AY13" s="1083"/>
      <c r="AZ13" s="1083"/>
      <c r="BA13" s="1083"/>
      <c r="BB13" s="1083"/>
      <c r="BC13" s="1083"/>
      <c r="BD13" s="1083"/>
      <c r="BE13" s="1083"/>
      <c r="BF13" s="1083"/>
      <c r="BG13" s="1083"/>
      <c r="BH13" s="1083"/>
      <c r="BI13" s="1083"/>
      <c r="BJ13" s="1083"/>
      <c r="BK13" s="1083"/>
      <c r="BL13" s="1083"/>
      <c r="BM13" s="1083"/>
      <c r="BN13" s="1083"/>
      <c r="BO13" s="1083"/>
      <c r="BP13" s="1083"/>
      <c r="BQ13" s="1083"/>
      <c r="BR13" s="1083"/>
      <c r="BS13" s="1083"/>
      <c r="BT13" s="1083"/>
      <c r="BU13" s="1083"/>
      <c r="BV13" s="1083"/>
      <c r="BW13" s="1083"/>
      <c r="BX13" s="1083"/>
      <c r="BY13" s="1083"/>
      <c r="BZ13" s="1083"/>
      <c r="CA13" s="1083"/>
      <c r="CB13" s="1083"/>
      <c r="CC13" s="1083"/>
      <c r="CD13" s="1083"/>
      <c r="CE13" s="1083"/>
    </row>
    <row r="14" spans="1:83" s="88" customFormat="1" ht="78.75">
      <c r="A14" s="1103" t="s">
        <v>162</v>
      </c>
      <c r="B14" s="1104" t="s">
        <v>449</v>
      </c>
      <c r="C14" s="1105" t="s">
        <v>450</v>
      </c>
      <c r="D14" s="1105" t="s">
        <v>451</v>
      </c>
      <c r="E14" s="1104" t="s">
        <v>452</v>
      </c>
      <c r="F14" s="1105" t="s">
        <v>453</v>
      </c>
      <c r="G14" s="1105" t="s">
        <v>454</v>
      </c>
      <c r="H14" s="787">
        <v>1600</v>
      </c>
      <c r="I14" s="787"/>
      <c r="J14" s="787"/>
      <c r="K14" s="490">
        <v>1.2</v>
      </c>
      <c r="L14" s="490"/>
      <c r="M14" s="490"/>
      <c r="N14" s="787">
        <v>1920</v>
      </c>
      <c r="O14" s="787"/>
      <c r="P14" s="787"/>
      <c r="Q14" s="787">
        <v>2000</v>
      </c>
      <c r="R14" s="787"/>
      <c r="S14" s="787"/>
      <c r="T14" s="787" t="s">
        <v>763</v>
      </c>
      <c r="U14" s="158"/>
      <c r="V14" s="158"/>
      <c r="W14" s="158"/>
      <c r="X14" s="158"/>
      <c r="Y14" s="1083"/>
      <c r="Z14" s="1083"/>
      <c r="AA14" s="1083"/>
      <c r="AB14" s="1083"/>
      <c r="AC14" s="1083"/>
      <c r="AD14" s="1083"/>
      <c r="AE14" s="1083"/>
      <c r="AF14" s="1083"/>
      <c r="AG14" s="1083"/>
      <c r="AH14" s="1083"/>
      <c r="AI14" s="1083"/>
      <c r="AJ14" s="1083"/>
      <c r="AK14" s="1083"/>
      <c r="AL14" s="1083"/>
      <c r="AM14" s="1083"/>
      <c r="AN14" s="1083"/>
      <c r="AO14" s="1083"/>
      <c r="AP14" s="1083"/>
      <c r="AQ14" s="1083"/>
      <c r="AR14" s="1083"/>
      <c r="AS14" s="1083"/>
      <c r="AT14" s="1083"/>
      <c r="AU14" s="1083"/>
      <c r="AV14" s="1083"/>
      <c r="AW14" s="1083"/>
      <c r="AX14" s="1083"/>
      <c r="AY14" s="1083"/>
      <c r="AZ14" s="1083"/>
      <c r="BA14" s="1083"/>
      <c r="BB14" s="1083"/>
      <c r="BC14" s="1083"/>
      <c r="BD14" s="1083"/>
      <c r="BE14" s="1083"/>
      <c r="BF14" s="1083"/>
      <c r="BG14" s="1083"/>
      <c r="BH14" s="1083"/>
      <c r="BI14" s="1083"/>
      <c r="BJ14" s="1083"/>
      <c r="BK14" s="1083"/>
      <c r="BL14" s="1083"/>
      <c r="BM14" s="1083"/>
      <c r="BN14" s="1083"/>
      <c r="BO14" s="1083"/>
      <c r="BP14" s="1083"/>
      <c r="BQ14" s="1083"/>
      <c r="BR14" s="1083"/>
      <c r="BS14" s="1083"/>
      <c r="BT14" s="1083"/>
      <c r="BU14" s="1083"/>
      <c r="BV14" s="1083"/>
      <c r="BW14" s="1083"/>
      <c r="BX14" s="1083"/>
      <c r="BY14" s="1083"/>
      <c r="BZ14" s="1083"/>
      <c r="CA14" s="1083"/>
      <c r="CB14" s="1083"/>
      <c r="CC14" s="1083"/>
      <c r="CD14" s="1083"/>
      <c r="CE14" s="1083"/>
    </row>
    <row r="15" spans="1:83" s="88" customFormat="1" ht="31.5">
      <c r="A15" s="1103" t="s">
        <v>163</v>
      </c>
      <c r="B15" s="1104" t="s">
        <v>455</v>
      </c>
      <c r="C15" s="1105" t="s">
        <v>456</v>
      </c>
      <c r="D15" s="1105" t="s">
        <v>457</v>
      </c>
      <c r="E15" s="1104" t="s">
        <v>455</v>
      </c>
      <c r="F15" s="1105" t="s">
        <v>456</v>
      </c>
      <c r="G15" s="1105" t="s">
        <v>452</v>
      </c>
      <c r="H15" s="787">
        <v>1800</v>
      </c>
      <c r="I15" s="787"/>
      <c r="J15" s="787"/>
      <c r="K15" s="490">
        <v>1.2</v>
      </c>
      <c r="L15" s="490"/>
      <c r="M15" s="490"/>
      <c r="N15" s="787">
        <v>2160</v>
      </c>
      <c r="O15" s="787"/>
      <c r="P15" s="787"/>
      <c r="Q15" s="787">
        <v>2200</v>
      </c>
      <c r="R15" s="787"/>
      <c r="S15" s="787"/>
      <c r="T15" s="787" t="s">
        <v>112</v>
      </c>
      <c r="U15" s="158"/>
      <c r="V15" s="158"/>
      <c r="W15" s="158"/>
      <c r="X15" s="158"/>
      <c r="Y15" s="1083"/>
      <c r="Z15" s="1083"/>
      <c r="AA15" s="1083"/>
      <c r="AB15" s="1083"/>
      <c r="AC15" s="1083"/>
      <c r="AD15" s="1083"/>
      <c r="AE15" s="1083"/>
      <c r="AF15" s="1083"/>
      <c r="AG15" s="1083"/>
      <c r="AH15" s="1083"/>
      <c r="AI15" s="1083"/>
      <c r="AJ15" s="1083"/>
      <c r="AK15" s="1083"/>
      <c r="AL15" s="1083"/>
      <c r="AM15" s="1083"/>
      <c r="AN15" s="1083"/>
      <c r="AO15" s="1083"/>
      <c r="AP15" s="1083"/>
      <c r="AQ15" s="1083"/>
      <c r="AR15" s="1083"/>
      <c r="AS15" s="1083"/>
      <c r="AT15" s="1083"/>
      <c r="AU15" s="1083"/>
      <c r="AV15" s="1083"/>
      <c r="AW15" s="1083"/>
      <c r="AX15" s="1083"/>
      <c r="AY15" s="1083"/>
      <c r="AZ15" s="1083"/>
      <c r="BA15" s="1083"/>
      <c r="BB15" s="1083"/>
      <c r="BC15" s="1083"/>
      <c r="BD15" s="1083"/>
      <c r="BE15" s="1083"/>
      <c r="BF15" s="1083"/>
      <c r="BG15" s="1083"/>
      <c r="BH15" s="1083"/>
      <c r="BI15" s="1083"/>
      <c r="BJ15" s="1083"/>
      <c r="BK15" s="1083"/>
      <c r="BL15" s="1083"/>
      <c r="BM15" s="1083"/>
      <c r="BN15" s="1083"/>
      <c r="BO15" s="1083"/>
      <c r="BP15" s="1083"/>
      <c r="BQ15" s="1083"/>
      <c r="BR15" s="1083"/>
      <c r="BS15" s="1083"/>
      <c r="BT15" s="1083"/>
      <c r="BU15" s="1083"/>
      <c r="BV15" s="1083"/>
      <c r="BW15" s="1083"/>
      <c r="BX15" s="1083"/>
      <c r="BY15" s="1083"/>
      <c r="BZ15" s="1083"/>
      <c r="CA15" s="1083"/>
      <c r="CB15" s="1083"/>
      <c r="CC15" s="1083"/>
      <c r="CD15" s="1083"/>
      <c r="CE15" s="1083"/>
    </row>
    <row r="16" spans="1:83" s="88" customFormat="1" ht="54.75" customHeight="1">
      <c r="A16" s="1103" t="s">
        <v>177</v>
      </c>
      <c r="B16" s="1104" t="s">
        <v>150</v>
      </c>
      <c r="C16" s="1105" t="s">
        <v>151</v>
      </c>
      <c r="D16" s="1105" t="s">
        <v>152</v>
      </c>
      <c r="E16" s="1104" t="s">
        <v>150</v>
      </c>
      <c r="F16" s="1105" t="s">
        <v>428</v>
      </c>
      <c r="G16" s="1105" t="s">
        <v>152</v>
      </c>
      <c r="H16" s="787">
        <v>2000</v>
      </c>
      <c r="I16" s="787"/>
      <c r="J16" s="787"/>
      <c r="K16" s="490">
        <v>1.2</v>
      </c>
      <c r="L16" s="490"/>
      <c r="M16" s="490"/>
      <c r="N16" s="787">
        <v>2400</v>
      </c>
      <c r="O16" s="787"/>
      <c r="P16" s="787"/>
      <c r="Q16" s="787">
        <v>2500</v>
      </c>
      <c r="R16" s="787"/>
      <c r="S16" s="787"/>
      <c r="T16" s="787" t="s">
        <v>153</v>
      </c>
      <c r="U16" s="158"/>
      <c r="V16" s="158"/>
      <c r="W16" s="158"/>
      <c r="X16" s="158"/>
      <c r="Y16" s="1083"/>
      <c r="Z16" s="1083"/>
      <c r="AA16" s="1083"/>
      <c r="AB16" s="1083"/>
      <c r="AC16" s="1083"/>
      <c r="AD16" s="1083"/>
      <c r="AE16" s="1083"/>
      <c r="AF16" s="1083"/>
      <c r="AG16" s="1083"/>
      <c r="AH16" s="1083"/>
      <c r="AI16" s="1083"/>
      <c r="AJ16" s="1083"/>
      <c r="AK16" s="1083"/>
      <c r="AL16" s="1083"/>
      <c r="AM16" s="1083"/>
      <c r="AN16" s="1083"/>
      <c r="AO16" s="1083"/>
      <c r="AP16" s="1083"/>
      <c r="AQ16" s="1083"/>
      <c r="AR16" s="1083"/>
      <c r="AS16" s="1083"/>
      <c r="AT16" s="1083"/>
      <c r="AU16" s="1083"/>
      <c r="AV16" s="1083"/>
      <c r="AW16" s="1083"/>
      <c r="AX16" s="1083"/>
      <c r="AY16" s="1083"/>
      <c r="AZ16" s="1083"/>
      <c r="BA16" s="1083"/>
      <c r="BB16" s="1083"/>
      <c r="BC16" s="1083"/>
      <c r="BD16" s="1083"/>
      <c r="BE16" s="1083"/>
      <c r="BF16" s="1083"/>
      <c r="BG16" s="1083"/>
      <c r="BH16" s="1083"/>
      <c r="BI16" s="1083"/>
      <c r="BJ16" s="1083"/>
      <c r="BK16" s="1083"/>
      <c r="BL16" s="1083"/>
      <c r="BM16" s="1083"/>
      <c r="BN16" s="1083"/>
      <c r="BO16" s="1083"/>
      <c r="BP16" s="1083"/>
      <c r="BQ16" s="1083"/>
      <c r="BR16" s="1083"/>
      <c r="BS16" s="1083"/>
      <c r="BT16" s="1083"/>
      <c r="BU16" s="1083"/>
      <c r="BV16" s="1083"/>
      <c r="BW16" s="1083"/>
      <c r="BX16" s="1083"/>
      <c r="BY16" s="1083"/>
      <c r="BZ16" s="1083"/>
      <c r="CA16" s="1083"/>
      <c r="CB16" s="1083"/>
      <c r="CC16" s="1083"/>
      <c r="CD16" s="1083"/>
      <c r="CE16" s="1083"/>
    </row>
    <row r="17" spans="1:83" s="1081" customFormat="1" ht="47.25" customHeight="1">
      <c r="A17" s="1106" t="s">
        <v>178</v>
      </c>
      <c r="B17" s="1104" t="s">
        <v>458</v>
      </c>
      <c r="C17" s="1105" t="s">
        <v>459</v>
      </c>
      <c r="D17" s="1105" t="s">
        <v>460</v>
      </c>
      <c r="E17" s="1107" t="s">
        <v>458</v>
      </c>
      <c r="F17" s="1107" t="s">
        <v>461</v>
      </c>
      <c r="G17" s="1107" t="s">
        <v>465</v>
      </c>
      <c r="H17" s="787">
        <v>2000</v>
      </c>
      <c r="I17" s="787"/>
      <c r="J17" s="787"/>
      <c r="K17" s="490">
        <v>1.25</v>
      </c>
      <c r="L17" s="490"/>
      <c r="M17" s="490"/>
      <c r="N17" s="787">
        <v>2500</v>
      </c>
      <c r="O17" s="787"/>
      <c r="P17" s="787"/>
      <c r="Q17" s="812">
        <v>2600</v>
      </c>
      <c r="R17" s="812"/>
      <c r="S17" s="812"/>
      <c r="T17" s="812" t="s">
        <v>763</v>
      </c>
      <c r="U17" s="158"/>
      <c r="V17" s="158"/>
      <c r="W17" s="158"/>
      <c r="X17" s="158"/>
      <c r="Y17" s="1083"/>
      <c r="Z17" s="1083"/>
      <c r="AA17" s="1083"/>
      <c r="AB17" s="1083"/>
      <c r="AC17" s="1083"/>
      <c r="AD17" s="1083"/>
      <c r="AE17" s="1083"/>
      <c r="AF17" s="1083"/>
      <c r="AG17" s="1083"/>
      <c r="AH17" s="1083"/>
      <c r="AI17" s="1083"/>
      <c r="AJ17" s="1083"/>
      <c r="AK17" s="1083"/>
      <c r="AL17" s="1083"/>
      <c r="AM17" s="1083"/>
      <c r="AN17" s="1083"/>
      <c r="AO17" s="1083"/>
      <c r="AP17" s="1083"/>
      <c r="AQ17" s="1083"/>
      <c r="AR17" s="1083"/>
      <c r="AS17" s="1083"/>
      <c r="AT17" s="1083"/>
      <c r="AU17" s="1083"/>
      <c r="AV17" s="1083"/>
      <c r="AW17" s="1083"/>
      <c r="AX17" s="1083"/>
      <c r="AY17" s="1083"/>
      <c r="AZ17" s="1083"/>
      <c r="BA17" s="1083"/>
      <c r="BB17" s="1083"/>
      <c r="BC17" s="1083"/>
      <c r="BD17" s="1083"/>
      <c r="BE17" s="1083"/>
      <c r="BF17" s="1083"/>
      <c r="BG17" s="1083"/>
      <c r="BH17" s="1083"/>
      <c r="BI17" s="1083"/>
      <c r="BJ17" s="1083"/>
      <c r="BK17" s="1083"/>
      <c r="BL17" s="1083"/>
      <c r="BM17" s="1083"/>
      <c r="BN17" s="1083"/>
      <c r="BO17" s="1083"/>
      <c r="BP17" s="1083"/>
      <c r="BQ17" s="1083"/>
      <c r="BR17" s="1083"/>
      <c r="BS17" s="1083"/>
      <c r="BT17" s="1083"/>
      <c r="BU17" s="1083"/>
      <c r="BV17" s="1083"/>
      <c r="BW17" s="1083"/>
      <c r="BX17" s="1083"/>
      <c r="BY17" s="1083"/>
      <c r="BZ17" s="1083"/>
      <c r="CA17" s="1083"/>
      <c r="CB17" s="1083"/>
      <c r="CC17" s="1083"/>
      <c r="CD17" s="1083"/>
      <c r="CE17" s="1083"/>
    </row>
    <row r="18" spans="1:83" s="1081" customFormat="1" ht="78.75" customHeight="1">
      <c r="A18" s="1108"/>
      <c r="B18" s="1104" t="s">
        <v>462</v>
      </c>
      <c r="C18" s="1105" t="s">
        <v>463</v>
      </c>
      <c r="D18" s="1105" t="s">
        <v>464</v>
      </c>
      <c r="E18" s="1109"/>
      <c r="F18" s="1109"/>
      <c r="G18" s="1109"/>
      <c r="H18" s="787">
        <v>1500</v>
      </c>
      <c r="I18" s="787"/>
      <c r="J18" s="787"/>
      <c r="K18" s="490">
        <v>1.2</v>
      </c>
      <c r="L18" s="490"/>
      <c r="M18" s="490"/>
      <c r="N18" s="787">
        <v>1800</v>
      </c>
      <c r="O18" s="787"/>
      <c r="P18" s="787"/>
      <c r="Q18" s="813"/>
      <c r="R18" s="813"/>
      <c r="S18" s="813"/>
      <c r="T18" s="813"/>
      <c r="U18" s="158"/>
      <c r="V18" s="158"/>
      <c r="W18" s="158"/>
      <c r="X18" s="158"/>
      <c r="Y18" s="1083"/>
      <c r="Z18" s="1083"/>
      <c r="AA18" s="1083"/>
      <c r="AB18" s="1083"/>
      <c r="AC18" s="1083"/>
      <c r="AD18" s="1083"/>
      <c r="AE18" s="1083"/>
      <c r="AF18" s="1083"/>
      <c r="AG18" s="1083"/>
      <c r="AH18" s="1083"/>
      <c r="AI18" s="1083"/>
      <c r="AJ18" s="1083"/>
      <c r="AK18" s="1083"/>
      <c r="AL18" s="1083"/>
      <c r="AM18" s="1083"/>
      <c r="AN18" s="1083"/>
      <c r="AO18" s="1083"/>
      <c r="AP18" s="1083"/>
      <c r="AQ18" s="1083"/>
      <c r="AR18" s="1083"/>
      <c r="AS18" s="1083"/>
      <c r="AT18" s="1083"/>
      <c r="AU18" s="1083"/>
      <c r="AV18" s="1083"/>
      <c r="AW18" s="1083"/>
      <c r="AX18" s="1083"/>
      <c r="AY18" s="1083"/>
      <c r="AZ18" s="1083"/>
      <c r="BA18" s="1083"/>
      <c r="BB18" s="1083"/>
      <c r="BC18" s="1083"/>
      <c r="BD18" s="1083"/>
      <c r="BE18" s="1083"/>
      <c r="BF18" s="1083"/>
      <c r="BG18" s="1083"/>
      <c r="BH18" s="1083"/>
      <c r="BI18" s="1083"/>
      <c r="BJ18" s="1083"/>
      <c r="BK18" s="1083"/>
      <c r="BL18" s="1083"/>
      <c r="BM18" s="1083"/>
      <c r="BN18" s="1083"/>
      <c r="BO18" s="1083"/>
      <c r="BP18" s="1083"/>
      <c r="BQ18" s="1083"/>
      <c r="BR18" s="1083"/>
      <c r="BS18" s="1083"/>
      <c r="BT18" s="1083"/>
      <c r="BU18" s="1083"/>
      <c r="BV18" s="1083"/>
      <c r="BW18" s="1083"/>
      <c r="BX18" s="1083"/>
      <c r="BY18" s="1083"/>
      <c r="BZ18" s="1083"/>
      <c r="CA18" s="1083"/>
      <c r="CB18" s="1083"/>
      <c r="CC18" s="1083"/>
      <c r="CD18" s="1083"/>
      <c r="CE18" s="1083"/>
    </row>
    <row r="19" spans="1:83" s="1081" customFormat="1" ht="31.5" customHeight="1">
      <c r="A19" s="1106">
        <v>1.9</v>
      </c>
      <c r="B19" s="1104" t="s">
        <v>466</v>
      </c>
      <c r="C19" s="1105" t="s">
        <v>18</v>
      </c>
      <c r="D19" s="1105" t="s">
        <v>467</v>
      </c>
      <c r="E19" s="1107" t="s">
        <v>466</v>
      </c>
      <c r="F19" s="1107" t="s">
        <v>2067</v>
      </c>
      <c r="G19" s="1107" t="s">
        <v>467</v>
      </c>
      <c r="H19" s="815">
        <v>1500</v>
      </c>
      <c r="I19" s="815"/>
      <c r="J19" s="829"/>
      <c r="K19" s="873">
        <v>1.2</v>
      </c>
      <c r="L19" s="873"/>
      <c r="M19" s="873"/>
      <c r="N19" s="812">
        <v>1800</v>
      </c>
      <c r="O19" s="812"/>
      <c r="P19" s="812"/>
      <c r="Q19" s="812">
        <v>1900</v>
      </c>
      <c r="R19" s="812"/>
      <c r="S19" s="812"/>
      <c r="T19" s="812" t="s">
        <v>2068</v>
      </c>
      <c r="U19" s="158"/>
      <c r="V19" s="158"/>
      <c r="W19" s="158"/>
      <c r="X19" s="158"/>
      <c r="Y19" s="1083"/>
      <c r="Z19" s="1083"/>
      <c r="AA19" s="1083"/>
      <c r="AB19" s="1083"/>
      <c r="AC19" s="1083"/>
      <c r="AD19" s="1083"/>
      <c r="AE19" s="1083"/>
      <c r="AF19" s="1083"/>
      <c r="AG19" s="1083"/>
      <c r="AH19" s="1083"/>
      <c r="AI19" s="1083"/>
      <c r="AJ19" s="1083"/>
      <c r="AK19" s="1083"/>
      <c r="AL19" s="1083"/>
      <c r="AM19" s="1083"/>
      <c r="AN19" s="1083"/>
      <c r="AO19" s="1083"/>
      <c r="AP19" s="1083"/>
      <c r="AQ19" s="1083"/>
      <c r="AR19" s="1083"/>
      <c r="AS19" s="1083"/>
      <c r="AT19" s="1083"/>
      <c r="AU19" s="1083"/>
      <c r="AV19" s="1083"/>
      <c r="AW19" s="1083"/>
      <c r="AX19" s="1083"/>
      <c r="AY19" s="1083"/>
      <c r="AZ19" s="1083"/>
      <c r="BA19" s="1083"/>
      <c r="BB19" s="1083"/>
      <c r="BC19" s="1083"/>
      <c r="BD19" s="1083"/>
      <c r="BE19" s="1083"/>
      <c r="BF19" s="1083"/>
      <c r="BG19" s="1083"/>
      <c r="BH19" s="1083"/>
      <c r="BI19" s="1083"/>
      <c r="BJ19" s="1083"/>
      <c r="BK19" s="1083"/>
      <c r="BL19" s="1083"/>
      <c r="BM19" s="1083"/>
      <c r="BN19" s="1083"/>
      <c r="BO19" s="1083"/>
      <c r="BP19" s="1083"/>
      <c r="BQ19" s="1083"/>
      <c r="BR19" s="1083"/>
      <c r="BS19" s="1083"/>
      <c r="BT19" s="1083"/>
      <c r="BU19" s="1083"/>
      <c r="BV19" s="1083"/>
      <c r="BW19" s="1083"/>
      <c r="BX19" s="1083"/>
      <c r="BY19" s="1083"/>
      <c r="BZ19" s="1083"/>
      <c r="CA19" s="1083"/>
      <c r="CB19" s="1083"/>
      <c r="CC19" s="1083"/>
      <c r="CD19" s="1083"/>
      <c r="CE19" s="1083"/>
    </row>
    <row r="20" spans="1:83" s="1081" customFormat="1" ht="66.75" customHeight="1">
      <c r="A20" s="1108"/>
      <c r="B20" s="1104" t="s">
        <v>16</v>
      </c>
      <c r="C20" s="1105" t="s">
        <v>17</v>
      </c>
      <c r="D20" s="1105" t="s">
        <v>18</v>
      </c>
      <c r="E20" s="1109"/>
      <c r="F20" s="1109"/>
      <c r="G20" s="1109"/>
      <c r="H20" s="815"/>
      <c r="I20" s="815"/>
      <c r="J20" s="830"/>
      <c r="K20" s="874"/>
      <c r="L20" s="874"/>
      <c r="M20" s="874"/>
      <c r="N20" s="813"/>
      <c r="O20" s="813"/>
      <c r="P20" s="813"/>
      <c r="Q20" s="813"/>
      <c r="R20" s="813"/>
      <c r="S20" s="813"/>
      <c r="T20" s="813"/>
      <c r="U20" s="158"/>
      <c r="V20" s="158"/>
      <c r="W20" s="158"/>
      <c r="X20" s="158"/>
      <c r="Y20" s="1083"/>
      <c r="Z20" s="1083"/>
      <c r="AA20" s="1083"/>
      <c r="AB20" s="1083"/>
      <c r="AC20" s="1083"/>
      <c r="AD20" s="1083"/>
      <c r="AE20" s="1083"/>
      <c r="AF20" s="1083"/>
      <c r="AG20" s="1083"/>
      <c r="AH20" s="1083"/>
      <c r="AI20" s="1083"/>
      <c r="AJ20" s="1083"/>
      <c r="AK20" s="1083"/>
      <c r="AL20" s="1083"/>
      <c r="AM20" s="1083"/>
      <c r="AN20" s="1083"/>
      <c r="AO20" s="1083"/>
      <c r="AP20" s="1083"/>
      <c r="AQ20" s="1083"/>
      <c r="AR20" s="1083"/>
      <c r="AS20" s="1083"/>
      <c r="AT20" s="1083"/>
      <c r="AU20" s="1083"/>
      <c r="AV20" s="1083"/>
      <c r="AW20" s="1083"/>
      <c r="AX20" s="1083"/>
      <c r="AY20" s="1083"/>
      <c r="AZ20" s="1083"/>
      <c r="BA20" s="1083"/>
      <c r="BB20" s="1083"/>
      <c r="BC20" s="1083"/>
      <c r="BD20" s="1083"/>
      <c r="BE20" s="1083"/>
      <c r="BF20" s="1083"/>
      <c r="BG20" s="1083"/>
      <c r="BH20" s="1083"/>
      <c r="BI20" s="1083"/>
      <c r="BJ20" s="1083"/>
      <c r="BK20" s="1083"/>
      <c r="BL20" s="1083"/>
      <c r="BM20" s="1083"/>
      <c r="BN20" s="1083"/>
      <c r="BO20" s="1083"/>
      <c r="BP20" s="1083"/>
      <c r="BQ20" s="1083"/>
      <c r="BR20" s="1083"/>
      <c r="BS20" s="1083"/>
      <c r="BT20" s="1083"/>
      <c r="BU20" s="1083"/>
      <c r="BV20" s="1083"/>
      <c r="BW20" s="1083"/>
      <c r="BX20" s="1083"/>
      <c r="BY20" s="1083"/>
      <c r="BZ20" s="1083"/>
      <c r="CA20" s="1083"/>
      <c r="CB20" s="1083"/>
      <c r="CC20" s="1083"/>
      <c r="CD20" s="1083"/>
      <c r="CE20" s="1083"/>
    </row>
    <row r="21" spans="1:83" s="1081" customFormat="1" ht="31.5">
      <c r="A21" s="1110">
        <v>1.1000000000000001</v>
      </c>
      <c r="B21" s="1104" t="s">
        <v>1001</v>
      </c>
      <c r="C21" s="1105" t="s">
        <v>450</v>
      </c>
      <c r="D21" s="1105" t="s">
        <v>498</v>
      </c>
      <c r="E21" s="1111" t="s">
        <v>2065</v>
      </c>
      <c r="F21" s="1111" t="s">
        <v>450</v>
      </c>
      <c r="G21" s="1111" t="s">
        <v>498</v>
      </c>
      <c r="H21" s="777">
        <v>2800</v>
      </c>
      <c r="I21" s="778"/>
      <c r="J21" s="778"/>
      <c r="K21" s="778">
        <v>1.3</v>
      </c>
      <c r="L21" s="778"/>
      <c r="M21" s="778"/>
      <c r="N21" s="778">
        <v>3640</v>
      </c>
      <c r="O21" s="778"/>
      <c r="P21" s="778"/>
      <c r="Q21" s="772">
        <v>3700</v>
      </c>
      <c r="R21" s="772"/>
      <c r="S21" s="772"/>
      <c r="T21" s="777" t="s">
        <v>120</v>
      </c>
      <c r="U21" s="158"/>
      <c r="V21" s="158"/>
      <c r="W21" s="158"/>
      <c r="X21" s="158"/>
      <c r="Y21" s="1083"/>
      <c r="Z21" s="1083"/>
      <c r="AA21" s="1083"/>
      <c r="AB21" s="1083"/>
      <c r="AC21" s="1083"/>
      <c r="AD21" s="1083"/>
      <c r="AE21" s="1083"/>
      <c r="AF21" s="1083"/>
      <c r="AG21" s="1083"/>
      <c r="AH21" s="1083"/>
      <c r="AI21" s="1083"/>
      <c r="AJ21" s="1083"/>
      <c r="AK21" s="1083"/>
      <c r="AL21" s="1083"/>
      <c r="AM21" s="1083"/>
      <c r="AN21" s="1083"/>
      <c r="AO21" s="1083"/>
      <c r="AP21" s="1083"/>
      <c r="AQ21" s="1083"/>
      <c r="AR21" s="1083"/>
      <c r="AS21" s="1083"/>
      <c r="AT21" s="1083"/>
      <c r="AU21" s="1083"/>
      <c r="AV21" s="1083"/>
      <c r="AW21" s="1083"/>
      <c r="AX21" s="1083"/>
      <c r="AY21" s="1083"/>
      <c r="AZ21" s="1083"/>
      <c r="BA21" s="1083"/>
      <c r="BB21" s="1083"/>
      <c r="BC21" s="1083"/>
      <c r="BD21" s="1083"/>
      <c r="BE21" s="1083"/>
      <c r="BF21" s="1083"/>
      <c r="BG21" s="1083"/>
      <c r="BH21" s="1083"/>
      <c r="BI21" s="1083"/>
      <c r="BJ21" s="1083"/>
      <c r="BK21" s="1083"/>
      <c r="BL21" s="1083"/>
      <c r="BM21" s="1083"/>
      <c r="BN21" s="1083"/>
      <c r="BO21" s="1083"/>
      <c r="BP21" s="1083"/>
      <c r="BQ21" s="1083"/>
      <c r="BR21" s="1083"/>
      <c r="BS21" s="1083"/>
      <c r="BT21" s="1083"/>
      <c r="BU21" s="1083"/>
      <c r="BV21" s="1083"/>
      <c r="BW21" s="1083"/>
      <c r="BX21" s="1083"/>
      <c r="BY21" s="1083"/>
      <c r="BZ21" s="1083"/>
      <c r="CA21" s="1083"/>
      <c r="CB21" s="1083"/>
      <c r="CC21" s="1083"/>
      <c r="CD21" s="1083"/>
      <c r="CE21" s="1083"/>
    </row>
    <row r="22" spans="1:83" s="88" customFormat="1" ht="78.75">
      <c r="A22" s="1103">
        <v>1.1100000000000001</v>
      </c>
      <c r="B22" s="1104" t="s">
        <v>468</v>
      </c>
      <c r="C22" s="1105" t="s">
        <v>450</v>
      </c>
      <c r="D22" s="1105" t="s">
        <v>469</v>
      </c>
      <c r="E22" s="1104" t="s">
        <v>470</v>
      </c>
      <c r="F22" s="1105" t="s">
        <v>471</v>
      </c>
      <c r="G22" s="1105" t="s">
        <v>472</v>
      </c>
      <c r="H22" s="787">
        <v>1500</v>
      </c>
      <c r="I22" s="787"/>
      <c r="J22" s="787"/>
      <c r="K22" s="490">
        <v>1.2</v>
      </c>
      <c r="L22" s="490"/>
      <c r="M22" s="490"/>
      <c r="N22" s="787">
        <v>1800</v>
      </c>
      <c r="O22" s="787"/>
      <c r="P22" s="787"/>
      <c r="Q22" s="787">
        <v>1900</v>
      </c>
      <c r="R22" s="787"/>
      <c r="S22" s="787"/>
      <c r="T22" s="787" t="s">
        <v>763</v>
      </c>
      <c r="U22" s="158"/>
      <c r="V22" s="158"/>
      <c r="W22" s="158"/>
      <c r="X22" s="158"/>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row>
    <row r="23" spans="1:83" s="88" customFormat="1" ht="31.5">
      <c r="A23" s="1110">
        <v>1.1200000000000001</v>
      </c>
      <c r="B23" s="1104" t="s">
        <v>473</v>
      </c>
      <c r="C23" s="1105" t="s">
        <v>474</v>
      </c>
      <c r="D23" s="1105" t="s">
        <v>475</v>
      </c>
      <c r="E23" s="1104" t="s">
        <v>473</v>
      </c>
      <c r="F23" s="1105" t="s">
        <v>495</v>
      </c>
      <c r="G23" s="1105" t="s">
        <v>475</v>
      </c>
      <c r="H23" s="787">
        <v>2000</v>
      </c>
      <c r="I23" s="787"/>
      <c r="J23" s="787"/>
      <c r="K23" s="490">
        <v>1.25</v>
      </c>
      <c r="L23" s="490"/>
      <c r="M23" s="490"/>
      <c r="N23" s="787"/>
      <c r="O23" s="787"/>
      <c r="P23" s="787"/>
      <c r="Q23" s="787">
        <v>2600</v>
      </c>
      <c r="R23" s="787"/>
      <c r="S23" s="787"/>
      <c r="T23" s="787" t="s">
        <v>119</v>
      </c>
      <c r="U23" s="158"/>
      <c r="V23" s="158"/>
      <c r="W23" s="158"/>
      <c r="X23" s="158"/>
      <c r="Y23" s="1083"/>
      <c r="Z23" s="1083"/>
      <c r="AA23" s="1083"/>
      <c r="AB23" s="1083"/>
      <c r="AC23" s="1083"/>
      <c r="AD23" s="1083"/>
      <c r="AE23" s="1083"/>
      <c r="AF23" s="1083"/>
      <c r="AG23" s="1083"/>
      <c r="AH23" s="1083"/>
      <c r="AI23" s="1083"/>
      <c r="AJ23" s="1083"/>
      <c r="AK23" s="1083"/>
      <c r="AL23" s="1083"/>
      <c r="AM23" s="1083"/>
      <c r="AN23" s="1083"/>
      <c r="AO23" s="1083"/>
      <c r="AP23" s="1083"/>
      <c r="AQ23" s="1083"/>
      <c r="AR23" s="1083"/>
      <c r="AS23" s="1083"/>
      <c r="AT23" s="1083"/>
      <c r="AU23" s="1083"/>
      <c r="AV23" s="1083"/>
      <c r="AW23" s="1083"/>
      <c r="AX23" s="1083"/>
      <c r="AY23" s="1083"/>
      <c r="AZ23" s="1083"/>
      <c r="BA23" s="1083"/>
      <c r="BB23" s="1083"/>
      <c r="BC23" s="1083"/>
      <c r="BD23" s="1083"/>
      <c r="BE23" s="1083"/>
      <c r="BF23" s="1083"/>
      <c r="BG23" s="1083"/>
      <c r="BH23" s="1083"/>
      <c r="BI23" s="1083"/>
      <c r="BJ23" s="1083"/>
      <c r="BK23" s="1083"/>
      <c r="BL23" s="1083"/>
      <c r="BM23" s="1083"/>
      <c r="BN23" s="1083"/>
      <c r="BO23" s="1083"/>
      <c r="BP23" s="1083"/>
      <c r="BQ23" s="1083"/>
      <c r="BR23" s="1083"/>
      <c r="BS23" s="1083"/>
      <c r="BT23" s="1083"/>
      <c r="BU23" s="1083"/>
      <c r="BV23" s="1083"/>
      <c r="BW23" s="1083"/>
      <c r="BX23" s="1083"/>
      <c r="BY23" s="1083"/>
      <c r="BZ23" s="1083"/>
      <c r="CA23" s="1083"/>
      <c r="CB23" s="1083"/>
      <c r="CC23" s="1083"/>
      <c r="CD23" s="1083"/>
      <c r="CE23" s="1083"/>
    </row>
    <row r="24" spans="1:83" s="88" customFormat="1" ht="31.5">
      <c r="A24" s="1103">
        <v>1.1299999999999999</v>
      </c>
      <c r="B24" s="1104" t="s">
        <v>477</v>
      </c>
      <c r="C24" s="1105" t="s">
        <v>474</v>
      </c>
      <c r="D24" s="1105" t="s">
        <v>475</v>
      </c>
      <c r="E24" s="1104" t="s">
        <v>477</v>
      </c>
      <c r="F24" s="1105" t="s">
        <v>495</v>
      </c>
      <c r="G24" s="1105" t="s">
        <v>475</v>
      </c>
      <c r="H24" s="787">
        <v>1600</v>
      </c>
      <c r="I24" s="787"/>
      <c r="J24" s="787"/>
      <c r="K24" s="490">
        <v>1.2</v>
      </c>
      <c r="L24" s="490"/>
      <c r="M24" s="490"/>
      <c r="N24" s="787">
        <v>1920</v>
      </c>
      <c r="O24" s="787"/>
      <c r="P24" s="787"/>
      <c r="Q24" s="787">
        <v>2000</v>
      </c>
      <c r="R24" s="787"/>
      <c r="S24" s="787"/>
      <c r="T24" s="787" t="s">
        <v>119</v>
      </c>
      <c r="U24" s="158"/>
      <c r="V24" s="158"/>
      <c r="W24" s="158"/>
      <c r="X24" s="158"/>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1083"/>
      <c r="BA24" s="1083"/>
      <c r="BB24" s="1083"/>
      <c r="BC24" s="1083"/>
      <c r="BD24" s="1083"/>
      <c r="BE24" s="1083"/>
      <c r="BF24" s="1083"/>
      <c r="BG24" s="1083"/>
      <c r="BH24" s="1083"/>
      <c r="BI24" s="1083"/>
      <c r="BJ24" s="1083"/>
      <c r="BK24" s="1083"/>
      <c r="BL24" s="1083"/>
      <c r="BM24" s="1083"/>
      <c r="BN24" s="1083"/>
      <c r="BO24" s="1083"/>
      <c r="BP24" s="1083"/>
      <c r="BQ24" s="1083"/>
      <c r="BR24" s="1083"/>
      <c r="BS24" s="1083"/>
      <c r="BT24" s="1083"/>
      <c r="BU24" s="1083"/>
      <c r="BV24" s="1083"/>
      <c r="BW24" s="1083"/>
      <c r="BX24" s="1083"/>
      <c r="BY24" s="1083"/>
      <c r="BZ24" s="1083"/>
      <c r="CA24" s="1083"/>
      <c r="CB24" s="1083"/>
      <c r="CC24" s="1083"/>
      <c r="CD24" s="1083"/>
      <c r="CE24" s="1083"/>
    </row>
    <row r="25" spans="1:83" s="1081" customFormat="1" ht="47.25">
      <c r="A25" s="1106">
        <v>1.1399999999999999</v>
      </c>
      <c r="B25" s="1104" t="s">
        <v>811</v>
      </c>
      <c r="C25" s="1105" t="s">
        <v>807</v>
      </c>
      <c r="D25" s="1105" t="s">
        <v>812</v>
      </c>
      <c r="E25" s="1107" t="s">
        <v>811</v>
      </c>
      <c r="F25" s="1107" t="s">
        <v>807</v>
      </c>
      <c r="G25" s="1107" t="s">
        <v>499</v>
      </c>
      <c r="H25" s="787">
        <v>2500</v>
      </c>
      <c r="I25" s="787">
        <v>760</v>
      </c>
      <c r="J25" s="787">
        <v>490</v>
      </c>
      <c r="K25" s="490">
        <v>1.3</v>
      </c>
      <c r="L25" s="490">
        <v>1.1000000000000001</v>
      </c>
      <c r="M25" s="490">
        <v>1.05</v>
      </c>
      <c r="N25" s="787">
        <v>3250</v>
      </c>
      <c r="O25" s="787">
        <v>836.00000000000011</v>
      </c>
      <c r="P25" s="787">
        <v>514.5</v>
      </c>
      <c r="Q25" s="812">
        <v>3300</v>
      </c>
      <c r="R25" s="812">
        <v>860</v>
      </c>
      <c r="S25" s="812">
        <v>530</v>
      </c>
      <c r="T25" s="812" t="s">
        <v>763</v>
      </c>
      <c r="U25" s="158"/>
      <c r="V25" s="158"/>
      <c r="W25" s="158"/>
      <c r="X25" s="158"/>
      <c r="Y25" s="1083"/>
      <c r="Z25" s="1083"/>
      <c r="AA25" s="1083"/>
      <c r="AB25" s="1083"/>
      <c r="AC25" s="1083"/>
      <c r="AD25" s="1083"/>
      <c r="AE25" s="1083"/>
      <c r="AF25" s="1083"/>
      <c r="AG25" s="1083"/>
      <c r="AH25" s="1083"/>
      <c r="AI25" s="1083"/>
      <c r="AJ25" s="1083"/>
      <c r="AK25" s="1083"/>
      <c r="AL25" s="1083"/>
      <c r="AM25" s="1083"/>
      <c r="AN25" s="1083"/>
      <c r="AO25" s="1083"/>
      <c r="AP25" s="1083"/>
      <c r="AQ25" s="1083"/>
      <c r="AR25" s="1083"/>
      <c r="AS25" s="1083"/>
      <c r="AT25" s="1083"/>
      <c r="AU25" s="1083"/>
      <c r="AV25" s="1083"/>
      <c r="AW25" s="1083"/>
      <c r="AX25" s="1083"/>
      <c r="AY25" s="1083"/>
      <c r="AZ25" s="1083"/>
      <c r="BA25" s="1083"/>
      <c r="BB25" s="1083"/>
      <c r="BC25" s="1083"/>
      <c r="BD25" s="1083"/>
      <c r="BE25" s="1083"/>
      <c r="BF25" s="1083"/>
      <c r="BG25" s="1083"/>
      <c r="BH25" s="1083"/>
      <c r="BI25" s="1083"/>
      <c r="BJ25" s="1083"/>
      <c r="BK25" s="1083"/>
      <c r="BL25" s="1083"/>
      <c r="BM25" s="1083"/>
      <c r="BN25" s="1083"/>
      <c r="BO25" s="1083"/>
      <c r="BP25" s="1083"/>
      <c r="BQ25" s="1083"/>
      <c r="BR25" s="1083"/>
      <c r="BS25" s="1083"/>
      <c r="BT25" s="1083"/>
      <c r="BU25" s="1083"/>
      <c r="BV25" s="1083"/>
      <c r="BW25" s="1083"/>
      <c r="BX25" s="1083"/>
      <c r="BY25" s="1083"/>
      <c r="BZ25" s="1083"/>
      <c r="CA25" s="1083"/>
      <c r="CB25" s="1083"/>
      <c r="CC25" s="1083"/>
      <c r="CD25" s="1083"/>
      <c r="CE25" s="1083"/>
    </row>
    <row r="26" spans="1:83" s="1081" customFormat="1" ht="31.5">
      <c r="A26" s="1108"/>
      <c r="B26" s="1104" t="s">
        <v>66</v>
      </c>
      <c r="C26" s="1105" t="s">
        <v>498</v>
      </c>
      <c r="D26" s="1105" t="s">
        <v>499</v>
      </c>
      <c r="E26" s="1109"/>
      <c r="F26" s="1109"/>
      <c r="G26" s="1109"/>
      <c r="H26" s="787">
        <v>1600</v>
      </c>
      <c r="I26" s="787"/>
      <c r="J26" s="787"/>
      <c r="K26" s="490">
        <v>1.2</v>
      </c>
      <c r="L26" s="490"/>
      <c r="M26" s="490"/>
      <c r="N26" s="787">
        <v>1920</v>
      </c>
      <c r="O26" s="787"/>
      <c r="P26" s="787"/>
      <c r="Q26" s="813"/>
      <c r="R26" s="813"/>
      <c r="S26" s="813"/>
      <c r="T26" s="813"/>
      <c r="U26" s="158"/>
      <c r="V26" s="158"/>
      <c r="W26" s="158"/>
      <c r="X26" s="158"/>
      <c r="Y26" s="1083"/>
      <c r="Z26" s="1083"/>
      <c r="AA26" s="1083"/>
      <c r="AB26" s="1083"/>
      <c r="AC26" s="1083"/>
      <c r="AD26" s="1083"/>
      <c r="AE26" s="1083"/>
      <c r="AF26" s="1083"/>
      <c r="AG26" s="1083"/>
      <c r="AH26" s="1083"/>
      <c r="AI26" s="1083"/>
      <c r="AJ26" s="1083"/>
      <c r="AK26" s="1083"/>
      <c r="AL26" s="1083"/>
      <c r="AM26" s="1083"/>
      <c r="AN26" s="1083"/>
      <c r="AO26" s="1083"/>
      <c r="AP26" s="1083"/>
      <c r="AQ26" s="1083"/>
      <c r="AR26" s="1083"/>
      <c r="AS26" s="1083"/>
      <c r="AT26" s="1083"/>
      <c r="AU26" s="1083"/>
      <c r="AV26" s="1083"/>
      <c r="AW26" s="1083"/>
      <c r="AX26" s="1083"/>
      <c r="AY26" s="1083"/>
      <c r="AZ26" s="1083"/>
      <c r="BA26" s="1083"/>
      <c r="BB26" s="1083"/>
      <c r="BC26" s="1083"/>
      <c r="BD26" s="1083"/>
      <c r="BE26" s="1083"/>
      <c r="BF26" s="1083"/>
      <c r="BG26" s="1083"/>
      <c r="BH26" s="1083"/>
      <c r="BI26" s="1083"/>
      <c r="BJ26" s="1083"/>
      <c r="BK26" s="1083"/>
      <c r="BL26" s="1083"/>
      <c r="BM26" s="1083"/>
      <c r="BN26" s="1083"/>
      <c r="BO26" s="1083"/>
      <c r="BP26" s="1083"/>
      <c r="BQ26" s="1083"/>
      <c r="BR26" s="1083"/>
      <c r="BS26" s="1083"/>
      <c r="BT26" s="1083"/>
      <c r="BU26" s="1083"/>
      <c r="BV26" s="1083"/>
      <c r="BW26" s="1083"/>
      <c r="BX26" s="1083"/>
      <c r="BY26" s="1083"/>
      <c r="BZ26" s="1083"/>
      <c r="CA26" s="1083"/>
      <c r="CB26" s="1083"/>
      <c r="CC26" s="1083"/>
      <c r="CD26" s="1083"/>
      <c r="CE26" s="1083"/>
    </row>
    <row r="27" spans="1:83" s="88" customFormat="1" ht="31.5">
      <c r="A27" s="1103">
        <v>1.1499999999999999</v>
      </c>
      <c r="B27" s="1104" t="s">
        <v>535</v>
      </c>
      <c r="C27" s="1105" t="s">
        <v>430</v>
      </c>
      <c r="D27" s="1105" t="s">
        <v>564</v>
      </c>
      <c r="E27" s="1104" t="s">
        <v>535</v>
      </c>
      <c r="F27" s="1105" t="s">
        <v>430</v>
      </c>
      <c r="G27" s="1105" t="s">
        <v>536</v>
      </c>
      <c r="H27" s="787">
        <v>900</v>
      </c>
      <c r="I27" s="787">
        <v>450</v>
      </c>
      <c r="J27" s="787">
        <v>260</v>
      </c>
      <c r="K27" s="490">
        <v>1.1499999999999999</v>
      </c>
      <c r="L27" s="490">
        <v>1.05</v>
      </c>
      <c r="M27" s="490">
        <v>1.05</v>
      </c>
      <c r="N27" s="787">
        <v>1035</v>
      </c>
      <c r="O27" s="787">
        <v>472.5</v>
      </c>
      <c r="P27" s="787">
        <v>273</v>
      </c>
      <c r="Q27" s="787">
        <v>1100</v>
      </c>
      <c r="R27" s="787">
        <v>490</v>
      </c>
      <c r="S27" s="787">
        <v>280</v>
      </c>
      <c r="T27" s="787" t="s">
        <v>389</v>
      </c>
      <c r="U27" s="158"/>
      <c r="V27" s="158"/>
      <c r="W27" s="158"/>
      <c r="X27" s="158"/>
      <c r="Y27" s="1083"/>
      <c r="Z27" s="1083"/>
      <c r="AA27" s="1083"/>
      <c r="AB27" s="1083"/>
      <c r="AC27" s="1083"/>
      <c r="AD27" s="1083"/>
      <c r="AE27" s="1083"/>
      <c r="AF27" s="1083"/>
      <c r="AG27" s="1083"/>
      <c r="AH27" s="1083"/>
      <c r="AI27" s="1083"/>
      <c r="AJ27" s="1083"/>
      <c r="AK27" s="1083"/>
      <c r="AL27" s="1083"/>
      <c r="AM27" s="1083"/>
      <c r="AN27" s="1083"/>
      <c r="AO27" s="1083"/>
      <c r="AP27" s="1083"/>
      <c r="AQ27" s="1083"/>
      <c r="AR27" s="1083"/>
      <c r="AS27" s="1083"/>
      <c r="AT27" s="1083"/>
      <c r="AU27" s="1083"/>
      <c r="AV27" s="1083"/>
      <c r="AW27" s="1083"/>
      <c r="AX27" s="1083"/>
      <c r="AY27" s="1083"/>
      <c r="AZ27" s="1083"/>
      <c r="BA27" s="1083"/>
      <c r="BB27" s="1083"/>
      <c r="BC27" s="1083"/>
      <c r="BD27" s="1083"/>
      <c r="BE27" s="1083"/>
      <c r="BF27" s="1083"/>
      <c r="BG27" s="1083"/>
      <c r="BH27" s="1083"/>
      <c r="BI27" s="1083"/>
      <c r="BJ27" s="1083"/>
      <c r="BK27" s="1083"/>
      <c r="BL27" s="1083"/>
      <c r="BM27" s="1083"/>
      <c r="BN27" s="1083"/>
      <c r="BO27" s="1083"/>
      <c r="BP27" s="1083"/>
      <c r="BQ27" s="1083"/>
      <c r="BR27" s="1083"/>
      <c r="BS27" s="1083"/>
      <c r="BT27" s="1083"/>
      <c r="BU27" s="1083"/>
      <c r="BV27" s="1083"/>
      <c r="BW27" s="1083"/>
      <c r="BX27" s="1083"/>
      <c r="BY27" s="1083"/>
      <c r="BZ27" s="1083"/>
      <c r="CA27" s="1083"/>
      <c r="CB27" s="1083"/>
      <c r="CC27" s="1083"/>
      <c r="CD27" s="1083"/>
      <c r="CE27" s="1083"/>
    </row>
    <row r="28" spans="1:83" s="88" customFormat="1" ht="31.5">
      <c r="A28" s="1103">
        <v>1.1599999999999999</v>
      </c>
      <c r="B28" s="1104" t="s">
        <v>539</v>
      </c>
      <c r="C28" s="1105" t="s">
        <v>451</v>
      </c>
      <c r="D28" s="1105" t="s">
        <v>565</v>
      </c>
      <c r="E28" s="1104" t="s">
        <v>539</v>
      </c>
      <c r="F28" s="1105" t="s">
        <v>451</v>
      </c>
      <c r="G28" s="1105" t="s">
        <v>536</v>
      </c>
      <c r="H28" s="787">
        <v>1000</v>
      </c>
      <c r="I28" s="787">
        <v>700</v>
      </c>
      <c r="J28" s="787">
        <v>500</v>
      </c>
      <c r="K28" s="490">
        <v>1.1499999999999999</v>
      </c>
      <c r="L28" s="490">
        <v>1.05</v>
      </c>
      <c r="M28" s="490">
        <v>1.05</v>
      </c>
      <c r="N28" s="787">
        <v>1150</v>
      </c>
      <c r="O28" s="787">
        <v>735</v>
      </c>
      <c r="P28" s="787">
        <v>525</v>
      </c>
      <c r="Q28" s="787">
        <v>1200</v>
      </c>
      <c r="R28" s="787">
        <v>760</v>
      </c>
      <c r="S28" s="787">
        <v>540</v>
      </c>
      <c r="T28" s="787" t="s">
        <v>389</v>
      </c>
      <c r="U28" s="158"/>
      <c r="V28" s="158"/>
      <c r="W28" s="158"/>
      <c r="X28" s="158"/>
      <c r="Y28" s="1083"/>
      <c r="Z28" s="1083"/>
      <c r="AA28" s="1083"/>
      <c r="AB28" s="1083"/>
      <c r="AC28" s="1083"/>
      <c r="AD28" s="1083"/>
      <c r="AE28" s="1083"/>
      <c r="AF28" s="1083"/>
      <c r="AG28" s="1083"/>
      <c r="AH28" s="1083"/>
      <c r="AI28" s="1083"/>
      <c r="AJ28" s="1083"/>
      <c r="AK28" s="1083"/>
      <c r="AL28" s="1083"/>
      <c r="AM28" s="1083"/>
      <c r="AN28" s="1083"/>
      <c r="AO28" s="1083"/>
      <c r="AP28" s="1083"/>
      <c r="AQ28" s="1083"/>
      <c r="AR28" s="1083"/>
      <c r="AS28" s="1083"/>
      <c r="AT28" s="1083"/>
      <c r="AU28" s="1083"/>
      <c r="AV28" s="1083"/>
      <c r="AW28" s="1083"/>
      <c r="AX28" s="1083"/>
      <c r="AY28" s="1083"/>
      <c r="AZ28" s="1083"/>
      <c r="BA28" s="1083"/>
      <c r="BB28" s="1083"/>
      <c r="BC28" s="1083"/>
      <c r="BD28" s="1083"/>
      <c r="BE28" s="1083"/>
      <c r="BF28" s="1083"/>
      <c r="BG28" s="1083"/>
      <c r="BH28" s="1083"/>
      <c r="BI28" s="1083"/>
      <c r="BJ28" s="1083"/>
      <c r="BK28" s="1083"/>
      <c r="BL28" s="1083"/>
      <c r="BM28" s="1083"/>
      <c r="BN28" s="1083"/>
      <c r="BO28" s="1083"/>
      <c r="BP28" s="1083"/>
      <c r="BQ28" s="1083"/>
      <c r="BR28" s="1083"/>
      <c r="BS28" s="1083"/>
      <c r="BT28" s="1083"/>
      <c r="BU28" s="1083"/>
      <c r="BV28" s="1083"/>
      <c r="BW28" s="1083"/>
      <c r="BX28" s="1083"/>
      <c r="BY28" s="1083"/>
      <c r="BZ28" s="1083"/>
      <c r="CA28" s="1083"/>
      <c r="CB28" s="1083"/>
      <c r="CC28" s="1083"/>
      <c r="CD28" s="1083"/>
      <c r="CE28" s="1083"/>
    </row>
    <row r="29" spans="1:83" s="88" customFormat="1" ht="31.5">
      <c r="A29" s="1103">
        <v>1.17</v>
      </c>
      <c r="B29" s="1104" t="s">
        <v>540</v>
      </c>
      <c r="C29" s="1105" t="s">
        <v>529</v>
      </c>
      <c r="D29" s="1105" t="s">
        <v>566</v>
      </c>
      <c r="E29" s="1104" t="s">
        <v>540</v>
      </c>
      <c r="F29" s="1105" t="s">
        <v>529</v>
      </c>
      <c r="G29" s="1105" t="s">
        <v>536</v>
      </c>
      <c r="H29" s="787">
        <v>900</v>
      </c>
      <c r="I29" s="787">
        <v>450</v>
      </c>
      <c r="J29" s="787">
        <v>260</v>
      </c>
      <c r="K29" s="490">
        <v>1.1499999999999999</v>
      </c>
      <c r="L29" s="490">
        <v>1.05</v>
      </c>
      <c r="M29" s="490">
        <v>1.05</v>
      </c>
      <c r="N29" s="787">
        <v>1035</v>
      </c>
      <c r="O29" s="787">
        <v>472.5</v>
      </c>
      <c r="P29" s="787">
        <v>273</v>
      </c>
      <c r="Q29" s="787">
        <v>1100</v>
      </c>
      <c r="R29" s="787">
        <v>490</v>
      </c>
      <c r="S29" s="787">
        <v>280</v>
      </c>
      <c r="T29" s="787" t="s">
        <v>389</v>
      </c>
      <c r="U29" s="158"/>
      <c r="V29" s="158"/>
      <c r="W29" s="158"/>
      <c r="X29" s="158"/>
      <c r="Y29" s="1083"/>
      <c r="Z29" s="1083"/>
      <c r="AA29" s="1083"/>
      <c r="AB29" s="1083"/>
      <c r="AC29" s="1083"/>
      <c r="AD29" s="1083"/>
      <c r="AE29" s="1083"/>
      <c r="AF29" s="1083"/>
      <c r="AG29" s="1083"/>
      <c r="AH29" s="1083"/>
      <c r="AI29" s="1083"/>
      <c r="AJ29" s="1083"/>
      <c r="AK29" s="1083"/>
      <c r="AL29" s="1083"/>
      <c r="AM29" s="1083"/>
      <c r="AN29" s="1083"/>
      <c r="AO29" s="1083"/>
      <c r="AP29" s="1083"/>
      <c r="AQ29" s="1083"/>
      <c r="AR29" s="1083"/>
      <c r="AS29" s="1083"/>
      <c r="AT29" s="1083"/>
      <c r="AU29" s="1083"/>
      <c r="AV29" s="1083"/>
      <c r="AW29" s="1083"/>
      <c r="AX29" s="1083"/>
      <c r="AY29" s="1083"/>
      <c r="AZ29" s="1083"/>
      <c r="BA29" s="1083"/>
      <c r="BB29" s="1083"/>
      <c r="BC29" s="1083"/>
      <c r="BD29" s="1083"/>
      <c r="BE29" s="1083"/>
      <c r="BF29" s="1083"/>
      <c r="BG29" s="1083"/>
      <c r="BH29" s="1083"/>
      <c r="BI29" s="1083"/>
      <c r="BJ29" s="1083"/>
      <c r="BK29" s="1083"/>
      <c r="BL29" s="1083"/>
      <c r="BM29" s="1083"/>
      <c r="BN29" s="1083"/>
      <c r="BO29" s="1083"/>
      <c r="BP29" s="1083"/>
      <c r="BQ29" s="1083"/>
      <c r="BR29" s="1083"/>
      <c r="BS29" s="1083"/>
      <c r="BT29" s="1083"/>
      <c r="BU29" s="1083"/>
      <c r="BV29" s="1083"/>
      <c r="BW29" s="1083"/>
      <c r="BX29" s="1083"/>
      <c r="BY29" s="1083"/>
      <c r="BZ29" s="1083"/>
      <c r="CA29" s="1083"/>
      <c r="CB29" s="1083"/>
      <c r="CC29" s="1083"/>
      <c r="CD29" s="1083"/>
      <c r="CE29" s="1083"/>
    </row>
    <row r="30" spans="1:83" s="88" customFormat="1" ht="31.5">
      <c r="A30" s="1103">
        <v>1.18</v>
      </c>
      <c r="B30" s="1104" t="s">
        <v>341</v>
      </c>
      <c r="C30" s="1105" t="s">
        <v>567</v>
      </c>
      <c r="D30" s="1105" t="s">
        <v>568</v>
      </c>
      <c r="E30" s="1104" t="s">
        <v>569</v>
      </c>
      <c r="F30" s="1105" t="s">
        <v>567</v>
      </c>
      <c r="G30" s="1105" t="s">
        <v>568</v>
      </c>
      <c r="H30" s="787">
        <v>390</v>
      </c>
      <c r="I30" s="787">
        <v>120</v>
      </c>
      <c r="J30" s="787">
        <v>100</v>
      </c>
      <c r="K30" s="490">
        <v>1.2</v>
      </c>
      <c r="L30" s="490">
        <v>1.1000000000000001</v>
      </c>
      <c r="M30" s="490">
        <v>1.05</v>
      </c>
      <c r="N30" s="787">
        <v>468</v>
      </c>
      <c r="O30" s="787">
        <v>132</v>
      </c>
      <c r="P30" s="787">
        <v>105</v>
      </c>
      <c r="Q30" s="787">
        <v>480</v>
      </c>
      <c r="R30" s="787">
        <v>140</v>
      </c>
      <c r="S30" s="787">
        <v>110</v>
      </c>
      <c r="T30" s="787" t="s">
        <v>119</v>
      </c>
      <c r="U30" s="158"/>
      <c r="V30" s="158"/>
      <c r="W30" s="158"/>
      <c r="X30" s="158"/>
      <c r="Y30" s="1083"/>
      <c r="Z30" s="1083"/>
      <c r="AA30" s="1083"/>
      <c r="AB30" s="1083"/>
      <c r="AC30" s="1083"/>
      <c r="AD30" s="1083"/>
      <c r="AE30" s="1083"/>
      <c r="AF30" s="1083"/>
      <c r="AG30" s="1083"/>
      <c r="AH30" s="1083"/>
      <c r="AI30" s="1083"/>
      <c r="AJ30" s="1083"/>
      <c r="AK30" s="1083"/>
      <c r="AL30" s="1083"/>
      <c r="AM30" s="1083"/>
      <c r="AN30" s="1083"/>
      <c r="AO30" s="1083"/>
      <c r="AP30" s="1083"/>
      <c r="AQ30" s="1083"/>
      <c r="AR30" s="1083"/>
      <c r="AS30" s="1083"/>
      <c r="AT30" s="1083"/>
      <c r="AU30" s="1083"/>
      <c r="AV30" s="1083"/>
      <c r="AW30" s="1083"/>
      <c r="AX30" s="1083"/>
      <c r="AY30" s="1083"/>
      <c r="AZ30" s="1083"/>
      <c r="BA30" s="1083"/>
      <c r="BB30" s="1083"/>
      <c r="BC30" s="1083"/>
      <c r="BD30" s="1083"/>
      <c r="BE30" s="1083"/>
      <c r="BF30" s="1083"/>
      <c r="BG30" s="1083"/>
      <c r="BH30" s="1083"/>
      <c r="BI30" s="1083"/>
      <c r="BJ30" s="1083"/>
      <c r="BK30" s="1083"/>
      <c r="BL30" s="1083"/>
      <c r="BM30" s="1083"/>
      <c r="BN30" s="1083"/>
      <c r="BO30" s="1083"/>
      <c r="BP30" s="1083"/>
      <c r="BQ30" s="1083"/>
      <c r="BR30" s="1083"/>
      <c r="BS30" s="1083"/>
      <c r="BT30" s="1083"/>
      <c r="BU30" s="1083"/>
      <c r="BV30" s="1083"/>
      <c r="BW30" s="1083"/>
      <c r="BX30" s="1083"/>
      <c r="BY30" s="1083"/>
      <c r="BZ30" s="1083"/>
      <c r="CA30" s="1083"/>
      <c r="CB30" s="1083"/>
      <c r="CC30" s="1083"/>
      <c r="CD30" s="1083"/>
      <c r="CE30" s="1083"/>
    </row>
    <row r="31" spans="1:83" s="88" customFormat="1" ht="47.25">
      <c r="A31" s="1103">
        <v>1.19</v>
      </c>
      <c r="B31" s="1104" t="s">
        <v>570</v>
      </c>
      <c r="C31" s="1105" t="s">
        <v>571</v>
      </c>
      <c r="D31" s="1105" t="s">
        <v>572</v>
      </c>
      <c r="E31" s="1104" t="s">
        <v>573</v>
      </c>
      <c r="F31" s="1105" t="s">
        <v>571</v>
      </c>
      <c r="G31" s="1105" t="s">
        <v>572</v>
      </c>
      <c r="H31" s="787">
        <v>3000</v>
      </c>
      <c r="I31" s="787">
        <v>2000</v>
      </c>
      <c r="J31" s="787">
        <v>1000</v>
      </c>
      <c r="K31" s="490">
        <v>1.25</v>
      </c>
      <c r="L31" s="490">
        <v>1.1499999999999999</v>
      </c>
      <c r="M31" s="490">
        <v>1.1000000000000001</v>
      </c>
      <c r="N31" s="787">
        <v>3750</v>
      </c>
      <c r="O31" s="787">
        <v>2300</v>
      </c>
      <c r="P31" s="787">
        <v>1100</v>
      </c>
      <c r="Q31" s="787">
        <v>3860</v>
      </c>
      <c r="R31" s="787">
        <v>2370</v>
      </c>
      <c r="S31" s="787">
        <v>1130</v>
      </c>
      <c r="T31" s="787" t="s">
        <v>119</v>
      </c>
      <c r="U31" s="158"/>
      <c r="V31" s="158"/>
      <c r="W31" s="158"/>
      <c r="X31" s="158"/>
      <c r="Y31" s="1083"/>
      <c r="Z31" s="1083"/>
      <c r="AA31" s="1083"/>
      <c r="AB31" s="1083"/>
      <c r="AC31" s="1083"/>
      <c r="AD31" s="1083"/>
      <c r="AE31" s="1083"/>
      <c r="AF31" s="1083"/>
      <c r="AG31" s="1083"/>
      <c r="AH31" s="1083"/>
      <c r="AI31" s="1083"/>
      <c r="AJ31" s="1083"/>
      <c r="AK31" s="1083"/>
      <c r="AL31" s="1083"/>
      <c r="AM31" s="1083"/>
      <c r="AN31" s="1083"/>
      <c r="AO31" s="1083"/>
      <c r="AP31" s="1083"/>
      <c r="AQ31" s="1083"/>
      <c r="AR31" s="1083"/>
      <c r="AS31" s="1083"/>
      <c r="AT31" s="1083"/>
      <c r="AU31" s="1083"/>
      <c r="AV31" s="1083"/>
      <c r="AW31" s="1083"/>
      <c r="AX31" s="1083"/>
      <c r="AY31" s="1083"/>
      <c r="AZ31" s="1083"/>
      <c r="BA31" s="1083"/>
      <c r="BB31" s="1083"/>
      <c r="BC31" s="1083"/>
      <c r="BD31" s="1083"/>
      <c r="BE31" s="1083"/>
      <c r="BF31" s="1083"/>
      <c r="BG31" s="1083"/>
      <c r="BH31" s="1083"/>
      <c r="BI31" s="1083"/>
      <c r="BJ31" s="1083"/>
      <c r="BK31" s="1083"/>
      <c r="BL31" s="1083"/>
      <c r="BM31" s="1083"/>
      <c r="BN31" s="1083"/>
      <c r="BO31" s="1083"/>
      <c r="BP31" s="1083"/>
      <c r="BQ31" s="1083"/>
      <c r="BR31" s="1083"/>
      <c r="BS31" s="1083"/>
      <c r="BT31" s="1083"/>
      <c r="BU31" s="1083"/>
      <c r="BV31" s="1083"/>
      <c r="BW31" s="1083"/>
      <c r="BX31" s="1083"/>
      <c r="BY31" s="1083"/>
      <c r="BZ31" s="1083"/>
      <c r="CA31" s="1083"/>
      <c r="CB31" s="1083"/>
      <c r="CC31" s="1083"/>
      <c r="CD31" s="1083"/>
      <c r="CE31" s="1083"/>
    </row>
    <row r="32" spans="1:83" s="88" customFormat="1" ht="30">
      <c r="A32" s="1106" t="s">
        <v>2059</v>
      </c>
      <c r="B32" s="1112" t="s">
        <v>1184</v>
      </c>
      <c r="C32" s="1105"/>
      <c r="D32" s="1105"/>
      <c r="E32" s="1107" t="s">
        <v>2058</v>
      </c>
      <c r="F32" s="1107"/>
      <c r="G32" s="1107"/>
      <c r="H32" s="777">
        <v>200</v>
      </c>
      <c r="I32" s="779"/>
      <c r="J32" s="779"/>
      <c r="K32" s="778">
        <v>1.05</v>
      </c>
      <c r="L32" s="778"/>
      <c r="M32" s="778"/>
      <c r="N32" s="778">
        <v>210</v>
      </c>
      <c r="O32" s="778"/>
      <c r="P32" s="778"/>
      <c r="Q32" s="812">
        <v>650</v>
      </c>
      <c r="R32" s="812">
        <v>370</v>
      </c>
      <c r="S32" s="812">
        <v>240</v>
      </c>
      <c r="T32" s="812" t="s">
        <v>2069</v>
      </c>
      <c r="U32" s="158"/>
      <c r="V32" s="158"/>
      <c r="W32" s="158"/>
      <c r="X32" s="158"/>
      <c r="Y32" s="1083"/>
      <c r="Z32" s="1083"/>
      <c r="AA32" s="1083"/>
      <c r="AB32" s="1083"/>
      <c r="AC32" s="1083"/>
      <c r="AD32" s="1083"/>
      <c r="AE32" s="1083"/>
      <c r="AF32" s="1083"/>
      <c r="AG32" s="1083"/>
      <c r="AH32" s="1083"/>
      <c r="AI32" s="1083"/>
      <c r="AJ32" s="1083"/>
      <c r="AK32" s="1083"/>
      <c r="AL32" s="1083"/>
      <c r="AM32" s="1083"/>
      <c r="AN32" s="1083"/>
      <c r="AO32" s="1083"/>
      <c r="AP32" s="1083"/>
      <c r="AQ32" s="1083"/>
      <c r="AR32" s="1083"/>
      <c r="AS32" s="1083"/>
      <c r="AT32" s="1083"/>
      <c r="AU32" s="1083"/>
      <c r="AV32" s="1083"/>
      <c r="AW32" s="1083"/>
      <c r="AX32" s="1083"/>
      <c r="AY32" s="1083"/>
      <c r="AZ32" s="1083"/>
      <c r="BA32" s="1083"/>
      <c r="BB32" s="1083"/>
      <c r="BC32" s="1083"/>
      <c r="BD32" s="1083"/>
      <c r="BE32" s="1083"/>
      <c r="BF32" s="1083"/>
      <c r="BG32" s="1083"/>
      <c r="BH32" s="1083"/>
      <c r="BI32" s="1083"/>
      <c r="BJ32" s="1083"/>
      <c r="BK32" s="1083"/>
      <c r="BL32" s="1083"/>
      <c r="BM32" s="1083"/>
      <c r="BN32" s="1083"/>
      <c r="BO32" s="1083"/>
      <c r="BP32" s="1083"/>
      <c r="BQ32" s="1083"/>
      <c r="BR32" s="1083"/>
      <c r="BS32" s="1083"/>
      <c r="BT32" s="1083"/>
      <c r="BU32" s="1083"/>
      <c r="BV32" s="1083"/>
      <c r="BW32" s="1083"/>
      <c r="BX32" s="1083"/>
      <c r="BY32" s="1083"/>
      <c r="BZ32" s="1083"/>
      <c r="CA32" s="1083"/>
      <c r="CB32" s="1083"/>
      <c r="CC32" s="1083"/>
      <c r="CD32" s="1083"/>
      <c r="CE32" s="1083"/>
    </row>
    <row r="33" spans="1:83" s="88" customFormat="1" ht="30">
      <c r="A33" s="1113"/>
      <c r="B33" s="1112" t="s">
        <v>1228</v>
      </c>
      <c r="C33" s="1105"/>
      <c r="D33" s="1105"/>
      <c r="E33" s="1114"/>
      <c r="F33" s="1114"/>
      <c r="G33" s="1114"/>
      <c r="H33" s="777">
        <v>550</v>
      </c>
      <c r="I33" s="779">
        <v>330</v>
      </c>
      <c r="J33" s="779">
        <v>220</v>
      </c>
      <c r="K33" s="778">
        <v>1.1499999999999999</v>
      </c>
      <c r="L33" s="778">
        <v>1.1000000000000001</v>
      </c>
      <c r="M33" s="778">
        <v>1.05</v>
      </c>
      <c r="N33" s="778">
        <v>632.5</v>
      </c>
      <c r="O33" s="778">
        <v>363.00000000000006</v>
      </c>
      <c r="P33" s="778">
        <v>231</v>
      </c>
      <c r="Q33" s="862"/>
      <c r="R33" s="862"/>
      <c r="S33" s="862"/>
      <c r="T33" s="862"/>
      <c r="U33" s="158"/>
      <c r="V33" s="158"/>
      <c r="W33" s="158"/>
      <c r="X33" s="158"/>
      <c r="Y33" s="1083"/>
      <c r="Z33" s="1083"/>
      <c r="AA33" s="1083"/>
      <c r="AB33" s="1083"/>
      <c r="AC33" s="1083"/>
      <c r="AD33" s="1083"/>
      <c r="AE33" s="1083"/>
      <c r="AF33" s="1083"/>
      <c r="AG33" s="1083"/>
      <c r="AH33" s="1083"/>
      <c r="AI33" s="1083"/>
      <c r="AJ33" s="1083"/>
      <c r="AK33" s="1083"/>
      <c r="AL33" s="1083"/>
      <c r="AM33" s="1083"/>
      <c r="AN33" s="1083"/>
      <c r="AO33" s="1083"/>
      <c r="AP33" s="1083"/>
      <c r="AQ33" s="1083"/>
      <c r="AR33" s="1083"/>
      <c r="AS33" s="1083"/>
      <c r="AT33" s="1083"/>
      <c r="AU33" s="1083"/>
      <c r="AV33" s="1083"/>
      <c r="AW33" s="1083"/>
      <c r="AX33" s="1083"/>
      <c r="AY33" s="1083"/>
      <c r="AZ33" s="1083"/>
      <c r="BA33" s="1083"/>
      <c r="BB33" s="1083"/>
      <c r="BC33" s="1083"/>
      <c r="BD33" s="1083"/>
      <c r="BE33" s="1083"/>
      <c r="BF33" s="1083"/>
      <c r="BG33" s="1083"/>
      <c r="BH33" s="1083"/>
      <c r="BI33" s="1083"/>
      <c r="BJ33" s="1083"/>
      <c r="BK33" s="1083"/>
      <c r="BL33" s="1083"/>
      <c r="BM33" s="1083"/>
      <c r="BN33" s="1083"/>
      <c r="BO33" s="1083"/>
      <c r="BP33" s="1083"/>
      <c r="BQ33" s="1083"/>
      <c r="BR33" s="1083"/>
      <c r="BS33" s="1083"/>
      <c r="BT33" s="1083"/>
      <c r="BU33" s="1083"/>
      <c r="BV33" s="1083"/>
      <c r="BW33" s="1083"/>
      <c r="BX33" s="1083"/>
      <c r="BY33" s="1083"/>
      <c r="BZ33" s="1083"/>
      <c r="CA33" s="1083"/>
      <c r="CB33" s="1083"/>
      <c r="CC33" s="1083"/>
      <c r="CD33" s="1083"/>
      <c r="CE33" s="1083"/>
    </row>
    <row r="34" spans="1:83" s="88" customFormat="1" ht="30">
      <c r="A34" s="1113"/>
      <c r="B34" s="1112" t="s">
        <v>1229</v>
      </c>
      <c r="C34" s="1105"/>
      <c r="D34" s="1105"/>
      <c r="E34" s="1114"/>
      <c r="F34" s="1114"/>
      <c r="G34" s="1114"/>
      <c r="H34" s="777">
        <v>330</v>
      </c>
      <c r="I34" s="779">
        <v>200</v>
      </c>
      <c r="J34" s="779"/>
      <c r="K34" s="778">
        <v>1.05</v>
      </c>
      <c r="L34" s="778">
        <v>1.05</v>
      </c>
      <c r="M34" s="778"/>
      <c r="N34" s="778">
        <v>346.5</v>
      </c>
      <c r="O34" s="778">
        <v>210</v>
      </c>
      <c r="P34" s="778"/>
      <c r="Q34" s="862"/>
      <c r="R34" s="862"/>
      <c r="S34" s="862"/>
      <c r="T34" s="862"/>
      <c r="U34" s="158"/>
      <c r="V34" s="158"/>
      <c r="W34" s="158"/>
      <c r="X34" s="158"/>
      <c r="Y34" s="1083"/>
      <c r="Z34" s="1083"/>
      <c r="AA34" s="1083"/>
      <c r="AB34" s="1083"/>
      <c r="AC34" s="1083"/>
      <c r="AD34" s="1083"/>
      <c r="AE34" s="1083"/>
      <c r="AF34" s="1083"/>
      <c r="AG34" s="1083"/>
      <c r="AH34" s="1083"/>
      <c r="AI34" s="1083"/>
      <c r="AJ34" s="1083"/>
      <c r="AK34" s="1083"/>
      <c r="AL34" s="1083"/>
      <c r="AM34" s="1083"/>
      <c r="AN34" s="1083"/>
      <c r="AO34" s="1083"/>
      <c r="AP34" s="1083"/>
      <c r="AQ34" s="1083"/>
      <c r="AR34" s="1083"/>
      <c r="AS34" s="1083"/>
      <c r="AT34" s="1083"/>
      <c r="AU34" s="1083"/>
      <c r="AV34" s="1083"/>
      <c r="AW34" s="1083"/>
      <c r="AX34" s="1083"/>
      <c r="AY34" s="1083"/>
      <c r="AZ34" s="1083"/>
      <c r="BA34" s="1083"/>
      <c r="BB34" s="1083"/>
      <c r="BC34" s="1083"/>
      <c r="BD34" s="1083"/>
      <c r="BE34" s="1083"/>
      <c r="BF34" s="1083"/>
      <c r="BG34" s="1083"/>
      <c r="BH34" s="1083"/>
      <c r="BI34" s="1083"/>
      <c r="BJ34" s="1083"/>
      <c r="BK34" s="1083"/>
      <c r="BL34" s="1083"/>
      <c r="BM34" s="1083"/>
      <c r="BN34" s="1083"/>
      <c r="BO34" s="1083"/>
      <c r="BP34" s="1083"/>
      <c r="BQ34" s="1083"/>
      <c r="BR34" s="1083"/>
      <c r="BS34" s="1083"/>
      <c r="BT34" s="1083"/>
      <c r="BU34" s="1083"/>
      <c r="BV34" s="1083"/>
      <c r="BW34" s="1083"/>
      <c r="BX34" s="1083"/>
      <c r="BY34" s="1083"/>
      <c r="BZ34" s="1083"/>
      <c r="CA34" s="1083"/>
      <c r="CB34" s="1083"/>
      <c r="CC34" s="1083"/>
      <c r="CD34" s="1083"/>
      <c r="CE34" s="1083"/>
    </row>
    <row r="35" spans="1:83" s="88" customFormat="1" ht="30">
      <c r="A35" s="1113"/>
      <c r="B35" s="1112" t="s">
        <v>1230</v>
      </c>
      <c r="C35" s="1105"/>
      <c r="D35" s="1105"/>
      <c r="E35" s="1114"/>
      <c r="F35" s="1114"/>
      <c r="G35" s="1114"/>
      <c r="H35" s="777">
        <v>110</v>
      </c>
      <c r="I35" s="779"/>
      <c r="J35" s="779"/>
      <c r="K35" s="778">
        <v>1.05</v>
      </c>
      <c r="L35" s="778"/>
      <c r="M35" s="778"/>
      <c r="N35" s="778">
        <v>115.5</v>
      </c>
      <c r="O35" s="778"/>
      <c r="P35" s="778"/>
      <c r="Q35" s="862"/>
      <c r="R35" s="862"/>
      <c r="S35" s="862"/>
      <c r="T35" s="862"/>
      <c r="U35" s="158"/>
      <c r="V35" s="158"/>
      <c r="W35" s="158"/>
      <c r="X35" s="158"/>
      <c r="Y35" s="1083"/>
      <c r="Z35" s="1083"/>
      <c r="AA35" s="1083"/>
      <c r="AB35" s="1083"/>
      <c r="AC35" s="1083"/>
      <c r="AD35" s="1083"/>
      <c r="AE35" s="1083"/>
      <c r="AF35" s="1083"/>
      <c r="AG35" s="1083"/>
      <c r="AH35" s="1083"/>
      <c r="AI35" s="1083"/>
      <c r="AJ35" s="1083"/>
      <c r="AK35" s="1083"/>
      <c r="AL35" s="1083"/>
      <c r="AM35" s="1083"/>
      <c r="AN35" s="1083"/>
      <c r="AO35" s="1083"/>
      <c r="AP35" s="1083"/>
      <c r="AQ35" s="1083"/>
      <c r="AR35" s="1083"/>
      <c r="AS35" s="1083"/>
      <c r="AT35" s="1083"/>
      <c r="AU35" s="1083"/>
      <c r="AV35" s="1083"/>
      <c r="AW35" s="1083"/>
      <c r="AX35" s="1083"/>
      <c r="AY35" s="1083"/>
      <c r="AZ35" s="1083"/>
      <c r="BA35" s="1083"/>
      <c r="BB35" s="1083"/>
      <c r="BC35" s="1083"/>
      <c r="BD35" s="1083"/>
      <c r="BE35" s="1083"/>
      <c r="BF35" s="1083"/>
      <c r="BG35" s="1083"/>
      <c r="BH35" s="1083"/>
      <c r="BI35" s="1083"/>
      <c r="BJ35" s="1083"/>
      <c r="BK35" s="1083"/>
      <c r="BL35" s="1083"/>
      <c r="BM35" s="1083"/>
      <c r="BN35" s="1083"/>
      <c r="BO35" s="1083"/>
      <c r="BP35" s="1083"/>
      <c r="BQ35" s="1083"/>
      <c r="BR35" s="1083"/>
      <c r="BS35" s="1083"/>
      <c r="BT35" s="1083"/>
      <c r="BU35" s="1083"/>
      <c r="BV35" s="1083"/>
      <c r="BW35" s="1083"/>
      <c r="BX35" s="1083"/>
      <c r="BY35" s="1083"/>
      <c r="BZ35" s="1083"/>
      <c r="CA35" s="1083"/>
      <c r="CB35" s="1083"/>
      <c r="CC35" s="1083"/>
      <c r="CD35" s="1083"/>
      <c r="CE35" s="1083"/>
    </row>
    <row r="36" spans="1:83" s="88" customFormat="1" ht="30">
      <c r="A36" s="1113"/>
      <c r="B36" s="1112" t="s">
        <v>1231</v>
      </c>
      <c r="C36" s="1105"/>
      <c r="D36" s="1105"/>
      <c r="E36" s="1114"/>
      <c r="F36" s="1114"/>
      <c r="G36" s="1114"/>
      <c r="H36" s="777">
        <v>140</v>
      </c>
      <c r="I36" s="779">
        <v>90</v>
      </c>
      <c r="J36" s="779">
        <v>60</v>
      </c>
      <c r="K36" s="778" t="s">
        <v>1232</v>
      </c>
      <c r="L36" s="778" t="s">
        <v>1233</v>
      </c>
      <c r="M36" s="778" t="s">
        <v>1233</v>
      </c>
      <c r="N36" s="778">
        <v>154</v>
      </c>
      <c r="O36" s="778">
        <v>94.5</v>
      </c>
      <c r="P36" s="778">
        <v>63</v>
      </c>
      <c r="Q36" s="862"/>
      <c r="R36" s="862"/>
      <c r="S36" s="862"/>
      <c r="T36" s="862"/>
      <c r="U36" s="158"/>
      <c r="V36" s="158"/>
      <c r="W36" s="158"/>
      <c r="X36" s="158"/>
      <c r="Y36" s="1083"/>
      <c r="Z36" s="1083"/>
      <c r="AA36" s="1083"/>
      <c r="AB36" s="1083"/>
      <c r="AC36" s="1083"/>
      <c r="AD36" s="1083"/>
      <c r="AE36" s="1083"/>
      <c r="AF36" s="1083"/>
      <c r="AG36" s="1083"/>
      <c r="AH36" s="1083"/>
      <c r="AI36" s="1083"/>
      <c r="AJ36" s="1083"/>
      <c r="AK36" s="1083"/>
      <c r="AL36" s="1083"/>
      <c r="AM36" s="1083"/>
      <c r="AN36" s="1083"/>
      <c r="AO36" s="1083"/>
      <c r="AP36" s="1083"/>
      <c r="AQ36" s="1083"/>
      <c r="AR36" s="1083"/>
      <c r="AS36" s="1083"/>
      <c r="AT36" s="1083"/>
      <c r="AU36" s="1083"/>
      <c r="AV36" s="1083"/>
      <c r="AW36" s="1083"/>
      <c r="AX36" s="1083"/>
      <c r="AY36" s="1083"/>
      <c r="AZ36" s="1083"/>
      <c r="BA36" s="1083"/>
      <c r="BB36" s="1083"/>
      <c r="BC36" s="1083"/>
      <c r="BD36" s="1083"/>
      <c r="BE36" s="1083"/>
      <c r="BF36" s="1083"/>
      <c r="BG36" s="1083"/>
      <c r="BH36" s="1083"/>
      <c r="BI36" s="1083"/>
      <c r="BJ36" s="1083"/>
      <c r="BK36" s="1083"/>
      <c r="BL36" s="1083"/>
      <c r="BM36" s="1083"/>
      <c r="BN36" s="1083"/>
      <c r="BO36" s="1083"/>
      <c r="BP36" s="1083"/>
      <c r="BQ36" s="1083"/>
      <c r="BR36" s="1083"/>
      <c r="BS36" s="1083"/>
      <c r="BT36" s="1083"/>
      <c r="BU36" s="1083"/>
      <c r="BV36" s="1083"/>
      <c r="BW36" s="1083"/>
      <c r="BX36" s="1083"/>
      <c r="BY36" s="1083"/>
      <c r="BZ36" s="1083"/>
      <c r="CA36" s="1083"/>
      <c r="CB36" s="1083"/>
      <c r="CC36" s="1083"/>
      <c r="CD36" s="1083"/>
      <c r="CE36" s="1083"/>
    </row>
    <row r="37" spans="1:83" s="88" customFormat="1" ht="30">
      <c r="A37" s="1113"/>
      <c r="B37" s="1112" t="s">
        <v>1234</v>
      </c>
      <c r="C37" s="1105"/>
      <c r="D37" s="1105"/>
      <c r="E37" s="1114"/>
      <c r="F37" s="1114"/>
      <c r="G37" s="1114"/>
      <c r="H37" s="777">
        <v>100</v>
      </c>
      <c r="I37" s="779">
        <v>70</v>
      </c>
      <c r="J37" s="779"/>
      <c r="K37" s="778" t="s">
        <v>1233</v>
      </c>
      <c r="L37" s="778" t="s">
        <v>1233</v>
      </c>
      <c r="M37" s="778"/>
      <c r="N37" s="778">
        <v>105</v>
      </c>
      <c r="O37" s="778">
        <v>73.5</v>
      </c>
      <c r="P37" s="778"/>
      <c r="Q37" s="862"/>
      <c r="R37" s="862"/>
      <c r="S37" s="862"/>
      <c r="T37" s="862"/>
      <c r="U37" s="158"/>
      <c r="V37" s="158"/>
      <c r="W37" s="158"/>
      <c r="X37" s="158"/>
      <c r="Y37" s="1083"/>
      <c r="Z37" s="1083"/>
      <c r="AA37" s="1083"/>
      <c r="AB37" s="1083"/>
      <c r="AC37" s="1083"/>
      <c r="AD37" s="1083"/>
      <c r="AE37" s="1083"/>
      <c r="AF37" s="1083"/>
      <c r="AG37" s="1083"/>
      <c r="AH37" s="1083"/>
      <c r="AI37" s="1083"/>
      <c r="AJ37" s="1083"/>
      <c r="AK37" s="1083"/>
      <c r="AL37" s="1083"/>
      <c r="AM37" s="1083"/>
      <c r="AN37" s="1083"/>
      <c r="AO37" s="1083"/>
      <c r="AP37" s="1083"/>
      <c r="AQ37" s="1083"/>
      <c r="AR37" s="1083"/>
      <c r="AS37" s="1083"/>
      <c r="AT37" s="1083"/>
      <c r="AU37" s="1083"/>
      <c r="AV37" s="1083"/>
      <c r="AW37" s="1083"/>
      <c r="AX37" s="1083"/>
      <c r="AY37" s="1083"/>
      <c r="AZ37" s="1083"/>
      <c r="BA37" s="1083"/>
      <c r="BB37" s="1083"/>
      <c r="BC37" s="1083"/>
      <c r="BD37" s="1083"/>
      <c r="BE37" s="1083"/>
      <c r="BF37" s="1083"/>
      <c r="BG37" s="1083"/>
      <c r="BH37" s="1083"/>
      <c r="BI37" s="1083"/>
      <c r="BJ37" s="1083"/>
      <c r="BK37" s="1083"/>
      <c r="BL37" s="1083"/>
      <c r="BM37" s="1083"/>
      <c r="BN37" s="1083"/>
      <c r="BO37" s="1083"/>
      <c r="BP37" s="1083"/>
      <c r="BQ37" s="1083"/>
      <c r="BR37" s="1083"/>
      <c r="BS37" s="1083"/>
      <c r="BT37" s="1083"/>
      <c r="BU37" s="1083"/>
      <c r="BV37" s="1083"/>
      <c r="BW37" s="1083"/>
      <c r="BX37" s="1083"/>
      <c r="BY37" s="1083"/>
      <c r="BZ37" s="1083"/>
      <c r="CA37" s="1083"/>
      <c r="CB37" s="1083"/>
      <c r="CC37" s="1083"/>
      <c r="CD37" s="1083"/>
      <c r="CE37" s="1083"/>
    </row>
    <row r="38" spans="1:83" s="88" customFormat="1" ht="30">
      <c r="A38" s="1108"/>
      <c r="B38" s="1112" t="s">
        <v>1235</v>
      </c>
      <c r="C38" s="1105"/>
      <c r="D38" s="1105"/>
      <c r="E38" s="1109"/>
      <c r="F38" s="1109"/>
      <c r="G38" s="1109"/>
      <c r="H38" s="777">
        <v>70</v>
      </c>
      <c r="I38" s="779"/>
      <c r="J38" s="779"/>
      <c r="K38" s="778" t="s">
        <v>1236</v>
      </c>
      <c r="L38" s="778"/>
      <c r="M38" s="778"/>
      <c r="N38" s="778">
        <v>73.5</v>
      </c>
      <c r="O38" s="778"/>
      <c r="P38" s="778"/>
      <c r="Q38" s="813"/>
      <c r="R38" s="813"/>
      <c r="S38" s="813"/>
      <c r="T38" s="813"/>
      <c r="U38" s="158"/>
      <c r="V38" s="158"/>
      <c r="W38" s="158"/>
      <c r="X38" s="158"/>
      <c r="Y38" s="1083"/>
      <c r="Z38" s="1083"/>
      <c r="AA38" s="1083"/>
      <c r="AB38" s="1083"/>
      <c r="AC38" s="1083"/>
      <c r="AD38" s="1083"/>
      <c r="AE38" s="1083"/>
      <c r="AF38" s="1083"/>
      <c r="AG38" s="1083"/>
      <c r="AH38" s="1083"/>
      <c r="AI38" s="1083"/>
      <c r="AJ38" s="1083"/>
      <c r="AK38" s="1083"/>
      <c r="AL38" s="1083"/>
      <c r="AM38" s="1083"/>
      <c r="AN38" s="1083"/>
      <c r="AO38" s="1083"/>
      <c r="AP38" s="1083"/>
      <c r="AQ38" s="1083"/>
      <c r="AR38" s="1083"/>
      <c r="AS38" s="1083"/>
      <c r="AT38" s="1083"/>
      <c r="AU38" s="1083"/>
      <c r="AV38" s="1083"/>
      <c r="AW38" s="1083"/>
      <c r="AX38" s="1083"/>
      <c r="AY38" s="1083"/>
      <c r="AZ38" s="1083"/>
      <c r="BA38" s="1083"/>
      <c r="BB38" s="1083"/>
      <c r="BC38" s="1083"/>
      <c r="BD38" s="1083"/>
      <c r="BE38" s="1083"/>
      <c r="BF38" s="1083"/>
      <c r="BG38" s="1083"/>
      <c r="BH38" s="1083"/>
      <c r="BI38" s="1083"/>
      <c r="BJ38" s="1083"/>
      <c r="BK38" s="1083"/>
      <c r="BL38" s="1083"/>
      <c r="BM38" s="1083"/>
      <c r="BN38" s="1083"/>
      <c r="BO38" s="1083"/>
      <c r="BP38" s="1083"/>
      <c r="BQ38" s="1083"/>
      <c r="BR38" s="1083"/>
      <c r="BS38" s="1083"/>
      <c r="BT38" s="1083"/>
      <c r="BU38" s="1083"/>
      <c r="BV38" s="1083"/>
      <c r="BW38" s="1083"/>
      <c r="BX38" s="1083"/>
      <c r="BY38" s="1083"/>
      <c r="BZ38" s="1083"/>
      <c r="CA38" s="1083"/>
      <c r="CB38" s="1083"/>
      <c r="CC38" s="1083"/>
      <c r="CD38" s="1083"/>
      <c r="CE38" s="1083"/>
    </row>
    <row r="39" spans="1:83" s="170" customFormat="1" ht="15.75">
      <c r="A39" s="1115" t="s">
        <v>181</v>
      </c>
      <c r="B39" s="1116" t="s">
        <v>32</v>
      </c>
      <c r="C39" s="1098"/>
      <c r="D39" s="1098"/>
      <c r="E39" s="1116"/>
      <c r="F39" s="1098"/>
      <c r="G39" s="1098"/>
      <c r="H39" s="788"/>
      <c r="I39" s="788"/>
      <c r="J39" s="788"/>
      <c r="K39" s="490"/>
      <c r="L39" s="490"/>
      <c r="M39" s="490"/>
      <c r="N39" s="787"/>
      <c r="O39" s="787"/>
      <c r="P39" s="787"/>
      <c r="Q39" s="788"/>
      <c r="R39" s="788"/>
      <c r="S39" s="788"/>
      <c r="T39" s="788"/>
      <c r="U39" s="767"/>
      <c r="V39" s="767"/>
      <c r="W39" s="767"/>
      <c r="X39" s="767"/>
      <c r="Y39" s="1124"/>
      <c r="Z39" s="1124"/>
      <c r="AA39" s="1124"/>
      <c r="AB39" s="1124"/>
      <c r="AC39" s="1124"/>
      <c r="AD39" s="1124"/>
      <c r="AE39" s="1124"/>
      <c r="AF39" s="1124"/>
      <c r="AG39" s="1124"/>
      <c r="AH39" s="1124"/>
      <c r="AI39" s="1124"/>
      <c r="AJ39" s="1124"/>
      <c r="AK39" s="1124"/>
      <c r="AL39" s="1124"/>
      <c r="AM39" s="1124"/>
      <c r="AN39" s="1124"/>
      <c r="AO39" s="1124"/>
      <c r="AP39" s="1124"/>
      <c r="AQ39" s="1124"/>
      <c r="AR39" s="1124"/>
      <c r="AS39" s="1124"/>
      <c r="AT39" s="1124"/>
      <c r="AU39" s="1124"/>
      <c r="AV39" s="1124"/>
      <c r="AW39" s="1124"/>
      <c r="AX39" s="1124"/>
      <c r="AY39" s="1124"/>
      <c r="AZ39" s="1124"/>
      <c r="BA39" s="1124"/>
      <c r="BB39" s="1124"/>
      <c r="BC39" s="1124"/>
      <c r="BD39" s="1124"/>
      <c r="BE39" s="1124"/>
      <c r="BF39" s="1124"/>
      <c r="BG39" s="1124"/>
      <c r="BH39" s="1124"/>
      <c r="BI39" s="1124"/>
      <c r="BJ39" s="1124"/>
      <c r="BK39" s="1124"/>
      <c r="BL39" s="1124"/>
      <c r="BM39" s="1124"/>
      <c r="BN39" s="1124"/>
      <c r="BO39" s="1124"/>
      <c r="BP39" s="1124"/>
      <c r="BQ39" s="1124"/>
      <c r="BR39" s="1124"/>
      <c r="BS39" s="1124"/>
      <c r="BT39" s="1124"/>
      <c r="BU39" s="1124"/>
      <c r="BV39" s="1124"/>
      <c r="BW39" s="1124"/>
      <c r="BX39" s="1124"/>
      <c r="BY39" s="1124"/>
      <c r="BZ39" s="1124"/>
      <c r="CA39" s="1124"/>
      <c r="CB39" s="1124"/>
      <c r="CC39" s="1124"/>
      <c r="CD39" s="1124"/>
      <c r="CE39" s="1124"/>
    </row>
    <row r="40" spans="1:83" s="88" customFormat="1" ht="78.75">
      <c r="A40" s="1103" t="s">
        <v>75</v>
      </c>
      <c r="B40" s="1104" t="s">
        <v>478</v>
      </c>
      <c r="C40" s="1105"/>
      <c r="D40" s="1105"/>
      <c r="E40" s="1104" t="s">
        <v>478</v>
      </c>
      <c r="F40" s="1105" t="s">
        <v>479</v>
      </c>
      <c r="G40" s="1105" t="s">
        <v>480</v>
      </c>
      <c r="H40" s="787">
        <v>600</v>
      </c>
      <c r="I40" s="787">
        <v>320</v>
      </c>
      <c r="J40" s="787">
        <v>260</v>
      </c>
      <c r="K40" s="490">
        <v>1.1499999999999999</v>
      </c>
      <c r="L40" s="490">
        <v>1.05</v>
      </c>
      <c r="M40" s="490">
        <v>1.05</v>
      </c>
      <c r="N40" s="787">
        <v>690</v>
      </c>
      <c r="O40" s="787">
        <v>336</v>
      </c>
      <c r="P40" s="787">
        <v>273</v>
      </c>
      <c r="Q40" s="787">
        <v>710</v>
      </c>
      <c r="R40" s="787">
        <v>350</v>
      </c>
      <c r="S40" s="787">
        <v>280</v>
      </c>
      <c r="T40" s="787" t="s">
        <v>116</v>
      </c>
      <c r="U40" s="158"/>
      <c r="V40" s="158"/>
      <c r="W40" s="158"/>
      <c r="X40" s="158"/>
      <c r="Y40" s="1083"/>
      <c r="Z40" s="1083"/>
      <c r="AA40" s="1083"/>
      <c r="AB40" s="1083"/>
      <c r="AC40" s="1083"/>
      <c r="AD40" s="1083"/>
      <c r="AE40" s="1083"/>
      <c r="AF40" s="1083"/>
      <c r="AG40" s="1083"/>
      <c r="AH40" s="1083"/>
      <c r="AI40" s="1083"/>
      <c r="AJ40" s="1083"/>
      <c r="AK40" s="1083"/>
      <c r="AL40" s="1083"/>
      <c r="AM40" s="1083"/>
      <c r="AN40" s="1083"/>
      <c r="AO40" s="1083"/>
      <c r="AP40" s="1083"/>
      <c r="AQ40" s="1083"/>
      <c r="AR40" s="1083"/>
      <c r="AS40" s="1083"/>
      <c r="AT40" s="1083"/>
      <c r="AU40" s="1083"/>
      <c r="AV40" s="1083"/>
      <c r="AW40" s="1083"/>
      <c r="AX40" s="1083"/>
      <c r="AY40" s="1083"/>
      <c r="AZ40" s="1083"/>
      <c r="BA40" s="1083"/>
      <c r="BB40" s="1083"/>
      <c r="BC40" s="1083"/>
      <c r="BD40" s="1083"/>
      <c r="BE40" s="1083"/>
      <c r="BF40" s="1083"/>
      <c r="BG40" s="1083"/>
      <c r="BH40" s="1083"/>
      <c r="BI40" s="1083"/>
      <c r="BJ40" s="1083"/>
      <c r="BK40" s="1083"/>
      <c r="BL40" s="1083"/>
      <c r="BM40" s="1083"/>
      <c r="BN40" s="1083"/>
      <c r="BO40" s="1083"/>
      <c r="BP40" s="1083"/>
      <c r="BQ40" s="1083"/>
      <c r="BR40" s="1083"/>
      <c r="BS40" s="1083"/>
      <c r="BT40" s="1083"/>
      <c r="BU40" s="1083"/>
      <c r="BV40" s="1083"/>
      <c r="BW40" s="1083"/>
      <c r="BX40" s="1083"/>
      <c r="BY40" s="1083"/>
      <c r="BZ40" s="1083"/>
      <c r="CA40" s="1083"/>
      <c r="CB40" s="1083"/>
      <c r="CC40" s="1083"/>
      <c r="CD40" s="1083"/>
      <c r="CE40" s="1083"/>
    </row>
    <row r="41" spans="1:83" s="88" customFormat="1" ht="47.25" customHeight="1">
      <c r="A41" s="1106" t="s">
        <v>76</v>
      </c>
      <c r="B41" s="1104" t="s">
        <v>481</v>
      </c>
      <c r="C41" s="1105" t="s">
        <v>482</v>
      </c>
      <c r="D41" s="1105" t="s">
        <v>483</v>
      </c>
      <c r="E41" s="1107" t="s">
        <v>484</v>
      </c>
      <c r="F41" s="1107" t="s">
        <v>485</v>
      </c>
      <c r="G41" s="1107" t="s">
        <v>486</v>
      </c>
      <c r="H41" s="787">
        <v>720</v>
      </c>
      <c r="I41" s="787">
        <v>380</v>
      </c>
      <c r="J41" s="787">
        <v>260</v>
      </c>
      <c r="K41" s="873">
        <v>1.1499999999999999</v>
      </c>
      <c r="L41" s="873">
        <v>1.05</v>
      </c>
      <c r="M41" s="873">
        <v>1.05</v>
      </c>
      <c r="N41" s="812">
        <v>827.99999999999989</v>
      </c>
      <c r="O41" s="812">
        <v>399</v>
      </c>
      <c r="P41" s="812">
        <v>273</v>
      </c>
      <c r="Q41" s="812">
        <v>850</v>
      </c>
      <c r="R41" s="812">
        <v>410</v>
      </c>
      <c r="S41" s="812">
        <v>280</v>
      </c>
      <c r="T41" s="812" t="s">
        <v>117</v>
      </c>
      <c r="U41" s="158"/>
      <c r="V41" s="158"/>
      <c r="W41" s="158"/>
      <c r="X41" s="158"/>
      <c r="Y41" s="1083"/>
      <c r="Z41" s="1083"/>
      <c r="AA41" s="1083"/>
      <c r="AB41" s="1083"/>
      <c r="AC41" s="1083"/>
      <c r="AD41" s="1083"/>
      <c r="AE41" s="1083"/>
      <c r="AF41" s="1083"/>
      <c r="AG41" s="1083"/>
      <c r="AH41" s="1083"/>
      <c r="AI41" s="1083"/>
      <c r="AJ41" s="1083"/>
      <c r="AK41" s="1083"/>
      <c r="AL41" s="1083"/>
      <c r="AM41" s="1083"/>
      <c r="AN41" s="1083"/>
      <c r="AO41" s="1083"/>
      <c r="AP41" s="1083"/>
      <c r="AQ41" s="1083"/>
      <c r="AR41" s="1083"/>
      <c r="AS41" s="1083"/>
      <c r="AT41" s="1083"/>
      <c r="AU41" s="1083"/>
      <c r="AV41" s="1083"/>
      <c r="AW41" s="1083"/>
      <c r="AX41" s="1083"/>
      <c r="AY41" s="1083"/>
      <c r="AZ41" s="1083"/>
      <c r="BA41" s="1083"/>
      <c r="BB41" s="1083"/>
      <c r="BC41" s="1083"/>
      <c r="BD41" s="1083"/>
      <c r="BE41" s="1083"/>
      <c r="BF41" s="1083"/>
      <c r="BG41" s="1083"/>
      <c r="BH41" s="1083"/>
      <c r="BI41" s="1083"/>
      <c r="BJ41" s="1083"/>
      <c r="BK41" s="1083"/>
      <c r="BL41" s="1083"/>
      <c r="BM41" s="1083"/>
      <c r="BN41" s="1083"/>
      <c r="BO41" s="1083"/>
      <c r="BP41" s="1083"/>
      <c r="BQ41" s="1083"/>
      <c r="BR41" s="1083"/>
      <c r="BS41" s="1083"/>
      <c r="BT41" s="1083"/>
      <c r="BU41" s="1083"/>
      <c r="BV41" s="1083"/>
      <c r="BW41" s="1083"/>
      <c r="BX41" s="1083"/>
      <c r="BY41" s="1083"/>
      <c r="BZ41" s="1083"/>
      <c r="CA41" s="1083"/>
      <c r="CB41" s="1083"/>
      <c r="CC41" s="1083"/>
      <c r="CD41" s="1083"/>
      <c r="CE41" s="1083"/>
    </row>
    <row r="42" spans="1:83" s="88" customFormat="1" ht="31.5">
      <c r="A42" s="1108"/>
      <c r="B42" s="1104" t="s">
        <v>487</v>
      </c>
      <c r="C42" s="1105" t="s">
        <v>488</v>
      </c>
      <c r="D42" s="1105" t="s">
        <v>489</v>
      </c>
      <c r="E42" s="1109"/>
      <c r="F42" s="1109"/>
      <c r="G42" s="1109"/>
      <c r="H42" s="787">
        <v>720</v>
      </c>
      <c r="I42" s="787">
        <v>380</v>
      </c>
      <c r="J42" s="787">
        <v>260</v>
      </c>
      <c r="K42" s="874"/>
      <c r="L42" s="874"/>
      <c r="M42" s="874"/>
      <c r="N42" s="813"/>
      <c r="O42" s="813"/>
      <c r="P42" s="813"/>
      <c r="Q42" s="813"/>
      <c r="R42" s="813"/>
      <c r="S42" s="813"/>
      <c r="T42" s="813"/>
      <c r="U42" s="158"/>
      <c r="V42" s="158"/>
      <c r="W42" s="158"/>
      <c r="X42" s="158"/>
      <c r="Y42" s="1083"/>
      <c r="Z42" s="1083"/>
      <c r="AA42" s="1083"/>
      <c r="AB42" s="1083"/>
      <c r="AC42" s="1083"/>
      <c r="AD42" s="1083"/>
      <c r="AE42" s="1083"/>
      <c r="AF42" s="1083"/>
      <c r="AG42" s="1083"/>
      <c r="AH42" s="1083"/>
      <c r="AI42" s="1083"/>
      <c r="AJ42" s="1083"/>
      <c r="AK42" s="1083"/>
      <c r="AL42" s="1083"/>
      <c r="AM42" s="1083"/>
      <c r="AN42" s="1083"/>
      <c r="AO42" s="1083"/>
      <c r="AP42" s="1083"/>
      <c r="AQ42" s="1083"/>
      <c r="AR42" s="1083"/>
      <c r="AS42" s="1083"/>
      <c r="AT42" s="1083"/>
      <c r="AU42" s="1083"/>
      <c r="AV42" s="1083"/>
      <c r="AW42" s="1083"/>
      <c r="AX42" s="1083"/>
      <c r="AY42" s="1083"/>
      <c r="AZ42" s="1083"/>
      <c r="BA42" s="1083"/>
      <c r="BB42" s="1083"/>
      <c r="BC42" s="1083"/>
      <c r="BD42" s="1083"/>
      <c r="BE42" s="1083"/>
      <c r="BF42" s="1083"/>
      <c r="BG42" s="1083"/>
      <c r="BH42" s="1083"/>
      <c r="BI42" s="1083"/>
      <c r="BJ42" s="1083"/>
      <c r="BK42" s="1083"/>
      <c r="BL42" s="1083"/>
      <c r="BM42" s="1083"/>
      <c r="BN42" s="1083"/>
      <c r="BO42" s="1083"/>
      <c r="BP42" s="1083"/>
      <c r="BQ42" s="1083"/>
      <c r="BR42" s="1083"/>
      <c r="BS42" s="1083"/>
      <c r="BT42" s="1083"/>
      <c r="BU42" s="1083"/>
      <c r="BV42" s="1083"/>
      <c r="BW42" s="1083"/>
      <c r="BX42" s="1083"/>
      <c r="BY42" s="1083"/>
      <c r="BZ42" s="1083"/>
      <c r="CA42" s="1083"/>
      <c r="CB42" s="1083"/>
      <c r="CC42" s="1083"/>
      <c r="CD42" s="1083"/>
      <c r="CE42" s="1083"/>
    </row>
    <row r="43" spans="1:83" s="88" customFormat="1" ht="31.5">
      <c r="A43" s="1103">
        <v>2.2999999999999998</v>
      </c>
      <c r="B43" s="1104" t="s">
        <v>490</v>
      </c>
      <c r="C43" s="1105" t="s">
        <v>491</v>
      </c>
      <c r="D43" s="1105" t="s">
        <v>492</v>
      </c>
      <c r="E43" s="1104" t="s">
        <v>490</v>
      </c>
      <c r="F43" s="1105" t="s">
        <v>491</v>
      </c>
      <c r="G43" s="1105" t="s">
        <v>495</v>
      </c>
      <c r="H43" s="787">
        <v>1300</v>
      </c>
      <c r="I43" s="787"/>
      <c r="J43" s="787"/>
      <c r="K43" s="490">
        <v>1.2</v>
      </c>
      <c r="L43" s="490"/>
      <c r="M43" s="490"/>
      <c r="N43" s="787">
        <v>1560</v>
      </c>
      <c r="O43" s="787"/>
      <c r="P43" s="787"/>
      <c r="Q43" s="787">
        <v>1600</v>
      </c>
      <c r="R43" s="787"/>
      <c r="S43" s="787"/>
      <c r="T43" s="787" t="s">
        <v>118</v>
      </c>
      <c r="U43" s="158"/>
      <c r="V43" s="158"/>
      <c r="W43" s="158"/>
      <c r="X43" s="158"/>
      <c r="Y43" s="1083"/>
      <c r="Z43" s="1083"/>
      <c r="AA43" s="1083"/>
      <c r="AB43" s="1083"/>
      <c r="AC43" s="1083"/>
      <c r="AD43" s="1083"/>
      <c r="AE43" s="1083"/>
      <c r="AF43" s="1083"/>
      <c r="AG43" s="1083"/>
      <c r="AH43" s="1083"/>
      <c r="AI43" s="1083"/>
      <c r="AJ43" s="1083"/>
      <c r="AK43" s="1083"/>
      <c r="AL43" s="1083"/>
      <c r="AM43" s="1083"/>
      <c r="AN43" s="1083"/>
      <c r="AO43" s="1083"/>
      <c r="AP43" s="1083"/>
      <c r="AQ43" s="1083"/>
      <c r="AR43" s="1083"/>
      <c r="AS43" s="1083"/>
      <c r="AT43" s="1083"/>
      <c r="AU43" s="1083"/>
      <c r="AV43" s="1083"/>
      <c r="AW43" s="1083"/>
      <c r="AX43" s="1083"/>
      <c r="AY43" s="1083"/>
      <c r="AZ43" s="1083"/>
      <c r="BA43" s="1083"/>
      <c r="BB43" s="1083"/>
      <c r="BC43" s="1083"/>
      <c r="BD43" s="1083"/>
      <c r="BE43" s="1083"/>
      <c r="BF43" s="1083"/>
      <c r="BG43" s="1083"/>
      <c r="BH43" s="1083"/>
      <c r="BI43" s="1083"/>
      <c r="BJ43" s="1083"/>
      <c r="BK43" s="1083"/>
      <c r="BL43" s="1083"/>
      <c r="BM43" s="1083"/>
      <c r="BN43" s="1083"/>
      <c r="BO43" s="1083"/>
      <c r="BP43" s="1083"/>
      <c r="BQ43" s="1083"/>
      <c r="BR43" s="1083"/>
      <c r="BS43" s="1083"/>
      <c r="BT43" s="1083"/>
      <c r="BU43" s="1083"/>
      <c r="BV43" s="1083"/>
      <c r="BW43" s="1083"/>
      <c r="BX43" s="1083"/>
      <c r="BY43" s="1083"/>
      <c r="BZ43" s="1083"/>
      <c r="CA43" s="1083"/>
      <c r="CB43" s="1083"/>
      <c r="CC43" s="1083"/>
      <c r="CD43" s="1083"/>
      <c r="CE43" s="1083"/>
    </row>
    <row r="44" spans="1:83" s="88" customFormat="1" ht="31.5">
      <c r="A44" s="1103">
        <v>2.4</v>
      </c>
      <c r="B44" s="1104" t="s">
        <v>493</v>
      </c>
      <c r="C44" s="1105" t="s">
        <v>494</v>
      </c>
      <c r="D44" s="1105" t="s">
        <v>474</v>
      </c>
      <c r="E44" s="1104" t="s">
        <v>493</v>
      </c>
      <c r="F44" s="1105" t="s">
        <v>494</v>
      </c>
      <c r="G44" s="1105" t="s">
        <v>495</v>
      </c>
      <c r="H44" s="787">
        <v>1300</v>
      </c>
      <c r="I44" s="787"/>
      <c r="J44" s="787"/>
      <c r="K44" s="490">
        <v>1.2</v>
      </c>
      <c r="L44" s="490"/>
      <c r="M44" s="490"/>
      <c r="N44" s="787">
        <v>1560</v>
      </c>
      <c r="O44" s="787"/>
      <c r="P44" s="787"/>
      <c r="Q44" s="787">
        <v>1600</v>
      </c>
      <c r="R44" s="787"/>
      <c r="S44" s="787"/>
      <c r="T44" s="787" t="s">
        <v>118</v>
      </c>
      <c r="U44" s="158"/>
      <c r="V44" s="158"/>
      <c r="W44" s="158"/>
      <c r="X44" s="158"/>
      <c r="Y44" s="1083"/>
      <c r="Z44" s="1083"/>
      <c r="AA44" s="1083"/>
      <c r="AB44" s="1083"/>
      <c r="AC44" s="1083"/>
      <c r="AD44" s="1083"/>
      <c r="AE44" s="1083"/>
      <c r="AF44" s="1083"/>
      <c r="AG44" s="1083"/>
      <c r="AH44" s="1083"/>
      <c r="AI44" s="1083"/>
      <c r="AJ44" s="1083"/>
      <c r="AK44" s="1083"/>
      <c r="AL44" s="1083"/>
      <c r="AM44" s="1083"/>
      <c r="AN44" s="1083"/>
      <c r="AO44" s="1083"/>
      <c r="AP44" s="1083"/>
      <c r="AQ44" s="1083"/>
      <c r="AR44" s="1083"/>
      <c r="AS44" s="1083"/>
      <c r="AT44" s="1083"/>
      <c r="AU44" s="1083"/>
      <c r="AV44" s="1083"/>
      <c r="AW44" s="1083"/>
      <c r="AX44" s="1083"/>
      <c r="AY44" s="1083"/>
      <c r="AZ44" s="1083"/>
      <c r="BA44" s="1083"/>
      <c r="BB44" s="1083"/>
      <c r="BC44" s="1083"/>
      <c r="BD44" s="1083"/>
      <c r="BE44" s="1083"/>
      <c r="BF44" s="1083"/>
      <c r="BG44" s="1083"/>
      <c r="BH44" s="1083"/>
      <c r="BI44" s="1083"/>
      <c r="BJ44" s="1083"/>
      <c r="BK44" s="1083"/>
      <c r="BL44" s="1083"/>
      <c r="BM44" s="1083"/>
      <c r="BN44" s="1083"/>
      <c r="BO44" s="1083"/>
      <c r="BP44" s="1083"/>
      <c r="BQ44" s="1083"/>
      <c r="BR44" s="1083"/>
      <c r="BS44" s="1083"/>
      <c r="BT44" s="1083"/>
      <c r="BU44" s="1083"/>
      <c r="BV44" s="1083"/>
      <c r="BW44" s="1083"/>
      <c r="BX44" s="1083"/>
      <c r="BY44" s="1083"/>
      <c r="BZ44" s="1083"/>
      <c r="CA44" s="1083"/>
      <c r="CB44" s="1083"/>
      <c r="CC44" s="1083"/>
      <c r="CD44" s="1083"/>
      <c r="CE44" s="1083"/>
    </row>
    <row r="45" spans="1:83" s="88" customFormat="1" ht="31.5">
      <c r="A45" s="1103">
        <v>2.5</v>
      </c>
      <c r="B45" s="1104" t="s">
        <v>496</v>
      </c>
      <c r="C45" s="1105" t="s">
        <v>151</v>
      </c>
      <c r="D45" s="1105" t="s">
        <v>490</v>
      </c>
      <c r="E45" s="1104" t="s">
        <v>496</v>
      </c>
      <c r="F45" s="1105" t="s">
        <v>151</v>
      </c>
      <c r="G45" s="1105" t="s">
        <v>497</v>
      </c>
      <c r="H45" s="787">
        <v>1500</v>
      </c>
      <c r="I45" s="787"/>
      <c r="J45" s="787"/>
      <c r="K45" s="490">
        <v>1.2</v>
      </c>
      <c r="L45" s="490"/>
      <c r="M45" s="490"/>
      <c r="N45" s="787">
        <v>1800</v>
      </c>
      <c r="O45" s="787"/>
      <c r="P45" s="787"/>
      <c r="Q45" s="787">
        <v>1900</v>
      </c>
      <c r="R45" s="787"/>
      <c r="S45" s="787"/>
      <c r="T45" s="787" t="s">
        <v>118</v>
      </c>
      <c r="U45" s="158"/>
      <c r="V45" s="158"/>
      <c r="W45" s="158"/>
      <c r="X45" s="158"/>
      <c r="Y45" s="1083"/>
      <c r="Z45" s="1083"/>
      <c r="AA45" s="1083"/>
      <c r="AB45" s="1083"/>
      <c r="AC45" s="1083"/>
      <c r="AD45" s="1083"/>
      <c r="AE45" s="1083"/>
      <c r="AF45" s="1083"/>
      <c r="AG45" s="1083"/>
      <c r="AH45" s="1083"/>
      <c r="AI45" s="1083"/>
      <c r="AJ45" s="1083"/>
      <c r="AK45" s="1083"/>
      <c r="AL45" s="1083"/>
      <c r="AM45" s="1083"/>
      <c r="AN45" s="1083"/>
      <c r="AO45" s="1083"/>
      <c r="AP45" s="1083"/>
      <c r="AQ45" s="1083"/>
      <c r="AR45" s="1083"/>
      <c r="AS45" s="1083"/>
      <c r="AT45" s="1083"/>
      <c r="AU45" s="1083"/>
      <c r="AV45" s="1083"/>
      <c r="AW45" s="1083"/>
      <c r="AX45" s="1083"/>
      <c r="AY45" s="1083"/>
      <c r="AZ45" s="1083"/>
      <c r="BA45" s="1083"/>
      <c r="BB45" s="1083"/>
      <c r="BC45" s="1083"/>
      <c r="BD45" s="1083"/>
      <c r="BE45" s="1083"/>
      <c r="BF45" s="1083"/>
      <c r="BG45" s="1083"/>
      <c r="BH45" s="1083"/>
      <c r="BI45" s="1083"/>
      <c r="BJ45" s="1083"/>
      <c r="BK45" s="1083"/>
      <c r="BL45" s="1083"/>
      <c r="BM45" s="1083"/>
      <c r="BN45" s="1083"/>
      <c r="BO45" s="1083"/>
      <c r="BP45" s="1083"/>
      <c r="BQ45" s="1083"/>
      <c r="BR45" s="1083"/>
      <c r="BS45" s="1083"/>
      <c r="BT45" s="1083"/>
      <c r="BU45" s="1083"/>
      <c r="BV45" s="1083"/>
      <c r="BW45" s="1083"/>
      <c r="BX45" s="1083"/>
      <c r="BY45" s="1083"/>
      <c r="BZ45" s="1083"/>
      <c r="CA45" s="1083"/>
      <c r="CB45" s="1083"/>
      <c r="CC45" s="1083"/>
      <c r="CD45" s="1083"/>
      <c r="CE45" s="1083"/>
    </row>
    <row r="46" spans="1:83" s="88" customFormat="1" ht="78.75">
      <c r="A46" s="1103">
        <v>2.6</v>
      </c>
      <c r="B46" s="1104" t="s">
        <v>501</v>
      </c>
      <c r="C46" s="1105" t="s">
        <v>502</v>
      </c>
      <c r="D46" s="1105" t="s">
        <v>503</v>
      </c>
      <c r="E46" s="1104" t="s">
        <v>504</v>
      </c>
      <c r="F46" s="1105" t="s">
        <v>502</v>
      </c>
      <c r="G46" s="1105" t="s">
        <v>505</v>
      </c>
      <c r="H46" s="787">
        <v>900</v>
      </c>
      <c r="I46" s="787"/>
      <c r="J46" s="787"/>
      <c r="K46" s="490">
        <v>1.1499999999999999</v>
      </c>
      <c r="L46" s="490"/>
      <c r="M46" s="490"/>
      <c r="N46" s="787">
        <v>1035</v>
      </c>
      <c r="O46" s="787"/>
      <c r="P46" s="787"/>
      <c r="Q46" s="787">
        <v>1100</v>
      </c>
      <c r="R46" s="787"/>
      <c r="S46" s="787"/>
      <c r="T46" s="787" t="s">
        <v>763</v>
      </c>
      <c r="U46" s="158"/>
      <c r="V46" s="158"/>
      <c r="W46" s="158"/>
      <c r="X46" s="158"/>
      <c r="Y46" s="1083"/>
      <c r="Z46" s="1083"/>
      <c r="AA46" s="1083"/>
      <c r="AB46" s="1083"/>
      <c r="AC46" s="1083"/>
      <c r="AD46" s="1083"/>
      <c r="AE46" s="1083"/>
      <c r="AF46" s="1083"/>
      <c r="AG46" s="1083"/>
      <c r="AH46" s="1083"/>
      <c r="AI46" s="1083"/>
      <c r="AJ46" s="1083"/>
      <c r="AK46" s="1083"/>
      <c r="AL46" s="1083"/>
      <c r="AM46" s="1083"/>
      <c r="AN46" s="1083"/>
      <c r="AO46" s="1083"/>
      <c r="AP46" s="1083"/>
      <c r="AQ46" s="1083"/>
      <c r="AR46" s="1083"/>
      <c r="AS46" s="1083"/>
      <c r="AT46" s="1083"/>
      <c r="AU46" s="1083"/>
      <c r="AV46" s="1083"/>
      <c r="AW46" s="1083"/>
      <c r="AX46" s="1083"/>
      <c r="AY46" s="1083"/>
      <c r="AZ46" s="1083"/>
      <c r="BA46" s="1083"/>
      <c r="BB46" s="1083"/>
      <c r="BC46" s="1083"/>
      <c r="BD46" s="1083"/>
      <c r="BE46" s="1083"/>
      <c r="BF46" s="1083"/>
      <c r="BG46" s="1083"/>
      <c r="BH46" s="1083"/>
      <c r="BI46" s="1083"/>
      <c r="BJ46" s="1083"/>
      <c r="BK46" s="1083"/>
      <c r="BL46" s="1083"/>
      <c r="BM46" s="1083"/>
      <c r="BN46" s="1083"/>
      <c r="BO46" s="1083"/>
      <c r="BP46" s="1083"/>
      <c r="BQ46" s="1083"/>
      <c r="BR46" s="1083"/>
      <c r="BS46" s="1083"/>
      <c r="BT46" s="1083"/>
      <c r="BU46" s="1083"/>
      <c r="BV46" s="1083"/>
      <c r="BW46" s="1083"/>
      <c r="BX46" s="1083"/>
      <c r="BY46" s="1083"/>
      <c r="BZ46" s="1083"/>
      <c r="CA46" s="1083"/>
      <c r="CB46" s="1083"/>
      <c r="CC46" s="1083"/>
      <c r="CD46" s="1083"/>
      <c r="CE46" s="1083"/>
    </row>
    <row r="47" spans="1:83" s="88" customFormat="1" ht="31.5">
      <c r="A47" s="1103">
        <v>2.7</v>
      </c>
      <c r="B47" s="1104" t="s">
        <v>506</v>
      </c>
      <c r="C47" s="1105" t="s">
        <v>507</v>
      </c>
      <c r="D47" s="1105" t="s">
        <v>508</v>
      </c>
      <c r="E47" s="1104" t="s">
        <v>506</v>
      </c>
      <c r="F47" s="1105" t="s">
        <v>507</v>
      </c>
      <c r="G47" s="1105" t="s">
        <v>509</v>
      </c>
      <c r="H47" s="787">
        <v>900</v>
      </c>
      <c r="I47" s="787"/>
      <c r="J47" s="787"/>
      <c r="K47" s="490">
        <v>1.1499999999999999</v>
      </c>
      <c r="L47" s="490"/>
      <c r="M47" s="490"/>
      <c r="N47" s="787">
        <v>1035</v>
      </c>
      <c r="O47" s="787"/>
      <c r="P47" s="787"/>
      <c r="Q47" s="787">
        <v>1100</v>
      </c>
      <c r="R47" s="787"/>
      <c r="S47" s="787"/>
      <c r="T47" s="787" t="s">
        <v>118</v>
      </c>
      <c r="U47" s="158"/>
      <c r="V47" s="158"/>
      <c r="W47" s="158"/>
      <c r="X47" s="158"/>
      <c r="Y47" s="1083"/>
      <c r="Z47" s="1083"/>
      <c r="AA47" s="1083"/>
      <c r="AB47" s="1083"/>
      <c r="AC47" s="1083"/>
      <c r="AD47" s="1083"/>
      <c r="AE47" s="1083"/>
      <c r="AF47" s="1083"/>
      <c r="AG47" s="1083"/>
      <c r="AH47" s="1083"/>
      <c r="AI47" s="1083"/>
      <c r="AJ47" s="1083"/>
      <c r="AK47" s="1083"/>
      <c r="AL47" s="1083"/>
      <c r="AM47" s="1083"/>
      <c r="AN47" s="1083"/>
      <c r="AO47" s="1083"/>
      <c r="AP47" s="1083"/>
      <c r="AQ47" s="1083"/>
      <c r="AR47" s="1083"/>
      <c r="AS47" s="1083"/>
      <c r="AT47" s="1083"/>
      <c r="AU47" s="1083"/>
      <c r="AV47" s="1083"/>
      <c r="AW47" s="1083"/>
      <c r="AX47" s="1083"/>
      <c r="AY47" s="1083"/>
      <c r="AZ47" s="1083"/>
      <c r="BA47" s="1083"/>
      <c r="BB47" s="1083"/>
      <c r="BC47" s="1083"/>
      <c r="BD47" s="1083"/>
      <c r="BE47" s="1083"/>
      <c r="BF47" s="1083"/>
      <c r="BG47" s="1083"/>
      <c r="BH47" s="1083"/>
      <c r="BI47" s="1083"/>
      <c r="BJ47" s="1083"/>
      <c r="BK47" s="1083"/>
      <c r="BL47" s="1083"/>
      <c r="BM47" s="1083"/>
      <c r="BN47" s="1083"/>
      <c r="BO47" s="1083"/>
      <c r="BP47" s="1083"/>
      <c r="BQ47" s="1083"/>
      <c r="BR47" s="1083"/>
      <c r="BS47" s="1083"/>
      <c r="BT47" s="1083"/>
      <c r="BU47" s="1083"/>
      <c r="BV47" s="1083"/>
      <c r="BW47" s="1083"/>
      <c r="BX47" s="1083"/>
      <c r="BY47" s="1083"/>
      <c r="BZ47" s="1083"/>
      <c r="CA47" s="1083"/>
      <c r="CB47" s="1083"/>
      <c r="CC47" s="1083"/>
      <c r="CD47" s="1083"/>
      <c r="CE47" s="1083"/>
    </row>
    <row r="48" spans="1:83" s="88" customFormat="1" ht="78.75">
      <c r="A48" s="1103">
        <v>2.8</v>
      </c>
      <c r="B48" s="1104" t="s">
        <v>510</v>
      </c>
      <c r="C48" s="1105" t="s">
        <v>511</v>
      </c>
      <c r="D48" s="1105" t="s">
        <v>503</v>
      </c>
      <c r="E48" s="1104" t="s">
        <v>512</v>
      </c>
      <c r="F48" s="1105" t="s">
        <v>513</v>
      </c>
      <c r="G48" s="1105" t="s">
        <v>514</v>
      </c>
      <c r="H48" s="787">
        <v>900</v>
      </c>
      <c r="I48" s="787"/>
      <c r="J48" s="787"/>
      <c r="K48" s="490">
        <v>1.1499999999999999</v>
      </c>
      <c r="L48" s="490"/>
      <c r="M48" s="490"/>
      <c r="N48" s="787">
        <v>1035</v>
      </c>
      <c r="O48" s="787"/>
      <c r="P48" s="787"/>
      <c r="Q48" s="787">
        <v>1100</v>
      </c>
      <c r="R48" s="787"/>
      <c r="S48" s="787"/>
      <c r="T48" s="787" t="s">
        <v>763</v>
      </c>
      <c r="U48" s="158"/>
      <c r="V48" s="158"/>
      <c r="W48" s="158"/>
      <c r="X48" s="158"/>
      <c r="Y48" s="1083"/>
      <c r="Z48" s="1083"/>
      <c r="AA48" s="1083"/>
      <c r="AB48" s="1083"/>
      <c r="AC48" s="1083"/>
      <c r="AD48" s="1083"/>
      <c r="AE48" s="1083"/>
      <c r="AF48" s="1083"/>
      <c r="AG48" s="1083"/>
      <c r="AH48" s="1083"/>
      <c r="AI48" s="1083"/>
      <c r="AJ48" s="1083"/>
      <c r="AK48" s="1083"/>
      <c r="AL48" s="1083"/>
      <c r="AM48" s="1083"/>
      <c r="AN48" s="1083"/>
      <c r="AO48" s="1083"/>
      <c r="AP48" s="1083"/>
      <c r="AQ48" s="1083"/>
      <c r="AR48" s="1083"/>
      <c r="AS48" s="1083"/>
      <c r="AT48" s="1083"/>
      <c r="AU48" s="1083"/>
      <c r="AV48" s="1083"/>
      <c r="AW48" s="1083"/>
      <c r="AX48" s="1083"/>
      <c r="AY48" s="1083"/>
      <c r="AZ48" s="1083"/>
      <c r="BA48" s="1083"/>
      <c r="BB48" s="1083"/>
      <c r="BC48" s="1083"/>
      <c r="BD48" s="1083"/>
      <c r="BE48" s="1083"/>
      <c r="BF48" s="1083"/>
      <c r="BG48" s="1083"/>
      <c r="BH48" s="1083"/>
      <c r="BI48" s="1083"/>
      <c r="BJ48" s="1083"/>
      <c r="BK48" s="1083"/>
      <c r="BL48" s="1083"/>
      <c r="BM48" s="1083"/>
      <c r="BN48" s="1083"/>
      <c r="BO48" s="1083"/>
      <c r="BP48" s="1083"/>
      <c r="BQ48" s="1083"/>
      <c r="BR48" s="1083"/>
      <c r="BS48" s="1083"/>
      <c r="BT48" s="1083"/>
      <c r="BU48" s="1083"/>
      <c r="BV48" s="1083"/>
      <c r="BW48" s="1083"/>
      <c r="BX48" s="1083"/>
      <c r="BY48" s="1083"/>
      <c r="BZ48" s="1083"/>
      <c r="CA48" s="1083"/>
      <c r="CB48" s="1083"/>
      <c r="CC48" s="1083"/>
      <c r="CD48" s="1083"/>
      <c r="CE48" s="1083"/>
    </row>
    <row r="49" spans="1:83" s="88" customFormat="1" ht="31.5">
      <c r="A49" s="1103">
        <v>2.9</v>
      </c>
      <c r="B49" s="1104" t="s">
        <v>515</v>
      </c>
      <c r="C49" s="1105" t="s">
        <v>516</v>
      </c>
      <c r="D49" s="1105" t="s">
        <v>517</v>
      </c>
      <c r="E49" s="1104" t="s">
        <v>515</v>
      </c>
      <c r="F49" s="1105" t="s">
        <v>518</v>
      </c>
      <c r="G49" s="1105" t="s">
        <v>517</v>
      </c>
      <c r="H49" s="787">
        <v>900</v>
      </c>
      <c r="I49" s="787"/>
      <c r="J49" s="787"/>
      <c r="K49" s="490">
        <v>1.1499999999999999</v>
      </c>
      <c r="L49" s="490"/>
      <c r="M49" s="490"/>
      <c r="N49" s="787">
        <v>1035</v>
      </c>
      <c r="O49" s="787"/>
      <c r="P49" s="787"/>
      <c r="Q49" s="787">
        <v>1100</v>
      </c>
      <c r="R49" s="787"/>
      <c r="S49" s="787"/>
      <c r="T49" s="787" t="s">
        <v>119</v>
      </c>
      <c r="U49" s="158"/>
      <c r="V49" s="158"/>
      <c r="W49" s="158"/>
      <c r="X49" s="158"/>
      <c r="Y49" s="1083"/>
      <c r="Z49" s="1083"/>
      <c r="AA49" s="1083"/>
      <c r="AB49" s="1083"/>
      <c r="AC49" s="1083"/>
      <c r="AD49" s="1083"/>
      <c r="AE49" s="1083"/>
      <c r="AF49" s="1083"/>
      <c r="AG49" s="1083"/>
      <c r="AH49" s="1083"/>
      <c r="AI49" s="1083"/>
      <c r="AJ49" s="1083"/>
      <c r="AK49" s="1083"/>
      <c r="AL49" s="1083"/>
      <c r="AM49" s="1083"/>
      <c r="AN49" s="1083"/>
      <c r="AO49" s="1083"/>
      <c r="AP49" s="1083"/>
      <c r="AQ49" s="1083"/>
      <c r="AR49" s="1083"/>
      <c r="AS49" s="1083"/>
      <c r="AT49" s="1083"/>
      <c r="AU49" s="1083"/>
      <c r="AV49" s="1083"/>
      <c r="AW49" s="1083"/>
      <c r="AX49" s="1083"/>
      <c r="AY49" s="1083"/>
      <c r="AZ49" s="1083"/>
      <c r="BA49" s="1083"/>
      <c r="BB49" s="1083"/>
      <c r="BC49" s="1083"/>
      <c r="BD49" s="1083"/>
      <c r="BE49" s="1083"/>
      <c r="BF49" s="1083"/>
      <c r="BG49" s="1083"/>
      <c r="BH49" s="1083"/>
      <c r="BI49" s="1083"/>
      <c r="BJ49" s="1083"/>
      <c r="BK49" s="1083"/>
      <c r="BL49" s="1083"/>
      <c r="BM49" s="1083"/>
      <c r="BN49" s="1083"/>
      <c r="BO49" s="1083"/>
      <c r="BP49" s="1083"/>
      <c r="BQ49" s="1083"/>
      <c r="BR49" s="1083"/>
      <c r="BS49" s="1083"/>
      <c r="BT49" s="1083"/>
      <c r="BU49" s="1083"/>
      <c r="BV49" s="1083"/>
      <c r="BW49" s="1083"/>
      <c r="BX49" s="1083"/>
      <c r="BY49" s="1083"/>
      <c r="BZ49" s="1083"/>
      <c r="CA49" s="1083"/>
      <c r="CB49" s="1083"/>
      <c r="CC49" s="1083"/>
      <c r="CD49" s="1083"/>
      <c r="CE49" s="1083"/>
    </row>
    <row r="50" spans="1:83" s="88" customFormat="1" ht="78.75">
      <c r="A50" s="1110">
        <v>2.1</v>
      </c>
      <c r="B50" s="1104" t="s">
        <v>519</v>
      </c>
      <c r="C50" s="1105" t="s">
        <v>507</v>
      </c>
      <c r="D50" s="1105" t="s">
        <v>508</v>
      </c>
      <c r="E50" s="1104" t="s">
        <v>520</v>
      </c>
      <c r="F50" s="1105" t="s">
        <v>521</v>
      </c>
      <c r="G50" s="1105" t="s">
        <v>522</v>
      </c>
      <c r="H50" s="787">
        <v>900</v>
      </c>
      <c r="I50" s="787"/>
      <c r="J50" s="787"/>
      <c r="K50" s="490">
        <v>1.1499999999999999</v>
      </c>
      <c r="L50" s="490"/>
      <c r="M50" s="490"/>
      <c r="N50" s="787">
        <v>1035</v>
      </c>
      <c r="O50" s="787"/>
      <c r="P50" s="787"/>
      <c r="Q50" s="787">
        <v>1100</v>
      </c>
      <c r="R50" s="787"/>
      <c r="S50" s="787"/>
      <c r="T50" s="787" t="s">
        <v>763</v>
      </c>
      <c r="U50" s="158"/>
      <c r="V50" s="158"/>
      <c r="W50" s="158"/>
      <c r="X50" s="158"/>
      <c r="Y50" s="1083"/>
      <c r="Z50" s="1083"/>
      <c r="AA50" s="1083"/>
      <c r="AB50" s="1083"/>
      <c r="AC50" s="1083"/>
      <c r="AD50" s="1083"/>
      <c r="AE50" s="1083"/>
      <c r="AF50" s="1083"/>
      <c r="AG50" s="1083"/>
      <c r="AH50" s="1083"/>
      <c r="AI50" s="1083"/>
      <c r="AJ50" s="1083"/>
      <c r="AK50" s="1083"/>
      <c r="AL50" s="1083"/>
      <c r="AM50" s="1083"/>
      <c r="AN50" s="1083"/>
      <c r="AO50" s="1083"/>
      <c r="AP50" s="1083"/>
      <c r="AQ50" s="1083"/>
      <c r="AR50" s="1083"/>
      <c r="AS50" s="1083"/>
      <c r="AT50" s="1083"/>
      <c r="AU50" s="1083"/>
      <c r="AV50" s="1083"/>
      <c r="AW50" s="1083"/>
      <c r="AX50" s="1083"/>
      <c r="AY50" s="1083"/>
      <c r="AZ50" s="1083"/>
      <c r="BA50" s="1083"/>
      <c r="BB50" s="1083"/>
      <c r="BC50" s="1083"/>
      <c r="BD50" s="1083"/>
      <c r="BE50" s="1083"/>
      <c r="BF50" s="1083"/>
      <c r="BG50" s="1083"/>
      <c r="BH50" s="1083"/>
      <c r="BI50" s="1083"/>
      <c r="BJ50" s="1083"/>
      <c r="BK50" s="1083"/>
      <c r="BL50" s="1083"/>
      <c r="BM50" s="1083"/>
      <c r="BN50" s="1083"/>
      <c r="BO50" s="1083"/>
      <c r="BP50" s="1083"/>
      <c r="BQ50" s="1083"/>
      <c r="BR50" s="1083"/>
      <c r="BS50" s="1083"/>
      <c r="BT50" s="1083"/>
      <c r="BU50" s="1083"/>
      <c r="BV50" s="1083"/>
      <c r="BW50" s="1083"/>
      <c r="BX50" s="1083"/>
      <c r="BY50" s="1083"/>
      <c r="BZ50" s="1083"/>
      <c r="CA50" s="1083"/>
      <c r="CB50" s="1083"/>
      <c r="CC50" s="1083"/>
      <c r="CD50" s="1083"/>
      <c r="CE50" s="1083"/>
    </row>
    <row r="51" spans="1:83" s="88" customFormat="1" ht="31.5">
      <c r="A51" s="1103">
        <v>2.11</v>
      </c>
      <c r="B51" s="1117" t="s">
        <v>548</v>
      </c>
      <c r="C51" s="1118" t="s">
        <v>551</v>
      </c>
      <c r="D51" s="1118" t="s">
        <v>44</v>
      </c>
      <c r="E51" s="1104" t="s">
        <v>548</v>
      </c>
      <c r="F51" s="1105" t="s">
        <v>549</v>
      </c>
      <c r="G51" s="1105" t="s">
        <v>44</v>
      </c>
      <c r="H51" s="787">
        <v>900</v>
      </c>
      <c r="I51" s="787"/>
      <c r="J51" s="787"/>
      <c r="K51" s="490">
        <v>1.1499999999999999</v>
      </c>
      <c r="L51" s="490"/>
      <c r="M51" s="490"/>
      <c r="N51" s="787">
        <v>1035</v>
      </c>
      <c r="O51" s="787"/>
      <c r="P51" s="787"/>
      <c r="Q51" s="787">
        <v>1100</v>
      </c>
      <c r="R51" s="787"/>
      <c r="S51" s="787"/>
      <c r="T51" s="785" t="s">
        <v>123</v>
      </c>
      <c r="U51" s="158"/>
      <c r="V51" s="158"/>
      <c r="W51" s="158"/>
      <c r="X51" s="158"/>
      <c r="Y51" s="1083"/>
      <c r="Z51" s="1083"/>
      <c r="AA51" s="1083"/>
      <c r="AB51" s="1083"/>
      <c r="AC51" s="1083"/>
      <c r="AD51" s="1083"/>
      <c r="AE51" s="1083"/>
      <c r="AF51" s="1083"/>
      <c r="AG51" s="1083"/>
      <c r="AH51" s="1083"/>
      <c r="AI51" s="1083"/>
      <c r="AJ51" s="1083"/>
      <c r="AK51" s="1083"/>
      <c r="AL51" s="1083"/>
      <c r="AM51" s="1083"/>
      <c r="AN51" s="1083"/>
      <c r="AO51" s="1083"/>
      <c r="AP51" s="1083"/>
      <c r="AQ51" s="1083"/>
      <c r="AR51" s="1083"/>
      <c r="AS51" s="1083"/>
      <c r="AT51" s="1083"/>
      <c r="AU51" s="1083"/>
      <c r="AV51" s="1083"/>
      <c r="AW51" s="1083"/>
      <c r="AX51" s="1083"/>
      <c r="AY51" s="1083"/>
      <c r="AZ51" s="1083"/>
      <c r="BA51" s="1083"/>
      <c r="BB51" s="1083"/>
      <c r="BC51" s="1083"/>
      <c r="BD51" s="1083"/>
      <c r="BE51" s="1083"/>
      <c r="BF51" s="1083"/>
      <c r="BG51" s="1083"/>
      <c r="BH51" s="1083"/>
      <c r="BI51" s="1083"/>
      <c r="BJ51" s="1083"/>
      <c r="BK51" s="1083"/>
      <c r="BL51" s="1083"/>
      <c r="BM51" s="1083"/>
      <c r="BN51" s="1083"/>
      <c r="BO51" s="1083"/>
      <c r="BP51" s="1083"/>
      <c r="BQ51" s="1083"/>
      <c r="BR51" s="1083"/>
      <c r="BS51" s="1083"/>
      <c r="BT51" s="1083"/>
      <c r="BU51" s="1083"/>
      <c r="BV51" s="1083"/>
      <c r="BW51" s="1083"/>
      <c r="BX51" s="1083"/>
      <c r="BY51" s="1083"/>
      <c r="BZ51" s="1083"/>
      <c r="CA51" s="1083"/>
      <c r="CB51" s="1083"/>
      <c r="CC51" s="1083"/>
      <c r="CD51" s="1083"/>
      <c r="CE51" s="1083"/>
    </row>
    <row r="52" spans="1:83" s="88" customFormat="1" ht="63">
      <c r="A52" s="1110">
        <v>2.12</v>
      </c>
      <c r="B52" s="1117" t="s">
        <v>574</v>
      </c>
      <c r="C52" s="1118" t="s">
        <v>575</v>
      </c>
      <c r="D52" s="1118" t="s">
        <v>576</v>
      </c>
      <c r="E52" s="1104" t="s">
        <v>577</v>
      </c>
      <c r="F52" s="1105" t="s">
        <v>554</v>
      </c>
      <c r="G52" s="1105" t="s">
        <v>578</v>
      </c>
      <c r="H52" s="787">
        <v>700</v>
      </c>
      <c r="I52" s="787">
        <v>360</v>
      </c>
      <c r="J52" s="787">
        <v>260</v>
      </c>
      <c r="K52" s="490">
        <v>1.1499999999999999</v>
      </c>
      <c r="L52" s="490">
        <v>1.1000000000000001</v>
      </c>
      <c r="M52" s="490">
        <v>1.05</v>
      </c>
      <c r="N52" s="787">
        <v>804.99999999999989</v>
      </c>
      <c r="O52" s="787">
        <v>396.00000000000006</v>
      </c>
      <c r="P52" s="787">
        <v>273</v>
      </c>
      <c r="Q52" s="787">
        <v>830</v>
      </c>
      <c r="R52" s="787">
        <v>410</v>
      </c>
      <c r="S52" s="787">
        <v>280</v>
      </c>
      <c r="T52" s="785" t="s">
        <v>112</v>
      </c>
      <c r="U52" s="158"/>
      <c r="V52" s="158"/>
      <c r="W52" s="158"/>
      <c r="X52" s="158"/>
      <c r="Y52" s="1083"/>
      <c r="Z52" s="1083"/>
      <c r="AA52" s="1083"/>
      <c r="AB52" s="1083"/>
      <c r="AC52" s="1083"/>
      <c r="AD52" s="1083"/>
      <c r="AE52" s="1083"/>
      <c r="AF52" s="1083"/>
      <c r="AG52" s="1083"/>
      <c r="AH52" s="1083"/>
      <c r="AI52" s="1083"/>
      <c r="AJ52" s="1083"/>
      <c r="AK52" s="1083"/>
      <c r="AL52" s="1083"/>
      <c r="AM52" s="1083"/>
      <c r="AN52" s="1083"/>
      <c r="AO52" s="1083"/>
      <c r="AP52" s="1083"/>
      <c r="AQ52" s="1083"/>
      <c r="AR52" s="1083"/>
      <c r="AS52" s="1083"/>
      <c r="AT52" s="1083"/>
      <c r="AU52" s="1083"/>
      <c r="AV52" s="1083"/>
      <c r="AW52" s="1083"/>
      <c r="AX52" s="1083"/>
      <c r="AY52" s="1083"/>
      <c r="AZ52" s="1083"/>
      <c r="BA52" s="1083"/>
      <c r="BB52" s="1083"/>
      <c r="BC52" s="1083"/>
      <c r="BD52" s="1083"/>
      <c r="BE52" s="1083"/>
      <c r="BF52" s="1083"/>
      <c r="BG52" s="1083"/>
      <c r="BH52" s="1083"/>
      <c r="BI52" s="1083"/>
      <c r="BJ52" s="1083"/>
      <c r="BK52" s="1083"/>
      <c r="BL52" s="1083"/>
      <c r="BM52" s="1083"/>
      <c r="BN52" s="1083"/>
      <c r="BO52" s="1083"/>
      <c r="BP52" s="1083"/>
      <c r="BQ52" s="1083"/>
      <c r="BR52" s="1083"/>
      <c r="BS52" s="1083"/>
      <c r="BT52" s="1083"/>
      <c r="BU52" s="1083"/>
      <c r="BV52" s="1083"/>
      <c r="BW52" s="1083"/>
      <c r="BX52" s="1083"/>
      <c r="BY52" s="1083"/>
      <c r="BZ52" s="1083"/>
      <c r="CA52" s="1083"/>
      <c r="CB52" s="1083"/>
      <c r="CC52" s="1083"/>
      <c r="CD52" s="1083"/>
      <c r="CE52" s="1083"/>
    </row>
    <row r="53" spans="1:83" s="88" customFormat="1" ht="63">
      <c r="A53" s="1103">
        <v>2.13</v>
      </c>
      <c r="B53" s="1117" t="s">
        <v>552</v>
      </c>
      <c r="C53" s="1118" t="s">
        <v>553</v>
      </c>
      <c r="D53" s="1118" t="s">
        <v>575</v>
      </c>
      <c r="E53" s="1104" t="s">
        <v>552</v>
      </c>
      <c r="F53" s="1105" t="s">
        <v>553</v>
      </c>
      <c r="G53" s="1105" t="s">
        <v>554</v>
      </c>
      <c r="H53" s="787">
        <v>700</v>
      </c>
      <c r="I53" s="787">
        <v>360</v>
      </c>
      <c r="J53" s="787">
        <v>260</v>
      </c>
      <c r="K53" s="490">
        <v>1.1499999999999999</v>
      </c>
      <c r="L53" s="490">
        <v>1.1000000000000001</v>
      </c>
      <c r="M53" s="490">
        <v>1.05</v>
      </c>
      <c r="N53" s="787">
        <v>804.99999999999989</v>
      </c>
      <c r="O53" s="787">
        <v>396.00000000000006</v>
      </c>
      <c r="P53" s="787">
        <v>273</v>
      </c>
      <c r="Q53" s="787">
        <v>830</v>
      </c>
      <c r="R53" s="787">
        <v>410</v>
      </c>
      <c r="S53" s="787">
        <v>280</v>
      </c>
      <c r="T53" s="785" t="s">
        <v>125</v>
      </c>
      <c r="U53" s="158"/>
      <c r="V53" s="158"/>
      <c r="W53" s="158"/>
      <c r="X53" s="158"/>
      <c r="Y53" s="1083"/>
      <c r="Z53" s="1083"/>
      <c r="AA53" s="1083"/>
      <c r="AB53" s="1083"/>
      <c r="AC53" s="1083"/>
      <c r="AD53" s="1083"/>
      <c r="AE53" s="1083"/>
      <c r="AF53" s="1083"/>
      <c r="AG53" s="1083"/>
      <c r="AH53" s="1083"/>
      <c r="AI53" s="1083"/>
      <c r="AJ53" s="1083"/>
      <c r="AK53" s="1083"/>
      <c r="AL53" s="1083"/>
      <c r="AM53" s="1083"/>
      <c r="AN53" s="1083"/>
      <c r="AO53" s="1083"/>
      <c r="AP53" s="1083"/>
      <c r="AQ53" s="1083"/>
      <c r="AR53" s="1083"/>
      <c r="AS53" s="1083"/>
      <c r="AT53" s="1083"/>
      <c r="AU53" s="1083"/>
      <c r="AV53" s="1083"/>
      <c r="AW53" s="1083"/>
      <c r="AX53" s="1083"/>
      <c r="AY53" s="1083"/>
      <c r="AZ53" s="1083"/>
      <c r="BA53" s="1083"/>
      <c r="BB53" s="1083"/>
      <c r="BC53" s="1083"/>
      <c r="BD53" s="1083"/>
      <c r="BE53" s="1083"/>
      <c r="BF53" s="1083"/>
      <c r="BG53" s="1083"/>
      <c r="BH53" s="1083"/>
      <c r="BI53" s="1083"/>
      <c r="BJ53" s="1083"/>
      <c r="BK53" s="1083"/>
      <c r="BL53" s="1083"/>
      <c r="BM53" s="1083"/>
      <c r="BN53" s="1083"/>
      <c r="BO53" s="1083"/>
      <c r="BP53" s="1083"/>
      <c r="BQ53" s="1083"/>
      <c r="BR53" s="1083"/>
      <c r="BS53" s="1083"/>
      <c r="BT53" s="1083"/>
      <c r="BU53" s="1083"/>
      <c r="BV53" s="1083"/>
      <c r="BW53" s="1083"/>
      <c r="BX53" s="1083"/>
      <c r="BY53" s="1083"/>
      <c r="BZ53" s="1083"/>
      <c r="CA53" s="1083"/>
      <c r="CB53" s="1083"/>
      <c r="CC53" s="1083"/>
      <c r="CD53" s="1083"/>
      <c r="CE53" s="1083"/>
    </row>
    <row r="54" spans="1:83" s="88" customFormat="1" ht="52.5" customHeight="1">
      <c r="A54" s="1110">
        <v>2.14</v>
      </c>
      <c r="B54" s="1117" t="s">
        <v>555</v>
      </c>
      <c r="C54" s="1118" t="s">
        <v>488</v>
      </c>
      <c r="D54" s="1118" t="s">
        <v>579</v>
      </c>
      <c r="E54" s="1104" t="s">
        <v>555</v>
      </c>
      <c r="F54" s="1105" t="s">
        <v>488</v>
      </c>
      <c r="G54" s="1105" t="s">
        <v>556</v>
      </c>
      <c r="H54" s="787">
        <v>720</v>
      </c>
      <c r="I54" s="787">
        <v>360</v>
      </c>
      <c r="J54" s="787">
        <v>260</v>
      </c>
      <c r="K54" s="490">
        <v>1.1499999999999999</v>
      </c>
      <c r="L54" s="490">
        <v>1.1000000000000001</v>
      </c>
      <c r="M54" s="490">
        <v>1.05</v>
      </c>
      <c r="N54" s="787">
        <v>827.99999999999989</v>
      </c>
      <c r="O54" s="787">
        <v>396.00000000000006</v>
      </c>
      <c r="P54" s="787">
        <v>273</v>
      </c>
      <c r="Q54" s="787">
        <v>850</v>
      </c>
      <c r="R54" s="787">
        <v>410</v>
      </c>
      <c r="S54" s="787">
        <v>280</v>
      </c>
      <c r="T54" s="785" t="s">
        <v>118</v>
      </c>
      <c r="U54" s="158"/>
      <c r="V54" s="158"/>
      <c r="W54" s="158"/>
      <c r="X54" s="158"/>
      <c r="Y54" s="1083"/>
      <c r="Z54" s="1083"/>
      <c r="AA54" s="1083"/>
      <c r="AB54" s="1083"/>
      <c r="AC54" s="1083"/>
      <c r="AD54" s="1083"/>
      <c r="AE54" s="1083"/>
      <c r="AF54" s="1083"/>
      <c r="AG54" s="1083"/>
      <c r="AH54" s="1083"/>
      <c r="AI54" s="1083"/>
      <c r="AJ54" s="1083"/>
      <c r="AK54" s="1083"/>
      <c r="AL54" s="1083"/>
      <c r="AM54" s="1083"/>
      <c r="AN54" s="1083"/>
      <c r="AO54" s="1083"/>
      <c r="AP54" s="1083"/>
      <c r="AQ54" s="1083"/>
      <c r="AR54" s="1083"/>
      <c r="AS54" s="1083"/>
      <c r="AT54" s="1083"/>
      <c r="AU54" s="1083"/>
      <c r="AV54" s="1083"/>
      <c r="AW54" s="1083"/>
      <c r="AX54" s="1083"/>
      <c r="AY54" s="1083"/>
      <c r="AZ54" s="1083"/>
      <c r="BA54" s="1083"/>
      <c r="BB54" s="1083"/>
      <c r="BC54" s="1083"/>
      <c r="BD54" s="1083"/>
      <c r="BE54" s="1083"/>
      <c r="BF54" s="1083"/>
      <c r="BG54" s="1083"/>
      <c r="BH54" s="1083"/>
      <c r="BI54" s="1083"/>
      <c r="BJ54" s="1083"/>
      <c r="BK54" s="1083"/>
      <c r="BL54" s="1083"/>
      <c r="BM54" s="1083"/>
      <c r="BN54" s="1083"/>
      <c r="BO54" s="1083"/>
      <c r="BP54" s="1083"/>
      <c r="BQ54" s="1083"/>
      <c r="BR54" s="1083"/>
      <c r="BS54" s="1083"/>
      <c r="BT54" s="1083"/>
      <c r="BU54" s="1083"/>
      <c r="BV54" s="1083"/>
      <c r="BW54" s="1083"/>
      <c r="BX54" s="1083"/>
      <c r="BY54" s="1083"/>
      <c r="BZ54" s="1083"/>
      <c r="CA54" s="1083"/>
      <c r="CB54" s="1083"/>
      <c r="CC54" s="1083"/>
      <c r="CD54" s="1083"/>
      <c r="CE54" s="1083"/>
    </row>
    <row r="55" spans="1:83" s="88" customFormat="1" ht="106.5" customHeight="1">
      <c r="A55" s="1103">
        <v>2.15</v>
      </c>
      <c r="B55" s="1118" t="s">
        <v>150</v>
      </c>
      <c r="C55" s="1118" t="s">
        <v>151</v>
      </c>
      <c r="D55" s="1118" t="s">
        <v>152</v>
      </c>
      <c r="E55" s="1104" t="s">
        <v>150</v>
      </c>
      <c r="F55" s="1105" t="s">
        <v>151</v>
      </c>
      <c r="G55" s="1105" t="s">
        <v>428</v>
      </c>
      <c r="H55" s="787">
        <v>2000</v>
      </c>
      <c r="I55" s="787"/>
      <c r="J55" s="787"/>
      <c r="K55" s="490">
        <v>1.2</v>
      </c>
      <c r="L55" s="490"/>
      <c r="M55" s="490"/>
      <c r="N55" s="787">
        <v>2400</v>
      </c>
      <c r="O55" s="787"/>
      <c r="P55" s="787"/>
      <c r="Q55" s="787">
        <v>2500</v>
      </c>
      <c r="R55" s="787"/>
      <c r="S55" s="787"/>
      <c r="T55" s="785" t="s">
        <v>764</v>
      </c>
      <c r="U55" s="158"/>
      <c r="V55" s="158"/>
      <c r="W55" s="158"/>
      <c r="X55" s="158"/>
      <c r="Y55" s="1083"/>
      <c r="Z55" s="1083"/>
      <c r="AA55" s="1083"/>
      <c r="AB55" s="1083"/>
      <c r="AC55" s="1083"/>
      <c r="AD55" s="1083"/>
      <c r="AE55" s="1083"/>
      <c r="AF55" s="1083"/>
      <c r="AG55" s="1083"/>
      <c r="AH55" s="1083"/>
      <c r="AI55" s="1083"/>
      <c r="AJ55" s="1083"/>
      <c r="AK55" s="1083"/>
      <c r="AL55" s="1083"/>
      <c r="AM55" s="1083"/>
      <c r="AN55" s="1083"/>
      <c r="AO55" s="1083"/>
      <c r="AP55" s="1083"/>
      <c r="AQ55" s="1083"/>
      <c r="AR55" s="1083"/>
      <c r="AS55" s="1083"/>
      <c r="AT55" s="1083"/>
      <c r="AU55" s="1083"/>
      <c r="AV55" s="1083"/>
      <c r="AW55" s="1083"/>
      <c r="AX55" s="1083"/>
      <c r="AY55" s="1083"/>
      <c r="AZ55" s="1083"/>
      <c r="BA55" s="1083"/>
      <c r="BB55" s="1083"/>
      <c r="BC55" s="1083"/>
      <c r="BD55" s="1083"/>
      <c r="BE55" s="1083"/>
      <c r="BF55" s="1083"/>
      <c r="BG55" s="1083"/>
      <c r="BH55" s="1083"/>
      <c r="BI55" s="1083"/>
      <c r="BJ55" s="1083"/>
      <c r="BK55" s="1083"/>
      <c r="BL55" s="1083"/>
      <c r="BM55" s="1083"/>
      <c r="BN55" s="1083"/>
      <c r="BO55" s="1083"/>
      <c r="BP55" s="1083"/>
      <c r="BQ55" s="1083"/>
      <c r="BR55" s="1083"/>
      <c r="BS55" s="1083"/>
      <c r="BT55" s="1083"/>
      <c r="BU55" s="1083"/>
      <c r="BV55" s="1083"/>
      <c r="BW55" s="1083"/>
      <c r="BX55" s="1083"/>
      <c r="BY55" s="1083"/>
      <c r="BZ55" s="1083"/>
      <c r="CA55" s="1083"/>
      <c r="CB55" s="1083"/>
      <c r="CC55" s="1083"/>
      <c r="CD55" s="1083"/>
      <c r="CE55" s="1083"/>
    </row>
    <row r="56" spans="1:83" s="88" customFormat="1" ht="31.5">
      <c r="A56" s="1110">
        <v>2.16</v>
      </c>
      <c r="B56" s="1105" t="s">
        <v>134</v>
      </c>
      <c r="C56" s="1105" t="s">
        <v>545</v>
      </c>
      <c r="D56" s="1105" t="s">
        <v>580</v>
      </c>
      <c r="E56" s="1104" t="s">
        <v>134</v>
      </c>
      <c r="F56" s="1105" t="s">
        <v>545</v>
      </c>
      <c r="G56" s="1105" t="s">
        <v>561</v>
      </c>
      <c r="H56" s="787">
        <v>900</v>
      </c>
      <c r="I56" s="787">
        <v>600</v>
      </c>
      <c r="J56" s="787">
        <v>350</v>
      </c>
      <c r="K56" s="490">
        <v>1.25</v>
      </c>
      <c r="L56" s="490">
        <v>1.2</v>
      </c>
      <c r="M56" s="490">
        <v>1.1000000000000001</v>
      </c>
      <c r="N56" s="787">
        <v>1125</v>
      </c>
      <c r="O56" s="787">
        <v>720</v>
      </c>
      <c r="P56" s="787">
        <v>385.00000000000006</v>
      </c>
      <c r="Q56" s="787">
        <v>1160</v>
      </c>
      <c r="R56" s="787">
        <v>740</v>
      </c>
      <c r="S56" s="787">
        <v>400</v>
      </c>
      <c r="T56" s="787" t="s">
        <v>125</v>
      </c>
      <c r="U56" s="158"/>
      <c r="V56" s="158"/>
      <c r="W56" s="158"/>
      <c r="X56" s="158"/>
      <c r="Y56" s="1083"/>
      <c r="Z56" s="1083"/>
      <c r="AA56" s="1083"/>
      <c r="AB56" s="1083"/>
      <c r="AC56" s="1083"/>
      <c r="AD56" s="1083"/>
      <c r="AE56" s="1083"/>
      <c r="AF56" s="1083"/>
      <c r="AG56" s="1083"/>
      <c r="AH56" s="1083"/>
      <c r="AI56" s="1083"/>
      <c r="AJ56" s="1083"/>
      <c r="AK56" s="1083"/>
      <c r="AL56" s="1083"/>
      <c r="AM56" s="1083"/>
      <c r="AN56" s="1083"/>
      <c r="AO56" s="1083"/>
      <c r="AP56" s="1083"/>
      <c r="AQ56" s="1083"/>
      <c r="AR56" s="1083"/>
      <c r="AS56" s="1083"/>
      <c r="AT56" s="1083"/>
      <c r="AU56" s="1083"/>
      <c r="AV56" s="1083"/>
      <c r="AW56" s="1083"/>
      <c r="AX56" s="1083"/>
      <c r="AY56" s="1083"/>
      <c r="AZ56" s="1083"/>
      <c r="BA56" s="1083"/>
      <c r="BB56" s="1083"/>
      <c r="BC56" s="1083"/>
      <c r="BD56" s="1083"/>
      <c r="BE56" s="1083"/>
      <c r="BF56" s="1083"/>
      <c r="BG56" s="1083"/>
      <c r="BH56" s="1083"/>
      <c r="BI56" s="1083"/>
      <c r="BJ56" s="1083"/>
      <c r="BK56" s="1083"/>
      <c r="BL56" s="1083"/>
      <c r="BM56" s="1083"/>
      <c r="BN56" s="1083"/>
      <c r="BO56" s="1083"/>
      <c r="BP56" s="1083"/>
      <c r="BQ56" s="1083"/>
      <c r="BR56" s="1083"/>
      <c r="BS56" s="1083"/>
      <c r="BT56" s="1083"/>
      <c r="BU56" s="1083"/>
      <c r="BV56" s="1083"/>
      <c r="BW56" s="1083"/>
      <c r="BX56" s="1083"/>
      <c r="BY56" s="1083"/>
      <c r="BZ56" s="1083"/>
      <c r="CA56" s="1083"/>
      <c r="CB56" s="1083"/>
      <c r="CC56" s="1083"/>
      <c r="CD56" s="1083"/>
      <c r="CE56" s="1083"/>
    </row>
    <row r="57" spans="1:83" s="88" customFormat="1" ht="31.5">
      <c r="A57" s="1103">
        <v>2.17</v>
      </c>
      <c r="B57" s="1105" t="s">
        <v>557</v>
      </c>
      <c r="C57" s="1105" t="s">
        <v>581</v>
      </c>
      <c r="D57" s="1105" t="s">
        <v>545</v>
      </c>
      <c r="E57" s="1104" t="s">
        <v>557</v>
      </c>
      <c r="F57" s="1105" t="s">
        <v>562</v>
      </c>
      <c r="G57" s="1105" t="s">
        <v>545</v>
      </c>
      <c r="H57" s="787">
        <v>1000</v>
      </c>
      <c r="I57" s="787">
        <v>750</v>
      </c>
      <c r="J57" s="787">
        <v>350</v>
      </c>
      <c r="K57" s="490">
        <v>1.2</v>
      </c>
      <c r="L57" s="490">
        <v>1.1499999999999999</v>
      </c>
      <c r="M57" s="490">
        <v>1.1000000000000001</v>
      </c>
      <c r="N57" s="787">
        <v>1200</v>
      </c>
      <c r="O57" s="787">
        <v>862.49999999999989</v>
      </c>
      <c r="P57" s="787">
        <v>385.00000000000006</v>
      </c>
      <c r="Q57" s="787">
        <v>1230</v>
      </c>
      <c r="R57" s="787">
        <v>890</v>
      </c>
      <c r="S57" s="787">
        <v>400</v>
      </c>
      <c r="T57" s="787" t="s">
        <v>123</v>
      </c>
      <c r="U57" s="158"/>
      <c r="V57" s="158"/>
      <c r="W57" s="158"/>
      <c r="X57" s="158"/>
      <c r="Y57" s="1083"/>
      <c r="Z57" s="1083"/>
      <c r="AA57" s="1083"/>
      <c r="AB57" s="1083"/>
      <c r="AC57" s="1083"/>
      <c r="AD57" s="1083"/>
      <c r="AE57" s="1083"/>
      <c r="AF57" s="1083"/>
      <c r="AG57" s="1083"/>
      <c r="AH57" s="1083"/>
      <c r="AI57" s="1083"/>
      <c r="AJ57" s="1083"/>
      <c r="AK57" s="1083"/>
      <c r="AL57" s="1083"/>
      <c r="AM57" s="1083"/>
      <c r="AN57" s="1083"/>
      <c r="AO57" s="1083"/>
      <c r="AP57" s="1083"/>
      <c r="AQ57" s="1083"/>
      <c r="AR57" s="1083"/>
      <c r="AS57" s="1083"/>
      <c r="AT57" s="1083"/>
      <c r="AU57" s="1083"/>
      <c r="AV57" s="1083"/>
      <c r="AW57" s="1083"/>
      <c r="AX57" s="1083"/>
      <c r="AY57" s="1083"/>
      <c r="AZ57" s="1083"/>
      <c r="BA57" s="1083"/>
      <c r="BB57" s="1083"/>
      <c r="BC57" s="1083"/>
      <c r="BD57" s="1083"/>
      <c r="BE57" s="1083"/>
      <c r="BF57" s="1083"/>
      <c r="BG57" s="1083"/>
      <c r="BH57" s="1083"/>
      <c r="BI57" s="1083"/>
      <c r="BJ57" s="1083"/>
      <c r="BK57" s="1083"/>
      <c r="BL57" s="1083"/>
      <c r="BM57" s="1083"/>
      <c r="BN57" s="1083"/>
      <c r="BO57" s="1083"/>
      <c r="BP57" s="1083"/>
      <c r="BQ57" s="1083"/>
      <c r="BR57" s="1083"/>
      <c r="BS57" s="1083"/>
      <c r="BT57" s="1083"/>
      <c r="BU57" s="1083"/>
      <c r="BV57" s="1083"/>
      <c r="BW57" s="1083"/>
      <c r="BX57" s="1083"/>
      <c r="BY57" s="1083"/>
      <c r="BZ57" s="1083"/>
      <c r="CA57" s="1083"/>
      <c r="CB57" s="1083"/>
      <c r="CC57" s="1083"/>
      <c r="CD57" s="1083"/>
      <c r="CE57" s="1083"/>
    </row>
    <row r="58" spans="1:83" s="88" customFormat="1" ht="47.25">
      <c r="A58" s="1110">
        <v>2.1800000000000002</v>
      </c>
      <c r="B58" s="1105" t="s">
        <v>546</v>
      </c>
      <c r="C58" s="1105" t="s">
        <v>547</v>
      </c>
      <c r="D58" s="1105" t="s">
        <v>428</v>
      </c>
      <c r="E58" s="1104" t="s">
        <v>546</v>
      </c>
      <c r="F58" s="1105" t="s">
        <v>547</v>
      </c>
      <c r="G58" s="1105" t="s">
        <v>563</v>
      </c>
      <c r="H58" s="787">
        <v>900</v>
      </c>
      <c r="I58" s="787">
        <v>600</v>
      </c>
      <c r="J58" s="787">
        <v>350</v>
      </c>
      <c r="K58" s="490">
        <v>1.1499999999999999</v>
      </c>
      <c r="L58" s="490">
        <v>1.1000000000000001</v>
      </c>
      <c r="M58" s="490">
        <v>1.05</v>
      </c>
      <c r="N58" s="787">
        <v>1035</v>
      </c>
      <c r="O58" s="787">
        <v>660</v>
      </c>
      <c r="P58" s="787">
        <v>367.5</v>
      </c>
      <c r="Q58" s="787">
        <v>1060</v>
      </c>
      <c r="R58" s="787">
        <v>680</v>
      </c>
      <c r="S58" s="787">
        <v>380</v>
      </c>
      <c r="T58" s="787" t="s">
        <v>125</v>
      </c>
      <c r="U58" s="158"/>
      <c r="V58" s="158"/>
      <c r="W58" s="158"/>
      <c r="X58" s="158"/>
      <c r="Y58" s="1083"/>
      <c r="Z58" s="1083"/>
      <c r="AA58" s="1083"/>
      <c r="AB58" s="1083"/>
      <c r="AC58" s="1083"/>
      <c r="AD58" s="1083"/>
      <c r="AE58" s="1083"/>
      <c r="AF58" s="1083"/>
      <c r="AG58" s="1083"/>
      <c r="AH58" s="1083"/>
      <c r="AI58" s="1083"/>
      <c r="AJ58" s="1083"/>
      <c r="AK58" s="1083"/>
      <c r="AL58" s="1083"/>
      <c r="AM58" s="1083"/>
      <c r="AN58" s="1083"/>
      <c r="AO58" s="1083"/>
      <c r="AP58" s="1083"/>
      <c r="AQ58" s="1083"/>
      <c r="AR58" s="1083"/>
      <c r="AS58" s="1083"/>
      <c r="AT58" s="1083"/>
      <c r="AU58" s="1083"/>
      <c r="AV58" s="1083"/>
      <c r="AW58" s="1083"/>
      <c r="AX58" s="1083"/>
      <c r="AY58" s="1083"/>
      <c r="AZ58" s="1083"/>
      <c r="BA58" s="1083"/>
      <c r="BB58" s="1083"/>
      <c r="BC58" s="1083"/>
      <c r="BD58" s="1083"/>
      <c r="BE58" s="1083"/>
      <c r="BF58" s="1083"/>
      <c r="BG58" s="1083"/>
      <c r="BH58" s="1083"/>
      <c r="BI58" s="1083"/>
      <c r="BJ58" s="1083"/>
      <c r="BK58" s="1083"/>
      <c r="BL58" s="1083"/>
      <c r="BM58" s="1083"/>
      <c r="BN58" s="1083"/>
      <c r="BO58" s="1083"/>
      <c r="BP58" s="1083"/>
      <c r="BQ58" s="1083"/>
      <c r="BR58" s="1083"/>
      <c r="BS58" s="1083"/>
      <c r="BT58" s="1083"/>
      <c r="BU58" s="1083"/>
      <c r="BV58" s="1083"/>
      <c r="BW58" s="1083"/>
      <c r="BX58" s="1083"/>
      <c r="BY58" s="1083"/>
      <c r="BZ58" s="1083"/>
      <c r="CA58" s="1083"/>
      <c r="CB58" s="1083"/>
      <c r="CC58" s="1083"/>
      <c r="CD58" s="1083"/>
      <c r="CE58" s="1083"/>
    </row>
    <row r="59" spans="1:83" s="88" customFormat="1" ht="30.75" customHeight="1">
      <c r="A59" s="1119">
        <v>2.19</v>
      </c>
      <c r="B59" s="1120" t="s">
        <v>1184</v>
      </c>
      <c r="C59" s="1121"/>
      <c r="D59" s="1121"/>
      <c r="E59" s="1121" t="s">
        <v>2057</v>
      </c>
      <c r="F59" s="1121"/>
      <c r="G59" s="1121"/>
      <c r="H59" s="796">
        <v>200</v>
      </c>
      <c r="I59" s="795"/>
      <c r="J59" s="795"/>
      <c r="K59" s="795">
        <v>1.05</v>
      </c>
      <c r="L59" s="795"/>
      <c r="M59" s="795"/>
      <c r="N59" s="795">
        <v>210</v>
      </c>
      <c r="O59" s="795"/>
      <c r="P59" s="795"/>
      <c r="Q59" s="860">
        <v>390</v>
      </c>
      <c r="R59" s="861">
        <v>200</v>
      </c>
      <c r="S59" s="861">
        <v>130</v>
      </c>
      <c r="T59" s="815" t="s">
        <v>2070</v>
      </c>
      <c r="U59" s="158"/>
      <c r="V59" s="158"/>
      <c r="W59" s="158"/>
      <c r="X59" s="158"/>
      <c r="Y59" s="1083"/>
      <c r="Z59" s="1083"/>
      <c r="AA59" s="1083"/>
      <c r="AB59" s="1083"/>
      <c r="AC59" s="1083"/>
      <c r="AD59" s="1083"/>
      <c r="AE59" s="1083"/>
      <c r="AF59" s="1083"/>
      <c r="AG59" s="1083"/>
      <c r="AH59" s="1083"/>
      <c r="AI59" s="1083"/>
      <c r="AJ59" s="1083"/>
      <c r="AK59" s="1083"/>
      <c r="AL59" s="1083"/>
      <c r="AM59" s="1083"/>
      <c r="AN59" s="1083"/>
      <c r="AO59" s="1083"/>
      <c r="AP59" s="1083"/>
      <c r="AQ59" s="1083"/>
      <c r="AR59" s="1083"/>
      <c r="AS59" s="1083"/>
      <c r="AT59" s="1083"/>
      <c r="AU59" s="1083"/>
      <c r="AV59" s="1083"/>
      <c r="AW59" s="1083"/>
      <c r="AX59" s="1083"/>
      <c r="AY59" s="1083"/>
      <c r="AZ59" s="1083"/>
      <c r="BA59" s="1083"/>
      <c r="BB59" s="1083"/>
      <c r="BC59" s="1083"/>
      <c r="BD59" s="1083"/>
      <c r="BE59" s="1083"/>
      <c r="BF59" s="1083"/>
      <c r="BG59" s="1083"/>
      <c r="BH59" s="1083"/>
      <c r="BI59" s="1083"/>
      <c r="BJ59" s="1083"/>
      <c r="BK59" s="1083"/>
      <c r="BL59" s="1083"/>
      <c r="BM59" s="1083"/>
      <c r="BN59" s="1083"/>
      <c r="BO59" s="1083"/>
      <c r="BP59" s="1083"/>
      <c r="BQ59" s="1083"/>
      <c r="BR59" s="1083"/>
      <c r="BS59" s="1083"/>
      <c r="BT59" s="1083"/>
      <c r="BU59" s="1083"/>
      <c r="BV59" s="1083"/>
      <c r="BW59" s="1083"/>
      <c r="BX59" s="1083"/>
      <c r="BY59" s="1083"/>
      <c r="BZ59" s="1083"/>
      <c r="CA59" s="1083"/>
      <c r="CB59" s="1083"/>
      <c r="CC59" s="1083"/>
      <c r="CD59" s="1083"/>
      <c r="CE59" s="1083"/>
    </row>
    <row r="60" spans="1:83" s="88" customFormat="1" ht="30">
      <c r="A60" s="1119"/>
      <c r="B60" s="1120" t="s">
        <v>1237</v>
      </c>
      <c r="C60" s="1121"/>
      <c r="D60" s="1121"/>
      <c r="E60" s="1121"/>
      <c r="F60" s="1121"/>
      <c r="G60" s="1121"/>
      <c r="H60" s="796">
        <v>220</v>
      </c>
      <c r="I60" s="795">
        <v>110</v>
      </c>
      <c r="J60" s="795">
        <v>80</v>
      </c>
      <c r="K60" s="795" t="s">
        <v>1225</v>
      </c>
      <c r="L60" s="795" t="s">
        <v>1232</v>
      </c>
      <c r="M60" s="795" t="s">
        <v>1233</v>
      </c>
      <c r="N60" s="795">
        <v>252.99999999999997</v>
      </c>
      <c r="O60" s="795">
        <v>121.00000000000001</v>
      </c>
      <c r="P60" s="795">
        <v>84</v>
      </c>
      <c r="Q60" s="860"/>
      <c r="R60" s="861"/>
      <c r="S60" s="861"/>
      <c r="T60" s="815"/>
      <c r="U60" s="158"/>
      <c r="V60" s="158"/>
      <c r="W60" s="158"/>
      <c r="X60" s="158"/>
      <c r="Y60" s="1083"/>
      <c r="Z60" s="1083"/>
      <c r="AA60" s="1083"/>
      <c r="AB60" s="1083"/>
      <c r="AC60" s="1083"/>
      <c r="AD60" s="1083"/>
      <c r="AE60" s="1083"/>
      <c r="AF60" s="1083"/>
      <c r="AG60" s="1083"/>
      <c r="AH60" s="1083"/>
      <c r="AI60" s="1083"/>
      <c r="AJ60" s="1083"/>
      <c r="AK60" s="1083"/>
      <c r="AL60" s="1083"/>
      <c r="AM60" s="1083"/>
      <c r="AN60" s="1083"/>
      <c r="AO60" s="1083"/>
      <c r="AP60" s="1083"/>
      <c r="AQ60" s="1083"/>
      <c r="AR60" s="1083"/>
      <c r="AS60" s="1083"/>
      <c r="AT60" s="1083"/>
      <c r="AU60" s="1083"/>
      <c r="AV60" s="1083"/>
      <c r="AW60" s="1083"/>
      <c r="AX60" s="1083"/>
      <c r="AY60" s="1083"/>
      <c r="AZ60" s="1083"/>
      <c r="BA60" s="1083"/>
      <c r="BB60" s="1083"/>
      <c r="BC60" s="1083"/>
      <c r="BD60" s="1083"/>
      <c r="BE60" s="1083"/>
      <c r="BF60" s="1083"/>
      <c r="BG60" s="1083"/>
      <c r="BH60" s="1083"/>
      <c r="BI60" s="1083"/>
      <c r="BJ60" s="1083"/>
      <c r="BK60" s="1083"/>
      <c r="BL60" s="1083"/>
      <c r="BM60" s="1083"/>
      <c r="BN60" s="1083"/>
      <c r="BO60" s="1083"/>
      <c r="BP60" s="1083"/>
      <c r="BQ60" s="1083"/>
      <c r="BR60" s="1083"/>
      <c r="BS60" s="1083"/>
      <c r="BT60" s="1083"/>
      <c r="BU60" s="1083"/>
      <c r="BV60" s="1083"/>
      <c r="BW60" s="1083"/>
      <c r="BX60" s="1083"/>
      <c r="BY60" s="1083"/>
      <c r="BZ60" s="1083"/>
      <c r="CA60" s="1083"/>
      <c r="CB60" s="1083"/>
      <c r="CC60" s="1083"/>
      <c r="CD60" s="1083"/>
      <c r="CE60" s="1083"/>
    </row>
    <row r="61" spans="1:83" s="88" customFormat="1" ht="30">
      <c r="A61" s="1119"/>
      <c r="B61" s="1120" t="s">
        <v>1238</v>
      </c>
      <c r="C61" s="1121"/>
      <c r="D61" s="1121"/>
      <c r="E61" s="1121"/>
      <c r="F61" s="1121"/>
      <c r="G61" s="1121"/>
      <c r="H61" s="796">
        <v>100</v>
      </c>
      <c r="I61" s="795">
        <v>70</v>
      </c>
      <c r="J61" s="795"/>
      <c r="K61" s="795" t="s">
        <v>1233</v>
      </c>
      <c r="L61" s="795" t="s">
        <v>1233</v>
      </c>
      <c r="M61" s="795"/>
      <c r="N61" s="795">
        <v>105</v>
      </c>
      <c r="O61" s="780">
        <v>73.5</v>
      </c>
      <c r="P61" s="795"/>
      <c r="Q61" s="860"/>
      <c r="R61" s="861"/>
      <c r="S61" s="861"/>
      <c r="T61" s="815"/>
      <c r="U61" s="158"/>
      <c r="V61" s="158"/>
      <c r="W61" s="158"/>
      <c r="X61" s="158"/>
      <c r="Y61" s="1083"/>
      <c r="Z61" s="1083"/>
      <c r="AA61" s="1083"/>
      <c r="AB61" s="1083"/>
      <c r="AC61" s="1083"/>
      <c r="AD61" s="1083"/>
      <c r="AE61" s="1083"/>
      <c r="AF61" s="1083"/>
      <c r="AG61" s="1083"/>
      <c r="AH61" s="1083"/>
      <c r="AI61" s="1083"/>
      <c r="AJ61" s="1083"/>
      <c r="AK61" s="1083"/>
      <c r="AL61" s="1083"/>
      <c r="AM61" s="1083"/>
      <c r="AN61" s="1083"/>
      <c r="AO61" s="1083"/>
      <c r="AP61" s="1083"/>
      <c r="AQ61" s="1083"/>
      <c r="AR61" s="1083"/>
      <c r="AS61" s="1083"/>
      <c r="AT61" s="1083"/>
      <c r="AU61" s="1083"/>
      <c r="AV61" s="1083"/>
      <c r="AW61" s="1083"/>
      <c r="AX61" s="1083"/>
      <c r="AY61" s="1083"/>
      <c r="AZ61" s="1083"/>
      <c r="BA61" s="1083"/>
      <c r="BB61" s="1083"/>
      <c r="BC61" s="1083"/>
      <c r="BD61" s="1083"/>
      <c r="BE61" s="1083"/>
      <c r="BF61" s="1083"/>
      <c r="BG61" s="1083"/>
      <c r="BH61" s="1083"/>
      <c r="BI61" s="1083"/>
      <c r="BJ61" s="1083"/>
      <c r="BK61" s="1083"/>
      <c r="BL61" s="1083"/>
      <c r="BM61" s="1083"/>
      <c r="BN61" s="1083"/>
      <c r="BO61" s="1083"/>
      <c r="BP61" s="1083"/>
      <c r="BQ61" s="1083"/>
      <c r="BR61" s="1083"/>
      <c r="BS61" s="1083"/>
      <c r="BT61" s="1083"/>
      <c r="BU61" s="1083"/>
      <c r="BV61" s="1083"/>
      <c r="BW61" s="1083"/>
      <c r="BX61" s="1083"/>
      <c r="BY61" s="1083"/>
      <c r="BZ61" s="1083"/>
      <c r="CA61" s="1083"/>
      <c r="CB61" s="1083"/>
      <c r="CC61" s="1083"/>
      <c r="CD61" s="1083"/>
      <c r="CE61" s="1083"/>
    </row>
    <row r="62" spans="1:83" s="88" customFormat="1" ht="30">
      <c r="A62" s="1119"/>
      <c r="B62" s="1120" t="s">
        <v>1239</v>
      </c>
      <c r="C62" s="1121"/>
      <c r="D62" s="1121"/>
      <c r="E62" s="1121"/>
      <c r="F62" s="1121"/>
      <c r="G62" s="1121"/>
      <c r="H62" s="796">
        <v>70</v>
      </c>
      <c r="I62" s="795"/>
      <c r="J62" s="795"/>
      <c r="K62" s="795">
        <v>1.05</v>
      </c>
      <c r="L62" s="795"/>
      <c r="M62" s="795"/>
      <c r="N62" s="780">
        <v>73.5</v>
      </c>
      <c r="O62" s="795"/>
      <c r="P62" s="795"/>
      <c r="Q62" s="860"/>
      <c r="R62" s="861"/>
      <c r="S62" s="861"/>
      <c r="T62" s="815"/>
      <c r="U62" s="781"/>
      <c r="V62" s="158"/>
      <c r="W62" s="158"/>
      <c r="X62" s="158"/>
      <c r="Y62" s="1083"/>
      <c r="Z62" s="1083"/>
      <c r="AA62" s="1083"/>
      <c r="AB62" s="1083"/>
      <c r="AC62" s="1083"/>
      <c r="AD62" s="1083"/>
      <c r="AE62" s="1083"/>
      <c r="AF62" s="1083"/>
      <c r="AG62" s="1083"/>
      <c r="AH62" s="1083"/>
      <c r="AI62" s="1083"/>
      <c r="AJ62" s="1083"/>
      <c r="AK62" s="1083"/>
      <c r="AL62" s="1083"/>
      <c r="AM62" s="1083"/>
      <c r="AN62" s="1083"/>
      <c r="AO62" s="1083"/>
      <c r="AP62" s="1083"/>
      <c r="AQ62" s="1083"/>
      <c r="AR62" s="1083"/>
      <c r="AS62" s="1083"/>
      <c r="AT62" s="1083"/>
      <c r="AU62" s="1083"/>
      <c r="AV62" s="1083"/>
      <c r="AW62" s="1083"/>
      <c r="AX62" s="1083"/>
      <c r="AY62" s="1083"/>
      <c r="AZ62" s="1083"/>
      <c r="BA62" s="1083"/>
      <c r="BB62" s="1083"/>
      <c r="BC62" s="1083"/>
      <c r="BD62" s="1083"/>
      <c r="BE62" s="1083"/>
      <c r="BF62" s="1083"/>
      <c r="BG62" s="1083"/>
      <c r="BH62" s="1083"/>
      <c r="BI62" s="1083"/>
      <c r="BJ62" s="1083"/>
      <c r="BK62" s="1083"/>
      <c r="BL62" s="1083"/>
      <c r="BM62" s="1083"/>
      <c r="BN62" s="1083"/>
      <c r="BO62" s="1083"/>
      <c r="BP62" s="1083"/>
      <c r="BQ62" s="1083"/>
      <c r="BR62" s="1083"/>
      <c r="BS62" s="1083"/>
      <c r="BT62" s="1083"/>
      <c r="BU62" s="1083"/>
      <c r="BV62" s="1083"/>
      <c r="BW62" s="1083"/>
      <c r="BX62" s="1083"/>
      <c r="BY62" s="1083"/>
      <c r="BZ62" s="1083"/>
      <c r="CA62" s="1083"/>
      <c r="CB62" s="1083"/>
      <c r="CC62" s="1083"/>
      <c r="CD62" s="1083"/>
      <c r="CE62" s="1083"/>
    </row>
    <row r="63" spans="1:83" s="88" customFormat="1" ht="30">
      <c r="A63" s="1119"/>
      <c r="B63" s="1120" t="s">
        <v>1240</v>
      </c>
      <c r="C63" s="1121"/>
      <c r="D63" s="1121"/>
      <c r="E63" s="1121"/>
      <c r="F63" s="1121"/>
      <c r="G63" s="1121"/>
      <c r="H63" s="796">
        <v>330</v>
      </c>
      <c r="I63" s="795">
        <v>180</v>
      </c>
      <c r="J63" s="795">
        <v>120</v>
      </c>
      <c r="K63" s="795" t="s">
        <v>1225</v>
      </c>
      <c r="L63" s="795" t="s">
        <v>1232</v>
      </c>
      <c r="M63" s="795" t="s">
        <v>1233</v>
      </c>
      <c r="N63" s="780">
        <v>379.49999999999994</v>
      </c>
      <c r="O63" s="795">
        <v>198.00000000000003</v>
      </c>
      <c r="P63" s="795">
        <v>126</v>
      </c>
      <c r="Q63" s="860"/>
      <c r="R63" s="861"/>
      <c r="S63" s="861"/>
      <c r="T63" s="815"/>
      <c r="U63" s="158"/>
      <c r="V63" s="158"/>
      <c r="W63" s="158"/>
      <c r="X63" s="158"/>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3"/>
      <c r="BM63" s="1083"/>
      <c r="BN63" s="1083"/>
      <c r="BO63" s="1083"/>
      <c r="BP63" s="1083"/>
      <c r="BQ63" s="1083"/>
      <c r="BR63" s="1083"/>
      <c r="BS63" s="1083"/>
      <c r="BT63" s="1083"/>
      <c r="BU63" s="1083"/>
      <c r="BV63" s="1083"/>
      <c r="BW63" s="1083"/>
      <c r="BX63" s="1083"/>
      <c r="BY63" s="1083"/>
      <c r="BZ63" s="1083"/>
      <c r="CA63" s="1083"/>
      <c r="CB63" s="1083"/>
      <c r="CC63" s="1083"/>
      <c r="CD63" s="1083"/>
      <c r="CE63" s="1083"/>
    </row>
    <row r="64" spans="1:83" s="88" customFormat="1" ht="30">
      <c r="A64" s="1119"/>
      <c r="B64" s="1120" t="s">
        <v>1241</v>
      </c>
      <c r="C64" s="1121"/>
      <c r="D64" s="1121"/>
      <c r="E64" s="1121"/>
      <c r="F64" s="1121"/>
      <c r="G64" s="1121"/>
      <c r="H64" s="796">
        <v>210</v>
      </c>
      <c r="I64" s="795">
        <v>130</v>
      </c>
      <c r="J64" s="795"/>
      <c r="K64" s="795" t="s">
        <v>1233</v>
      </c>
      <c r="L64" s="795" t="s">
        <v>1233</v>
      </c>
      <c r="M64" s="795"/>
      <c r="N64" s="780">
        <v>220.5</v>
      </c>
      <c r="O64" s="780">
        <v>136.5</v>
      </c>
      <c r="P64" s="795"/>
      <c r="Q64" s="860"/>
      <c r="R64" s="861"/>
      <c r="S64" s="861"/>
      <c r="T64" s="815"/>
      <c r="U64" s="158"/>
      <c r="V64" s="158"/>
      <c r="W64" s="158"/>
      <c r="X64" s="158"/>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3"/>
      <c r="BM64" s="1083"/>
      <c r="BN64" s="1083"/>
      <c r="BO64" s="1083"/>
      <c r="BP64" s="1083"/>
      <c r="BQ64" s="1083"/>
      <c r="BR64" s="1083"/>
      <c r="BS64" s="1083"/>
      <c r="BT64" s="1083"/>
      <c r="BU64" s="1083"/>
      <c r="BV64" s="1083"/>
      <c r="BW64" s="1083"/>
      <c r="BX64" s="1083"/>
      <c r="BY64" s="1083"/>
      <c r="BZ64" s="1083"/>
      <c r="CA64" s="1083"/>
      <c r="CB64" s="1083"/>
      <c r="CC64" s="1083"/>
      <c r="CD64" s="1083"/>
      <c r="CE64" s="1083"/>
    </row>
    <row r="65" spans="1:83" s="88" customFormat="1" ht="30">
      <c r="A65" s="1119"/>
      <c r="B65" s="1120" t="s">
        <v>1242</v>
      </c>
      <c r="C65" s="1121"/>
      <c r="D65" s="1121"/>
      <c r="E65" s="1121"/>
      <c r="F65" s="1121"/>
      <c r="G65" s="1121"/>
      <c r="H65" s="796">
        <v>80</v>
      </c>
      <c r="I65" s="795"/>
      <c r="J65" s="795"/>
      <c r="K65" s="795" t="s">
        <v>1236</v>
      </c>
      <c r="L65" s="795"/>
      <c r="M65" s="795"/>
      <c r="N65" s="795">
        <v>84</v>
      </c>
      <c r="O65" s="795"/>
      <c r="P65" s="795"/>
      <c r="Q65" s="860"/>
      <c r="R65" s="861"/>
      <c r="S65" s="861"/>
      <c r="T65" s="815"/>
      <c r="U65" s="158"/>
      <c r="V65" s="158"/>
      <c r="W65" s="158"/>
      <c r="X65" s="158"/>
      <c r="Y65" s="1083"/>
      <c r="Z65" s="1083"/>
      <c r="AA65" s="1083"/>
      <c r="AB65" s="1083"/>
      <c r="AC65" s="1083"/>
      <c r="AD65" s="1083"/>
      <c r="AE65" s="1083"/>
      <c r="AF65" s="1083"/>
      <c r="AG65" s="1083"/>
      <c r="AH65" s="1083"/>
      <c r="AI65" s="1083"/>
      <c r="AJ65" s="1083"/>
      <c r="AK65" s="1083"/>
      <c r="AL65" s="1083"/>
      <c r="AM65" s="1083"/>
      <c r="AN65" s="1083"/>
      <c r="AO65" s="1083"/>
      <c r="AP65" s="1083"/>
      <c r="AQ65" s="1083"/>
      <c r="AR65" s="1083"/>
      <c r="AS65" s="1083"/>
      <c r="AT65" s="1083"/>
      <c r="AU65" s="1083"/>
      <c r="AV65" s="1083"/>
      <c r="AW65" s="1083"/>
      <c r="AX65" s="1083"/>
      <c r="AY65" s="1083"/>
      <c r="AZ65" s="1083"/>
      <c r="BA65" s="1083"/>
      <c r="BB65" s="1083"/>
      <c r="BC65" s="1083"/>
      <c r="BD65" s="1083"/>
      <c r="BE65" s="1083"/>
      <c r="BF65" s="1083"/>
      <c r="BG65" s="1083"/>
      <c r="BH65" s="1083"/>
      <c r="BI65" s="1083"/>
      <c r="BJ65" s="1083"/>
      <c r="BK65" s="1083"/>
      <c r="BL65" s="1083"/>
      <c r="BM65" s="1083"/>
      <c r="BN65" s="1083"/>
      <c r="BO65" s="1083"/>
      <c r="BP65" s="1083"/>
      <c r="BQ65" s="1083"/>
      <c r="BR65" s="1083"/>
      <c r="BS65" s="1083"/>
      <c r="BT65" s="1083"/>
      <c r="BU65" s="1083"/>
      <c r="BV65" s="1083"/>
      <c r="BW65" s="1083"/>
      <c r="BX65" s="1083"/>
      <c r="BY65" s="1083"/>
      <c r="BZ65" s="1083"/>
      <c r="CA65" s="1083"/>
      <c r="CB65" s="1083"/>
      <c r="CC65" s="1083"/>
      <c r="CD65" s="1083"/>
      <c r="CE65" s="1083"/>
    </row>
    <row r="66" spans="1:83" s="88" customFormat="1" ht="15.75">
      <c r="A66" s="774"/>
      <c r="B66" s="775"/>
      <c r="C66" s="775"/>
      <c r="D66" s="775"/>
      <c r="E66" s="776"/>
      <c r="F66" s="775"/>
      <c r="G66" s="775"/>
      <c r="H66" s="158"/>
      <c r="I66" s="158"/>
      <c r="J66" s="158"/>
      <c r="K66" s="712"/>
      <c r="L66" s="712"/>
      <c r="M66" s="712"/>
      <c r="N66" s="158"/>
      <c r="O66" s="158"/>
      <c r="P66" s="158"/>
      <c r="Q66" s="158"/>
      <c r="R66" s="158"/>
      <c r="S66" s="158"/>
      <c r="T66" s="158"/>
      <c r="U66" s="158"/>
      <c r="V66" s="158"/>
      <c r="W66" s="158"/>
      <c r="X66" s="158"/>
      <c r="Y66" s="1083"/>
      <c r="Z66" s="1083"/>
      <c r="AA66" s="1083"/>
      <c r="AB66" s="1083"/>
      <c r="AC66" s="1083"/>
      <c r="AD66" s="1083"/>
      <c r="AE66" s="1083"/>
      <c r="AF66" s="1083"/>
      <c r="AG66" s="1083"/>
      <c r="AH66" s="1083"/>
      <c r="AI66" s="1083"/>
      <c r="AJ66" s="1083"/>
      <c r="AK66" s="1083"/>
      <c r="AL66" s="1083"/>
      <c r="AM66" s="1083"/>
      <c r="AN66" s="1083"/>
      <c r="AO66" s="1083"/>
      <c r="AP66" s="1083"/>
      <c r="AQ66" s="1083"/>
      <c r="AR66" s="1083"/>
      <c r="AS66" s="1083"/>
      <c r="AT66" s="1083"/>
      <c r="AU66" s="1083"/>
      <c r="AV66" s="1083"/>
      <c r="AW66" s="1083"/>
      <c r="AX66" s="1083"/>
      <c r="AY66" s="1083"/>
      <c r="AZ66" s="1083"/>
      <c r="BA66" s="1083"/>
      <c r="BB66" s="1083"/>
      <c r="BC66" s="1083"/>
      <c r="BD66" s="1083"/>
      <c r="BE66" s="1083"/>
      <c r="BF66" s="1083"/>
      <c r="BG66" s="1083"/>
      <c r="BH66" s="1083"/>
      <c r="BI66" s="1083"/>
      <c r="BJ66" s="1083"/>
      <c r="BK66" s="1083"/>
      <c r="BL66" s="1083"/>
      <c r="BM66" s="1083"/>
      <c r="BN66" s="1083"/>
      <c r="BO66" s="1083"/>
      <c r="BP66" s="1083"/>
      <c r="BQ66" s="1083"/>
      <c r="BR66" s="1083"/>
      <c r="BS66" s="1083"/>
      <c r="BT66" s="1083"/>
      <c r="BU66" s="1083"/>
      <c r="BV66" s="1083"/>
      <c r="BW66" s="1083"/>
      <c r="BX66" s="1083"/>
      <c r="BY66" s="1083"/>
      <c r="BZ66" s="1083"/>
      <c r="CA66" s="1083"/>
      <c r="CB66" s="1083"/>
      <c r="CC66" s="1083"/>
      <c r="CD66" s="1083"/>
      <c r="CE66" s="1083"/>
    </row>
    <row r="67" spans="1:83" s="88" customFormat="1" ht="15.75">
      <c r="A67" s="86"/>
      <c r="B67" s="89"/>
      <c r="C67" s="89"/>
      <c r="D67" s="89"/>
      <c r="F67" s="89"/>
      <c r="G67" s="89"/>
      <c r="H67" s="158"/>
      <c r="I67" s="158"/>
      <c r="J67" s="158"/>
      <c r="O67" s="158"/>
      <c r="P67" s="158"/>
      <c r="Q67" s="158"/>
      <c r="R67" s="158"/>
      <c r="S67" s="158"/>
      <c r="T67" s="158"/>
      <c r="U67" s="158"/>
      <c r="V67" s="158"/>
      <c r="W67" s="158"/>
      <c r="X67" s="158"/>
      <c r="Y67" s="1083"/>
      <c r="Z67" s="1083"/>
      <c r="AA67" s="1083"/>
      <c r="AB67" s="1083"/>
      <c r="AC67" s="1083"/>
      <c r="AD67" s="1083"/>
      <c r="AE67" s="1083"/>
      <c r="AF67" s="1083"/>
      <c r="AG67" s="1083"/>
      <c r="AH67" s="1083"/>
      <c r="AI67" s="1083"/>
      <c r="AJ67" s="1083"/>
      <c r="AK67" s="1083"/>
      <c r="AL67" s="1083"/>
      <c r="AM67" s="1083"/>
      <c r="AN67" s="1083"/>
      <c r="AO67" s="1083"/>
      <c r="AP67" s="1083"/>
      <c r="AQ67" s="1083"/>
      <c r="AR67" s="1083"/>
      <c r="AS67" s="1083"/>
      <c r="AT67" s="1083"/>
      <c r="AU67" s="1083"/>
      <c r="AV67" s="1083"/>
      <c r="AW67" s="1083"/>
      <c r="AX67" s="1083"/>
      <c r="AY67" s="1083"/>
      <c r="AZ67" s="1083"/>
      <c r="BA67" s="1083"/>
      <c r="BB67" s="1083"/>
      <c r="BC67" s="1083"/>
      <c r="BD67" s="1083"/>
      <c r="BE67" s="1083"/>
      <c r="BF67" s="1083"/>
      <c r="BG67" s="1083"/>
      <c r="BH67" s="1083"/>
      <c r="BI67" s="1083"/>
      <c r="BJ67" s="1083"/>
      <c r="BK67" s="1083"/>
      <c r="BL67" s="1083"/>
      <c r="BM67" s="1083"/>
      <c r="BN67" s="1083"/>
      <c r="BO67" s="1083"/>
      <c r="BP67" s="1083"/>
      <c r="BQ67" s="1083"/>
      <c r="BR67" s="1083"/>
      <c r="BS67" s="1083"/>
      <c r="BT67" s="1083"/>
      <c r="BU67" s="1083"/>
      <c r="BV67" s="1083"/>
      <c r="BW67" s="1083"/>
      <c r="BX67" s="1083"/>
      <c r="BY67" s="1083"/>
      <c r="BZ67" s="1083"/>
      <c r="CA67" s="1083"/>
      <c r="CB67" s="1083"/>
      <c r="CC67" s="1083"/>
      <c r="CD67" s="1083"/>
      <c r="CE67" s="1083"/>
    </row>
    <row r="68" spans="1:83" s="88" customFormat="1" ht="15.75">
      <c r="A68" s="907" t="s">
        <v>171</v>
      </c>
      <c r="B68" s="907"/>
      <c r="C68" s="907"/>
      <c r="D68" s="907"/>
      <c r="E68" s="907"/>
      <c r="F68" s="907"/>
      <c r="G68" s="907"/>
      <c r="H68" s="158"/>
      <c r="I68" s="158"/>
      <c r="J68" s="158"/>
      <c r="O68" s="158"/>
      <c r="P68" s="158"/>
      <c r="Q68" s="158"/>
      <c r="R68" s="158"/>
      <c r="S68" s="749"/>
      <c r="T68" s="750" t="s">
        <v>776</v>
      </c>
      <c r="U68" s="768"/>
      <c r="V68" s="768"/>
      <c r="W68" s="768"/>
      <c r="X68" s="768"/>
      <c r="Y68" s="1083"/>
      <c r="Z68" s="1083"/>
      <c r="AA68" s="1083"/>
      <c r="AB68" s="1083"/>
      <c r="AC68" s="1083"/>
      <c r="AD68" s="1083"/>
      <c r="AE68" s="1083"/>
      <c r="AF68" s="1083"/>
      <c r="AG68" s="1083"/>
      <c r="AH68" s="1083"/>
      <c r="AI68" s="1083"/>
      <c r="AJ68" s="1083"/>
      <c r="AK68" s="1083"/>
      <c r="AL68" s="1083"/>
      <c r="AM68" s="1083"/>
      <c r="AN68" s="1083"/>
      <c r="AO68" s="1083"/>
      <c r="AP68" s="1083"/>
      <c r="AQ68" s="1083"/>
      <c r="AR68" s="1083"/>
      <c r="AS68" s="1083"/>
      <c r="AT68" s="1083"/>
      <c r="AU68" s="1083"/>
      <c r="AV68" s="1083"/>
      <c r="AW68" s="1083"/>
      <c r="AX68" s="1083"/>
      <c r="AY68" s="1083"/>
      <c r="AZ68" s="1083"/>
      <c r="BA68" s="1083"/>
      <c r="BB68" s="1083"/>
      <c r="BC68" s="1083"/>
      <c r="BD68" s="1083"/>
      <c r="BE68" s="1083"/>
      <c r="BF68" s="1083"/>
      <c r="BG68" s="1083"/>
      <c r="BH68" s="1083"/>
      <c r="BI68" s="1083"/>
      <c r="BJ68" s="1083"/>
      <c r="BK68" s="1083"/>
      <c r="BL68" s="1083"/>
      <c r="BM68" s="1083"/>
      <c r="BN68" s="1083"/>
      <c r="BO68" s="1083"/>
      <c r="BP68" s="1083"/>
      <c r="BQ68" s="1083"/>
      <c r="BR68" s="1083"/>
      <c r="BS68" s="1083"/>
      <c r="BT68" s="1083"/>
      <c r="BU68" s="1083"/>
      <c r="BV68" s="1083"/>
      <c r="BW68" s="1083"/>
      <c r="BX68" s="1083"/>
      <c r="BY68" s="1083"/>
      <c r="BZ68" s="1083"/>
      <c r="CA68" s="1083"/>
      <c r="CB68" s="1083"/>
      <c r="CC68" s="1083"/>
      <c r="CD68" s="1083"/>
      <c r="CE68" s="1083"/>
    </row>
    <row r="69" spans="1:83" s="88" customFormat="1" ht="84" customHeight="1">
      <c r="A69" s="1182" t="s">
        <v>11</v>
      </c>
      <c r="B69" s="888" t="s">
        <v>766</v>
      </c>
      <c r="C69" s="889"/>
      <c r="D69" s="890"/>
      <c r="E69" s="1087" t="s">
        <v>12</v>
      </c>
      <c r="F69" s="1088"/>
      <c r="G69" s="1089"/>
      <c r="H69" s="1183" t="s">
        <v>767</v>
      </c>
      <c r="I69" s="1184"/>
      <c r="J69" s="1185"/>
      <c r="K69" s="1018" t="s">
        <v>2061</v>
      </c>
      <c r="L69" s="1018"/>
      <c r="M69" s="1018"/>
      <c r="N69" s="1090" t="s">
        <v>2062</v>
      </c>
      <c r="O69" s="1091"/>
      <c r="P69" s="1092"/>
      <c r="Q69" s="1087" t="s">
        <v>772</v>
      </c>
      <c r="R69" s="1088"/>
      <c r="S69" s="1089"/>
      <c r="T69" s="869" t="s">
        <v>2</v>
      </c>
      <c r="U69" s="1122"/>
      <c r="V69" s="1122"/>
      <c r="W69" s="1122"/>
      <c r="X69" s="1122"/>
      <c r="Y69" s="1083"/>
      <c r="Z69" s="1083"/>
      <c r="AA69" s="1083"/>
      <c r="AB69" s="1083"/>
      <c r="AC69" s="1083"/>
      <c r="AD69" s="1083"/>
      <c r="AE69" s="1083"/>
      <c r="AF69" s="1083"/>
      <c r="AG69" s="1083"/>
      <c r="AH69" s="1083"/>
      <c r="AI69" s="1083"/>
      <c r="AJ69" s="1083"/>
      <c r="AK69" s="1083"/>
      <c r="AL69" s="1083"/>
      <c r="AM69" s="1083"/>
      <c r="AN69" s="1083"/>
      <c r="AO69" s="1083"/>
      <c r="AP69" s="1083"/>
      <c r="AQ69" s="1083"/>
      <c r="AR69" s="1083"/>
      <c r="AS69" s="1083"/>
      <c r="AT69" s="1083"/>
      <c r="AU69" s="1083"/>
      <c r="AV69" s="1083"/>
      <c r="AW69" s="1083"/>
      <c r="AX69" s="1083"/>
      <c r="AY69" s="1083"/>
      <c r="AZ69" s="1083"/>
      <c r="BA69" s="1083"/>
      <c r="BB69" s="1083"/>
      <c r="BC69" s="1083"/>
      <c r="BD69" s="1083"/>
      <c r="BE69" s="1083"/>
      <c r="BF69" s="1083"/>
      <c r="BG69" s="1083"/>
      <c r="BH69" s="1083"/>
      <c r="BI69" s="1083"/>
      <c r="BJ69" s="1083"/>
      <c r="BK69" s="1083"/>
      <c r="BL69" s="1083"/>
      <c r="BM69" s="1083"/>
      <c r="BN69" s="1083"/>
      <c r="BO69" s="1083"/>
      <c r="BP69" s="1083"/>
      <c r="BQ69" s="1083"/>
      <c r="BR69" s="1083"/>
      <c r="BS69" s="1083"/>
      <c r="BT69" s="1083"/>
      <c r="BU69" s="1083"/>
      <c r="BV69" s="1083"/>
      <c r="BW69" s="1083"/>
      <c r="BX69" s="1083"/>
      <c r="BY69" s="1083"/>
      <c r="BZ69" s="1083"/>
      <c r="CA69" s="1083"/>
      <c r="CB69" s="1083"/>
      <c r="CC69" s="1083"/>
      <c r="CD69" s="1083"/>
      <c r="CE69" s="1083"/>
    </row>
    <row r="70" spans="1:83" s="88" customFormat="1" ht="15.75">
      <c r="A70" s="1186"/>
      <c r="B70" s="1093" t="s">
        <v>13</v>
      </c>
      <c r="C70" s="1087" t="s">
        <v>1</v>
      </c>
      <c r="D70" s="1089"/>
      <c r="E70" s="1093" t="s">
        <v>13</v>
      </c>
      <c r="F70" s="1087" t="s">
        <v>1</v>
      </c>
      <c r="G70" s="1089"/>
      <c r="H70" s="1093" t="s">
        <v>5</v>
      </c>
      <c r="I70" s="1093" t="s">
        <v>6</v>
      </c>
      <c r="J70" s="1093" t="s">
        <v>7</v>
      </c>
      <c r="K70" s="881" t="s">
        <v>5</v>
      </c>
      <c r="L70" s="881" t="s">
        <v>6</v>
      </c>
      <c r="M70" s="881" t="s">
        <v>7</v>
      </c>
      <c r="N70" s="883" t="s">
        <v>5</v>
      </c>
      <c r="O70" s="883" t="s">
        <v>6</v>
      </c>
      <c r="P70" s="883" t="s">
        <v>7</v>
      </c>
      <c r="Q70" s="1093" t="s">
        <v>5</v>
      </c>
      <c r="R70" s="1093" t="s">
        <v>6</v>
      </c>
      <c r="S70" s="1093" t="s">
        <v>7</v>
      </c>
      <c r="T70" s="870"/>
      <c r="U70" s="1122"/>
      <c r="V70" s="1122"/>
      <c r="W70" s="1122"/>
      <c r="X70" s="1122"/>
      <c r="Y70" s="1083"/>
      <c r="Z70" s="1083"/>
      <c r="AA70" s="1083"/>
      <c r="AB70" s="1083"/>
      <c r="AC70" s="1083"/>
      <c r="AD70" s="1083"/>
      <c r="AE70" s="1083"/>
      <c r="AF70" s="1083"/>
      <c r="AG70" s="1083"/>
      <c r="AH70" s="1083"/>
      <c r="AI70" s="1083"/>
      <c r="AJ70" s="1083"/>
      <c r="AK70" s="1083"/>
      <c r="AL70" s="1083"/>
      <c r="AM70" s="1083"/>
      <c r="AN70" s="1083"/>
      <c r="AO70" s="1083"/>
      <c r="AP70" s="1083"/>
      <c r="AQ70" s="1083"/>
      <c r="AR70" s="1083"/>
      <c r="AS70" s="1083"/>
      <c r="AT70" s="1083"/>
      <c r="AU70" s="1083"/>
      <c r="AV70" s="1083"/>
      <c r="AW70" s="1083"/>
      <c r="AX70" s="1083"/>
      <c r="AY70" s="1083"/>
      <c r="AZ70" s="1083"/>
      <c r="BA70" s="1083"/>
      <c r="BB70" s="1083"/>
      <c r="BC70" s="1083"/>
      <c r="BD70" s="1083"/>
      <c r="BE70" s="1083"/>
      <c r="BF70" s="1083"/>
      <c r="BG70" s="1083"/>
      <c r="BH70" s="1083"/>
      <c r="BI70" s="1083"/>
      <c r="BJ70" s="1083"/>
      <c r="BK70" s="1083"/>
      <c r="BL70" s="1083"/>
      <c r="BM70" s="1083"/>
      <c r="BN70" s="1083"/>
      <c r="BO70" s="1083"/>
      <c r="BP70" s="1083"/>
      <c r="BQ70" s="1083"/>
      <c r="BR70" s="1083"/>
      <c r="BS70" s="1083"/>
      <c r="BT70" s="1083"/>
      <c r="BU70" s="1083"/>
      <c r="BV70" s="1083"/>
      <c r="BW70" s="1083"/>
      <c r="BX70" s="1083"/>
      <c r="BY70" s="1083"/>
      <c r="BZ70" s="1083"/>
      <c r="CA70" s="1083"/>
      <c r="CB70" s="1083"/>
      <c r="CC70" s="1083"/>
      <c r="CD70" s="1083"/>
      <c r="CE70" s="1083"/>
    </row>
    <row r="71" spans="1:83" s="88" customFormat="1" ht="15.75">
      <c r="A71" s="1187"/>
      <c r="B71" s="1097"/>
      <c r="C71" s="1098" t="s">
        <v>3</v>
      </c>
      <c r="D71" s="1098" t="s">
        <v>14</v>
      </c>
      <c r="E71" s="1097"/>
      <c r="F71" s="1098" t="s">
        <v>3</v>
      </c>
      <c r="G71" s="1098" t="s">
        <v>14</v>
      </c>
      <c r="H71" s="1097"/>
      <c r="I71" s="1097"/>
      <c r="J71" s="1097"/>
      <c r="K71" s="882"/>
      <c r="L71" s="882"/>
      <c r="M71" s="882"/>
      <c r="N71" s="884"/>
      <c r="O71" s="884"/>
      <c r="P71" s="884"/>
      <c r="Q71" s="1097"/>
      <c r="R71" s="1097"/>
      <c r="S71" s="1097"/>
      <c r="T71" s="840"/>
      <c r="U71" s="1122"/>
      <c r="V71" s="1122"/>
      <c r="W71" s="1122"/>
      <c r="X71" s="1122"/>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3"/>
      <c r="AY71" s="1083"/>
      <c r="AZ71" s="1083"/>
      <c r="BA71" s="1083"/>
      <c r="BB71" s="1083"/>
      <c r="BC71" s="1083"/>
      <c r="BD71" s="1083"/>
      <c r="BE71" s="1083"/>
      <c r="BF71" s="1083"/>
      <c r="BG71" s="1083"/>
      <c r="BH71" s="1083"/>
      <c r="BI71" s="1083"/>
      <c r="BJ71" s="1083"/>
      <c r="BK71" s="1083"/>
      <c r="BL71" s="1083"/>
      <c r="BM71" s="1083"/>
      <c r="BN71" s="1083"/>
      <c r="BO71" s="1083"/>
      <c r="BP71" s="1083"/>
      <c r="BQ71" s="1083"/>
      <c r="BR71" s="1083"/>
      <c r="BS71" s="1083"/>
      <c r="BT71" s="1083"/>
      <c r="BU71" s="1083"/>
      <c r="BV71" s="1083"/>
      <c r="BW71" s="1083"/>
      <c r="BX71" s="1083"/>
      <c r="BY71" s="1083"/>
      <c r="BZ71" s="1083"/>
      <c r="CA71" s="1083"/>
      <c r="CB71" s="1083"/>
      <c r="CC71" s="1083"/>
      <c r="CD71" s="1083"/>
      <c r="CE71" s="1083"/>
    </row>
    <row r="72" spans="1:83" s="88" customFormat="1" ht="15.75">
      <c r="A72" s="1099">
        <v>1</v>
      </c>
      <c r="B72" s="1100">
        <v>2</v>
      </c>
      <c r="C72" s="1099">
        <v>3</v>
      </c>
      <c r="D72" s="1100">
        <v>4</v>
      </c>
      <c r="E72" s="1099">
        <v>5</v>
      </c>
      <c r="F72" s="1100">
        <v>6</v>
      </c>
      <c r="G72" s="1099">
        <v>7</v>
      </c>
      <c r="H72" s="1100">
        <v>8</v>
      </c>
      <c r="I72" s="1099">
        <v>9</v>
      </c>
      <c r="J72" s="1100">
        <v>10</v>
      </c>
      <c r="K72" s="1099">
        <v>11</v>
      </c>
      <c r="L72" s="1100">
        <v>12</v>
      </c>
      <c r="M72" s="1099">
        <v>13</v>
      </c>
      <c r="N72" s="1100">
        <v>14</v>
      </c>
      <c r="O72" s="1099">
        <v>15</v>
      </c>
      <c r="P72" s="1100">
        <v>16</v>
      </c>
      <c r="Q72" s="1099">
        <v>17</v>
      </c>
      <c r="R72" s="1100">
        <v>18</v>
      </c>
      <c r="S72" s="1099">
        <v>19</v>
      </c>
      <c r="T72" s="771">
        <v>20</v>
      </c>
      <c r="U72" s="1123"/>
      <c r="V72" s="1123"/>
      <c r="W72" s="1123"/>
      <c r="X72" s="1123"/>
      <c r="Y72" s="1083"/>
      <c r="Z72" s="1083"/>
      <c r="AA72" s="1083"/>
      <c r="AB72" s="1083"/>
      <c r="AC72" s="1083"/>
      <c r="AD72" s="1083"/>
      <c r="AE72" s="1083"/>
      <c r="AF72" s="1083"/>
      <c r="AG72" s="1083"/>
      <c r="AH72" s="1083"/>
      <c r="AI72" s="1083"/>
      <c r="AJ72" s="1083"/>
      <c r="AK72" s="1083"/>
      <c r="AL72" s="1083"/>
      <c r="AM72" s="1083"/>
      <c r="AN72" s="1083"/>
      <c r="AO72" s="1083"/>
      <c r="AP72" s="1083"/>
      <c r="AQ72" s="1083"/>
      <c r="AR72" s="1083"/>
      <c r="AS72" s="1083"/>
      <c r="AT72" s="1083"/>
      <c r="AU72" s="1083"/>
      <c r="AV72" s="1083"/>
      <c r="AW72" s="1083"/>
      <c r="AX72" s="1083"/>
      <c r="AY72" s="1083"/>
      <c r="AZ72" s="1083"/>
      <c r="BA72" s="1083"/>
      <c r="BB72" s="1083"/>
      <c r="BC72" s="1083"/>
      <c r="BD72" s="1083"/>
      <c r="BE72" s="1083"/>
      <c r="BF72" s="1083"/>
      <c r="BG72" s="1083"/>
      <c r="BH72" s="1083"/>
      <c r="BI72" s="1083"/>
      <c r="BJ72" s="1083"/>
      <c r="BK72" s="1083"/>
      <c r="BL72" s="1083"/>
      <c r="BM72" s="1083"/>
      <c r="BN72" s="1083"/>
      <c r="BO72" s="1083"/>
      <c r="BP72" s="1083"/>
      <c r="BQ72" s="1083"/>
      <c r="BR72" s="1083"/>
      <c r="BS72" s="1083"/>
      <c r="BT72" s="1083"/>
      <c r="BU72" s="1083"/>
      <c r="BV72" s="1083"/>
      <c r="BW72" s="1083"/>
      <c r="BX72" s="1083"/>
      <c r="BY72" s="1083"/>
      <c r="BZ72" s="1083"/>
      <c r="CA72" s="1083"/>
      <c r="CB72" s="1083"/>
      <c r="CC72" s="1083"/>
      <c r="CD72" s="1083"/>
      <c r="CE72" s="1083"/>
    </row>
    <row r="73" spans="1:83" s="88" customFormat="1" ht="15.75">
      <c r="A73" s="1101" t="s">
        <v>212</v>
      </c>
      <c r="B73" s="1102" t="s">
        <v>154</v>
      </c>
      <c r="C73" s="1100"/>
      <c r="D73" s="1100"/>
      <c r="E73" s="1100"/>
      <c r="F73" s="1100"/>
      <c r="G73" s="1100"/>
      <c r="H73" s="1100"/>
      <c r="I73" s="1100"/>
      <c r="J73" s="1100"/>
      <c r="K73" s="711"/>
      <c r="L73" s="711"/>
      <c r="M73" s="711"/>
      <c r="N73" s="91"/>
      <c r="O73" s="91"/>
      <c r="P73" s="91"/>
      <c r="Q73" s="1100"/>
      <c r="R73" s="1100"/>
      <c r="S73" s="1100"/>
      <c r="T73" s="76"/>
      <c r="U73" s="1123"/>
      <c r="V73" s="1123"/>
      <c r="W73" s="1123"/>
      <c r="X73" s="1123"/>
      <c r="Y73" s="1083"/>
      <c r="Z73" s="1083"/>
      <c r="AA73" s="1083"/>
      <c r="AB73" s="1083"/>
      <c r="AC73" s="1083"/>
      <c r="AD73" s="1083"/>
      <c r="AE73" s="1083"/>
      <c r="AF73" s="1083"/>
      <c r="AG73" s="1083"/>
      <c r="AH73" s="1083"/>
      <c r="AI73" s="1083"/>
      <c r="AJ73" s="1083"/>
      <c r="AK73" s="1083"/>
      <c r="AL73" s="1083"/>
      <c r="AM73" s="1083"/>
      <c r="AN73" s="1083"/>
      <c r="AO73" s="1083"/>
      <c r="AP73" s="1083"/>
      <c r="AQ73" s="1083"/>
      <c r="AR73" s="1083"/>
      <c r="AS73" s="1083"/>
      <c r="AT73" s="1083"/>
      <c r="AU73" s="1083"/>
      <c r="AV73" s="1083"/>
      <c r="AW73" s="1083"/>
      <c r="AX73" s="1083"/>
      <c r="AY73" s="1083"/>
      <c r="AZ73" s="1083"/>
      <c r="BA73" s="1083"/>
      <c r="BB73" s="1083"/>
      <c r="BC73" s="1083"/>
      <c r="BD73" s="1083"/>
      <c r="BE73" s="1083"/>
      <c r="BF73" s="1083"/>
      <c r="BG73" s="1083"/>
      <c r="BH73" s="1083"/>
      <c r="BI73" s="1083"/>
      <c r="BJ73" s="1083"/>
      <c r="BK73" s="1083"/>
      <c r="BL73" s="1083"/>
      <c r="BM73" s="1083"/>
      <c r="BN73" s="1083"/>
      <c r="BO73" s="1083"/>
      <c r="BP73" s="1083"/>
      <c r="BQ73" s="1083"/>
      <c r="BR73" s="1083"/>
      <c r="BS73" s="1083"/>
      <c r="BT73" s="1083"/>
      <c r="BU73" s="1083"/>
      <c r="BV73" s="1083"/>
      <c r="BW73" s="1083"/>
      <c r="BX73" s="1083"/>
      <c r="BY73" s="1083"/>
      <c r="BZ73" s="1083"/>
      <c r="CA73" s="1083"/>
      <c r="CB73" s="1083"/>
      <c r="CC73" s="1083"/>
      <c r="CD73" s="1083"/>
      <c r="CE73" s="1083"/>
    </row>
    <row r="74" spans="1:83" s="88" customFormat="1" ht="78.75">
      <c r="A74" s="1103" t="s">
        <v>23</v>
      </c>
      <c r="B74" s="1104" t="s">
        <v>429</v>
      </c>
      <c r="C74" s="1105" t="s">
        <v>430</v>
      </c>
      <c r="D74" s="1105" t="s">
        <v>431</v>
      </c>
      <c r="E74" s="1104" t="s">
        <v>432</v>
      </c>
      <c r="F74" s="1105" t="s">
        <v>433</v>
      </c>
      <c r="G74" s="1105" t="s">
        <v>434</v>
      </c>
      <c r="H74" s="787">
        <v>770</v>
      </c>
      <c r="I74" s="787"/>
      <c r="J74" s="787"/>
      <c r="K74" s="490">
        <v>1.1499999999999999</v>
      </c>
      <c r="L74" s="490"/>
      <c r="M74" s="490"/>
      <c r="N74" s="787">
        <f>K74*H74</f>
        <v>885.49999999999989</v>
      </c>
      <c r="O74" s="787"/>
      <c r="P74" s="787"/>
      <c r="Q74" s="787">
        <v>910</v>
      </c>
      <c r="R74" s="787"/>
      <c r="S74" s="787"/>
      <c r="T74" s="73" t="s">
        <v>763</v>
      </c>
      <c r="U74" s="158"/>
      <c r="V74" s="158"/>
      <c r="W74" s="158"/>
      <c r="X74" s="158"/>
      <c r="Y74" s="1083"/>
      <c r="Z74" s="1083"/>
      <c r="AA74" s="1083"/>
      <c r="AB74" s="1083"/>
      <c r="AC74" s="1083"/>
      <c r="AD74" s="1083"/>
      <c r="AE74" s="1083"/>
      <c r="AF74" s="1083"/>
      <c r="AG74" s="1083"/>
      <c r="AH74" s="1083"/>
      <c r="AI74" s="1083"/>
      <c r="AJ74" s="1083"/>
      <c r="AK74" s="1083"/>
      <c r="AL74" s="1083"/>
      <c r="AM74" s="1083"/>
      <c r="AN74" s="1083"/>
      <c r="AO74" s="1083"/>
      <c r="AP74" s="1083"/>
      <c r="AQ74" s="1083"/>
      <c r="AR74" s="1083"/>
      <c r="AS74" s="1083"/>
      <c r="AT74" s="1083"/>
      <c r="AU74" s="1083"/>
      <c r="AV74" s="1083"/>
      <c r="AW74" s="1083"/>
      <c r="AX74" s="1083"/>
      <c r="AY74" s="1083"/>
      <c r="AZ74" s="1083"/>
      <c r="BA74" s="1083"/>
      <c r="BB74" s="1083"/>
      <c r="BC74" s="1083"/>
      <c r="BD74" s="1083"/>
      <c r="BE74" s="1083"/>
      <c r="BF74" s="1083"/>
      <c r="BG74" s="1083"/>
      <c r="BH74" s="1083"/>
      <c r="BI74" s="1083"/>
      <c r="BJ74" s="1083"/>
      <c r="BK74" s="1083"/>
      <c r="BL74" s="1083"/>
      <c r="BM74" s="1083"/>
      <c r="BN74" s="1083"/>
      <c r="BO74" s="1083"/>
      <c r="BP74" s="1083"/>
      <c r="BQ74" s="1083"/>
      <c r="BR74" s="1083"/>
      <c r="BS74" s="1083"/>
      <c r="BT74" s="1083"/>
      <c r="BU74" s="1083"/>
      <c r="BV74" s="1083"/>
      <c r="BW74" s="1083"/>
      <c r="BX74" s="1083"/>
      <c r="BY74" s="1083"/>
      <c r="BZ74" s="1083"/>
      <c r="CA74" s="1083"/>
      <c r="CB74" s="1083"/>
      <c r="CC74" s="1083"/>
      <c r="CD74" s="1083"/>
      <c r="CE74" s="1083"/>
    </row>
    <row r="75" spans="1:83" s="88" customFormat="1" ht="78.75">
      <c r="A75" s="1103" t="s">
        <v>24</v>
      </c>
      <c r="B75" s="1104" t="s">
        <v>435</v>
      </c>
      <c r="C75" s="1105" t="s">
        <v>436</v>
      </c>
      <c r="D75" s="1105" t="s">
        <v>437</v>
      </c>
      <c r="E75" s="1104" t="s">
        <v>435</v>
      </c>
      <c r="F75" s="1105" t="s">
        <v>438</v>
      </c>
      <c r="G75" s="1105" t="s">
        <v>437</v>
      </c>
      <c r="H75" s="787">
        <v>1400</v>
      </c>
      <c r="I75" s="787">
        <v>510</v>
      </c>
      <c r="J75" s="787">
        <v>320</v>
      </c>
      <c r="K75" s="490">
        <v>1.25</v>
      </c>
      <c r="L75" s="490">
        <v>1.1499999999999999</v>
      </c>
      <c r="M75" s="490">
        <v>1.1000000000000001</v>
      </c>
      <c r="N75" s="787">
        <f t="shared" ref="N75:P95" si="0">K75*H75</f>
        <v>1750</v>
      </c>
      <c r="O75" s="787">
        <f t="shared" si="0"/>
        <v>586.5</v>
      </c>
      <c r="P75" s="787">
        <f t="shared" si="0"/>
        <v>352</v>
      </c>
      <c r="Q75" s="787">
        <v>1800</v>
      </c>
      <c r="R75" s="787">
        <v>600</v>
      </c>
      <c r="S75" s="787">
        <v>360</v>
      </c>
      <c r="T75" s="73" t="s">
        <v>113</v>
      </c>
      <c r="U75" s="158"/>
      <c r="V75" s="158"/>
      <c r="W75" s="158"/>
      <c r="X75" s="158"/>
      <c r="Y75" s="1083"/>
      <c r="Z75" s="1083"/>
      <c r="AA75" s="1083"/>
      <c r="AB75" s="1083"/>
      <c r="AC75" s="1083"/>
      <c r="AD75" s="1083"/>
      <c r="AE75" s="1083"/>
      <c r="AF75" s="1083"/>
      <c r="AG75" s="1083"/>
      <c r="AH75" s="1083"/>
      <c r="AI75" s="1083"/>
      <c r="AJ75" s="1083"/>
      <c r="AK75" s="1083"/>
      <c r="AL75" s="1083"/>
      <c r="AM75" s="1083"/>
      <c r="AN75" s="1083"/>
      <c r="AO75" s="1083"/>
      <c r="AP75" s="1083"/>
      <c r="AQ75" s="1083"/>
      <c r="AR75" s="1083"/>
      <c r="AS75" s="1083"/>
      <c r="AT75" s="1083"/>
      <c r="AU75" s="1083"/>
      <c r="AV75" s="1083"/>
      <c r="AW75" s="1083"/>
      <c r="AX75" s="1083"/>
      <c r="AY75" s="1083"/>
      <c r="AZ75" s="1083"/>
      <c r="BA75" s="1083"/>
      <c r="BB75" s="1083"/>
      <c r="BC75" s="1083"/>
      <c r="BD75" s="1083"/>
      <c r="BE75" s="1083"/>
      <c r="BF75" s="1083"/>
      <c r="BG75" s="1083"/>
      <c r="BH75" s="1083"/>
      <c r="BI75" s="1083"/>
      <c r="BJ75" s="1083"/>
      <c r="BK75" s="1083"/>
      <c r="BL75" s="1083"/>
      <c r="BM75" s="1083"/>
      <c r="BN75" s="1083"/>
      <c r="BO75" s="1083"/>
      <c r="BP75" s="1083"/>
      <c r="BQ75" s="1083"/>
      <c r="BR75" s="1083"/>
      <c r="BS75" s="1083"/>
      <c r="BT75" s="1083"/>
      <c r="BU75" s="1083"/>
      <c r="BV75" s="1083"/>
      <c r="BW75" s="1083"/>
      <c r="BX75" s="1083"/>
      <c r="BY75" s="1083"/>
      <c r="BZ75" s="1083"/>
      <c r="CA75" s="1083"/>
      <c r="CB75" s="1083"/>
      <c r="CC75" s="1083"/>
      <c r="CD75" s="1083"/>
      <c r="CE75" s="1083"/>
    </row>
    <row r="76" spans="1:83" s="88" customFormat="1" ht="110.25">
      <c r="A76" s="1103" t="s">
        <v>155</v>
      </c>
      <c r="B76" s="1104" t="s">
        <v>439</v>
      </c>
      <c r="C76" s="1105" t="s">
        <v>440</v>
      </c>
      <c r="D76" s="1105" t="s">
        <v>441</v>
      </c>
      <c r="E76" s="1104" t="s">
        <v>439</v>
      </c>
      <c r="F76" s="1105" t="s">
        <v>440</v>
      </c>
      <c r="G76" s="1105" t="s">
        <v>442</v>
      </c>
      <c r="H76" s="787">
        <v>770</v>
      </c>
      <c r="I76" s="787"/>
      <c r="J76" s="787"/>
      <c r="K76" s="490">
        <v>1.1499999999999999</v>
      </c>
      <c r="L76" s="490"/>
      <c r="M76" s="490"/>
      <c r="N76" s="787">
        <f t="shared" si="0"/>
        <v>885.49999999999989</v>
      </c>
      <c r="O76" s="787"/>
      <c r="P76" s="787"/>
      <c r="Q76" s="787">
        <v>910</v>
      </c>
      <c r="R76" s="787"/>
      <c r="S76" s="787"/>
      <c r="T76" s="73" t="s">
        <v>111</v>
      </c>
      <c r="U76" s="158"/>
      <c r="V76" s="158"/>
      <c r="W76" s="158"/>
      <c r="X76" s="158"/>
      <c r="Y76" s="1083"/>
      <c r="Z76" s="1083"/>
      <c r="AA76" s="1083"/>
      <c r="AB76" s="1083"/>
      <c r="AC76" s="1083"/>
      <c r="AD76" s="1083"/>
      <c r="AE76" s="1083"/>
      <c r="AF76" s="1083"/>
      <c r="AG76" s="1083"/>
      <c r="AH76" s="1083"/>
      <c r="AI76" s="1083"/>
      <c r="AJ76" s="1083"/>
      <c r="AK76" s="1083"/>
      <c r="AL76" s="1083"/>
      <c r="AM76" s="1083"/>
      <c r="AN76" s="1083"/>
      <c r="AO76" s="1083"/>
      <c r="AP76" s="1083"/>
      <c r="AQ76" s="1083"/>
      <c r="AR76" s="1083"/>
      <c r="AS76" s="1083"/>
      <c r="AT76" s="1083"/>
      <c r="AU76" s="1083"/>
      <c r="AV76" s="1083"/>
      <c r="AW76" s="1083"/>
      <c r="AX76" s="1083"/>
      <c r="AY76" s="1083"/>
      <c r="AZ76" s="1083"/>
      <c r="BA76" s="1083"/>
      <c r="BB76" s="1083"/>
      <c r="BC76" s="1083"/>
      <c r="BD76" s="1083"/>
      <c r="BE76" s="1083"/>
      <c r="BF76" s="1083"/>
      <c r="BG76" s="1083"/>
      <c r="BH76" s="1083"/>
      <c r="BI76" s="1083"/>
      <c r="BJ76" s="1083"/>
      <c r="BK76" s="1083"/>
      <c r="BL76" s="1083"/>
      <c r="BM76" s="1083"/>
      <c r="BN76" s="1083"/>
      <c r="BO76" s="1083"/>
      <c r="BP76" s="1083"/>
      <c r="BQ76" s="1083"/>
      <c r="BR76" s="1083"/>
      <c r="BS76" s="1083"/>
      <c r="BT76" s="1083"/>
      <c r="BU76" s="1083"/>
      <c r="BV76" s="1083"/>
      <c r="BW76" s="1083"/>
      <c r="BX76" s="1083"/>
      <c r="BY76" s="1083"/>
      <c r="BZ76" s="1083"/>
      <c r="CA76" s="1083"/>
      <c r="CB76" s="1083"/>
      <c r="CC76" s="1083"/>
      <c r="CD76" s="1083"/>
      <c r="CE76" s="1083"/>
    </row>
    <row r="77" spans="1:83" s="88" customFormat="1" ht="78.75">
      <c r="A77" s="1103" t="s">
        <v>156</v>
      </c>
      <c r="B77" s="1104" t="s">
        <v>443</v>
      </c>
      <c r="C77" s="1105" t="s">
        <v>444</v>
      </c>
      <c r="D77" s="1105" t="s">
        <v>445</v>
      </c>
      <c r="E77" s="1104" t="s">
        <v>446</v>
      </c>
      <c r="F77" s="1105" t="s">
        <v>447</v>
      </c>
      <c r="G77" s="1105" t="s">
        <v>448</v>
      </c>
      <c r="H77" s="787">
        <v>1100</v>
      </c>
      <c r="I77" s="787"/>
      <c r="J77" s="787"/>
      <c r="K77" s="490">
        <v>1.2</v>
      </c>
      <c r="L77" s="490"/>
      <c r="M77" s="490"/>
      <c r="N77" s="787">
        <f t="shared" si="0"/>
        <v>1320</v>
      </c>
      <c r="O77" s="787"/>
      <c r="P77" s="787"/>
      <c r="Q77" s="787">
        <v>1400</v>
      </c>
      <c r="R77" s="787"/>
      <c r="S77" s="787"/>
      <c r="T77" s="73" t="s">
        <v>763</v>
      </c>
      <c r="U77" s="158"/>
      <c r="V77" s="158"/>
      <c r="W77" s="158"/>
      <c r="X77" s="158"/>
      <c r="Y77" s="1083"/>
      <c r="Z77" s="1083"/>
      <c r="AA77" s="1083"/>
      <c r="AB77" s="1083"/>
      <c r="AC77" s="1083"/>
      <c r="AD77" s="1083"/>
      <c r="AE77" s="1083"/>
      <c r="AF77" s="1083"/>
      <c r="AG77" s="1083"/>
      <c r="AH77" s="1083"/>
      <c r="AI77" s="1083"/>
      <c r="AJ77" s="1083"/>
      <c r="AK77" s="1083"/>
      <c r="AL77" s="1083"/>
      <c r="AM77" s="1083"/>
      <c r="AN77" s="1083"/>
      <c r="AO77" s="1083"/>
      <c r="AP77" s="1083"/>
      <c r="AQ77" s="1083"/>
      <c r="AR77" s="1083"/>
      <c r="AS77" s="1083"/>
      <c r="AT77" s="1083"/>
      <c r="AU77" s="1083"/>
      <c r="AV77" s="1083"/>
      <c r="AW77" s="1083"/>
      <c r="AX77" s="1083"/>
      <c r="AY77" s="1083"/>
      <c r="AZ77" s="1083"/>
      <c r="BA77" s="1083"/>
      <c r="BB77" s="1083"/>
      <c r="BC77" s="1083"/>
      <c r="BD77" s="1083"/>
      <c r="BE77" s="1083"/>
      <c r="BF77" s="1083"/>
      <c r="BG77" s="1083"/>
      <c r="BH77" s="1083"/>
      <c r="BI77" s="1083"/>
      <c r="BJ77" s="1083"/>
      <c r="BK77" s="1083"/>
      <c r="BL77" s="1083"/>
      <c r="BM77" s="1083"/>
      <c r="BN77" s="1083"/>
      <c r="BO77" s="1083"/>
      <c r="BP77" s="1083"/>
      <c r="BQ77" s="1083"/>
      <c r="BR77" s="1083"/>
      <c r="BS77" s="1083"/>
      <c r="BT77" s="1083"/>
      <c r="BU77" s="1083"/>
      <c r="BV77" s="1083"/>
      <c r="BW77" s="1083"/>
      <c r="BX77" s="1083"/>
      <c r="BY77" s="1083"/>
      <c r="BZ77" s="1083"/>
      <c r="CA77" s="1083"/>
      <c r="CB77" s="1083"/>
      <c r="CC77" s="1083"/>
      <c r="CD77" s="1083"/>
      <c r="CE77" s="1083"/>
    </row>
    <row r="78" spans="1:83" s="88" customFormat="1" ht="78.75">
      <c r="A78" s="1103" t="s">
        <v>162</v>
      </c>
      <c r="B78" s="1104" t="s">
        <v>449</v>
      </c>
      <c r="C78" s="1105" t="s">
        <v>450</v>
      </c>
      <c r="D78" s="1105" t="s">
        <v>451</v>
      </c>
      <c r="E78" s="1104" t="s">
        <v>452</v>
      </c>
      <c r="F78" s="1105" t="s">
        <v>453</v>
      </c>
      <c r="G78" s="1105" t="s">
        <v>454</v>
      </c>
      <c r="H78" s="787">
        <v>1100</v>
      </c>
      <c r="I78" s="787"/>
      <c r="J78" s="787"/>
      <c r="K78" s="490">
        <v>1.2</v>
      </c>
      <c r="L78" s="490"/>
      <c r="M78" s="490"/>
      <c r="N78" s="787">
        <f t="shared" si="0"/>
        <v>1320</v>
      </c>
      <c r="O78" s="787"/>
      <c r="P78" s="787"/>
      <c r="Q78" s="787">
        <v>1400</v>
      </c>
      <c r="R78" s="787"/>
      <c r="S78" s="787"/>
      <c r="T78" s="73" t="s">
        <v>763</v>
      </c>
      <c r="U78" s="158"/>
      <c r="V78" s="158"/>
      <c r="W78" s="158"/>
      <c r="X78" s="158"/>
      <c r="Y78" s="1083"/>
      <c r="Z78" s="1083"/>
      <c r="AA78" s="1083"/>
      <c r="AB78" s="1083"/>
      <c r="AC78" s="1083"/>
      <c r="AD78" s="1083"/>
      <c r="AE78" s="1083"/>
      <c r="AF78" s="1083"/>
      <c r="AG78" s="1083"/>
      <c r="AH78" s="1083"/>
      <c r="AI78" s="1083"/>
      <c r="AJ78" s="1083"/>
      <c r="AK78" s="1083"/>
      <c r="AL78" s="1083"/>
      <c r="AM78" s="1083"/>
      <c r="AN78" s="1083"/>
      <c r="AO78" s="1083"/>
      <c r="AP78" s="1083"/>
      <c r="AQ78" s="1083"/>
      <c r="AR78" s="1083"/>
      <c r="AS78" s="1083"/>
      <c r="AT78" s="1083"/>
      <c r="AU78" s="1083"/>
      <c r="AV78" s="1083"/>
      <c r="AW78" s="1083"/>
      <c r="AX78" s="1083"/>
      <c r="AY78" s="1083"/>
      <c r="AZ78" s="1083"/>
      <c r="BA78" s="1083"/>
      <c r="BB78" s="1083"/>
      <c r="BC78" s="1083"/>
      <c r="BD78" s="1083"/>
      <c r="BE78" s="1083"/>
      <c r="BF78" s="1083"/>
      <c r="BG78" s="1083"/>
      <c r="BH78" s="1083"/>
      <c r="BI78" s="1083"/>
      <c r="BJ78" s="1083"/>
      <c r="BK78" s="1083"/>
      <c r="BL78" s="1083"/>
      <c r="BM78" s="1083"/>
      <c r="BN78" s="1083"/>
      <c r="BO78" s="1083"/>
      <c r="BP78" s="1083"/>
      <c r="BQ78" s="1083"/>
      <c r="BR78" s="1083"/>
      <c r="BS78" s="1083"/>
      <c r="BT78" s="1083"/>
      <c r="BU78" s="1083"/>
      <c r="BV78" s="1083"/>
      <c r="BW78" s="1083"/>
      <c r="BX78" s="1083"/>
      <c r="BY78" s="1083"/>
      <c r="BZ78" s="1083"/>
      <c r="CA78" s="1083"/>
      <c r="CB78" s="1083"/>
      <c r="CC78" s="1083"/>
      <c r="CD78" s="1083"/>
      <c r="CE78" s="1083"/>
    </row>
    <row r="79" spans="1:83" s="88" customFormat="1" ht="31.5">
      <c r="A79" s="1103" t="s">
        <v>163</v>
      </c>
      <c r="B79" s="1104" t="s">
        <v>455</v>
      </c>
      <c r="C79" s="1105" t="s">
        <v>456</v>
      </c>
      <c r="D79" s="1105" t="s">
        <v>457</v>
      </c>
      <c r="E79" s="1104" t="s">
        <v>455</v>
      </c>
      <c r="F79" s="1105" t="s">
        <v>456</v>
      </c>
      <c r="G79" s="1105" t="s">
        <v>452</v>
      </c>
      <c r="H79" s="787">
        <v>1300</v>
      </c>
      <c r="I79" s="787"/>
      <c r="J79" s="787"/>
      <c r="K79" s="490">
        <v>1.2</v>
      </c>
      <c r="L79" s="490"/>
      <c r="M79" s="490"/>
      <c r="N79" s="787">
        <f t="shared" si="0"/>
        <v>1560</v>
      </c>
      <c r="O79" s="787"/>
      <c r="P79" s="787"/>
      <c r="Q79" s="787">
        <v>1600</v>
      </c>
      <c r="R79" s="787"/>
      <c r="S79" s="787"/>
      <c r="T79" s="73" t="s">
        <v>112</v>
      </c>
      <c r="U79" s="158"/>
      <c r="V79" s="158"/>
      <c r="W79" s="158"/>
      <c r="X79" s="158"/>
      <c r="Y79" s="1083"/>
      <c r="Z79" s="1083"/>
      <c r="AA79" s="1083"/>
      <c r="AB79" s="1083"/>
      <c r="AC79" s="1083"/>
      <c r="AD79" s="1083"/>
      <c r="AE79" s="1083"/>
      <c r="AF79" s="1083"/>
      <c r="AG79" s="1083"/>
      <c r="AH79" s="1083"/>
      <c r="AI79" s="1083"/>
      <c r="AJ79" s="1083"/>
      <c r="AK79" s="1083"/>
      <c r="AL79" s="1083"/>
      <c r="AM79" s="1083"/>
      <c r="AN79" s="1083"/>
      <c r="AO79" s="1083"/>
      <c r="AP79" s="1083"/>
      <c r="AQ79" s="1083"/>
      <c r="AR79" s="1083"/>
      <c r="AS79" s="1083"/>
      <c r="AT79" s="1083"/>
      <c r="AU79" s="1083"/>
      <c r="AV79" s="1083"/>
      <c r="AW79" s="1083"/>
      <c r="AX79" s="1083"/>
      <c r="AY79" s="1083"/>
      <c r="AZ79" s="1083"/>
      <c r="BA79" s="1083"/>
      <c r="BB79" s="1083"/>
      <c r="BC79" s="1083"/>
      <c r="BD79" s="1083"/>
      <c r="BE79" s="1083"/>
      <c r="BF79" s="1083"/>
      <c r="BG79" s="1083"/>
      <c r="BH79" s="1083"/>
      <c r="BI79" s="1083"/>
      <c r="BJ79" s="1083"/>
      <c r="BK79" s="1083"/>
      <c r="BL79" s="1083"/>
      <c r="BM79" s="1083"/>
      <c r="BN79" s="1083"/>
      <c r="BO79" s="1083"/>
      <c r="BP79" s="1083"/>
      <c r="BQ79" s="1083"/>
      <c r="BR79" s="1083"/>
      <c r="BS79" s="1083"/>
      <c r="BT79" s="1083"/>
      <c r="BU79" s="1083"/>
      <c r="BV79" s="1083"/>
      <c r="BW79" s="1083"/>
      <c r="BX79" s="1083"/>
      <c r="BY79" s="1083"/>
      <c r="BZ79" s="1083"/>
      <c r="CA79" s="1083"/>
      <c r="CB79" s="1083"/>
      <c r="CC79" s="1083"/>
      <c r="CD79" s="1083"/>
      <c r="CE79" s="1083"/>
    </row>
    <row r="80" spans="1:83" s="88" customFormat="1" ht="54.75" customHeight="1">
      <c r="A80" s="1103" t="s">
        <v>177</v>
      </c>
      <c r="B80" s="1104" t="s">
        <v>150</v>
      </c>
      <c r="C80" s="1105" t="s">
        <v>151</v>
      </c>
      <c r="D80" s="1105" t="s">
        <v>152</v>
      </c>
      <c r="E80" s="1104" t="s">
        <v>150</v>
      </c>
      <c r="F80" s="1105" t="s">
        <v>428</v>
      </c>
      <c r="G80" s="1105" t="s">
        <v>152</v>
      </c>
      <c r="H80" s="787">
        <v>1400</v>
      </c>
      <c r="I80" s="787"/>
      <c r="J80" s="787"/>
      <c r="K80" s="490">
        <v>1.2</v>
      </c>
      <c r="L80" s="490"/>
      <c r="M80" s="490"/>
      <c r="N80" s="787">
        <f t="shared" si="0"/>
        <v>1680</v>
      </c>
      <c r="O80" s="787"/>
      <c r="P80" s="787"/>
      <c r="Q80" s="787">
        <v>1800</v>
      </c>
      <c r="R80" s="787"/>
      <c r="S80" s="787"/>
      <c r="T80" s="787" t="s">
        <v>153</v>
      </c>
      <c r="U80" s="158"/>
      <c r="V80" s="1125"/>
      <c r="W80" s="1125"/>
      <c r="X80" s="1125"/>
      <c r="Y80" s="1083"/>
      <c r="Z80" s="1083"/>
      <c r="AA80" s="1083"/>
      <c r="AB80" s="1083"/>
      <c r="AC80" s="1083"/>
      <c r="AD80" s="1083"/>
      <c r="AE80" s="1083"/>
      <c r="AF80" s="1083"/>
      <c r="AG80" s="1083"/>
      <c r="AH80" s="1083"/>
      <c r="AI80" s="1083"/>
      <c r="AJ80" s="1083"/>
      <c r="AK80" s="1083"/>
      <c r="AL80" s="1083"/>
      <c r="AM80" s="1083"/>
      <c r="AN80" s="1083"/>
      <c r="AO80" s="1083"/>
      <c r="AP80" s="1083"/>
      <c r="AQ80" s="1083"/>
      <c r="AR80" s="1083"/>
      <c r="AS80" s="1083"/>
      <c r="AT80" s="1083"/>
      <c r="AU80" s="1083"/>
      <c r="AV80" s="1083"/>
      <c r="AW80" s="1083"/>
      <c r="AX80" s="1083"/>
      <c r="AY80" s="1083"/>
      <c r="AZ80" s="1083"/>
      <c r="BA80" s="1083"/>
      <c r="BB80" s="1083"/>
      <c r="BC80" s="1083"/>
      <c r="BD80" s="1083"/>
      <c r="BE80" s="1083"/>
      <c r="BF80" s="1083"/>
      <c r="BG80" s="1083"/>
      <c r="BH80" s="1083"/>
      <c r="BI80" s="1083"/>
      <c r="BJ80" s="1083"/>
      <c r="BK80" s="1083"/>
      <c r="BL80" s="1083"/>
      <c r="BM80" s="1083"/>
      <c r="BN80" s="1083"/>
      <c r="BO80" s="1083"/>
      <c r="BP80" s="1083"/>
      <c r="BQ80" s="1083"/>
      <c r="BR80" s="1083"/>
      <c r="BS80" s="1083"/>
      <c r="BT80" s="1083"/>
      <c r="BU80" s="1083"/>
      <c r="BV80" s="1083"/>
      <c r="BW80" s="1083"/>
      <c r="BX80" s="1083"/>
      <c r="BY80" s="1083"/>
      <c r="BZ80" s="1083"/>
      <c r="CA80" s="1083"/>
      <c r="CB80" s="1083"/>
      <c r="CC80" s="1083"/>
      <c r="CD80" s="1083"/>
      <c r="CE80" s="1083"/>
    </row>
    <row r="81" spans="1:83" s="1081" customFormat="1" ht="47.25" customHeight="1">
      <c r="A81" s="1106">
        <v>1.8</v>
      </c>
      <c r="B81" s="1104" t="s">
        <v>458</v>
      </c>
      <c r="C81" s="1105" t="s">
        <v>459</v>
      </c>
      <c r="D81" s="1105" t="s">
        <v>460</v>
      </c>
      <c r="E81" s="1107" t="s">
        <v>458</v>
      </c>
      <c r="F81" s="1107" t="s">
        <v>461</v>
      </c>
      <c r="G81" s="1107" t="s">
        <v>465</v>
      </c>
      <c r="H81" s="787">
        <v>1400</v>
      </c>
      <c r="I81" s="787"/>
      <c r="J81" s="787"/>
      <c r="K81" s="490">
        <v>1.25</v>
      </c>
      <c r="L81" s="490"/>
      <c r="M81" s="490"/>
      <c r="N81" s="787">
        <f t="shared" si="0"/>
        <v>1750</v>
      </c>
      <c r="O81" s="787"/>
      <c r="P81" s="787"/>
      <c r="Q81" s="812">
        <v>1800</v>
      </c>
      <c r="R81" s="812"/>
      <c r="S81" s="812"/>
      <c r="T81" s="812" t="s">
        <v>763</v>
      </c>
      <c r="U81" s="158"/>
      <c r="V81" s="1125"/>
      <c r="W81" s="1125"/>
      <c r="X81" s="1125"/>
      <c r="Y81" s="1083"/>
      <c r="Z81" s="1083"/>
      <c r="AA81" s="1083"/>
      <c r="AB81" s="1083"/>
      <c r="AC81" s="1083"/>
      <c r="AD81" s="1083"/>
      <c r="AE81" s="1083"/>
      <c r="AF81" s="1083"/>
      <c r="AG81" s="1083"/>
      <c r="AH81" s="1083"/>
      <c r="AI81" s="1083"/>
      <c r="AJ81" s="1083"/>
      <c r="AK81" s="1083"/>
      <c r="AL81" s="1083"/>
      <c r="AM81" s="1083"/>
      <c r="AN81" s="1083"/>
      <c r="AO81" s="1083"/>
      <c r="AP81" s="1083"/>
      <c r="AQ81" s="1083"/>
      <c r="AR81" s="1083"/>
      <c r="AS81" s="1083"/>
      <c r="AT81" s="1083"/>
      <c r="AU81" s="1083"/>
      <c r="AV81" s="1083"/>
      <c r="AW81" s="1083"/>
      <c r="AX81" s="1083"/>
      <c r="AY81" s="1083"/>
      <c r="AZ81" s="1083"/>
      <c r="BA81" s="1083"/>
      <c r="BB81" s="1083"/>
      <c r="BC81" s="1083"/>
      <c r="BD81" s="1083"/>
      <c r="BE81" s="1083"/>
      <c r="BF81" s="1083"/>
      <c r="BG81" s="1083"/>
      <c r="BH81" s="1083"/>
      <c r="BI81" s="1083"/>
      <c r="BJ81" s="1083"/>
      <c r="BK81" s="1083"/>
      <c r="BL81" s="1083"/>
      <c r="BM81" s="1083"/>
      <c r="BN81" s="1083"/>
      <c r="BO81" s="1083"/>
      <c r="BP81" s="1083"/>
      <c r="BQ81" s="1083"/>
      <c r="BR81" s="1083"/>
      <c r="BS81" s="1083"/>
      <c r="BT81" s="1083"/>
      <c r="BU81" s="1083"/>
      <c r="BV81" s="1083"/>
      <c r="BW81" s="1083"/>
      <c r="BX81" s="1083"/>
      <c r="BY81" s="1083"/>
      <c r="BZ81" s="1083"/>
      <c r="CA81" s="1083"/>
      <c r="CB81" s="1083"/>
      <c r="CC81" s="1083"/>
      <c r="CD81" s="1083"/>
      <c r="CE81" s="1083"/>
    </row>
    <row r="82" spans="1:83" s="1081" customFormat="1" ht="78.75" customHeight="1">
      <c r="A82" s="1108"/>
      <c r="B82" s="1104" t="s">
        <v>462</v>
      </c>
      <c r="C82" s="1105" t="s">
        <v>463</v>
      </c>
      <c r="D82" s="1105" t="s">
        <v>464</v>
      </c>
      <c r="E82" s="1109"/>
      <c r="F82" s="1109"/>
      <c r="G82" s="1109"/>
      <c r="H82" s="787">
        <v>1100</v>
      </c>
      <c r="I82" s="787"/>
      <c r="J82" s="787"/>
      <c r="K82" s="490">
        <v>1.2</v>
      </c>
      <c r="L82" s="490"/>
      <c r="M82" s="490"/>
      <c r="N82" s="787">
        <f t="shared" si="0"/>
        <v>1320</v>
      </c>
      <c r="O82" s="787"/>
      <c r="P82" s="787"/>
      <c r="Q82" s="813"/>
      <c r="R82" s="813"/>
      <c r="S82" s="813"/>
      <c r="T82" s="813"/>
      <c r="U82" s="158"/>
      <c r="V82" s="158"/>
      <c r="W82" s="158"/>
      <c r="X82" s="158"/>
      <c r="Y82" s="1083"/>
      <c r="Z82" s="1083"/>
      <c r="AA82" s="1083"/>
      <c r="AB82" s="1083"/>
      <c r="AC82" s="1083"/>
      <c r="AD82" s="1083"/>
      <c r="AE82" s="1083"/>
      <c r="AF82" s="1083"/>
      <c r="AG82" s="1083"/>
      <c r="AH82" s="1083"/>
      <c r="AI82" s="1083"/>
      <c r="AJ82" s="1083"/>
      <c r="AK82" s="1083"/>
      <c r="AL82" s="1083"/>
      <c r="AM82" s="1083"/>
      <c r="AN82" s="1083"/>
      <c r="AO82" s="1083"/>
      <c r="AP82" s="1083"/>
      <c r="AQ82" s="1083"/>
      <c r="AR82" s="1083"/>
      <c r="AS82" s="1083"/>
      <c r="AT82" s="1083"/>
      <c r="AU82" s="1083"/>
      <c r="AV82" s="1083"/>
      <c r="AW82" s="1083"/>
      <c r="AX82" s="1083"/>
      <c r="AY82" s="1083"/>
      <c r="AZ82" s="1083"/>
      <c r="BA82" s="1083"/>
      <c r="BB82" s="1083"/>
      <c r="BC82" s="1083"/>
      <c r="BD82" s="1083"/>
      <c r="BE82" s="1083"/>
      <c r="BF82" s="1083"/>
      <c r="BG82" s="1083"/>
      <c r="BH82" s="1083"/>
      <c r="BI82" s="1083"/>
      <c r="BJ82" s="1083"/>
      <c r="BK82" s="1083"/>
      <c r="BL82" s="1083"/>
      <c r="BM82" s="1083"/>
      <c r="BN82" s="1083"/>
      <c r="BO82" s="1083"/>
      <c r="BP82" s="1083"/>
      <c r="BQ82" s="1083"/>
      <c r="BR82" s="1083"/>
      <c r="BS82" s="1083"/>
      <c r="BT82" s="1083"/>
      <c r="BU82" s="1083"/>
      <c r="BV82" s="1083"/>
      <c r="BW82" s="1083"/>
      <c r="BX82" s="1083"/>
      <c r="BY82" s="1083"/>
      <c r="BZ82" s="1083"/>
      <c r="CA82" s="1083"/>
      <c r="CB82" s="1083"/>
      <c r="CC82" s="1083"/>
      <c r="CD82" s="1083"/>
      <c r="CE82" s="1083"/>
    </row>
    <row r="83" spans="1:83" s="88" customFormat="1" ht="31.5" customHeight="1">
      <c r="A83" s="1106" t="s">
        <v>179</v>
      </c>
      <c r="B83" s="1104" t="s">
        <v>466</v>
      </c>
      <c r="C83" s="1105" t="s">
        <v>18</v>
      </c>
      <c r="D83" s="1105" t="s">
        <v>467</v>
      </c>
      <c r="E83" s="1107" t="s">
        <v>466</v>
      </c>
      <c r="F83" s="1107" t="s">
        <v>2067</v>
      </c>
      <c r="G83" s="1107" t="s">
        <v>467</v>
      </c>
      <c r="H83" s="812">
        <v>1100</v>
      </c>
      <c r="I83" s="812"/>
      <c r="J83" s="812"/>
      <c r="K83" s="873">
        <v>1.2</v>
      </c>
      <c r="L83" s="873"/>
      <c r="M83" s="873"/>
      <c r="N83" s="812">
        <f t="shared" si="0"/>
        <v>1320</v>
      </c>
      <c r="O83" s="812"/>
      <c r="P83" s="812"/>
      <c r="Q83" s="812">
        <v>1400</v>
      </c>
      <c r="R83" s="812"/>
      <c r="S83" s="812"/>
      <c r="T83" s="812" t="s">
        <v>2068</v>
      </c>
      <c r="U83" s="158"/>
      <c r="V83" s="158"/>
      <c r="W83" s="158"/>
      <c r="X83" s="158"/>
      <c r="Y83" s="1083"/>
      <c r="Z83" s="1083"/>
      <c r="AA83" s="1083"/>
      <c r="AB83" s="1083"/>
      <c r="AC83" s="1083"/>
      <c r="AD83" s="1083"/>
      <c r="AE83" s="1083"/>
      <c r="AF83" s="1083"/>
      <c r="AG83" s="1083"/>
      <c r="AH83" s="1083"/>
      <c r="AI83" s="1083"/>
      <c r="AJ83" s="1083"/>
      <c r="AK83" s="1083"/>
      <c r="AL83" s="1083"/>
      <c r="AM83" s="1083"/>
      <c r="AN83" s="1083"/>
      <c r="AO83" s="1083"/>
      <c r="AP83" s="1083"/>
      <c r="AQ83" s="1083"/>
      <c r="AR83" s="1083"/>
      <c r="AS83" s="1083"/>
      <c r="AT83" s="1083"/>
      <c r="AU83" s="1083"/>
      <c r="AV83" s="1083"/>
      <c r="AW83" s="1083"/>
      <c r="AX83" s="1083"/>
      <c r="AY83" s="1083"/>
      <c r="AZ83" s="1083"/>
      <c r="BA83" s="1083"/>
      <c r="BB83" s="1083"/>
      <c r="BC83" s="1083"/>
      <c r="BD83" s="1083"/>
      <c r="BE83" s="1083"/>
      <c r="BF83" s="1083"/>
      <c r="BG83" s="1083"/>
      <c r="BH83" s="1083"/>
      <c r="BI83" s="1083"/>
      <c r="BJ83" s="1083"/>
      <c r="BK83" s="1083"/>
      <c r="BL83" s="1083"/>
      <c r="BM83" s="1083"/>
      <c r="BN83" s="1083"/>
      <c r="BO83" s="1083"/>
      <c r="BP83" s="1083"/>
      <c r="BQ83" s="1083"/>
      <c r="BR83" s="1083"/>
      <c r="BS83" s="1083"/>
      <c r="BT83" s="1083"/>
      <c r="BU83" s="1083"/>
      <c r="BV83" s="1083"/>
      <c r="BW83" s="1083"/>
      <c r="BX83" s="1083"/>
      <c r="BY83" s="1083"/>
      <c r="BZ83" s="1083"/>
      <c r="CA83" s="1083"/>
      <c r="CB83" s="1083"/>
      <c r="CC83" s="1083"/>
      <c r="CD83" s="1083"/>
      <c r="CE83" s="1083"/>
    </row>
    <row r="84" spans="1:83" s="88" customFormat="1" ht="63" customHeight="1">
      <c r="A84" s="1108"/>
      <c r="B84" s="1104" t="s">
        <v>16</v>
      </c>
      <c r="C84" s="1105" t="s">
        <v>17</v>
      </c>
      <c r="D84" s="1105" t="s">
        <v>18</v>
      </c>
      <c r="E84" s="1109"/>
      <c r="F84" s="1109"/>
      <c r="G84" s="1109"/>
      <c r="H84" s="813"/>
      <c r="I84" s="813"/>
      <c r="J84" s="813"/>
      <c r="K84" s="874"/>
      <c r="L84" s="874"/>
      <c r="M84" s="874"/>
      <c r="N84" s="813"/>
      <c r="O84" s="813"/>
      <c r="P84" s="813"/>
      <c r="Q84" s="813"/>
      <c r="R84" s="813"/>
      <c r="S84" s="813"/>
      <c r="T84" s="813"/>
      <c r="U84" s="158"/>
      <c r="V84" s="158"/>
      <c r="W84" s="158"/>
      <c r="X84" s="158"/>
      <c r="Y84" s="1083"/>
      <c r="Z84" s="1083"/>
      <c r="AA84" s="1083"/>
      <c r="AB84" s="1083"/>
      <c r="AC84" s="1083"/>
      <c r="AD84" s="1083"/>
      <c r="AE84" s="1083"/>
      <c r="AF84" s="1083"/>
      <c r="AG84" s="1083"/>
      <c r="AH84" s="1083"/>
      <c r="AI84" s="1083"/>
      <c r="AJ84" s="1083"/>
      <c r="AK84" s="1083"/>
      <c r="AL84" s="1083"/>
      <c r="AM84" s="1083"/>
      <c r="AN84" s="1083"/>
      <c r="AO84" s="1083"/>
      <c r="AP84" s="1083"/>
      <c r="AQ84" s="1083"/>
      <c r="AR84" s="1083"/>
      <c r="AS84" s="1083"/>
      <c r="AT84" s="1083"/>
      <c r="AU84" s="1083"/>
      <c r="AV84" s="1083"/>
      <c r="AW84" s="1083"/>
      <c r="AX84" s="1083"/>
      <c r="AY84" s="1083"/>
      <c r="AZ84" s="1083"/>
      <c r="BA84" s="1083"/>
      <c r="BB84" s="1083"/>
      <c r="BC84" s="1083"/>
      <c r="BD84" s="1083"/>
      <c r="BE84" s="1083"/>
      <c r="BF84" s="1083"/>
      <c r="BG84" s="1083"/>
      <c r="BH84" s="1083"/>
      <c r="BI84" s="1083"/>
      <c r="BJ84" s="1083"/>
      <c r="BK84" s="1083"/>
      <c r="BL84" s="1083"/>
      <c r="BM84" s="1083"/>
      <c r="BN84" s="1083"/>
      <c r="BO84" s="1083"/>
      <c r="BP84" s="1083"/>
      <c r="BQ84" s="1083"/>
      <c r="BR84" s="1083"/>
      <c r="BS84" s="1083"/>
      <c r="BT84" s="1083"/>
      <c r="BU84" s="1083"/>
      <c r="BV84" s="1083"/>
      <c r="BW84" s="1083"/>
      <c r="BX84" s="1083"/>
      <c r="BY84" s="1083"/>
      <c r="BZ84" s="1083"/>
      <c r="CA84" s="1083"/>
      <c r="CB84" s="1083"/>
      <c r="CC84" s="1083"/>
      <c r="CD84" s="1083"/>
      <c r="CE84" s="1083"/>
    </row>
    <row r="85" spans="1:83" s="1081" customFormat="1" ht="31.5">
      <c r="A85" s="1110">
        <v>1.1000000000000001</v>
      </c>
      <c r="B85" s="1104" t="s">
        <v>1001</v>
      </c>
      <c r="C85" s="1105" t="s">
        <v>450</v>
      </c>
      <c r="D85" s="1105" t="s">
        <v>498</v>
      </c>
      <c r="E85" s="1188" t="s">
        <v>2065</v>
      </c>
      <c r="F85" s="1189" t="s">
        <v>450</v>
      </c>
      <c r="G85" s="1189" t="s">
        <v>498</v>
      </c>
      <c r="H85" s="786">
        <v>2000</v>
      </c>
      <c r="I85" s="786"/>
      <c r="J85" s="786"/>
      <c r="K85" s="792">
        <v>1.3</v>
      </c>
      <c r="L85" s="792"/>
      <c r="M85" s="792"/>
      <c r="N85" s="786">
        <v>2600</v>
      </c>
      <c r="O85" s="786"/>
      <c r="P85" s="786"/>
      <c r="Q85" s="786">
        <v>2600</v>
      </c>
      <c r="R85" s="786"/>
      <c r="S85" s="786"/>
      <c r="T85" s="786" t="s">
        <v>120</v>
      </c>
      <c r="U85" s="158"/>
      <c r="V85" s="158"/>
      <c r="W85" s="158"/>
      <c r="X85" s="158"/>
      <c r="Y85" s="1083"/>
      <c r="Z85" s="1083"/>
      <c r="AA85" s="1083"/>
      <c r="AB85" s="1083"/>
      <c r="AC85" s="1083"/>
      <c r="AD85" s="1083"/>
      <c r="AE85" s="1083"/>
      <c r="AF85" s="1083"/>
      <c r="AG85" s="1083"/>
      <c r="AH85" s="1083"/>
      <c r="AI85" s="1083"/>
      <c r="AJ85" s="1083"/>
      <c r="AK85" s="1083"/>
      <c r="AL85" s="1083"/>
      <c r="AM85" s="1083"/>
      <c r="AN85" s="1083"/>
      <c r="AO85" s="1083"/>
      <c r="AP85" s="1083"/>
      <c r="AQ85" s="1083"/>
      <c r="AR85" s="1083"/>
      <c r="AS85" s="1083"/>
      <c r="AT85" s="1083"/>
      <c r="AU85" s="1083"/>
      <c r="AV85" s="1083"/>
      <c r="AW85" s="1083"/>
      <c r="AX85" s="1083"/>
      <c r="AY85" s="1083"/>
      <c r="AZ85" s="1083"/>
      <c r="BA85" s="1083"/>
      <c r="BB85" s="1083"/>
      <c r="BC85" s="1083"/>
      <c r="BD85" s="1083"/>
      <c r="BE85" s="1083"/>
      <c r="BF85" s="1083"/>
      <c r="BG85" s="1083"/>
      <c r="BH85" s="1083"/>
      <c r="BI85" s="1083"/>
      <c r="BJ85" s="1083"/>
      <c r="BK85" s="1083"/>
      <c r="BL85" s="1083"/>
      <c r="BM85" s="1083"/>
      <c r="BN85" s="1083"/>
      <c r="BO85" s="1083"/>
      <c r="BP85" s="1083"/>
      <c r="BQ85" s="1083"/>
      <c r="BR85" s="1083"/>
      <c r="BS85" s="1083"/>
      <c r="BT85" s="1083"/>
      <c r="BU85" s="1083"/>
      <c r="BV85" s="1083"/>
      <c r="BW85" s="1083"/>
      <c r="BX85" s="1083"/>
      <c r="BY85" s="1083"/>
      <c r="BZ85" s="1083"/>
      <c r="CA85" s="1083"/>
      <c r="CB85" s="1083"/>
      <c r="CC85" s="1083"/>
      <c r="CD85" s="1083"/>
      <c r="CE85" s="1083"/>
    </row>
    <row r="86" spans="1:83" s="88" customFormat="1" ht="78.75">
      <c r="A86" s="1103" t="s">
        <v>224</v>
      </c>
      <c r="B86" s="1104" t="s">
        <v>468</v>
      </c>
      <c r="C86" s="1105" t="s">
        <v>450</v>
      </c>
      <c r="D86" s="1105" t="s">
        <v>469</v>
      </c>
      <c r="E86" s="1104" t="s">
        <v>470</v>
      </c>
      <c r="F86" s="1105" t="s">
        <v>471</v>
      </c>
      <c r="G86" s="1105" t="s">
        <v>472</v>
      </c>
      <c r="H86" s="787">
        <v>1100</v>
      </c>
      <c r="I86" s="787"/>
      <c r="J86" s="787"/>
      <c r="K86" s="490">
        <v>1.2</v>
      </c>
      <c r="L86" s="490"/>
      <c r="M86" s="490"/>
      <c r="N86" s="787">
        <f t="shared" si="0"/>
        <v>1320</v>
      </c>
      <c r="O86" s="787"/>
      <c r="P86" s="787"/>
      <c r="Q86" s="787">
        <v>1400</v>
      </c>
      <c r="R86" s="787"/>
      <c r="S86" s="787"/>
      <c r="T86" s="787" t="s">
        <v>763</v>
      </c>
      <c r="U86" s="158"/>
      <c r="V86" s="158"/>
      <c r="W86" s="158"/>
      <c r="X86" s="158"/>
      <c r="Y86" s="1083"/>
      <c r="Z86" s="1083"/>
      <c r="AA86" s="1083"/>
      <c r="AB86" s="1083"/>
      <c r="AC86" s="1083"/>
      <c r="AD86" s="1083"/>
      <c r="AE86" s="1083"/>
      <c r="AF86" s="1083"/>
      <c r="AG86" s="1083"/>
      <c r="AH86" s="1083"/>
      <c r="AI86" s="1083"/>
      <c r="AJ86" s="1083"/>
      <c r="AK86" s="1083"/>
      <c r="AL86" s="1083"/>
      <c r="AM86" s="1083"/>
      <c r="AN86" s="1083"/>
      <c r="AO86" s="1083"/>
      <c r="AP86" s="1083"/>
      <c r="AQ86" s="1083"/>
      <c r="AR86" s="1083"/>
      <c r="AS86" s="1083"/>
      <c r="AT86" s="1083"/>
      <c r="AU86" s="1083"/>
      <c r="AV86" s="1083"/>
      <c r="AW86" s="1083"/>
      <c r="AX86" s="1083"/>
      <c r="AY86" s="1083"/>
      <c r="AZ86" s="1083"/>
      <c r="BA86" s="1083"/>
      <c r="BB86" s="1083"/>
      <c r="BC86" s="1083"/>
      <c r="BD86" s="1083"/>
      <c r="BE86" s="1083"/>
      <c r="BF86" s="1083"/>
      <c r="BG86" s="1083"/>
      <c r="BH86" s="1083"/>
      <c r="BI86" s="1083"/>
      <c r="BJ86" s="1083"/>
      <c r="BK86" s="1083"/>
      <c r="BL86" s="1083"/>
      <c r="BM86" s="1083"/>
      <c r="BN86" s="1083"/>
      <c r="BO86" s="1083"/>
      <c r="BP86" s="1083"/>
      <c r="BQ86" s="1083"/>
      <c r="BR86" s="1083"/>
      <c r="BS86" s="1083"/>
      <c r="BT86" s="1083"/>
      <c r="BU86" s="1083"/>
      <c r="BV86" s="1083"/>
      <c r="BW86" s="1083"/>
      <c r="BX86" s="1083"/>
      <c r="BY86" s="1083"/>
      <c r="BZ86" s="1083"/>
      <c r="CA86" s="1083"/>
      <c r="CB86" s="1083"/>
      <c r="CC86" s="1083"/>
      <c r="CD86" s="1083"/>
      <c r="CE86" s="1083"/>
    </row>
    <row r="87" spans="1:83" s="88" customFormat="1" ht="31.5">
      <c r="A87" s="1103" t="s">
        <v>225</v>
      </c>
      <c r="B87" s="1104" t="s">
        <v>473</v>
      </c>
      <c r="C87" s="1105" t="s">
        <v>474</v>
      </c>
      <c r="D87" s="1105" t="s">
        <v>475</v>
      </c>
      <c r="E87" s="1104" t="s">
        <v>473</v>
      </c>
      <c r="F87" s="1105" t="s">
        <v>495</v>
      </c>
      <c r="G87" s="1105" t="s">
        <v>475</v>
      </c>
      <c r="H87" s="787">
        <v>1400</v>
      </c>
      <c r="I87" s="787"/>
      <c r="J87" s="787"/>
      <c r="K87" s="490">
        <v>1.25</v>
      </c>
      <c r="L87" s="490"/>
      <c r="M87" s="490"/>
      <c r="N87" s="787"/>
      <c r="O87" s="787"/>
      <c r="P87" s="787"/>
      <c r="Q87" s="787">
        <v>1800</v>
      </c>
      <c r="R87" s="787"/>
      <c r="S87" s="787"/>
      <c r="T87" s="787" t="s">
        <v>119</v>
      </c>
      <c r="U87" s="158"/>
      <c r="V87" s="158"/>
      <c r="W87" s="158"/>
      <c r="X87" s="158"/>
      <c r="Y87" s="1083"/>
      <c r="Z87" s="1083"/>
      <c r="AA87" s="1083"/>
      <c r="AB87" s="1083"/>
      <c r="AC87" s="1083"/>
      <c r="AD87" s="1083"/>
      <c r="AE87" s="1083"/>
      <c r="AF87" s="1083"/>
      <c r="AG87" s="1083"/>
      <c r="AH87" s="1083"/>
      <c r="AI87" s="1083"/>
      <c r="AJ87" s="1083"/>
      <c r="AK87" s="1083"/>
      <c r="AL87" s="1083"/>
      <c r="AM87" s="1083"/>
      <c r="AN87" s="1083"/>
      <c r="AO87" s="1083"/>
      <c r="AP87" s="1083"/>
      <c r="AQ87" s="1083"/>
      <c r="AR87" s="1083"/>
      <c r="AS87" s="1083"/>
      <c r="AT87" s="1083"/>
      <c r="AU87" s="1083"/>
      <c r="AV87" s="1083"/>
      <c r="AW87" s="1083"/>
      <c r="AX87" s="1083"/>
      <c r="AY87" s="1083"/>
      <c r="AZ87" s="1083"/>
      <c r="BA87" s="1083"/>
      <c r="BB87" s="1083"/>
      <c r="BC87" s="1083"/>
      <c r="BD87" s="1083"/>
      <c r="BE87" s="1083"/>
      <c r="BF87" s="1083"/>
      <c r="BG87" s="1083"/>
      <c r="BH87" s="1083"/>
      <c r="BI87" s="1083"/>
      <c r="BJ87" s="1083"/>
      <c r="BK87" s="1083"/>
      <c r="BL87" s="1083"/>
      <c r="BM87" s="1083"/>
      <c r="BN87" s="1083"/>
      <c r="BO87" s="1083"/>
      <c r="BP87" s="1083"/>
      <c r="BQ87" s="1083"/>
      <c r="BR87" s="1083"/>
      <c r="BS87" s="1083"/>
      <c r="BT87" s="1083"/>
      <c r="BU87" s="1083"/>
      <c r="BV87" s="1083"/>
      <c r="BW87" s="1083"/>
      <c r="BX87" s="1083"/>
      <c r="BY87" s="1083"/>
      <c r="BZ87" s="1083"/>
      <c r="CA87" s="1083"/>
      <c r="CB87" s="1083"/>
      <c r="CC87" s="1083"/>
      <c r="CD87" s="1083"/>
      <c r="CE87" s="1083"/>
    </row>
    <row r="88" spans="1:83" s="88" customFormat="1" ht="31.5">
      <c r="A88" s="1103" t="s">
        <v>226</v>
      </c>
      <c r="B88" s="1104" t="s">
        <v>477</v>
      </c>
      <c r="C88" s="1105" t="s">
        <v>474</v>
      </c>
      <c r="D88" s="1105" t="s">
        <v>475</v>
      </c>
      <c r="E88" s="1104" t="s">
        <v>477</v>
      </c>
      <c r="F88" s="1105" t="s">
        <v>495</v>
      </c>
      <c r="G88" s="1105" t="s">
        <v>475</v>
      </c>
      <c r="H88" s="787">
        <v>1100</v>
      </c>
      <c r="I88" s="787"/>
      <c r="J88" s="787"/>
      <c r="K88" s="490">
        <v>1.2</v>
      </c>
      <c r="L88" s="490"/>
      <c r="M88" s="490"/>
      <c r="N88" s="787">
        <f t="shared" si="0"/>
        <v>1320</v>
      </c>
      <c r="O88" s="787"/>
      <c r="P88" s="787"/>
      <c r="Q88" s="787">
        <v>1400</v>
      </c>
      <c r="R88" s="787"/>
      <c r="S88" s="787"/>
      <c r="T88" s="787" t="s">
        <v>119</v>
      </c>
      <c r="U88" s="158"/>
      <c r="V88" s="158"/>
      <c r="W88" s="158"/>
      <c r="X88" s="158"/>
      <c r="Y88" s="1083"/>
      <c r="Z88" s="1083"/>
      <c r="AA88" s="1083"/>
      <c r="AB88" s="1083"/>
      <c r="AC88" s="1083"/>
      <c r="AD88" s="1083"/>
      <c r="AE88" s="1083"/>
      <c r="AF88" s="1083"/>
      <c r="AG88" s="1083"/>
      <c r="AH88" s="1083"/>
      <c r="AI88" s="1083"/>
      <c r="AJ88" s="1083"/>
      <c r="AK88" s="1083"/>
      <c r="AL88" s="1083"/>
      <c r="AM88" s="1083"/>
      <c r="AN88" s="1083"/>
      <c r="AO88" s="1083"/>
      <c r="AP88" s="1083"/>
      <c r="AQ88" s="1083"/>
      <c r="AR88" s="1083"/>
      <c r="AS88" s="1083"/>
      <c r="AT88" s="1083"/>
      <c r="AU88" s="1083"/>
      <c r="AV88" s="1083"/>
      <c r="AW88" s="1083"/>
      <c r="AX88" s="1083"/>
      <c r="AY88" s="1083"/>
      <c r="AZ88" s="1083"/>
      <c r="BA88" s="1083"/>
      <c r="BB88" s="1083"/>
      <c r="BC88" s="1083"/>
      <c r="BD88" s="1083"/>
      <c r="BE88" s="1083"/>
      <c r="BF88" s="1083"/>
      <c r="BG88" s="1083"/>
      <c r="BH88" s="1083"/>
      <c r="BI88" s="1083"/>
      <c r="BJ88" s="1083"/>
      <c r="BK88" s="1083"/>
      <c r="BL88" s="1083"/>
      <c r="BM88" s="1083"/>
      <c r="BN88" s="1083"/>
      <c r="BO88" s="1083"/>
      <c r="BP88" s="1083"/>
      <c r="BQ88" s="1083"/>
      <c r="BR88" s="1083"/>
      <c r="BS88" s="1083"/>
      <c r="BT88" s="1083"/>
      <c r="BU88" s="1083"/>
      <c r="BV88" s="1083"/>
      <c r="BW88" s="1083"/>
      <c r="BX88" s="1083"/>
      <c r="BY88" s="1083"/>
      <c r="BZ88" s="1083"/>
      <c r="CA88" s="1083"/>
      <c r="CB88" s="1083"/>
      <c r="CC88" s="1083"/>
      <c r="CD88" s="1083"/>
      <c r="CE88" s="1083"/>
    </row>
    <row r="89" spans="1:83" s="1081" customFormat="1" ht="47.25">
      <c r="A89" s="1106" t="s">
        <v>227</v>
      </c>
      <c r="B89" s="1104" t="s">
        <v>811</v>
      </c>
      <c r="C89" s="1105" t="s">
        <v>807</v>
      </c>
      <c r="D89" s="1105" t="s">
        <v>812</v>
      </c>
      <c r="E89" s="1107" t="s">
        <v>811</v>
      </c>
      <c r="F89" s="1107" t="s">
        <v>807</v>
      </c>
      <c r="G89" s="1107" t="s">
        <v>499</v>
      </c>
      <c r="H89" s="772">
        <v>1800</v>
      </c>
      <c r="I89" s="773">
        <v>530</v>
      </c>
      <c r="J89" s="773">
        <v>340</v>
      </c>
      <c r="K89" s="773">
        <v>1.3</v>
      </c>
      <c r="L89" s="773">
        <v>1.1000000000000001</v>
      </c>
      <c r="M89" s="773">
        <v>1.05</v>
      </c>
      <c r="N89" s="773">
        <v>2340</v>
      </c>
      <c r="O89" s="773">
        <v>583</v>
      </c>
      <c r="P89" s="773">
        <v>357</v>
      </c>
      <c r="Q89" s="1190">
        <v>2400</v>
      </c>
      <c r="R89" s="1190">
        <v>600</v>
      </c>
      <c r="S89" s="1190">
        <v>370</v>
      </c>
      <c r="T89" s="812" t="s">
        <v>763</v>
      </c>
      <c r="U89" s="158"/>
      <c r="V89" s="158"/>
      <c r="W89" s="158"/>
      <c r="X89" s="158"/>
      <c r="Y89" s="1083"/>
      <c r="Z89" s="1083"/>
      <c r="AA89" s="1083"/>
      <c r="AB89" s="1083"/>
      <c r="AC89" s="1083"/>
      <c r="AD89" s="1083"/>
      <c r="AE89" s="1083"/>
      <c r="AF89" s="1083"/>
      <c r="AG89" s="1083"/>
      <c r="AH89" s="1083"/>
      <c r="AI89" s="1083"/>
      <c r="AJ89" s="1083"/>
      <c r="AK89" s="1083"/>
      <c r="AL89" s="1083"/>
      <c r="AM89" s="1083"/>
      <c r="AN89" s="1083"/>
      <c r="AO89" s="1083"/>
      <c r="AP89" s="1083"/>
      <c r="AQ89" s="1083"/>
      <c r="AR89" s="1083"/>
      <c r="AS89" s="1083"/>
      <c r="AT89" s="1083"/>
      <c r="AU89" s="1083"/>
      <c r="AV89" s="1083"/>
      <c r="AW89" s="1083"/>
      <c r="AX89" s="1083"/>
      <c r="AY89" s="1083"/>
      <c r="AZ89" s="1083"/>
      <c r="BA89" s="1083"/>
      <c r="BB89" s="1083"/>
      <c r="BC89" s="1083"/>
      <c r="BD89" s="1083"/>
      <c r="BE89" s="1083"/>
      <c r="BF89" s="1083"/>
      <c r="BG89" s="1083"/>
      <c r="BH89" s="1083"/>
      <c r="BI89" s="1083"/>
      <c r="BJ89" s="1083"/>
      <c r="BK89" s="1083"/>
      <c r="BL89" s="1083"/>
      <c r="BM89" s="1083"/>
      <c r="BN89" s="1083"/>
      <c r="BO89" s="1083"/>
      <c r="BP89" s="1083"/>
      <c r="BQ89" s="1083"/>
      <c r="BR89" s="1083"/>
      <c r="BS89" s="1083"/>
      <c r="BT89" s="1083"/>
      <c r="BU89" s="1083"/>
      <c r="BV89" s="1083"/>
      <c r="BW89" s="1083"/>
      <c r="BX89" s="1083"/>
      <c r="BY89" s="1083"/>
      <c r="BZ89" s="1083"/>
      <c r="CA89" s="1083"/>
      <c r="CB89" s="1083"/>
      <c r="CC89" s="1083"/>
      <c r="CD89" s="1083"/>
      <c r="CE89" s="1083"/>
    </row>
    <row r="90" spans="1:83" s="1081" customFormat="1" ht="31.5">
      <c r="A90" s="1108"/>
      <c r="B90" s="1104" t="s">
        <v>66</v>
      </c>
      <c r="C90" s="1105" t="s">
        <v>498</v>
      </c>
      <c r="D90" s="1105" t="s">
        <v>499</v>
      </c>
      <c r="E90" s="1109"/>
      <c r="F90" s="1109"/>
      <c r="G90" s="1109"/>
      <c r="H90" s="787">
        <v>1100</v>
      </c>
      <c r="I90" s="787"/>
      <c r="J90" s="787"/>
      <c r="K90" s="490">
        <v>1.2</v>
      </c>
      <c r="L90" s="490"/>
      <c r="M90" s="490"/>
      <c r="N90" s="787">
        <f t="shared" si="0"/>
        <v>1320</v>
      </c>
      <c r="O90" s="787"/>
      <c r="P90" s="787"/>
      <c r="Q90" s="1191"/>
      <c r="R90" s="1191"/>
      <c r="S90" s="1191"/>
      <c r="T90" s="813"/>
      <c r="U90" s="158"/>
      <c r="V90" s="158"/>
      <c r="W90" s="158"/>
      <c r="X90" s="158"/>
      <c r="Y90" s="1083"/>
      <c r="Z90" s="1083"/>
      <c r="AA90" s="1083"/>
      <c r="AB90" s="1083"/>
      <c r="AC90" s="1083"/>
      <c r="AD90" s="1083"/>
      <c r="AE90" s="1083"/>
      <c r="AF90" s="1083"/>
      <c r="AG90" s="1083"/>
      <c r="AH90" s="1083"/>
      <c r="AI90" s="1083"/>
      <c r="AJ90" s="1083"/>
      <c r="AK90" s="1083"/>
      <c r="AL90" s="1083"/>
      <c r="AM90" s="1083"/>
      <c r="AN90" s="1083"/>
      <c r="AO90" s="1083"/>
      <c r="AP90" s="1083"/>
      <c r="AQ90" s="1083"/>
      <c r="AR90" s="1083"/>
      <c r="AS90" s="1083"/>
      <c r="AT90" s="1083"/>
      <c r="AU90" s="1083"/>
      <c r="AV90" s="1083"/>
      <c r="AW90" s="1083"/>
      <c r="AX90" s="1083"/>
      <c r="AY90" s="1083"/>
      <c r="AZ90" s="1083"/>
      <c r="BA90" s="1083"/>
      <c r="BB90" s="1083"/>
      <c r="BC90" s="1083"/>
      <c r="BD90" s="1083"/>
      <c r="BE90" s="1083"/>
      <c r="BF90" s="1083"/>
      <c r="BG90" s="1083"/>
      <c r="BH90" s="1083"/>
      <c r="BI90" s="1083"/>
      <c r="BJ90" s="1083"/>
      <c r="BK90" s="1083"/>
      <c r="BL90" s="1083"/>
      <c r="BM90" s="1083"/>
      <c r="BN90" s="1083"/>
      <c r="BO90" s="1083"/>
      <c r="BP90" s="1083"/>
      <c r="BQ90" s="1083"/>
      <c r="BR90" s="1083"/>
      <c r="BS90" s="1083"/>
      <c r="BT90" s="1083"/>
      <c r="BU90" s="1083"/>
      <c r="BV90" s="1083"/>
      <c r="BW90" s="1083"/>
      <c r="BX90" s="1083"/>
      <c r="BY90" s="1083"/>
      <c r="BZ90" s="1083"/>
      <c r="CA90" s="1083"/>
      <c r="CB90" s="1083"/>
      <c r="CC90" s="1083"/>
      <c r="CD90" s="1083"/>
      <c r="CE90" s="1083"/>
    </row>
    <row r="91" spans="1:83" s="19" customFormat="1" ht="31.5">
      <c r="A91" s="1192" t="s">
        <v>228</v>
      </c>
      <c r="B91" s="1193" t="s">
        <v>535</v>
      </c>
      <c r="C91" s="1194" t="s">
        <v>430</v>
      </c>
      <c r="D91" s="1194" t="s">
        <v>564</v>
      </c>
      <c r="E91" s="1193" t="s">
        <v>535</v>
      </c>
      <c r="F91" s="1194" t="s">
        <v>430</v>
      </c>
      <c r="G91" s="1194" t="s">
        <v>536</v>
      </c>
      <c r="H91" s="794">
        <v>630</v>
      </c>
      <c r="I91" s="794">
        <v>320</v>
      </c>
      <c r="J91" s="794">
        <v>180</v>
      </c>
      <c r="K91" s="490">
        <v>1.1499999999999999</v>
      </c>
      <c r="L91" s="490">
        <v>1.05</v>
      </c>
      <c r="M91" s="490">
        <v>1.05</v>
      </c>
      <c r="N91" s="787">
        <f t="shared" si="0"/>
        <v>724.5</v>
      </c>
      <c r="O91" s="787">
        <f t="shared" si="0"/>
        <v>336</v>
      </c>
      <c r="P91" s="787">
        <f t="shared" si="0"/>
        <v>189</v>
      </c>
      <c r="Q91" s="794">
        <v>770</v>
      </c>
      <c r="R91" s="794">
        <v>350</v>
      </c>
      <c r="S91" s="794">
        <v>190</v>
      </c>
      <c r="T91" s="154" t="s">
        <v>389</v>
      </c>
      <c r="U91" s="155"/>
      <c r="V91" s="155"/>
      <c r="W91" s="155"/>
      <c r="X91" s="155"/>
      <c r="Y91" s="1126"/>
      <c r="Z91" s="1126"/>
      <c r="AA91" s="1126"/>
      <c r="AB91" s="1126"/>
      <c r="AC91" s="1126"/>
      <c r="AD91" s="1126"/>
      <c r="AE91" s="1126"/>
      <c r="AF91" s="1126"/>
      <c r="AG91" s="1126"/>
      <c r="AH91" s="1126"/>
      <c r="AI91" s="1126"/>
      <c r="AJ91" s="1126"/>
      <c r="AK91" s="1126"/>
      <c r="AL91" s="1126"/>
      <c r="AM91" s="1126"/>
      <c r="AN91" s="1126"/>
      <c r="AO91" s="1126"/>
      <c r="AP91" s="1126"/>
      <c r="AQ91" s="1126"/>
      <c r="AR91" s="1126"/>
      <c r="AS91" s="1126"/>
      <c r="AT91" s="1126"/>
      <c r="AU91" s="1126"/>
      <c r="AV91" s="1126"/>
      <c r="AW91" s="1126"/>
      <c r="AX91" s="1126"/>
      <c r="AY91" s="1126"/>
      <c r="AZ91" s="1126"/>
      <c r="BA91" s="1126"/>
      <c r="BB91" s="1126"/>
      <c r="BC91" s="1126"/>
      <c r="BD91" s="1126"/>
      <c r="BE91" s="1126"/>
      <c r="BF91" s="1126"/>
      <c r="BG91" s="1126"/>
      <c r="BH91" s="1126"/>
      <c r="BI91" s="1126"/>
      <c r="BJ91" s="1126"/>
      <c r="BK91" s="1126"/>
      <c r="BL91" s="1126"/>
      <c r="BM91" s="1126"/>
      <c r="BN91" s="1126"/>
      <c r="BO91" s="1126"/>
      <c r="BP91" s="1126"/>
      <c r="BQ91" s="1126"/>
      <c r="BR91" s="1126"/>
      <c r="BS91" s="1126"/>
      <c r="BT91" s="1126"/>
      <c r="BU91" s="1126"/>
      <c r="BV91" s="1126"/>
      <c r="BW91" s="1126"/>
      <c r="BX91" s="1126"/>
      <c r="BY91" s="1126"/>
      <c r="BZ91" s="1126"/>
      <c r="CA91" s="1126"/>
      <c r="CB91" s="1126"/>
      <c r="CC91" s="1126"/>
      <c r="CD91" s="1126"/>
      <c r="CE91" s="1126"/>
    </row>
    <row r="92" spans="1:83" s="19" customFormat="1" ht="31.5">
      <c r="A92" s="1192" t="s">
        <v>229</v>
      </c>
      <c r="B92" s="1193" t="s">
        <v>539</v>
      </c>
      <c r="C92" s="1194" t="s">
        <v>451</v>
      </c>
      <c r="D92" s="1194" t="s">
        <v>565</v>
      </c>
      <c r="E92" s="1193" t="s">
        <v>539</v>
      </c>
      <c r="F92" s="1194" t="s">
        <v>451</v>
      </c>
      <c r="G92" s="1194" t="s">
        <v>536</v>
      </c>
      <c r="H92" s="794">
        <v>700</v>
      </c>
      <c r="I92" s="794">
        <v>490</v>
      </c>
      <c r="J92" s="794">
        <v>350</v>
      </c>
      <c r="K92" s="490">
        <v>1.1499999999999999</v>
      </c>
      <c r="L92" s="490">
        <v>1.05</v>
      </c>
      <c r="M92" s="490">
        <v>1.05</v>
      </c>
      <c r="N92" s="787">
        <f t="shared" si="0"/>
        <v>804.99999999999989</v>
      </c>
      <c r="O92" s="787">
        <f t="shared" si="0"/>
        <v>514.5</v>
      </c>
      <c r="P92" s="787">
        <f t="shared" si="0"/>
        <v>367.5</v>
      </c>
      <c r="Q92" s="794">
        <v>840</v>
      </c>
      <c r="R92" s="794">
        <v>530</v>
      </c>
      <c r="S92" s="794">
        <v>380</v>
      </c>
      <c r="T92" s="154" t="s">
        <v>389</v>
      </c>
      <c r="U92" s="155"/>
      <c r="V92" s="155"/>
      <c r="W92" s="155"/>
      <c r="X92" s="155"/>
      <c r="Y92" s="1126"/>
      <c r="Z92" s="1126"/>
      <c r="AA92" s="1126"/>
      <c r="AB92" s="1126"/>
      <c r="AC92" s="1126"/>
      <c r="AD92" s="1126"/>
      <c r="AE92" s="1126"/>
      <c r="AF92" s="1126"/>
      <c r="AG92" s="1126"/>
      <c r="AH92" s="1126"/>
      <c r="AI92" s="1126"/>
      <c r="AJ92" s="1126"/>
      <c r="AK92" s="1126"/>
      <c r="AL92" s="1126"/>
      <c r="AM92" s="1126"/>
      <c r="AN92" s="1126"/>
      <c r="AO92" s="1126"/>
      <c r="AP92" s="1126"/>
      <c r="AQ92" s="1126"/>
      <c r="AR92" s="1126"/>
      <c r="AS92" s="1126"/>
      <c r="AT92" s="1126"/>
      <c r="AU92" s="1126"/>
      <c r="AV92" s="1126"/>
      <c r="AW92" s="1126"/>
      <c r="AX92" s="1126"/>
      <c r="AY92" s="1126"/>
      <c r="AZ92" s="1126"/>
      <c r="BA92" s="1126"/>
      <c r="BB92" s="1126"/>
      <c r="BC92" s="1126"/>
      <c r="BD92" s="1126"/>
      <c r="BE92" s="1126"/>
      <c r="BF92" s="1126"/>
      <c r="BG92" s="1126"/>
      <c r="BH92" s="1126"/>
      <c r="BI92" s="1126"/>
      <c r="BJ92" s="1126"/>
      <c r="BK92" s="1126"/>
      <c r="BL92" s="1126"/>
      <c r="BM92" s="1126"/>
      <c r="BN92" s="1126"/>
      <c r="BO92" s="1126"/>
      <c r="BP92" s="1126"/>
      <c r="BQ92" s="1126"/>
      <c r="BR92" s="1126"/>
      <c r="BS92" s="1126"/>
      <c r="BT92" s="1126"/>
      <c r="BU92" s="1126"/>
      <c r="BV92" s="1126"/>
      <c r="BW92" s="1126"/>
      <c r="BX92" s="1126"/>
      <c r="BY92" s="1126"/>
      <c r="BZ92" s="1126"/>
      <c r="CA92" s="1126"/>
      <c r="CB92" s="1126"/>
      <c r="CC92" s="1126"/>
      <c r="CD92" s="1126"/>
      <c r="CE92" s="1126"/>
    </row>
    <row r="93" spans="1:83" s="19" customFormat="1" ht="31.5">
      <c r="A93" s="1192" t="s">
        <v>230</v>
      </c>
      <c r="B93" s="1193" t="s">
        <v>540</v>
      </c>
      <c r="C93" s="1194" t="s">
        <v>529</v>
      </c>
      <c r="D93" s="1194" t="s">
        <v>566</v>
      </c>
      <c r="E93" s="1193" t="s">
        <v>540</v>
      </c>
      <c r="F93" s="1194" t="s">
        <v>529</v>
      </c>
      <c r="G93" s="1194" t="s">
        <v>536</v>
      </c>
      <c r="H93" s="794">
        <v>630</v>
      </c>
      <c r="I93" s="794">
        <v>320</v>
      </c>
      <c r="J93" s="794">
        <v>180</v>
      </c>
      <c r="K93" s="490">
        <v>1.1499999999999999</v>
      </c>
      <c r="L93" s="490">
        <v>1.05</v>
      </c>
      <c r="M93" s="490">
        <v>1.05</v>
      </c>
      <c r="N93" s="787">
        <f t="shared" si="0"/>
        <v>724.5</v>
      </c>
      <c r="O93" s="787">
        <f t="shared" si="0"/>
        <v>336</v>
      </c>
      <c r="P93" s="787">
        <f t="shared" si="0"/>
        <v>189</v>
      </c>
      <c r="Q93" s="794">
        <v>770</v>
      </c>
      <c r="R93" s="794">
        <v>350</v>
      </c>
      <c r="S93" s="794">
        <v>190</v>
      </c>
      <c r="T93" s="154" t="s">
        <v>389</v>
      </c>
      <c r="U93" s="155"/>
      <c r="V93" s="155"/>
      <c r="W93" s="155"/>
      <c r="X93" s="155"/>
      <c r="Y93" s="1126"/>
      <c r="Z93" s="1126"/>
      <c r="AA93" s="1126"/>
      <c r="AB93" s="1126"/>
      <c r="AC93" s="1126"/>
      <c r="AD93" s="1126"/>
      <c r="AE93" s="1126"/>
      <c r="AF93" s="1126"/>
      <c r="AG93" s="1126"/>
      <c r="AH93" s="1126"/>
      <c r="AI93" s="1126"/>
      <c r="AJ93" s="1126"/>
      <c r="AK93" s="1126"/>
      <c r="AL93" s="1126"/>
      <c r="AM93" s="1126"/>
      <c r="AN93" s="1126"/>
      <c r="AO93" s="1126"/>
      <c r="AP93" s="1126"/>
      <c r="AQ93" s="1126"/>
      <c r="AR93" s="1126"/>
      <c r="AS93" s="1126"/>
      <c r="AT93" s="1126"/>
      <c r="AU93" s="1126"/>
      <c r="AV93" s="1126"/>
      <c r="AW93" s="1126"/>
      <c r="AX93" s="1126"/>
      <c r="AY93" s="1126"/>
      <c r="AZ93" s="1126"/>
      <c r="BA93" s="1126"/>
      <c r="BB93" s="1126"/>
      <c r="BC93" s="1126"/>
      <c r="BD93" s="1126"/>
      <c r="BE93" s="1126"/>
      <c r="BF93" s="1126"/>
      <c r="BG93" s="1126"/>
      <c r="BH93" s="1126"/>
      <c r="BI93" s="1126"/>
      <c r="BJ93" s="1126"/>
      <c r="BK93" s="1126"/>
      <c r="BL93" s="1126"/>
      <c r="BM93" s="1126"/>
      <c r="BN93" s="1126"/>
      <c r="BO93" s="1126"/>
      <c r="BP93" s="1126"/>
      <c r="BQ93" s="1126"/>
      <c r="BR93" s="1126"/>
      <c r="BS93" s="1126"/>
      <c r="BT93" s="1126"/>
      <c r="BU93" s="1126"/>
      <c r="BV93" s="1126"/>
      <c r="BW93" s="1126"/>
      <c r="BX93" s="1126"/>
      <c r="BY93" s="1126"/>
      <c r="BZ93" s="1126"/>
      <c r="CA93" s="1126"/>
      <c r="CB93" s="1126"/>
      <c r="CC93" s="1126"/>
      <c r="CD93" s="1126"/>
      <c r="CE93" s="1126"/>
    </row>
    <row r="94" spans="1:83" s="19" customFormat="1" ht="31.5">
      <c r="A94" s="1192" t="s">
        <v>231</v>
      </c>
      <c r="B94" s="1193" t="s">
        <v>341</v>
      </c>
      <c r="C94" s="1194" t="s">
        <v>567</v>
      </c>
      <c r="D94" s="1194" t="s">
        <v>568</v>
      </c>
      <c r="E94" s="1193" t="s">
        <v>569</v>
      </c>
      <c r="F94" s="1194" t="s">
        <v>567</v>
      </c>
      <c r="G94" s="1194" t="s">
        <v>568</v>
      </c>
      <c r="H94" s="794">
        <v>270</v>
      </c>
      <c r="I94" s="794">
        <v>80</v>
      </c>
      <c r="J94" s="794">
        <v>70</v>
      </c>
      <c r="K94" s="490">
        <v>1.2</v>
      </c>
      <c r="L94" s="490">
        <v>1.1000000000000001</v>
      </c>
      <c r="M94" s="490">
        <v>1.05</v>
      </c>
      <c r="N94" s="787">
        <f t="shared" si="0"/>
        <v>324</v>
      </c>
      <c r="O94" s="787">
        <f t="shared" si="0"/>
        <v>88</v>
      </c>
      <c r="P94" s="787">
        <f t="shared" si="0"/>
        <v>73.5</v>
      </c>
      <c r="Q94" s="794">
        <v>330</v>
      </c>
      <c r="R94" s="794">
        <v>93</v>
      </c>
      <c r="S94" s="794">
        <v>77</v>
      </c>
      <c r="T94" s="154" t="s">
        <v>119</v>
      </c>
      <c r="U94" s="155"/>
      <c r="V94" s="155"/>
      <c r="W94" s="155"/>
      <c r="X94" s="155"/>
      <c r="Y94" s="1126"/>
      <c r="Z94" s="1126"/>
      <c r="AA94" s="1126"/>
      <c r="AB94" s="1126"/>
      <c r="AC94" s="1126"/>
      <c r="AD94" s="1126"/>
      <c r="AE94" s="1126"/>
      <c r="AF94" s="1126"/>
      <c r="AG94" s="1126"/>
      <c r="AH94" s="1126"/>
      <c r="AI94" s="1126"/>
      <c r="AJ94" s="1126"/>
      <c r="AK94" s="1126"/>
      <c r="AL94" s="1126"/>
      <c r="AM94" s="1126"/>
      <c r="AN94" s="1126"/>
      <c r="AO94" s="1126"/>
      <c r="AP94" s="1126"/>
      <c r="AQ94" s="1126"/>
      <c r="AR94" s="1126"/>
      <c r="AS94" s="1126"/>
      <c r="AT94" s="1126"/>
      <c r="AU94" s="1126"/>
      <c r="AV94" s="1126"/>
      <c r="AW94" s="1126"/>
      <c r="AX94" s="1126"/>
      <c r="AY94" s="1126"/>
      <c r="AZ94" s="1126"/>
      <c r="BA94" s="1126"/>
      <c r="BB94" s="1126"/>
      <c r="BC94" s="1126"/>
      <c r="BD94" s="1126"/>
      <c r="BE94" s="1126"/>
      <c r="BF94" s="1126"/>
      <c r="BG94" s="1126"/>
      <c r="BH94" s="1126"/>
      <c r="BI94" s="1126"/>
      <c r="BJ94" s="1126"/>
      <c r="BK94" s="1126"/>
      <c r="BL94" s="1126"/>
      <c r="BM94" s="1126"/>
      <c r="BN94" s="1126"/>
      <c r="BO94" s="1126"/>
      <c r="BP94" s="1126"/>
      <c r="BQ94" s="1126"/>
      <c r="BR94" s="1126"/>
      <c r="BS94" s="1126"/>
      <c r="BT94" s="1126"/>
      <c r="BU94" s="1126"/>
      <c r="BV94" s="1126"/>
      <c r="BW94" s="1126"/>
      <c r="BX94" s="1126"/>
      <c r="BY94" s="1126"/>
      <c r="BZ94" s="1126"/>
      <c r="CA94" s="1126"/>
      <c r="CB94" s="1126"/>
      <c r="CC94" s="1126"/>
      <c r="CD94" s="1126"/>
      <c r="CE94" s="1126"/>
    </row>
    <row r="95" spans="1:83" s="19" customFormat="1" ht="47.25">
      <c r="A95" s="1192" t="s">
        <v>232</v>
      </c>
      <c r="B95" s="1193" t="s">
        <v>570</v>
      </c>
      <c r="C95" s="1194" t="s">
        <v>571</v>
      </c>
      <c r="D95" s="1194" t="s">
        <v>572</v>
      </c>
      <c r="E95" s="1193" t="s">
        <v>573</v>
      </c>
      <c r="F95" s="1194" t="s">
        <v>571</v>
      </c>
      <c r="G95" s="1194" t="s">
        <v>572</v>
      </c>
      <c r="H95" s="794">
        <v>2100</v>
      </c>
      <c r="I95" s="794">
        <v>1400</v>
      </c>
      <c r="J95" s="794">
        <v>700</v>
      </c>
      <c r="K95" s="490">
        <v>1.25</v>
      </c>
      <c r="L95" s="490">
        <v>1.1499999999999999</v>
      </c>
      <c r="M95" s="490">
        <v>1.1000000000000001</v>
      </c>
      <c r="N95" s="787">
        <f t="shared" si="0"/>
        <v>2625</v>
      </c>
      <c r="O95" s="787">
        <f t="shared" si="0"/>
        <v>1609.9999999999998</v>
      </c>
      <c r="P95" s="787">
        <f t="shared" si="0"/>
        <v>770.00000000000011</v>
      </c>
      <c r="Q95" s="794">
        <v>2700</v>
      </c>
      <c r="R95" s="794">
        <v>1660</v>
      </c>
      <c r="S95" s="794">
        <v>790</v>
      </c>
      <c r="T95" s="154" t="s">
        <v>119</v>
      </c>
      <c r="U95" s="155"/>
      <c r="V95" s="155"/>
      <c r="W95" s="155"/>
      <c r="X95" s="155"/>
      <c r="Y95" s="1126"/>
      <c r="Z95" s="1126"/>
      <c r="AA95" s="1126"/>
      <c r="AB95" s="1126"/>
      <c r="AC95" s="1126"/>
      <c r="AD95" s="1126"/>
      <c r="AE95" s="1126"/>
      <c r="AF95" s="1126"/>
      <c r="AG95" s="1126"/>
      <c r="AH95" s="1126"/>
      <c r="AI95" s="1126"/>
      <c r="AJ95" s="1126"/>
      <c r="AK95" s="1126"/>
      <c r="AL95" s="1126"/>
      <c r="AM95" s="1126"/>
      <c r="AN95" s="1126"/>
      <c r="AO95" s="1126"/>
      <c r="AP95" s="1126"/>
      <c r="AQ95" s="1126"/>
      <c r="AR95" s="1126"/>
      <c r="AS95" s="1126"/>
      <c r="AT95" s="1126"/>
      <c r="AU95" s="1126"/>
      <c r="AV95" s="1126"/>
      <c r="AW95" s="1126"/>
      <c r="AX95" s="1126"/>
      <c r="AY95" s="1126"/>
      <c r="AZ95" s="1126"/>
      <c r="BA95" s="1126"/>
      <c r="BB95" s="1126"/>
      <c r="BC95" s="1126"/>
      <c r="BD95" s="1126"/>
      <c r="BE95" s="1126"/>
      <c r="BF95" s="1126"/>
      <c r="BG95" s="1126"/>
      <c r="BH95" s="1126"/>
      <c r="BI95" s="1126"/>
      <c r="BJ95" s="1126"/>
      <c r="BK95" s="1126"/>
      <c r="BL95" s="1126"/>
      <c r="BM95" s="1126"/>
      <c r="BN95" s="1126"/>
      <c r="BO95" s="1126"/>
      <c r="BP95" s="1126"/>
      <c r="BQ95" s="1126"/>
      <c r="BR95" s="1126"/>
      <c r="BS95" s="1126"/>
      <c r="BT95" s="1126"/>
      <c r="BU95" s="1126"/>
      <c r="BV95" s="1126"/>
      <c r="BW95" s="1126"/>
      <c r="BX95" s="1126"/>
      <c r="BY95" s="1126"/>
      <c r="BZ95" s="1126"/>
      <c r="CA95" s="1126"/>
      <c r="CB95" s="1126"/>
      <c r="CC95" s="1126"/>
      <c r="CD95" s="1126"/>
      <c r="CE95" s="1126"/>
    </row>
    <row r="96" spans="1:83" s="19" customFormat="1" ht="30">
      <c r="A96" s="1195" t="s">
        <v>2059</v>
      </c>
      <c r="B96" s="1112" t="s">
        <v>1184</v>
      </c>
      <c r="C96" s="1194"/>
      <c r="D96" s="1194"/>
      <c r="E96" s="1196" t="s">
        <v>2058</v>
      </c>
      <c r="F96" s="1196"/>
      <c r="G96" s="1196"/>
      <c r="H96" s="772">
        <v>140</v>
      </c>
      <c r="I96" s="773"/>
      <c r="J96" s="773"/>
      <c r="K96" s="773">
        <v>1.05</v>
      </c>
      <c r="L96" s="773"/>
      <c r="M96" s="773"/>
      <c r="N96" s="773">
        <v>147</v>
      </c>
      <c r="O96" s="773"/>
      <c r="P96" s="773"/>
      <c r="Q96" s="863">
        <v>460</v>
      </c>
      <c r="R96" s="863">
        <v>260</v>
      </c>
      <c r="S96" s="863">
        <v>160</v>
      </c>
      <c r="T96" s="863" t="s">
        <v>2069</v>
      </c>
      <c r="U96" s="155"/>
      <c r="V96" s="155"/>
      <c r="W96" s="155"/>
      <c r="X96" s="155"/>
      <c r="Y96" s="1126"/>
      <c r="Z96" s="1126"/>
      <c r="AA96" s="1126"/>
      <c r="AB96" s="1126"/>
      <c r="AC96" s="1126"/>
      <c r="AD96" s="1126"/>
      <c r="AE96" s="1126"/>
      <c r="AF96" s="1126"/>
      <c r="AG96" s="1126"/>
      <c r="AH96" s="1126"/>
      <c r="AI96" s="1126"/>
      <c r="AJ96" s="1126"/>
      <c r="AK96" s="1126"/>
      <c r="AL96" s="1126"/>
      <c r="AM96" s="1126"/>
      <c r="AN96" s="1126"/>
      <c r="AO96" s="1126"/>
      <c r="AP96" s="1126"/>
      <c r="AQ96" s="1126"/>
      <c r="AR96" s="1126"/>
      <c r="AS96" s="1126"/>
      <c r="AT96" s="1126"/>
      <c r="AU96" s="1126"/>
      <c r="AV96" s="1126"/>
      <c r="AW96" s="1126"/>
      <c r="AX96" s="1126"/>
      <c r="AY96" s="1126"/>
      <c r="AZ96" s="1126"/>
      <c r="BA96" s="1126"/>
      <c r="BB96" s="1126"/>
      <c r="BC96" s="1126"/>
      <c r="BD96" s="1126"/>
      <c r="BE96" s="1126"/>
      <c r="BF96" s="1126"/>
      <c r="BG96" s="1126"/>
      <c r="BH96" s="1126"/>
      <c r="BI96" s="1126"/>
      <c r="BJ96" s="1126"/>
      <c r="BK96" s="1126"/>
      <c r="BL96" s="1126"/>
      <c r="BM96" s="1126"/>
      <c r="BN96" s="1126"/>
      <c r="BO96" s="1126"/>
      <c r="BP96" s="1126"/>
      <c r="BQ96" s="1126"/>
      <c r="BR96" s="1126"/>
      <c r="BS96" s="1126"/>
      <c r="BT96" s="1126"/>
      <c r="BU96" s="1126"/>
      <c r="BV96" s="1126"/>
      <c r="BW96" s="1126"/>
      <c r="BX96" s="1126"/>
      <c r="BY96" s="1126"/>
      <c r="BZ96" s="1126"/>
      <c r="CA96" s="1126"/>
      <c r="CB96" s="1126"/>
      <c r="CC96" s="1126"/>
      <c r="CD96" s="1126"/>
      <c r="CE96" s="1126"/>
    </row>
    <row r="97" spans="1:83" s="19" customFormat="1" ht="30">
      <c r="A97" s="1197"/>
      <c r="B97" s="1112" t="s">
        <v>1228</v>
      </c>
      <c r="C97" s="1194"/>
      <c r="D97" s="1194"/>
      <c r="E97" s="1198"/>
      <c r="F97" s="1198"/>
      <c r="G97" s="1198"/>
      <c r="H97" s="772">
        <v>390</v>
      </c>
      <c r="I97" s="773">
        <v>230</v>
      </c>
      <c r="J97" s="773">
        <v>150</v>
      </c>
      <c r="K97" s="773">
        <v>1.1499999999999999</v>
      </c>
      <c r="L97" s="773">
        <v>1.1000000000000001</v>
      </c>
      <c r="M97" s="773">
        <v>1.05</v>
      </c>
      <c r="N97" s="773">
        <v>448.49999999999994</v>
      </c>
      <c r="O97" s="773">
        <v>253.00000000000003</v>
      </c>
      <c r="P97" s="773">
        <v>157.5</v>
      </c>
      <c r="Q97" s="864"/>
      <c r="R97" s="864"/>
      <c r="S97" s="864"/>
      <c r="T97" s="864"/>
      <c r="U97" s="155"/>
      <c r="V97" s="155"/>
      <c r="W97" s="155"/>
      <c r="X97" s="155"/>
      <c r="Y97" s="1126"/>
      <c r="Z97" s="1126"/>
      <c r="AA97" s="1126"/>
      <c r="AB97" s="1126"/>
      <c r="AC97" s="1126"/>
      <c r="AD97" s="1126"/>
      <c r="AE97" s="1126"/>
      <c r="AF97" s="1126"/>
      <c r="AG97" s="1126"/>
      <c r="AH97" s="1126"/>
      <c r="AI97" s="1126"/>
      <c r="AJ97" s="1126"/>
      <c r="AK97" s="1126"/>
      <c r="AL97" s="1126"/>
      <c r="AM97" s="1126"/>
      <c r="AN97" s="1126"/>
      <c r="AO97" s="1126"/>
      <c r="AP97" s="1126"/>
      <c r="AQ97" s="1126"/>
      <c r="AR97" s="1126"/>
      <c r="AS97" s="1126"/>
      <c r="AT97" s="1126"/>
      <c r="AU97" s="1126"/>
      <c r="AV97" s="1126"/>
      <c r="AW97" s="1126"/>
      <c r="AX97" s="1126"/>
      <c r="AY97" s="1126"/>
      <c r="AZ97" s="1126"/>
      <c r="BA97" s="1126"/>
      <c r="BB97" s="1126"/>
      <c r="BC97" s="1126"/>
      <c r="BD97" s="1126"/>
      <c r="BE97" s="1126"/>
      <c r="BF97" s="1126"/>
      <c r="BG97" s="1126"/>
      <c r="BH97" s="1126"/>
      <c r="BI97" s="1126"/>
      <c r="BJ97" s="1126"/>
      <c r="BK97" s="1126"/>
      <c r="BL97" s="1126"/>
      <c r="BM97" s="1126"/>
      <c r="BN97" s="1126"/>
      <c r="BO97" s="1126"/>
      <c r="BP97" s="1126"/>
      <c r="BQ97" s="1126"/>
      <c r="BR97" s="1126"/>
      <c r="BS97" s="1126"/>
      <c r="BT97" s="1126"/>
      <c r="BU97" s="1126"/>
      <c r="BV97" s="1126"/>
      <c r="BW97" s="1126"/>
      <c r="BX97" s="1126"/>
      <c r="BY97" s="1126"/>
      <c r="BZ97" s="1126"/>
      <c r="CA97" s="1126"/>
      <c r="CB97" s="1126"/>
      <c r="CC97" s="1126"/>
      <c r="CD97" s="1126"/>
      <c r="CE97" s="1126"/>
    </row>
    <row r="98" spans="1:83" s="19" customFormat="1" ht="30">
      <c r="A98" s="1197"/>
      <c r="B98" s="1112" t="s">
        <v>1229</v>
      </c>
      <c r="C98" s="1194"/>
      <c r="D98" s="1194"/>
      <c r="E98" s="1198"/>
      <c r="F98" s="1198"/>
      <c r="G98" s="1198"/>
      <c r="H98" s="772">
        <v>230</v>
      </c>
      <c r="I98" s="773">
        <v>140</v>
      </c>
      <c r="J98" s="773"/>
      <c r="K98" s="773">
        <v>1.05</v>
      </c>
      <c r="L98" s="773">
        <v>1.05</v>
      </c>
      <c r="M98" s="773"/>
      <c r="N98" s="773">
        <v>241.5</v>
      </c>
      <c r="O98" s="773">
        <v>147</v>
      </c>
      <c r="P98" s="773"/>
      <c r="Q98" s="864"/>
      <c r="R98" s="864"/>
      <c r="S98" s="864"/>
      <c r="T98" s="864"/>
      <c r="U98" s="155"/>
      <c r="V98" s="155"/>
      <c r="W98" s="155"/>
      <c r="X98" s="155"/>
      <c r="Y98" s="1126"/>
      <c r="Z98" s="1126"/>
      <c r="AA98" s="1126"/>
      <c r="AB98" s="1126"/>
      <c r="AC98" s="1126"/>
      <c r="AD98" s="1126"/>
      <c r="AE98" s="1126"/>
      <c r="AF98" s="1126"/>
      <c r="AG98" s="1126"/>
      <c r="AH98" s="1126"/>
      <c r="AI98" s="1126"/>
      <c r="AJ98" s="1126"/>
      <c r="AK98" s="1126"/>
      <c r="AL98" s="1126"/>
      <c r="AM98" s="1126"/>
      <c r="AN98" s="1126"/>
      <c r="AO98" s="1126"/>
      <c r="AP98" s="1126"/>
      <c r="AQ98" s="1126"/>
      <c r="AR98" s="1126"/>
      <c r="AS98" s="1126"/>
      <c r="AT98" s="1126"/>
      <c r="AU98" s="1126"/>
      <c r="AV98" s="1126"/>
      <c r="AW98" s="1126"/>
      <c r="AX98" s="1126"/>
      <c r="AY98" s="1126"/>
      <c r="AZ98" s="1126"/>
      <c r="BA98" s="1126"/>
      <c r="BB98" s="1126"/>
      <c r="BC98" s="1126"/>
      <c r="BD98" s="1126"/>
      <c r="BE98" s="1126"/>
      <c r="BF98" s="1126"/>
      <c r="BG98" s="1126"/>
      <c r="BH98" s="1126"/>
      <c r="BI98" s="1126"/>
      <c r="BJ98" s="1126"/>
      <c r="BK98" s="1126"/>
      <c r="BL98" s="1126"/>
      <c r="BM98" s="1126"/>
      <c r="BN98" s="1126"/>
      <c r="BO98" s="1126"/>
      <c r="BP98" s="1126"/>
      <c r="BQ98" s="1126"/>
      <c r="BR98" s="1126"/>
      <c r="BS98" s="1126"/>
      <c r="BT98" s="1126"/>
      <c r="BU98" s="1126"/>
      <c r="BV98" s="1126"/>
      <c r="BW98" s="1126"/>
      <c r="BX98" s="1126"/>
      <c r="BY98" s="1126"/>
      <c r="BZ98" s="1126"/>
      <c r="CA98" s="1126"/>
      <c r="CB98" s="1126"/>
      <c r="CC98" s="1126"/>
      <c r="CD98" s="1126"/>
      <c r="CE98" s="1126"/>
    </row>
    <row r="99" spans="1:83" s="19" customFormat="1" ht="30">
      <c r="A99" s="1197"/>
      <c r="B99" s="1112" t="s">
        <v>1230</v>
      </c>
      <c r="C99" s="1194"/>
      <c r="D99" s="1194"/>
      <c r="E99" s="1198"/>
      <c r="F99" s="1198"/>
      <c r="G99" s="1198"/>
      <c r="H99" s="772">
        <v>80</v>
      </c>
      <c r="I99" s="773"/>
      <c r="J99" s="773"/>
      <c r="K99" s="773">
        <v>1.05</v>
      </c>
      <c r="L99" s="773"/>
      <c r="M99" s="773"/>
      <c r="N99" s="773">
        <v>84</v>
      </c>
      <c r="O99" s="773"/>
      <c r="P99" s="773"/>
      <c r="Q99" s="864"/>
      <c r="R99" s="864"/>
      <c r="S99" s="864"/>
      <c r="T99" s="864"/>
      <c r="U99" s="155"/>
      <c r="V99" s="155"/>
      <c r="W99" s="155"/>
      <c r="X99" s="155"/>
      <c r="Y99" s="1126"/>
      <c r="Z99" s="1126"/>
      <c r="AA99" s="1126"/>
      <c r="AB99" s="1126"/>
      <c r="AC99" s="1126"/>
      <c r="AD99" s="1126"/>
      <c r="AE99" s="1126"/>
      <c r="AF99" s="1126"/>
      <c r="AG99" s="1126"/>
      <c r="AH99" s="1126"/>
      <c r="AI99" s="1126"/>
      <c r="AJ99" s="1126"/>
      <c r="AK99" s="1126"/>
      <c r="AL99" s="1126"/>
      <c r="AM99" s="1126"/>
      <c r="AN99" s="1126"/>
      <c r="AO99" s="1126"/>
      <c r="AP99" s="1126"/>
      <c r="AQ99" s="1126"/>
      <c r="AR99" s="1126"/>
      <c r="AS99" s="1126"/>
      <c r="AT99" s="1126"/>
      <c r="AU99" s="1126"/>
      <c r="AV99" s="1126"/>
      <c r="AW99" s="1126"/>
      <c r="AX99" s="1126"/>
      <c r="AY99" s="1126"/>
      <c r="AZ99" s="1126"/>
      <c r="BA99" s="1126"/>
      <c r="BB99" s="1126"/>
      <c r="BC99" s="1126"/>
      <c r="BD99" s="1126"/>
      <c r="BE99" s="1126"/>
      <c r="BF99" s="1126"/>
      <c r="BG99" s="1126"/>
      <c r="BH99" s="1126"/>
      <c r="BI99" s="1126"/>
      <c r="BJ99" s="1126"/>
      <c r="BK99" s="1126"/>
      <c r="BL99" s="1126"/>
      <c r="BM99" s="1126"/>
      <c r="BN99" s="1126"/>
      <c r="BO99" s="1126"/>
      <c r="BP99" s="1126"/>
      <c r="BQ99" s="1126"/>
      <c r="BR99" s="1126"/>
      <c r="BS99" s="1126"/>
      <c r="BT99" s="1126"/>
      <c r="BU99" s="1126"/>
      <c r="BV99" s="1126"/>
      <c r="BW99" s="1126"/>
      <c r="BX99" s="1126"/>
      <c r="BY99" s="1126"/>
      <c r="BZ99" s="1126"/>
      <c r="CA99" s="1126"/>
      <c r="CB99" s="1126"/>
      <c r="CC99" s="1126"/>
      <c r="CD99" s="1126"/>
      <c r="CE99" s="1126"/>
    </row>
    <row r="100" spans="1:83" s="19" customFormat="1" ht="30">
      <c r="A100" s="1197"/>
      <c r="B100" s="1112" t="s">
        <v>1231</v>
      </c>
      <c r="C100" s="1194"/>
      <c r="D100" s="1194"/>
      <c r="E100" s="1198"/>
      <c r="F100" s="1198"/>
      <c r="G100" s="1198"/>
      <c r="H100" s="772">
        <v>100</v>
      </c>
      <c r="I100" s="773">
        <v>60</v>
      </c>
      <c r="J100" s="773">
        <v>40</v>
      </c>
      <c r="K100" s="773" t="s">
        <v>1232</v>
      </c>
      <c r="L100" s="773" t="s">
        <v>1233</v>
      </c>
      <c r="M100" s="773" t="s">
        <v>1233</v>
      </c>
      <c r="N100" s="773">
        <v>110.00000000000001</v>
      </c>
      <c r="O100" s="773">
        <v>63</v>
      </c>
      <c r="P100" s="773">
        <v>42</v>
      </c>
      <c r="Q100" s="864"/>
      <c r="R100" s="864"/>
      <c r="S100" s="864"/>
      <c r="T100" s="864"/>
      <c r="U100" s="155"/>
      <c r="V100" s="155"/>
      <c r="W100" s="155"/>
      <c r="X100" s="155"/>
      <c r="Y100" s="1126"/>
      <c r="Z100" s="1126"/>
      <c r="AA100" s="1126"/>
      <c r="AB100" s="1126"/>
      <c r="AC100" s="1126"/>
      <c r="AD100" s="1126"/>
      <c r="AE100" s="1126"/>
      <c r="AF100" s="1126"/>
      <c r="AG100" s="1126"/>
      <c r="AH100" s="1126"/>
      <c r="AI100" s="1126"/>
      <c r="AJ100" s="1126"/>
      <c r="AK100" s="1126"/>
      <c r="AL100" s="1126"/>
      <c r="AM100" s="1126"/>
      <c r="AN100" s="1126"/>
      <c r="AO100" s="1126"/>
      <c r="AP100" s="1126"/>
      <c r="AQ100" s="1126"/>
      <c r="AR100" s="1126"/>
      <c r="AS100" s="1126"/>
      <c r="AT100" s="1126"/>
      <c r="AU100" s="1126"/>
      <c r="AV100" s="1126"/>
      <c r="AW100" s="1126"/>
      <c r="AX100" s="1126"/>
      <c r="AY100" s="1126"/>
      <c r="AZ100" s="1126"/>
      <c r="BA100" s="1126"/>
      <c r="BB100" s="1126"/>
      <c r="BC100" s="1126"/>
      <c r="BD100" s="1126"/>
      <c r="BE100" s="1126"/>
      <c r="BF100" s="1126"/>
      <c r="BG100" s="1126"/>
      <c r="BH100" s="1126"/>
      <c r="BI100" s="1126"/>
      <c r="BJ100" s="1126"/>
      <c r="BK100" s="1126"/>
      <c r="BL100" s="1126"/>
      <c r="BM100" s="1126"/>
      <c r="BN100" s="1126"/>
      <c r="BO100" s="1126"/>
      <c r="BP100" s="1126"/>
      <c r="BQ100" s="1126"/>
      <c r="BR100" s="1126"/>
      <c r="BS100" s="1126"/>
      <c r="BT100" s="1126"/>
      <c r="BU100" s="1126"/>
      <c r="BV100" s="1126"/>
      <c r="BW100" s="1126"/>
      <c r="BX100" s="1126"/>
      <c r="BY100" s="1126"/>
      <c r="BZ100" s="1126"/>
      <c r="CA100" s="1126"/>
      <c r="CB100" s="1126"/>
      <c r="CC100" s="1126"/>
      <c r="CD100" s="1126"/>
      <c r="CE100" s="1126"/>
    </row>
    <row r="101" spans="1:83" s="19" customFormat="1" ht="30">
      <c r="A101" s="1197"/>
      <c r="B101" s="1112" t="s">
        <v>1234</v>
      </c>
      <c r="C101" s="1194"/>
      <c r="D101" s="1194"/>
      <c r="E101" s="1198"/>
      <c r="F101" s="1198"/>
      <c r="G101" s="1198"/>
      <c r="H101" s="772">
        <v>70</v>
      </c>
      <c r="I101" s="773">
        <v>50</v>
      </c>
      <c r="J101" s="773"/>
      <c r="K101" s="773" t="s">
        <v>1233</v>
      </c>
      <c r="L101" s="773" t="s">
        <v>1233</v>
      </c>
      <c r="M101" s="773"/>
      <c r="N101" s="773">
        <v>73.5</v>
      </c>
      <c r="O101" s="773">
        <v>52.5</v>
      </c>
      <c r="P101" s="773"/>
      <c r="Q101" s="864"/>
      <c r="R101" s="864"/>
      <c r="S101" s="864"/>
      <c r="T101" s="864"/>
      <c r="U101" s="155"/>
      <c r="V101" s="155"/>
      <c r="W101" s="155"/>
      <c r="X101" s="155"/>
      <c r="Y101" s="1126"/>
      <c r="Z101" s="1126"/>
      <c r="AA101" s="1126"/>
      <c r="AB101" s="1126"/>
      <c r="AC101" s="1126"/>
      <c r="AD101" s="1126"/>
      <c r="AE101" s="1126"/>
      <c r="AF101" s="1126"/>
      <c r="AG101" s="1126"/>
      <c r="AH101" s="1126"/>
      <c r="AI101" s="1126"/>
      <c r="AJ101" s="1126"/>
      <c r="AK101" s="1126"/>
      <c r="AL101" s="1126"/>
      <c r="AM101" s="1126"/>
      <c r="AN101" s="1126"/>
      <c r="AO101" s="1126"/>
      <c r="AP101" s="1126"/>
      <c r="AQ101" s="1126"/>
      <c r="AR101" s="1126"/>
      <c r="AS101" s="1126"/>
      <c r="AT101" s="1126"/>
      <c r="AU101" s="1126"/>
      <c r="AV101" s="1126"/>
      <c r="AW101" s="1126"/>
      <c r="AX101" s="1126"/>
      <c r="AY101" s="1126"/>
      <c r="AZ101" s="1126"/>
      <c r="BA101" s="1126"/>
      <c r="BB101" s="1126"/>
      <c r="BC101" s="1126"/>
      <c r="BD101" s="1126"/>
      <c r="BE101" s="1126"/>
      <c r="BF101" s="1126"/>
      <c r="BG101" s="1126"/>
      <c r="BH101" s="1126"/>
      <c r="BI101" s="1126"/>
      <c r="BJ101" s="1126"/>
      <c r="BK101" s="1126"/>
      <c r="BL101" s="1126"/>
      <c r="BM101" s="1126"/>
      <c r="BN101" s="1126"/>
      <c r="BO101" s="1126"/>
      <c r="BP101" s="1126"/>
      <c r="BQ101" s="1126"/>
      <c r="BR101" s="1126"/>
      <c r="BS101" s="1126"/>
      <c r="BT101" s="1126"/>
      <c r="BU101" s="1126"/>
      <c r="BV101" s="1126"/>
      <c r="BW101" s="1126"/>
      <c r="BX101" s="1126"/>
      <c r="BY101" s="1126"/>
      <c r="BZ101" s="1126"/>
      <c r="CA101" s="1126"/>
      <c r="CB101" s="1126"/>
      <c r="CC101" s="1126"/>
      <c r="CD101" s="1126"/>
      <c r="CE101" s="1126"/>
    </row>
    <row r="102" spans="1:83" s="19" customFormat="1" ht="30">
      <c r="A102" s="1199"/>
      <c r="B102" s="1112" t="s">
        <v>1235</v>
      </c>
      <c r="C102" s="1194"/>
      <c r="D102" s="1194"/>
      <c r="E102" s="1200"/>
      <c r="F102" s="1200"/>
      <c r="G102" s="1200"/>
      <c r="H102" s="772">
        <v>50</v>
      </c>
      <c r="I102" s="773"/>
      <c r="J102" s="773"/>
      <c r="K102" s="773" t="s">
        <v>1236</v>
      </c>
      <c r="L102" s="773"/>
      <c r="M102" s="773"/>
      <c r="N102" s="773">
        <v>52.5</v>
      </c>
      <c r="O102" s="773"/>
      <c r="P102" s="773"/>
      <c r="Q102" s="865"/>
      <c r="R102" s="865"/>
      <c r="S102" s="865"/>
      <c r="T102" s="865"/>
      <c r="U102" s="155"/>
      <c r="V102" s="155"/>
      <c r="W102" s="155"/>
      <c r="X102" s="155"/>
      <c r="Y102" s="1126"/>
      <c r="Z102" s="1126"/>
      <c r="AA102" s="1126"/>
      <c r="AB102" s="1126"/>
      <c r="AC102" s="1126"/>
      <c r="AD102" s="1126"/>
      <c r="AE102" s="1126"/>
      <c r="AF102" s="1126"/>
      <c r="AG102" s="1126"/>
      <c r="AH102" s="1126"/>
      <c r="AI102" s="1126"/>
      <c r="AJ102" s="1126"/>
      <c r="AK102" s="1126"/>
      <c r="AL102" s="1126"/>
      <c r="AM102" s="1126"/>
      <c r="AN102" s="1126"/>
      <c r="AO102" s="1126"/>
      <c r="AP102" s="1126"/>
      <c r="AQ102" s="1126"/>
      <c r="AR102" s="1126"/>
      <c r="AS102" s="1126"/>
      <c r="AT102" s="1126"/>
      <c r="AU102" s="1126"/>
      <c r="AV102" s="1126"/>
      <c r="AW102" s="1126"/>
      <c r="AX102" s="1126"/>
      <c r="AY102" s="1126"/>
      <c r="AZ102" s="1126"/>
      <c r="BA102" s="1126"/>
      <c r="BB102" s="1126"/>
      <c r="BC102" s="1126"/>
      <c r="BD102" s="1126"/>
      <c r="BE102" s="1126"/>
      <c r="BF102" s="1126"/>
      <c r="BG102" s="1126"/>
      <c r="BH102" s="1126"/>
      <c r="BI102" s="1126"/>
      <c r="BJ102" s="1126"/>
      <c r="BK102" s="1126"/>
      <c r="BL102" s="1126"/>
      <c r="BM102" s="1126"/>
      <c r="BN102" s="1126"/>
      <c r="BO102" s="1126"/>
      <c r="BP102" s="1126"/>
      <c r="BQ102" s="1126"/>
      <c r="BR102" s="1126"/>
      <c r="BS102" s="1126"/>
      <c r="BT102" s="1126"/>
      <c r="BU102" s="1126"/>
      <c r="BV102" s="1126"/>
      <c r="BW102" s="1126"/>
      <c r="BX102" s="1126"/>
      <c r="BY102" s="1126"/>
      <c r="BZ102" s="1126"/>
      <c r="CA102" s="1126"/>
      <c r="CB102" s="1126"/>
      <c r="CC102" s="1126"/>
      <c r="CD102" s="1126"/>
      <c r="CE102" s="1126"/>
    </row>
    <row r="103" spans="1:83" s="19" customFormat="1" ht="15.75">
      <c r="A103" s="1192"/>
      <c r="B103" s="1193"/>
      <c r="C103" s="1194"/>
      <c r="D103" s="1194"/>
      <c r="E103" s="1193"/>
      <c r="F103" s="1194"/>
      <c r="G103" s="1194"/>
      <c r="H103" s="794"/>
      <c r="I103" s="794"/>
      <c r="J103" s="794"/>
      <c r="K103" s="490"/>
      <c r="L103" s="490"/>
      <c r="M103" s="490"/>
      <c r="N103" s="787"/>
      <c r="O103" s="787"/>
      <c r="P103" s="787"/>
      <c r="Q103" s="794"/>
      <c r="R103" s="794"/>
      <c r="S103" s="794"/>
      <c r="T103" s="154"/>
      <c r="U103" s="155"/>
      <c r="V103" s="155"/>
      <c r="W103" s="155"/>
      <c r="X103" s="155"/>
      <c r="Y103" s="1126"/>
      <c r="Z103" s="1126"/>
      <c r="AA103" s="1126"/>
      <c r="AB103" s="1126"/>
      <c r="AC103" s="1126"/>
      <c r="AD103" s="1126"/>
      <c r="AE103" s="1126"/>
      <c r="AF103" s="1126"/>
      <c r="AG103" s="1126"/>
      <c r="AH103" s="1126"/>
      <c r="AI103" s="1126"/>
      <c r="AJ103" s="1126"/>
      <c r="AK103" s="1126"/>
      <c r="AL103" s="1126"/>
      <c r="AM103" s="1126"/>
      <c r="AN103" s="1126"/>
      <c r="AO103" s="1126"/>
      <c r="AP103" s="1126"/>
      <c r="AQ103" s="1126"/>
      <c r="AR103" s="1126"/>
      <c r="AS103" s="1126"/>
      <c r="AT103" s="1126"/>
      <c r="AU103" s="1126"/>
      <c r="AV103" s="1126"/>
      <c r="AW103" s="1126"/>
      <c r="AX103" s="1126"/>
      <c r="AY103" s="1126"/>
      <c r="AZ103" s="1126"/>
      <c r="BA103" s="1126"/>
      <c r="BB103" s="1126"/>
      <c r="BC103" s="1126"/>
      <c r="BD103" s="1126"/>
      <c r="BE103" s="1126"/>
      <c r="BF103" s="1126"/>
      <c r="BG103" s="1126"/>
      <c r="BH103" s="1126"/>
      <c r="BI103" s="1126"/>
      <c r="BJ103" s="1126"/>
      <c r="BK103" s="1126"/>
      <c r="BL103" s="1126"/>
      <c r="BM103" s="1126"/>
      <c r="BN103" s="1126"/>
      <c r="BO103" s="1126"/>
      <c r="BP103" s="1126"/>
      <c r="BQ103" s="1126"/>
      <c r="BR103" s="1126"/>
      <c r="BS103" s="1126"/>
      <c r="BT103" s="1126"/>
      <c r="BU103" s="1126"/>
      <c r="BV103" s="1126"/>
      <c r="BW103" s="1126"/>
      <c r="BX103" s="1126"/>
      <c r="BY103" s="1126"/>
      <c r="BZ103" s="1126"/>
      <c r="CA103" s="1126"/>
      <c r="CB103" s="1126"/>
      <c r="CC103" s="1126"/>
      <c r="CD103" s="1126"/>
      <c r="CE103" s="1126"/>
    </row>
    <row r="104" spans="1:83" s="88" customFormat="1" ht="15.75">
      <c r="A104" s="1201" t="s">
        <v>213</v>
      </c>
      <c r="B104" s="1202" t="s">
        <v>32</v>
      </c>
      <c r="C104" s="1175"/>
      <c r="D104" s="1175"/>
      <c r="E104" s="1202"/>
      <c r="F104" s="1175"/>
      <c r="G104" s="1175"/>
      <c r="H104" s="790"/>
      <c r="I104" s="790"/>
      <c r="J104" s="790"/>
      <c r="K104" s="490"/>
      <c r="L104" s="490"/>
      <c r="M104" s="490"/>
      <c r="N104" s="787"/>
      <c r="O104" s="787"/>
      <c r="P104" s="787"/>
      <c r="Q104" s="790"/>
      <c r="R104" s="790"/>
      <c r="S104" s="790"/>
      <c r="T104" s="98"/>
      <c r="U104" s="173"/>
      <c r="V104" s="173"/>
      <c r="W104" s="173"/>
      <c r="X104" s="173"/>
      <c r="Y104" s="1083"/>
      <c r="Z104" s="1083"/>
      <c r="AA104" s="1083"/>
      <c r="AB104" s="1083"/>
      <c r="AC104" s="1083"/>
      <c r="AD104" s="1083"/>
      <c r="AE104" s="1083"/>
      <c r="AF104" s="1083"/>
      <c r="AG104" s="1083"/>
      <c r="AH104" s="1083"/>
      <c r="AI104" s="1083"/>
      <c r="AJ104" s="1083"/>
      <c r="AK104" s="1083"/>
      <c r="AL104" s="1083"/>
      <c r="AM104" s="1083"/>
      <c r="AN104" s="1083"/>
      <c r="AO104" s="1083"/>
      <c r="AP104" s="1083"/>
      <c r="AQ104" s="1083"/>
      <c r="AR104" s="1083"/>
      <c r="AS104" s="1083"/>
      <c r="AT104" s="1083"/>
      <c r="AU104" s="1083"/>
      <c r="AV104" s="1083"/>
      <c r="AW104" s="1083"/>
      <c r="AX104" s="1083"/>
      <c r="AY104" s="1083"/>
      <c r="AZ104" s="1083"/>
      <c r="BA104" s="1083"/>
      <c r="BB104" s="1083"/>
      <c r="BC104" s="1083"/>
      <c r="BD104" s="1083"/>
      <c r="BE104" s="1083"/>
      <c r="BF104" s="1083"/>
      <c r="BG104" s="1083"/>
      <c r="BH104" s="1083"/>
      <c r="BI104" s="1083"/>
      <c r="BJ104" s="1083"/>
      <c r="BK104" s="1083"/>
      <c r="BL104" s="1083"/>
      <c r="BM104" s="1083"/>
      <c r="BN104" s="1083"/>
      <c r="BO104" s="1083"/>
      <c r="BP104" s="1083"/>
      <c r="BQ104" s="1083"/>
      <c r="BR104" s="1083"/>
      <c r="BS104" s="1083"/>
      <c r="BT104" s="1083"/>
      <c r="BU104" s="1083"/>
      <c r="BV104" s="1083"/>
      <c r="BW104" s="1083"/>
      <c r="BX104" s="1083"/>
      <c r="BY104" s="1083"/>
      <c r="BZ104" s="1083"/>
      <c r="CA104" s="1083"/>
      <c r="CB104" s="1083"/>
      <c r="CC104" s="1083"/>
      <c r="CD104" s="1083"/>
      <c r="CE104" s="1083"/>
    </row>
    <row r="105" spans="1:83" s="88" customFormat="1" ht="78.75">
      <c r="A105" s="1103" t="s">
        <v>75</v>
      </c>
      <c r="B105" s="1104" t="s">
        <v>478</v>
      </c>
      <c r="C105" s="1105"/>
      <c r="D105" s="1105"/>
      <c r="E105" s="1104" t="s">
        <v>478</v>
      </c>
      <c r="F105" s="1105" t="s">
        <v>479</v>
      </c>
      <c r="G105" s="1105" t="s">
        <v>480</v>
      </c>
      <c r="H105" s="787">
        <v>420</v>
      </c>
      <c r="I105" s="787">
        <v>220</v>
      </c>
      <c r="J105" s="787">
        <v>180</v>
      </c>
      <c r="K105" s="490">
        <v>1.1499999999999999</v>
      </c>
      <c r="L105" s="490">
        <v>1.05</v>
      </c>
      <c r="M105" s="490">
        <v>1.05</v>
      </c>
      <c r="N105" s="787">
        <f t="shared" ref="N105:P123" si="1">K105*H105</f>
        <v>482.99999999999994</v>
      </c>
      <c r="O105" s="787">
        <f t="shared" si="1"/>
        <v>231</v>
      </c>
      <c r="P105" s="787">
        <f t="shared" si="1"/>
        <v>189</v>
      </c>
      <c r="Q105" s="787">
        <v>500</v>
      </c>
      <c r="R105" s="787">
        <v>240</v>
      </c>
      <c r="S105" s="787">
        <v>190</v>
      </c>
      <c r="T105" s="73" t="s">
        <v>116</v>
      </c>
      <c r="U105" s="158"/>
      <c r="V105" s="158"/>
      <c r="W105" s="158"/>
      <c r="X105" s="158"/>
      <c r="Y105" s="1083"/>
      <c r="Z105" s="1083"/>
      <c r="AA105" s="1083"/>
      <c r="AB105" s="1083"/>
      <c r="AC105" s="1083"/>
      <c r="AD105" s="1083"/>
      <c r="AE105" s="1083"/>
      <c r="AF105" s="1083"/>
      <c r="AG105" s="1083"/>
      <c r="AH105" s="1083"/>
      <c r="AI105" s="1083"/>
      <c r="AJ105" s="1083"/>
      <c r="AK105" s="1083"/>
      <c r="AL105" s="1083"/>
      <c r="AM105" s="1083"/>
      <c r="AN105" s="1083"/>
      <c r="AO105" s="1083"/>
      <c r="AP105" s="1083"/>
      <c r="AQ105" s="1083"/>
      <c r="AR105" s="1083"/>
      <c r="AS105" s="1083"/>
      <c r="AT105" s="1083"/>
      <c r="AU105" s="1083"/>
      <c r="AV105" s="1083"/>
      <c r="AW105" s="1083"/>
      <c r="AX105" s="1083"/>
      <c r="AY105" s="1083"/>
      <c r="AZ105" s="1083"/>
      <c r="BA105" s="1083"/>
      <c r="BB105" s="1083"/>
      <c r="BC105" s="1083"/>
      <c r="BD105" s="1083"/>
      <c r="BE105" s="1083"/>
      <c r="BF105" s="1083"/>
      <c r="BG105" s="1083"/>
      <c r="BH105" s="1083"/>
      <c r="BI105" s="1083"/>
      <c r="BJ105" s="1083"/>
      <c r="BK105" s="1083"/>
      <c r="BL105" s="1083"/>
      <c r="BM105" s="1083"/>
      <c r="BN105" s="1083"/>
      <c r="BO105" s="1083"/>
      <c r="BP105" s="1083"/>
      <c r="BQ105" s="1083"/>
      <c r="BR105" s="1083"/>
      <c r="BS105" s="1083"/>
      <c r="BT105" s="1083"/>
      <c r="BU105" s="1083"/>
      <c r="BV105" s="1083"/>
      <c r="BW105" s="1083"/>
      <c r="BX105" s="1083"/>
      <c r="BY105" s="1083"/>
      <c r="BZ105" s="1083"/>
      <c r="CA105" s="1083"/>
      <c r="CB105" s="1083"/>
      <c r="CC105" s="1083"/>
      <c r="CD105" s="1083"/>
      <c r="CE105" s="1083"/>
    </row>
    <row r="106" spans="1:83" s="88" customFormat="1" ht="47.25" customHeight="1">
      <c r="A106" s="1106" t="s">
        <v>76</v>
      </c>
      <c r="B106" s="1104" t="s">
        <v>481</v>
      </c>
      <c r="C106" s="1105" t="s">
        <v>482</v>
      </c>
      <c r="D106" s="1105" t="s">
        <v>483</v>
      </c>
      <c r="E106" s="1107" t="s">
        <v>484</v>
      </c>
      <c r="F106" s="1107" t="s">
        <v>485</v>
      </c>
      <c r="G106" s="1107" t="s">
        <v>486</v>
      </c>
      <c r="H106" s="812">
        <v>500</v>
      </c>
      <c r="I106" s="812">
        <v>270</v>
      </c>
      <c r="J106" s="812">
        <v>180</v>
      </c>
      <c r="K106" s="873">
        <v>1.1499999999999999</v>
      </c>
      <c r="L106" s="873">
        <v>1.05</v>
      </c>
      <c r="M106" s="873">
        <v>1.05</v>
      </c>
      <c r="N106" s="812">
        <f t="shared" si="1"/>
        <v>575</v>
      </c>
      <c r="O106" s="812">
        <f t="shared" si="1"/>
        <v>283.5</v>
      </c>
      <c r="P106" s="812">
        <f t="shared" si="1"/>
        <v>189</v>
      </c>
      <c r="Q106" s="812">
        <v>590</v>
      </c>
      <c r="R106" s="812">
        <v>290</v>
      </c>
      <c r="S106" s="812">
        <v>190</v>
      </c>
      <c r="T106" s="812" t="s">
        <v>117</v>
      </c>
      <c r="U106" s="158"/>
      <c r="V106" s="158"/>
      <c r="W106" s="158"/>
      <c r="X106" s="158"/>
      <c r="Y106" s="1083"/>
      <c r="Z106" s="1083"/>
      <c r="AA106" s="1083"/>
      <c r="AB106" s="1083"/>
      <c r="AC106" s="1083"/>
      <c r="AD106" s="1083"/>
      <c r="AE106" s="1083"/>
      <c r="AF106" s="1083"/>
      <c r="AG106" s="1083"/>
      <c r="AH106" s="1083"/>
      <c r="AI106" s="1083"/>
      <c r="AJ106" s="1083"/>
      <c r="AK106" s="1083"/>
      <c r="AL106" s="1083"/>
      <c r="AM106" s="1083"/>
      <c r="AN106" s="1083"/>
      <c r="AO106" s="1083"/>
      <c r="AP106" s="1083"/>
      <c r="AQ106" s="1083"/>
      <c r="AR106" s="1083"/>
      <c r="AS106" s="1083"/>
      <c r="AT106" s="1083"/>
      <c r="AU106" s="1083"/>
      <c r="AV106" s="1083"/>
      <c r="AW106" s="1083"/>
      <c r="AX106" s="1083"/>
      <c r="AY106" s="1083"/>
      <c r="AZ106" s="1083"/>
      <c r="BA106" s="1083"/>
      <c r="BB106" s="1083"/>
      <c r="BC106" s="1083"/>
      <c r="BD106" s="1083"/>
      <c r="BE106" s="1083"/>
      <c r="BF106" s="1083"/>
      <c r="BG106" s="1083"/>
      <c r="BH106" s="1083"/>
      <c r="BI106" s="1083"/>
      <c r="BJ106" s="1083"/>
      <c r="BK106" s="1083"/>
      <c r="BL106" s="1083"/>
      <c r="BM106" s="1083"/>
      <c r="BN106" s="1083"/>
      <c r="BO106" s="1083"/>
      <c r="BP106" s="1083"/>
      <c r="BQ106" s="1083"/>
      <c r="BR106" s="1083"/>
      <c r="BS106" s="1083"/>
      <c r="BT106" s="1083"/>
      <c r="BU106" s="1083"/>
      <c r="BV106" s="1083"/>
      <c r="BW106" s="1083"/>
      <c r="BX106" s="1083"/>
      <c r="BY106" s="1083"/>
      <c r="BZ106" s="1083"/>
      <c r="CA106" s="1083"/>
      <c r="CB106" s="1083"/>
      <c r="CC106" s="1083"/>
      <c r="CD106" s="1083"/>
      <c r="CE106" s="1083"/>
    </row>
    <row r="107" spans="1:83" s="88" customFormat="1" ht="31.5">
      <c r="A107" s="1108"/>
      <c r="B107" s="1104" t="s">
        <v>487</v>
      </c>
      <c r="C107" s="1105" t="s">
        <v>488</v>
      </c>
      <c r="D107" s="1105" t="s">
        <v>489</v>
      </c>
      <c r="E107" s="1109"/>
      <c r="F107" s="1109"/>
      <c r="G107" s="1109"/>
      <c r="H107" s="813"/>
      <c r="I107" s="813"/>
      <c r="J107" s="813"/>
      <c r="K107" s="874"/>
      <c r="L107" s="874"/>
      <c r="M107" s="874"/>
      <c r="N107" s="813"/>
      <c r="O107" s="813"/>
      <c r="P107" s="813"/>
      <c r="Q107" s="813"/>
      <c r="R107" s="813"/>
      <c r="S107" s="813"/>
      <c r="T107" s="813"/>
      <c r="U107" s="158"/>
      <c r="V107" s="158"/>
      <c r="W107" s="158"/>
      <c r="X107" s="158"/>
      <c r="Y107" s="1083"/>
      <c r="Z107" s="1083"/>
      <c r="AA107" s="1083"/>
      <c r="AB107" s="1083"/>
      <c r="AC107" s="1083"/>
      <c r="AD107" s="1083"/>
      <c r="AE107" s="1083"/>
      <c r="AF107" s="1083"/>
      <c r="AG107" s="1083"/>
      <c r="AH107" s="1083"/>
      <c r="AI107" s="1083"/>
      <c r="AJ107" s="1083"/>
      <c r="AK107" s="1083"/>
      <c r="AL107" s="1083"/>
      <c r="AM107" s="1083"/>
      <c r="AN107" s="1083"/>
      <c r="AO107" s="1083"/>
      <c r="AP107" s="1083"/>
      <c r="AQ107" s="1083"/>
      <c r="AR107" s="1083"/>
      <c r="AS107" s="1083"/>
      <c r="AT107" s="1083"/>
      <c r="AU107" s="1083"/>
      <c r="AV107" s="1083"/>
      <c r="AW107" s="1083"/>
      <c r="AX107" s="1083"/>
      <c r="AY107" s="1083"/>
      <c r="AZ107" s="1083"/>
      <c r="BA107" s="1083"/>
      <c r="BB107" s="1083"/>
      <c r="BC107" s="1083"/>
      <c r="BD107" s="1083"/>
      <c r="BE107" s="1083"/>
      <c r="BF107" s="1083"/>
      <c r="BG107" s="1083"/>
      <c r="BH107" s="1083"/>
      <c r="BI107" s="1083"/>
      <c r="BJ107" s="1083"/>
      <c r="BK107" s="1083"/>
      <c r="BL107" s="1083"/>
      <c r="BM107" s="1083"/>
      <c r="BN107" s="1083"/>
      <c r="BO107" s="1083"/>
      <c r="BP107" s="1083"/>
      <c r="BQ107" s="1083"/>
      <c r="BR107" s="1083"/>
      <c r="BS107" s="1083"/>
      <c r="BT107" s="1083"/>
      <c r="BU107" s="1083"/>
      <c r="BV107" s="1083"/>
      <c r="BW107" s="1083"/>
      <c r="BX107" s="1083"/>
      <c r="BY107" s="1083"/>
      <c r="BZ107" s="1083"/>
      <c r="CA107" s="1083"/>
      <c r="CB107" s="1083"/>
      <c r="CC107" s="1083"/>
      <c r="CD107" s="1083"/>
      <c r="CE107" s="1083"/>
    </row>
    <row r="108" spans="1:83" s="88" customFormat="1" ht="31.5">
      <c r="A108" s="1103">
        <v>2.2999999999999998</v>
      </c>
      <c r="B108" s="1104" t="s">
        <v>490</v>
      </c>
      <c r="C108" s="1105" t="s">
        <v>491</v>
      </c>
      <c r="D108" s="1105" t="s">
        <v>492</v>
      </c>
      <c r="E108" s="1104" t="s">
        <v>490</v>
      </c>
      <c r="F108" s="1105" t="s">
        <v>491</v>
      </c>
      <c r="G108" s="1105" t="s">
        <v>495</v>
      </c>
      <c r="H108" s="787">
        <v>910</v>
      </c>
      <c r="I108" s="787"/>
      <c r="J108" s="787"/>
      <c r="K108" s="490">
        <v>1.2</v>
      </c>
      <c r="L108" s="490"/>
      <c r="M108" s="490"/>
      <c r="N108" s="787">
        <f t="shared" si="1"/>
        <v>1092</v>
      </c>
      <c r="O108" s="787"/>
      <c r="P108" s="787"/>
      <c r="Q108" s="787">
        <v>1100</v>
      </c>
      <c r="R108" s="787"/>
      <c r="S108" s="787"/>
      <c r="T108" s="73" t="s">
        <v>118</v>
      </c>
      <c r="U108" s="158"/>
      <c r="V108" s="158"/>
      <c r="W108" s="158"/>
      <c r="X108" s="158"/>
      <c r="Y108" s="1083"/>
      <c r="Z108" s="1083"/>
      <c r="AA108" s="1083"/>
      <c r="AB108" s="1083"/>
      <c r="AC108" s="1083"/>
      <c r="AD108" s="1083"/>
      <c r="AE108" s="1083"/>
      <c r="AF108" s="1083"/>
      <c r="AG108" s="1083"/>
      <c r="AH108" s="1083"/>
      <c r="AI108" s="1083"/>
      <c r="AJ108" s="1083"/>
      <c r="AK108" s="1083"/>
      <c r="AL108" s="1083"/>
      <c r="AM108" s="1083"/>
      <c r="AN108" s="1083"/>
      <c r="AO108" s="1083"/>
      <c r="AP108" s="1083"/>
      <c r="AQ108" s="1083"/>
      <c r="AR108" s="1083"/>
      <c r="AS108" s="1083"/>
      <c r="AT108" s="1083"/>
      <c r="AU108" s="1083"/>
      <c r="AV108" s="1083"/>
      <c r="AW108" s="1083"/>
      <c r="AX108" s="1083"/>
      <c r="AY108" s="1083"/>
      <c r="AZ108" s="1083"/>
      <c r="BA108" s="1083"/>
      <c r="BB108" s="1083"/>
      <c r="BC108" s="1083"/>
      <c r="BD108" s="1083"/>
      <c r="BE108" s="1083"/>
      <c r="BF108" s="1083"/>
      <c r="BG108" s="1083"/>
      <c r="BH108" s="1083"/>
      <c r="BI108" s="1083"/>
      <c r="BJ108" s="1083"/>
      <c r="BK108" s="1083"/>
      <c r="BL108" s="1083"/>
      <c r="BM108" s="1083"/>
      <c r="BN108" s="1083"/>
      <c r="BO108" s="1083"/>
      <c r="BP108" s="1083"/>
      <c r="BQ108" s="1083"/>
      <c r="BR108" s="1083"/>
      <c r="BS108" s="1083"/>
      <c r="BT108" s="1083"/>
      <c r="BU108" s="1083"/>
      <c r="BV108" s="1083"/>
      <c r="BW108" s="1083"/>
      <c r="BX108" s="1083"/>
      <c r="BY108" s="1083"/>
      <c r="BZ108" s="1083"/>
      <c r="CA108" s="1083"/>
      <c r="CB108" s="1083"/>
      <c r="CC108" s="1083"/>
      <c r="CD108" s="1083"/>
      <c r="CE108" s="1083"/>
    </row>
    <row r="109" spans="1:83" s="88" customFormat="1" ht="31.5">
      <c r="A109" s="1103">
        <v>2.4</v>
      </c>
      <c r="B109" s="1104" t="s">
        <v>493</v>
      </c>
      <c r="C109" s="1105" t="s">
        <v>494</v>
      </c>
      <c r="D109" s="1105" t="s">
        <v>474</v>
      </c>
      <c r="E109" s="1104" t="s">
        <v>493</v>
      </c>
      <c r="F109" s="1105" t="s">
        <v>494</v>
      </c>
      <c r="G109" s="1105" t="s">
        <v>495</v>
      </c>
      <c r="H109" s="787"/>
      <c r="I109" s="787"/>
      <c r="J109" s="787"/>
      <c r="K109" s="490">
        <v>1.2</v>
      </c>
      <c r="L109" s="490"/>
      <c r="M109" s="490"/>
      <c r="N109" s="787">
        <f t="shared" si="1"/>
        <v>0</v>
      </c>
      <c r="O109" s="787"/>
      <c r="P109" s="787"/>
      <c r="Q109" s="787"/>
      <c r="R109" s="787"/>
      <c r="S109" s="787"/>
      <c r="T109" s="73" t="s">
        <v>118</v>
      </c>
      <c r="U109" s="158"/>
      <c r="V109" s="158"/>
      <c r="W109" s="158"/>
      <c r="X109" s="158"/>
      <c r="Y109" s="1083"/>
      <c r="Z109" s="1083"/>
      <c r="AA109" s="1083"/>
      <c r="AB109" s="1083"/>
      <c r="AC109" s="1083"/>
      <c r="AD109" s="1083"/>
      <c r="AE109" s="1083"/>
      <c r="AF109" s="1083"/>
      <c r="AG109" s="1083"/>
      <c r="AH109" s="1083"/>
      <c r="AI109" s="1083"/>
      <c r="AJ109" s="1083"/>
      <c r="AK109" s="1083"/>
      <c r="AL109" s="1083"/>
      <c r="AM109" s="1083"/>
      <c r="AN109" s="1083"/>
      <c r="AO109" s="1083"/>
      <c r="AP109" s="1083"/>
      <c r="AQ109" s="1083"/>
      <c r="AR109" s="1083"/>
      <c r="AS109" s="1083"/>
      <c r="AT109" s="1083"/>
      <c r="AU109" s="1083"/>
      <c r="AV109" s="1083"/>
      <c r="AW109" s="1083"/>
      <c r="AX109" s="1083"/>
      <c r="AY109" s="1083"/>
      <c r="AZ109" s="1083"/>
      <c r="BA109" s="1083"/>
      <c r="BB109" s="1083"/>
      <c r="BC109" s="1083"/>
      <c r="BD109" s="1083"/>
      <c r="BE109" s="1083"/>
      <c r="BF109" s="1083"/>
      <c r="BG109" s="1083"/>
      <c r="BH109" s="1083"/>
      <c r="BI109" s="1083"/>
      <c r="BJ109" s="1083"/>
      <c r="BK109" s="1083"/>
      <c r="BL109" s="1083"/>
      <c r="BM109" s="1083"/>
      <c r="BN109" s="1083"/>
      <c r="BO109" s="1083"/>
      <c r="BP109" s="1083"/>
      <c r="BQ109" s="1083"/>
      <c r="BR109" s="1083"/>
      <c r="BS109" s="1083"/>
      <c r="BT109" s="1083"/>
      <c r="BU109" s="1083"/>
      <c r="BV109" s="1083"/>
      <c r="BW109" s="1083"/>
      <c r="BX109" s="1083"/>
      <c r="BY109" s="1083"/>
      <c r="BZ109" s="1083"/>
      <c r="CA109" s="1083"/>
      <c r="CB109" s="1083"/>
      <c r="CC109" s="1083"/>
      <c r="CD109" s="1083"/>
      <c r="CE109" s="1083"/>
    </row>
    <row r="110" spans="1:83" s="88" customFormat="1" ht="31.5">
      <c r="A110" s="1103">
        <v>2.5</v>
      </c>
      <c r="B110" s="1104" t="s">
        <v>496</v>
      </c>
      <c r="C110" s="1105" t="s">
        <v>151</v>
      </c>
      <c r="D110" s="1105" t="s">
        <v>490</v>
      </c>
      <c r="E110" s="1104" t="s">
        <v>496</v>
      </c>
      <c r="F110" s="1105" t="s">
        <v>151</v>
      </c>
      <c r="G110" s="1105" t="s">
        <v>497</v>
      </c>
      <c r="H110" s="787">
        <v>1100</v>
      </c>
      <c r="I110" s="787"/>
      <c r="J110" s="787"/>
      <c r="K110" s="490">
        <v>1.2</v>
      </c>
      <c r="L110" s="490"/>
      <c r="M110" s="490"/>
      <c r="N110" s="787">
        <f t="shared" si="1"/>
        <v>1320</v>
      </c>
      <c r="O110" s="787"/>
      <c r="P110" s="787"/>
      <c r="Q110" s="787">
        <v>1400</v>
      </c>
      <c r="R110" s="787"/>
      <c r="S110" s="787"/>
      <c r="T110" s="73" t="s">
        <v>118</v>
      </c>
      <c r="U110" s="158"/>
      <c r="V110" s="158"/>
      <c r="W110" s="158"/>
      <c r="X110" s="158"/>
      <c r="Y110" s="1083"/>
      <c r="Z110" s="1083"/>
      <c r="AA110" s="1083"/>
      <c r="AB110" s="1083"/>
      <c r="AC110" s="1083"/>
      <c r="AD110" s="1083"/>
      <c r="AE110" s="1083"/>
      <c r="AF110" s="1083"/>
      <c r="AG110" s="1083"/>
      <c r="AH110" s="1083"/>
      <c r="AI110" s="1083"/>
      <c r="AJ110" s="1083"/>
      <c r="AK110" s="1083"/>
      <c r="AL110" s="1083"/>
      <c r="AM110" s="1083"/>
      <c r="AN110" s="1083"/>
      <c r="AO110" s="1083"/>
      <c r="AP110" s="1083"/>
      <c r="AQ110" s="1083"/>
      <c r="AR110" s="1083"/>
      <c r="AS110" s="1083"/>
      <c r="AT110" s="1083"/>
      <c r="AU110" s="1083"/>
      <c r="AV110" s="1083"/>
      <c r="AW110" s="1083"/>
      <c r="AX110" s="1083"/>
      <c r="AY110" s="1083"/>
      <c r="AZ110" s="1083"/>
      <c r="BA110" s="1083"/>
      <c r="BB110" s="1083"/>
      <c r="BC110" s="1083"/>
      <c r="BD110" s="1083"/>
      <c r="BE110" s="1083"/>
      <c r="BF110" s="1083"/>
      <c r="BG110" s="1083"/>
      <c r="BH110" s="1083"/>
      <c r="BI110" s="1083"/>
      <c r="BJ110" s="1083"/>
      <c r="BK110" s="1083"/>
      <c r="BL110" s="1083"/>
      <c r="BM110" s="1083"/>
      <c r="BN110" s="1083"/>
      <c r="BO110" s="1083"/>
      <c r="BP110" s="1083"/>
      <c r="BQ110" s="1083"/>
      <c r="BR110" s="1083"/>
      <c r="BS110" s="1083"/>
      <c r="BT110" s="1083"/>
      <c r="BU110" s="1083"/>
      <c r="BV110" s="1083"/>
      <c r="BW110" s="1083"/>
      <c r="BX110" s="1083"/>
      <c r="BY110" s="1083"/>
      <c r="BZ110" s="1083"/>
      <c r="CA110" s="1083"/>
      <c r="CB110" s="1083"/>
      <c r="CC110" s="1083"/>
      <c r="CD110" s="1083"/>
      <c r="CE110" s="1083"/>
    </row>
    <row r="111" spans="1:83" s="88" customFormat="1" ht="78.75">
      <c r="A111" s="1103">
        <v>2.6</v>
      </c>
      <c r="B111" s="1104" t="s">
        <v>501</v>
      </c>
      <c r="C111" s="1105" t="s">
        <v>502</v>
      </c>
      <c r="D111" s="1105" t="s">
        <v>503</v>
      </c>
      <c r="E111" s="1104" t="s">
        <v>504</v>
      </c>
      <c r="F111" s="1105" t="s">
        <v>502</v>
      </c>
      <c r="G111" s="1105" t="s">
        <v>505</v>
      </c>
      <c r="H111" s="787">
        <v>630</v>
      </c>
      <c r="I111" s="787"/>
      <c r="J111" s="787"/>
      <c r="K111" s="490">
        <v>1.1499999999999999</v>
      </c>
      <c r="L111" s="490"/>
      <c r="M111" s="490"/>
      <c r="N111" s="787">
        <f t="shared" si="1"/>
        <v>724.5</v>
      </c>
      <c r="O111" s="787"/>
      <c r="P111" s="787"/>
      <c r="Q111" s="787">
        <v>770</v>
      </c>
      <c r="R111" s="787"/>
      <c r="S111" s="787"/>
      <c r="T111" s="73" t="s">
        <v>763</v>
      </c>
      <c r="U111" s="158"/>
      <c r="V111" s="158"/>
      <c r="W111" s="158"/>
      <c r="X111" s="158"/>
      <c r="Y111" s="1083"/>
      <c r="Z111" s="1083"/>
      <c r="AA111" s="1083"/>
      <c r="AB111" s="1083"/>
      <c r="AC111" s="1083"/>
      <c r="AD111" s="1083"/>
      <c r="AE111" s="1083"/>
      <c r="AF111" s="1083"/>
      <c r="AG111" s="1083"/>
      <c r="AH111" s="1083"/>
      <c r="AI111" s="1083"/>
      <c r="AJ111" s="1083"/>
      <c r="AK111" s="1083"/>
      <c r="AL111" s="1083"/>
      <c r="AM111" s="1083"/>
      <c r="AN111" s="1083"/>
      <c r="AO111" s="1083"/>
      <c r="AP111" s="1083"/>
      <c r="AQ111" s="1083"/>
      <c r="AR111" s="1083"/>
      <c r="AS111" s="1083"/>
      <c r="AT111" s="1083"/>
      <c r="AU111" s="1083"/>
      <c r="AV111" s="1083"/>
      <c r="AW111" s="1083"/>
      <c r="AX111" s="1083"/>
      <c r="AY111" s="1083"/>
      <c r="AZ111" s="1083"/>
      <c r="BA111" s="1083"/>
      <c r="BB111" s="1083"/>
      <c r="BC111" s="1083"/>
      <c r="BD111" s="1083"/>
      <c r="BE111" s="1083"/>
      <c r="BF111" s="1083"/>
      <c r="BG111" s="1083"/>
      <c r="BH111" s="1083"/>
      <c r="BI111" s="1083"/>
      <c r="BJ111" s="1083"/>
      <c r="BK111" s="1083"/>
      <c r="BL111" s="1083"/>
      <c r="BM111" s="1083"/>
      <c r="BN111" s="1083"/>
      <c r="BO111" s="1083"/>
      <c r="BP111" s="1083"/>
      <c r="BQ111" s="1083"/>
      <c r="BR111" s="1083"/>
      <c r="BS111" s="1083"/>
      <c r="BT111" s="1083"/>
      <c r="BU111" s="1083"/>
      <c r="BV111" s="1083"/>
      <c r="BW111" s="1083"/>
      <c r="BX111" s="1083"/>
      <c r="BY111" s="1083"/>
      <c r="BZ111" s="1083"/>
      <c r="CA111" s="1083"/>
      <c r="CB111" s="1083"/>
      <c r="CC111" s="1083"/>
      <c r="CD111" s="1083"/>
      <c r="CE111" s="1083"/>
    </row>
    <row r="112" spans="1:83" s="88" customFormat="1" ht="31.5">
      <c r="A112" s="1103">
        <v>2.7</v>
      </c>
      <c r="B112" s="1104" t="s">
        <v>506</v>
      </c>
      <c r="C112" s="1105" t="s">
        <v>507</v>
      </c>
      <c r="D112" s="1105" t="s">
        <v>508</v>
      </c>
      <c r="E112" s="1104" t="s">
        <v>506</v>
      </c>
      <c r="F112" s="1105" t="s">
        <v>507</v>
      </c>
      <c r="G112" s="1105" t="s">
        <v>509</v>
      </c>
      <c r="H112" s="787">
        <v>630</v>
      </c>
      <c r="I112" s="787"/>
      <c r="J112" s="787"/>
      <c r="K112" s="490">
        <v>1.1499999999999999</v>
      </c>
      <c r="L112" s="490"/>
      <c r="M112" s="490"/>
      <c r="N112" s="787">
        <f t="shared" si="1"/>
        <v>724.5</v>
      </c>
      <c r="O112" s="787"/>
      <c r="P112" s="787"/>
      <c r="Q112" s="787">
        <v>770</v>
      </c>
      <c r="R112" s="787"/>
      <c r="S112" s="787"/>
      <c r="T112" s="73" t="s">
        <v>118</v>
      </c>
      <c r="U112" s="158"/>
      <c r="V112" s="158"/>
      <c r="W112" s="158"/>
      <c r="X112" s="158"/>
      <c r="Y112" s="1083"/>
      <c r="Z112" s="1083"/>
      <c r="AA112" s="1083"/>
      <c r="AB112" s="1083"/>
      <c r="AC112" s="1083"/>
      <c r="AD112" s="1083"/>
      <c r="AE112" s="1083"/>
      <c r="AF112" s="1083"/>
      <c r="AG112" s="1083"/>
      <c r="AH112" s="1083"/>
      <c r="AI112" s="1083"/>
      <c r="AJ112" s="1083"/>
      <c r="AK112" s="1083"/>
      <c r="AL112" s="1083"/>
      <c r="AM112" s="1083"/>
      <c r="AN112" s="1083"/>
      <c r="AO112" s="1083"/>
      <c r="AP112" s="1083"/>
      <c r="AQ112" s="1083"/>
      <c r="AR112" s="1083"/>
      <c r="AS112" s="1083"/>
      <c r="AT112" s="1083"/>
      <c r="AU112" s="1083"/>
      <c r="AV112" s="1083"/>
      <c r="AW112" s="1083"/>
      <c r="AX112" s="1083"/>
      <c r="AY112" s="1083"/>
      <c r="AZ112" s="1083"/>
      <c r="BA112" s="1083"/>
      <c r="BB112" s="1083"/>
      <c r="BC112" s="1083"/>
      <c r="BD112" s="1083"/>
      <c r="BE112" s="1083"/>
      <c r="BF112" s="1083"/>
      <c r="BG112" s="1083"/>
      <c r="BH112" s="1083"/>
      <c r="BI112" s="1083"/>
      <c r="BJ112" s="1083"/>
      <c r="BK112" s="1083"/>
      <c r="BL112" s="1083"/>
      <c r="BM112" s="1083"/>
      <c r="BN112" s="1083"/>
      <c r="BO112" s="1083"/>
      <c r="BP112" s="1083"/>
      <c r="BQ112" s="1083"/>
      <c r="BR112" s="1083"/>
      <c r="BS112" s="1083"/>
      <c r="BT112" s="1083"/>
      <c r="BU112" s="1083"/>
      <c r="BV112" s="1083"/>
      <c r="BW112" s="1083"/>
      <c r="BX112" s="1083"/>
      <c r="BY112" s="1083"/>
      <c r="BZ112" s="1083"/>
      <c r="CA112" s="1083"/>
      <c r="CB112" s="1083"/>
      <c r="CC112" s="1083"/>
      <c r="CD112" s="1083"/>
      <c r="CE112" s="1083"/>
    </row>
    <row r="113" spans="1:83" s="88" customFormat="1" ht="78.75">
      <c r="A113" s="1103">
        <v>2.8</v>
      </c>
      <c r="B113" s="1104" t="s">
        <v>510</v>
      </c>
      <c r="C113" s="1105" t="s">
        <v>511</v>
      </c>
      <c r="D113" s="1105" t="s">
        <v>503</v>
      </c>
      <c r="E113" s="1104" t="s">
        <v>512</v>
      </c>
      <c r="F113" s="1105" t="s">
        <v>513</v>
      </c>
      <c r="G113" s="1105" t="s">
        <v>514</v>
      </c>
      <c r="H113" s="787">
        <v>630</v>
      </c>
      <c r="I113" s="787"/>
      <c r="J113" s="787"/>
      <c r="K113" s="490">
        <v>1.1499999999999999</v>
      </c>
      <c r="L113" s="490"/>
      <c r="M113" s="490"/>
      <c r="N113" s="787">
        <f t="shared" si="1"/>
        <v>724.5</v>
      </c>
      <c r="O113" s="787"/>
      <c r="P113" s="787"/>
      <c r="Q113" s="787">
        <v>770</v>
      </c>
      <c r="R113" s="787"/>
      <c r="S113" s="787"/>
      <c r="T113" s="73" t="s">
        <v>763</v>
      </c>
      <c r="U113" s="158"/>
      <c r="V113" s="158"/>
      <c r="W113" s="158"/>
      <c r="X113" s="158"/>
      <c r="Y113" s="1083"/>
      <c r="Z113" s="1083"/>
      <c r="AA113" s="1083"/>
      <c r="AB113" s="1083"/>
      <c r="AC113" s="1083"/>
      <c r="AD113" s="1083"/>
      <c r="AE113" s="1083"/>
      <c r="AF113" s="1083"/>
      <c r="AG113" s="1083"/>
      <c r="AH113" s="1083"/>
      <c r="AI113" s="1083"/>
      <c r="AJ113" s="1083"/>
      <c r="AK113" s="1083"/>
      <c r="AL113" s="1083"/>
      <c r="AM113" s="1083"/>
      <c r="AN113" s="1083"/>
      <c r="AO113" s="1083"/>
      <c r="AP113" s="1083"/>
      <c r="AQ113" s="1083"/>
      <c r="AR113" s="1083"/>
      <c r="AS113" s="1083"/>
      <c r="AT113" s="1083"/>
      <c r="AU113" s="1083"/>
      <c r="AV113" s="1083"/>
      <c r="AW113" s="1083"/>
      <c r="AX113" s="1083"/>
      <c r="AY113" s="1083"/>
      <c r="AZ113" s="1083"/>
      <c r="BA113" s="1083"/>
      <c r="BB113" s="1083"/>
      <c r="BC113" s="1083"/>
      <c r="BD113" s="1083"/>
      <c r="BE113" s="1083"/>
      <c r="BF113" s="1083"/>
      <c r="BG113" s="1083"/>
      <c r="BH113" s="1083"/>
      <c r="BI113" s="1083"/>
      <c r="BJ113" s="1083"/>
      <c r="BK113" s="1083"/>
      <c r="BL113" s="1083"/>
      <c r="BM113" s="1083"/>
      <c r="BN113" s="1083"/>
      <c r="BO113" s="1083"/>
      <c r="BP113" s="1083"/>
      <c r="BQ113" s="1083"/>
      <c r="BR113" s="1083"/>
      <c r="BS113" s="1083"/>
      <c r="BT113" s="1083"/>
      <c r="BU113" s="1083"/>
      <c r="BV113" s="1083"/>
      <c r="BW113" s="1083"/>
      <c r="BX113" s="1083"/>
      <c r="BY113" s="1083"/>
      <c r="BZ113" s="1083"/>
      <c r="CA113" s="1083"/>
      <c r="CB113" s="1083"/>
      <c r="CC113" s="1083"/>
      <c r="CD113" s="1083"/>
      <c r="CE113" s="1083"/>
    </row>
    <row r="114" spans="1:83" s="88" customFormat="1" ht="31.5">
      <c r="A114" s="1103">
        <v>2.9</v>
      </c>
      <c r="B114" s="1104" t="s">
        <v>515</v>
      </c>
      <c r="C114" s="1105" t="s">
        <v>516</v>
      </c>
      <c r="D114" s="1105" t="s">
        <v>517</v>
      </c>
      <c r="E114" s="1104" t="s">
        <v>515</v>
      </c>
      <c r="F114" s="1105" t="s">
        <v>518</v>
      </c>
      <c r="G114" s="1105" t="s">
        <v>517</v>
      </c>
      <c r="H114" s="787">
        <v>630</v>
      </c>
      <c r="I114" s="787"/>
      <c r="J114" s="787"/>
      <c r="K114" s="490">
        <v>1.1499999999999999</v>
      </c>
      <c r="L114" s="490"/>
      <c r="M114" s="490"/>
      <c r="N114" s="787">
        <f t="shared" si="1"/>
        <v>724.5</v>
      </c>
      <c r="O114" s="787"/>
      <c r="P114" s="787"/>
      <c r="Q114" s="787">
        <v>770</v>
      </c>
      <c r="R114" s="787"/>
      <c r="S114" s="787"/>
      <c r="T114" s="73" t="s">
        <v>119</v>
      </c>
      <c r="U114" s="158"/>
      <c r="V114" s="158"/>
      <c r="W114" s="158"/>
      <c r="X114" s="158"/>
      <c r="Y114" s="1083"/>
      <c r="Z114" s="1083"/>
      <c r="AA114" s="1083"/>
      <c r="AB114" s="1083"/>
      <c r="AC114" s="1083"/>
      <c r="AD114" s="1083"/>
      <c r="AE114" s="1083"/>
      <c r="AF114" s="1083"/>
      <c r="AG114" s="1083"/>
      <c r="AH114" s="1083"/>
      <c r="AI114" s="1083"/>
      <c r="AJ114" s="1083"/>
      <c r="AK114" s="1083"/>
      <c r="AL114" s="1083"/>
      <c r="AM114" s="1083"/>
      <c r="AN114" s="1083"/>
      <c r="AO114" s="1083"/>
      <c r="AP114" s="1083"/>
      <c r="AQ114" s="1083"/>
      <c r="AR114" s="1083"/>
      <c r="AS114" s="1083"/>
      <c r="AT114" s="1083"/>
      <c r="AU114" s="1083"/>
      <c r="AV114" s="1083"/>
      <c r="AW114" s="1083"/>
      <c r="AX114" s="1083"/>
      <c r="AY114" s="1083"/>
      <c r="AZ114" s="1083"/>
      <c r="BA114" s="1083"/>
      <c r="BB114" s="1083"/>
      <c r="BC114" s="1083"/>
      <c r="BD114" s="1083"/>
      <c r="BE114" s="1083"/>
      <c r="BF114" s="1083"/>
      <c r="BG114" s="1083"/>
      <c r="BH114" s="1083"/>
      <c r="BI114" s="1083"/>
      <c r="BJ114" s="1083"/>
      <c r="BK114" s="1083"/>
      <c r="BL114" s="1083"/>
      <c r="BM114" s="1083"/>
      <c r="BN114" s="1083"/>
      <c r="BO114" s="1083"/>
      <c r="BP114" s="1083"/>
      <c r="BQ114" s="1083"/>
      <c r="BR114" s="1083"/>
      <c r="BS114" s="1083"/>
      <c r="BT114" s="1083"/>
      <c r="BU114" s="1083"/>
      <c r="BV114" s="1083"/>
      <c r="BW114" s="1083"/>
      <c r="BX114" s="1083"/>
      <c r="BY114" s="1083"/>
      <c r="BZ114" s="1083"/>
      <c r="CA114" s="1083"/>
      <c r="CB114" s="1083"/>
      <c r="CC114" s="1083"/>
      <c r="CD114" s="1083"/>
      <c r="CE114" s="1083"/>
    </row>
    <row r="115" spans="1:83" s="88" customFormat="1" ht="78.75">
      <c r="A115" s="1110">
        <v>2.1</v>
      </c>
      <c r="B115" s="1104" t="s">
        <v>519</v>
      </c>
      <c r="C115" s="1105" t="s">
        <v>507</v>
      </c>
      <c r="D115" s="1105" t="s">
        <v>508</v>
      </c>
      <c r="E115" s="1104" t="s">
        <v>520</v>
      </c>
      <c r="F115" s="1105" t="s">
        <v>521</v>
      </c>
      <c r="G115" s="1105" t="s">
        <v>522</v>
      </c>
      <c r="H115" s="787">
        <v>630</v>
      </c>
      <c r="I115" s="787"/>
      <c r="J115" s="787"/>
      <c r="K115" s="490">
        <v>1.1499999999999999</v>
      </c>
      <c r="L115" s="490"/>
      <c r="M115" s="490"/>
      <c r="N115" s="787">
        <f t="shared" si="1"/>
        <v>724.5</v>
      </c>
      <c r="O115" s="787"/>
      <c r="P115" s="787"/>
      <c r="Q115" s="787">
        <v>770</v>
      </c>
      <c r="R115" s="787"/>
      <c r="S115" s="787"/>
      <c r="T115" s="73" t="s">
        <v>763</v>
      </c>
      <c r="U115" s="158"/>
      <c r="V115" s="158"/>
      <c r="W115" s="158"/>
      <c r="X115" s="158"/>
      <c r="Y115" s="1083"/>
      <c r="Z115" s="1083"/>
      <c r="AA115" s="1083"/>
      <c r="AB115" s="1083"/>
      <c r="AC115" s="1083"/>
      <c r="AD115" s="1083"/>
      <c r="AE115" s="1083"/>
      <c r="AF115" s="1083"/>
      <c r="AG115" s="1083"/>
      <c r="AH115" s="1083"/>
      <c r="AI115" s="1083"/>
      <c r="AJ115" s="1083"/>
      <c r="AK115" s="1083"/>
      <c r="AL115" s="1083"/>
      <c r="AM115" s="1083"/>
      <c r="AN115" s="1083"/>
      <c r="AO115" s="1083"/>
      <c r="AP115" s="1083"/>
      <c r="AQ115" s="1083"/>
      <c r="AR115" s="1083"/>
      <c r="AS115" s="1083"/>
      <c r="AT115" s="1083"/>
      <c r="AU115" s="1083"/>
      <c r="AV115" s="1083"/>
      <c r="AW115" s="1083"/>
      <c r="AX115" s="1083"/>
      <c r="AY115" s="1083"/>
      <c r="AZ115" s="1083"/>
      <c r="BA115" s="1083"/>
      <c r="BB115" s="1083"/>
      <c r="BC115" s="1083"/>
      <c r="BD115" s="1083"/>
      <c r="BE115" s="1083"/>
      <c r="BF115" s="1083"/>
      <c r="BG115" s="1083"/>
      <c r="BH115" s="1083"/>
      <c r="BI115" s="1083"/>
      <c r="BJ115" s="1083"/>
      <c r="BK115" s="1083"/>
      <c r="BL115" s="1083"/>
      <c r="BM115" s="1083"/>
      <c r="BN115" s="1083"/>
      <c r="BO115" s="1083"/>
      <c r="BP115" s="1083"/>
      <c r="BQ115" s="1083"/>
      <c r="BR115" s="1083"/>
      <c r="BS115" s="1083"/>
      <c r="BT115" s="1083"/>
      <c r="BU115" s="1083"/>
      <c r="BV115" s="1083"/>
      <c r="BW115" s="1083"/>
      <c r="BX115" s="1083"/>
      <c r="BY115" s="1083"/>
      <c r="BZ115" s="1083"/>
      <c r="CA115" s="1083"/>
      <c r="CB115" s="1083"/>
      <c r="CC115" s="1083"/>
      <c r="CD115" s="1083"/>
      <c r="CE115" s="1083"/>
    </row>
    <row r="116" spans="1:83" s="88" customFormat="1" ht="31.5">
      <c r="A116" s="1103">
        <v>2.11</v>
      </c>
      <c r="B116" s="1117" t="s">
        <v>548</v>
      </c>
      <c r="C116" s="1118" t="s">
        <v>551</v>
      </c>
      <c r="D116" s="1118" t="s">
        <v>44</v>
      </c>
      <c r="E116" s="1104" t="s">
        <v>548</v>
      </c>
      <c r="F116" s="1105" t="s">
        <v>549</v>
      </c>
      <c r="G116" s="1105" t="s">
        <v>44</v>
      </c>
      <c r="H116" s="787">
        <v>630</v>
      </c>
      <c r="I116" s="787"/>
      <c r="J116" s="787"/>
      <c r="K116" s="490">
        <v>1.1499999999999999</v>
      </c>
      <c r="L116" s="490"/>
      <c r="M116" s="490"/>
      <c r="N116" s="787">
        <f t="shared" si="1"/>
        <v>724.5</v>
      </c>
      <c r="O116" s="787"/>
      <c r="P116" s="787"/>
      <c r="Q116" s="787">
        <v>770</v>
      </c>
      <c r="R116" s="787"/>
      <c r="S116" s="787"/>
      <c r="T116" s="186" t="s">
        <v>123</v>
      </c>
      <c r="U116" s="158"/>
      <c r="V116" s="158"/>
      <c r="W116" s="158"/>
      <c r="X116" s="158"/>
      <c r="Y116" s="1083"/>
      <c r="Z116" s="1083"/>
      <c r="AA116" s="1083"/>
      <c r="AB116" s="1083"/>
      <c r="AC116" s="1083"/>
      <c r="AD116" s="1083"/>
      <c r="AE116" s="1083"/>
      <c r="AF116" s="1083"/>
      <c r="AG116" s="1083"/>
      <c r="AH116" s="1083"/>
      <c r="AI116" s="1083"/>
      <c r="AJ116" s="1083"/>
      <c r="AK116" s="1083"/>
      <c r="AL116" s="1083"/>
      <c r="AM116" s="1083"/>
      <c r="AN116" s="1083"/>
      <c r="AO116" s="1083"/>
      <c r="AP116" s="1083"/>
      <c r="AQ116" s="1083"/>
      <c r="AR116" s="1083"/>
      <c r="AS116" s="1083"/>
      <c r="AT116" s="1083"/>
      <c r="AU116" s="1083"/>
      <c r="AV116" s="1083"/>
      <c r="AW116" s="1083"/>
      <c r="AX116" s="1083"/>
      <c r="AY116" s="1083"/>
      <c r="AZ116" s="1083"/>
      <c r="BA116" s="1083"/>
      <c r="BB116" s="1083"/>
      <c r="BC116" s="1083"/>
      <c r="BD116" s="1083"/>
      <c r="BE116" s="1083"/>
      <c r="BF116" s="1083"/>
      <c r="BG116" s="1083"/>
      <c r="BH116" s="1083"/>
      <c r="BI116" s="1083"/>
      <c r="BJ116" s="1083"/>
      <c r="BK116" s="1083"/>
      <c r="BL116" s="1083"/>
      <c r="BM116" s="1083"/>
      <c r="BN116" s="1083"/>
      <c r="BO116" s="1083"/>
      <c r="BP116" s="1083"/>
      <c r="BQ116" s="1083"/>
      <c r="BR116" s="1083"/>
      <c r="BS116" s="1083"/>
      <c r="BT116" s="1083"/>
      <c r="BU116" s="1083"/>
      <c r="BV116" s="1083"/>
      <c r="BW116" s="1083"/>
      <c r="BX116" s="1083"/>
      <c r="BY116" s="1083"/>
      <c r="BZ116" s="1083"/>
      <c r="CA116" s="1083"/>
      <c r="CB116" s="1083"/>
      <c r="CC116" s="1083"/>
      <c r="CD116" s="1083"/>
      <c r="CE116" s="1083"/>
    </row>
    <row r="117" spans="1:83" s="88" customFormat="1" ht="63">
      <c r="A117" s="1110">
        <v>2.12</v>
      </c>
      <c r="B117" s="1117" t="s">
        <v>574</v>
      </c>
      <c r="C117" s="1118" t="s">
        <v>575</v>
      </c>
      <c r="D117" s="1118" t="s">
        <v>576</v>
      </c>
      <c r="E117" s="1104" t="s">
        <v>577</v>
      </c>
      <c r="F117" s="1105" t="s">
        <v>554</v>
      </c>
      <c r="G117" s="1105" t="s">
        <v>578</v>
      </c>
      <c r="H117" s="787">
        <v>490</v>
      </c>
      <c r="I117" s="787">
        <v>255</v>
      </c>
      <c r="J117" s="787">
        <v>180</v>
      </c>
      <c r="K117" s="490">
        <v>1.1499999999999999</v>
      </c>
      <c r="L117" s="490">
        <v>1.1000000000000001</v>
      </c>
      <c r="M117" s="490">
        <v>1.05</v>
      </c>
      <c r="N117" s="787">
        <f t="shared" si="1"/>
        <v>563.5</v>
      </c>
      <c r="O117" s="787">
        <f t="shared" si="1"/>
        <v>280.5</v>
      </c>
      <c r="P117" s="787">
        <f t="shared" si="1"/>
        <v>189</v>
      </c>
      <c r="Q117" s="787">
        <v>580</v>
      </c>
      <c r="R117" s="787">
        <v>290</v>
      </c>
      <c r="S117" s="787">
        <v>190</v>
      </c>
      <c r="T117" s="186" t="s">
        <v>112</v>
      </c>
      <c r="U117" s="158"/>
      <c r="V117" s="158"/>
      <c r="W117" s="158"/>
      <c r="X117" s="158"/>
      <c r="Y117" s="1083"/>
      <c r="Z117" s="1083"/>
      <c r="AA117" s="1083"/>
      <c r="AB117" s="1083"/>
      <c r="AC117" s="1083"/>
      <c r="AD117" s="1083"/>
      <c r="AE117" s="1083"/>
      <c r="AF117" s="1083"/>
      <c r="AG117" s="1083"/>
      <c r="AH117" s="1083"/>
      <c r="AI117" s="1083"/>
      <c r="AJ117" s="1083"/>
      <c r="AK117" s="1083"/>
      <c r="AL117" s="1083"/>
      <c r="AM117" s="1083"/>
      <c r="AN117" s="1083"/>
      <c r="AO117" s="1083"/>
      <c r="AP117" s="1083"/>
      <c r="AQ117" s="1083"/>
      <c r="AR117" s="1083"/>
      <c r="AS117" s="1083"/>
      <c r="AT117" s="1083"/>
      <c r="AU117" s="1083"/>
      <c r="AV117" s="1083"/>
      <c r="AW117" s="1083"/>
      <c r="AX117" s="1083"/>
      <c r="AY117" s="1083"/>
      <c r="AZ117" s="1083"/>
      <c r="BA117" s="1083"/>
      <c r="BB117" s="1083"/>
      <c r="BC117" s="1083"/>
      <c r="BD117" s="1083"/>
      <c r="BE117" s="1083"/>
      <c r="BF117" s="1083"/>
      <c r="BG117" s="1083"/>
      <c r="BH117" s="1083"/>
      <c r="BI117" s="1083"/>
      <c r="BJ117" s="1083"/>
      <c r="BK117" s="1083"/>
      <c r="BL117" s="1083"/>
      <c r="BM117" s="1083"/>
      <c r="BN117" s="1083"/>
      <c r="BO117" s="1083"/>
      <c r="BP117" s="1083"/>
      <c r="BQ117" s="1083"/>
      <c r="BR117" s="1083"/>
      <c r="BS117" s="1083"/>
      <c r="BT117" s="1083"/>
      <c r="BU117" s="1083"/>
      <c r="BV117" s="1083"/>
      <c r="BW117" s="1083"/>
      <c r="BX117" s="1083"/>
      <c r="BY117" s="1083"/>
      <c r="BZ117" s="1083"/>
      <c r="CA117" s="1083"/>
      <c r="CB117" s="1083"/>
      <c r="CC117" s="1083"/>
      <c r="CD117" s="1083"/>
      <c r="CE117" s="1083"/>
    </row>
    <row r="118" spans="1:83" s="88" customFormat="1" ht="63">
      <c r="A118" s="1103">
        <v>2.13</v>
      </c>
      <c r="B118" s="1104" t="s">
        <v>552</v>
      </c>
      <c r="C118" s="1105" t="s">
        <v>553</v>
      </c>
      <c r="D118" s="1105" t="s">
        <v>575</v>
      </c>
      <c r="E118" s="1104" t="s">
        <v>552</v>
      </c>
      <c r="F118" s="1105" t="s">
        <v>553</v>
      </c>
      <c r="G118" s="1105" t="s">
        <v>554</v>
      </c>
      <c r="H118" s="787">
        <v>490</v>
      </c>
      <c r="I118" s="787">
        <v>255</v>
      </c>
      <c r="J118" s="787">
        <v>180</v>
      </c>
      <c r="K118" s="490">
        <v>1.1499999999999999</v>
      </c>
      <c r="L118" s="490">
        <v>1.1000000000000001</v>
      </c>
      <c r="M118" s="490">
        <v>1.05</v>
      </c>
      <c r="N118" s="787">
        <f t="shared" si="1"/>
        <v>563.5</v>
      </c>
      <c r="O118" s="787">
        <f t="shared" si="1"/>
        <v>280.5</v>
      </c>
      <c r="P118" s="787">
        <f t="shared" si="1"/>
        <v>189</v>
      </c>
      <c r="Q118" s="787">
        <v>580</v>
      </c>
      <c r="R118" s="787">
        <v>290</v>
      </c>
      <c r="S118" s="787">
        <v>190</v>
      </c>
      <c r="T118" s="73" t="s">
        <v>353</v>
      </c>
      <c r="U118" s="158"/>
      <c r="V118" s="158"/>
      <c r="W118" s="158"/>
      <c r="X118" s="158"/>
      <c r="Y118" s="1083"/>
      <c r="Z118" s="1083"/>
      <c r="AA118" s="1083"/>
      <c r="AB118" s="1083"/>
      <c r="AC118" s="1083"/>
      <c r="AD118" s="1083"/>
      <c r="AE118" s="1083"/>
      <c r="AF118" s="1083"/>
      <c r="AG118" s="1083"/>
      <c r="AH118" s="1083"/>
      <c r="AI118" s="1083"/>
      <c r="AJ118" s="1083"/>
      <c r="AK118" s="1083"/>
      <c r="AL118" s="1083"/>
      <c r="AM118" s="1083"/>
      <c r="AN118" s="1083"/>
      <c r="AO118" s="1083"/>
      <c r="AP118" s="1083"/>
      <c r="AQ118" s="1083"/>
      <c r="AR118" s="1083"/>
      <c r="AS118" s="1083"/>
      <c r="AT118" s="1083"/>
      <c r="AU118" s="1083"/>
      <c r="AV118" s="1083"/>
      <c r="AW118" s="1083"/>
      <c r="AX118" s="1083"/>
      <c r="AY118" s="1083"/>
      <c r="AZ118" s="1083"/>
      <c r="BA118" s="1083"/>
      <c r="BB118" s="1083"/>
      <c r="BC118" s="1083"/>
      <c r="BD118" s="1083"/>
      <c r="BE118" s="1083"/>
      <c r="BF118" s="1083"/>
      <c r="BG118" s="1083"/>
      <c r="BH118" s="1083"/>
      <c r="BI118" s="1083"/>
      <c r="BJ118" s="1083"/>
      <c r="BK118" s="1083"/>
      <c r="BL118" s="1083"/>
      <c r="BM118" s="1083"/>
      <c r="BN118" s="1083"/>
      <c r="BO118" s="1083"/>
      <c r="BP118" s="1083"/>
      <c r="BQ118" s="1083"/>
      <c r="BR118" s="1083"/>
      <c r="BS118" s="1083"/>
      <c r="BT118" s="1083"/>
      <c r="BU118" s="1083"/>
      <c r="BV118" s="1083"/>
      <c r="BW118" s="1083"/>
      <c r="BX118" s="1083"/>
      <c r="BY118" s="1083"/>
      <c r="BZ118" s="1083"/>
      <c r="CA118" s="1083"/>
      <c r="CB118" s="1083"/>
      <c r="CC118" s="1083"/>
      <c r="CD118" s="1083"/>
      <c r="CE118" s="1083"/>
    </row>
    <row r="119" spans="1:83" s="88" customFormat="1" ht="63">
      <c r="A119" s="1110">
        <v>2.14</v>
      </c>
      <c r="B119" s="1104" t="s">
        <v>555</v>
      </c>
      <c r="C119" s="1105" t="s">
        <v>488</v>
      </c>
      <c r="D119" s="1105" t="s">
        <v>579</v>
      </c>
      <c r="E119" s="1104" t="s">
        <v>555</v>
      </c>
      <c r="F119" s="1105" t="s">
        <v>488</v>
      </c>
      <c r="G119" s="1105" t="s">
        <v>556</v>
      </c>
      <c r="H119" s="787">
        <v>500</v>
      </c>
      <c r="I119" s="787">
        <v>260</v>
      </c>
      <c r="J119" s="787">
        <v>180</v>
      </c>
      <c r="K119" s="490">
        <v>1.1499999999999999</v>
      </c>
      <c r="L119" s="490">
        <v>1.1000000000000001</v>
      </c>
      <c r="M119" s="490">
        <v>1.05</v>
      </c>
      <c r="N119" s="787">
        <f t="shared" si="1"/>
        <v>575</v>
      </c>
      <c r="O119" s="787">
        <f t="shared" si="1"/>
        <v>286</v>
      </c>
      <c r="P119" s="787">
        <f t="shared" si="1"/>
        <v>189</v>
      </c>
      <c r="Q119" s="787">
        <v>590</v>
      </c>
      <c r="R119" s="787">
        <v>300</v>
      </c>
      <c r="S119" s="787">
        <v>190</v>
      </c>
      <c r="T119" s="73" t="s">
        <v>353</v>
      </c>
      <c r="U119" s="158"/>
      <c r="V119" s="158"/>
      <c r="W119" s="158"/>
      <c r="X119" s="158"/>
      <c r="Y119" s="1083"/>
      <c r="Z119" s="1083"/>
      <c r="AA119" s="1083"/>
      <c r="AB119" s="1083"/>
      <c r="AC119" s="1083"/>
      <c r="AD119" s="1083"/>
      <c r="AE119" s="1083"/>
      <c r="AF119" s="1083"/>
      <c r="AG119" s="1083"/>
      <c r="AH119" s="1083"/>
      <c r="AI119" s="1083"/>
      <c r="AJ119" s="1083"/>
      <c r="AK119" s="1083"/>
      <c r="AL119" s="1083"/>
      <c r="AM119" s="1083"/>
      <c r="AN119" s="1083"/>
      <c r="AO119" s="1083"/>
      <c r="AP119" s="1083"/>
      <c r="AQ119" s="1083"/>
      <c r="AR119" s="1083"/>
      <c r="AS119" s="1083"/>
      <c r="AT119" s="1083"/>
      <c r="AU119" s="1083"/>
      <c r="AV119" s="1083"/>
      <c r="AW119" s="1083"/>
      <c r="AX119" s="1083"/>
      <c r="AY119" s="1083"/>
      <c r="AZ119" s="1083"/>
      <c r="BA119" s="1083"/>
      <c r="BB119" s="1083"/>
      <c r="BC119" s="1083"/>
      <c r="BD119" s="1083"/>
      <c r="BE119" s="1083"/>
      <c r="BF119" s="1083"/>
      <c r="BG119" s="1083"/>
      <c r="BH119" s="1083"/>
      <c r="BI119" s="1083"/>
      <c r="BJ119" s="1083"/>
      <c r="BK119" s="1083"/>
      <c r="BL119" s="1083"/>
      <c r="BM119" s="1083"/>
      <c r="BN119" s="1083"/>
      <c r="BO119" s="1083"/>
      <c r="BP119" s="1083"/>
      <c r="BQ119" s="1083"/>
      <c r="BR119" s="1083"/>
      <c r="BS119" s="1083"/>
      <c r="BT119" s="1083"/>
      <c r="BU119" s="1083"/>
      <c r="BV119" s="1083"/>
      <c r="BW119" s="1083"/>
      <c r="BX119" s="1083"/>
      <c r="BY119" s="1083"/>
      <c r="BZ119" s="1083"/>
      <c r="CA119" s="1083"/>
      <c r="CB119" s="1083"/>
      <c r="CC119" s="1083"/>
      <c r="CD119" s="1083"/>
      <c r="CE119" s="1083"/>
    </row>
    <row r="120" spans="1:83" s="88" customFormat="1" ht="61.5" customHeight="1">
      <c r="A120" s="1103">
        <v>2.15</v>
      </c>
      <c r="B120" s="1118" t="s">
        <v>150</v>
      </c>
      <c r="C120" s="1118" t="s">
        <v>151</v>
      </c>
      <c r="D120" s="1118" t="s">
        <v>152</v>
      </c>
      <c r="E120" s="1104" t="s">
        <v>150</v>
      </c>
      <c r="F120" s="1105" t="s">
        <v>151</v>
      </c>
      <c r="G120" s="1105" t="s">
        <v>428</v>
      </c>
      <c r="H120" s="787">
        <v>1400</v>
      </c>
      <c r="I120" s="787"/>
      <c r="J120" s="787"/>
      <c r="K120" s="490">
        <v>1.2</v>
      </c>
      <c r="L120" s="490"/>
      <c r="M120" s="490"/>
      <c r="N120" s="787">
        <f t="shared" si="1"/>
        <v>1680</v>
      </c>
      <c r="O120" s="787"/>
      <c r="P120" s="787"/>
      <c r="Q120" s="787">
        <v>1800</v>
      </c>
      <c r="R120" s="787"/>
      <c r="S120" s="787"/>
      <c r="T120" s="785" t="s">
        <v>153</v>
      </c>
      <c r="U120" s="158"/>
      <c r="V120" s="158"/>
      <c r="W120" s="158"/>
      <c r="X120" s="158"/>
      <c r="Y120" s="1083"/>
      <c r="Z120" s="1083"/>
      <c r="AA120" s="1083"/>
      <c r="AB120" s="1083"/>
      <c r="AC120" s="1083"/>
      <c r="AD120" s="1083"/>
      <c r="AE120" s="1083"/>
      <c r="AF120" s="1083"/>
      <c r="AG120" s="1083"/>
      <c r="AH120" s="1083"/>
      <c r="AI120" s="1083"/>
      <c r="AJ120" s="1083"/>
      <c r="AK120" s="1083"/>
      <c r="AL120" s="1083"/>
      <c r="AM120" s="1083"/>
      <c r="AN120" s="1083"/>
      <c r="AO120" s="1083"/>
      <c r="AP120" s="1083"/>
      <c r="AQ120" s="1083"/>
      <c r="AR120" s="1083"/>
      <c r="AS120" s="1083"/>
      <c r="AT120" s="1083"/>
      <c r="AU120" s="1083"/>
      <c r="AV120" s="1083"/>
      <c r="AW120" s="1083"/>
      <c r="AX120" s="1083"/>
      <c r="AY120" s="1083"/>
      <c r="AZ120" s="1083"/>
      <c r="BA120" s="1083"/>
      <c r="BB120" s="1083"/>
      <c r="BC120" s="1083"/>
      <c r="BD120" s="1083"/>
      <c r="BE120" s="1083"/>
      <c r="BF120" s="1083"/>
      <c r="BG120" s="1083"/>
      <c r="BH120" s="1083"/>
      <c r="BI120" s="1083"/>
      <c r="BJ120" s="1083"/>
      <c r="BK120" s="1083"/>
      <c r="BL120" s="1083"/>
      <c r="BM120" s="1083"/>
      <c r="BN120" s="1083"/>
      <c r="BO120" s="1083"/>
      <c r="BP120" s="1083"/>
      <c r="BQ120" s="1083"/>
      <c r="BR120" s="1083"/>
      <c r="BS120" s="1083"/>
      <c r="BT120" s="1083"/>
      <c r="BU120" s="1083"/>
      <c r="BV120" s="1083"/>
      <c r="BW120" s="1083"/>
      <c r="BX120" s="1083"/>
      <c r="BY120" s="1083"/>
      <c r="BZ120" s="1083"/>
      <c r="CA120" s="1083"/>
      <c r="CB120" s="1083"/>
      <c r="CC120" s="1083"/>
      <c r="CD120" s="1083"/>
      <c r="CE120" s="1083"/>
    </row>
    <row r="121" spans="1:83" s="19" customFormat="1" ht="31.5">
      <c r="A121" s="1110">
        <v>2.16</v>
      </c>
      <c r="B121" s="1194" t="s">
        <v>134</v>
      </c>
      <c r="C121" s="1194" t="s">
        <v>545</v>
      </c>
      <c r="D121" s="1194" t="s">
        <v>580</v>
      </c>
      <c r="E121" s="1193" t="s">
        <v>134</v>
      </c>
      <c r="F121" s="1194" t="s">
        <v>545</v>
      </c>
      <c r="G121" s="1194" t="s">
        <v>561</v>
      </c>
      <c r="H121" s="794">
        <v>630</v>
      </c>
      <c r="I121" s="794">
        <v>420</v>
      </c>
      <c r="J121" s="794">
        <v>250</v>
      </c>
      <c r="K121" s="490">
        <v>1.25</v>
      </c>
      <c r="L121" s="490">
        <v>1.2</v>
      </c>
      <c r="M121" s="490">
        <v>1.1000000000000001</v>
      </c>
      <c r="N121" s="787">
        <f t="shared" si="1"/>
        <v>787.5</v>
      </c>
      <c r="O121" s="787">
        <f t="shared" si="1"/>
        <v>504</v>
      </c>
      <c r="P121" s="787">
        <f t="shared" si="1"/>
        <v>275</v>
      </c>
      <c r="Q121" s="794">
        <v>810</v>
      </c>
      <c r="R121" s="794">
        <v>520</v>
      </c>
      <c r="S121" s="794">
        <v>290</v>
      </c>
      <c r="T121" s="154" t="s">
        <v>125</v>
      </c>
      <c r="U121" s="155"/>
      <c r="V121" s="155"/>
      <c r="W121" s="155"/>
      <c r="X121" s="155"/>
      <c r="Y121" s="1126"/>
      <c r="Z121" s="1126"/>
      <c r="AA121" s="1126"/>
      <c r="AB121" s="1126"/>
      <c r="AC121" s="1126"/>
      <c r="AD121" s="1126"/>
      <c r="AE121" s="1126"/>
      <c r="AF121" s="1126"/>
      <c r="AG121" s="1126"/>
      <c r="AH121" s="1126"/>
      <c r="AI121" s="1126"/>
      <c r="AJ121" s="1126"/>
      <c r="AK121" s="1126"/>
      <c r="AL121" s="1126"/>
      <c r="AM121" s="1126"/>
      <c r="AN121" s="1126"/>
      <c r="AO121" s="1126"/>
      <c r="AP121" s="1126"/>
      <c r="AQ121" s="1126"/>
      <c r="AR121" s="1126"/>
      <c r="AS121" s="1126"/>
      <c r="AT121" s="1126"/>
      <c r="AU121" s="1126"/>
      <c r="AV121" s="1126"/>
      <c r="AW121" s="1126"/>
      <c r="AX121" s="1126"/>
      <c r="AY121" s="1126"/>
      <c r="AZ121" s="1126"/>
      <c r="BA121" s="1126"/>
      <c r="BB121" s="1126"/>
      <c r="BC121" s="1126"/>
      <c r="BD121" s="1126"/>
      <c r="BE121" s="1126"/>
      <c r="BF121" s="1126"/>
      <c r="BG121" s="1126"/>
      <c r="BH121" s="1126"/>
      <c r="BI121" s="1126"/>
      <c r="BJ121" s="1126"/>
      <c r="BK121" s="1126"/>
      <c r="BL121" s="1126"/>
      <c r="BM121" s="1126"/>
      <c r="BN121" s="1126"/>
      <c r="BO121" s="1126"/>
      <c r="BP121" s="1126"/>
      <c r="BQ121" s="1126"/>
      <c r="BR121" s="1126"/>
      <c r="BS121" s="1126"/>
      <c r="BT121" s="1126"/>
      <c r="BU121" s="1126"/>
      <c r="BV121" s="1126"/>
      <c r="BW121" s="1126"/>
      <c r="BX121" s="1126"/>
      <c r="BY121" s="1126"/>
      <c r="BZ121" s="1126"/>
      <c r="CA121" s="1126"/>
      <c r="CB121" s="1126"/>
      <c r="CC121" s="1126"/>
      <c r="CD121" s="1126"/>
      <c r="CE121" s="1126"/>
    </row>
    <row r="122" spans="1:83" s="19" customFormat="1" ht="31.5">
      <c r="A122" s="1103">
        <v>2.17</v>
      </c>
      <c r="B122" s="1194" t="s">
        <v>557</v>
      </c>
      <c r="C122" s="1194" t="s">
        <v>581</v>
      </c>
      <c r="D122" s="1194" t="s">
        <v>545</v>
      </c>
      <c r="E122" s="1193" t="s">
        <v>557</v>
      </c>
      <c r="F122" s="1194" t="s">
        <v>562</v>
      </c>
      <c r="G122" s="1194" t="s">
        <v>545</v>
      </c>
      <c r="H122" s="794">
        <v>700</v>
      </c>
      <c r="I122" s="794">
        <v>530</v>
      </c>
      <c r="J122" s="794">
        <v>250</v>
      </c>
      <c r="K122" s="490">
        <v>1.2</v>
      </c>
      <c r="L122" s="490">
        <v>1.1499999999999999</v>
      </c>
      <c r="M122" s="490">
        <v>1.1000000000000001</v>
      </c>
      <c r="N122" s="787">
        <f t="shared" si="1"/>
        <v>840</v>
      </c>
      <c r="O122" s="787">
        <f t="shared" si="1"/>
        <v>609.5</v>
      </c>
      <c r="P122" s="787">
        <f t="shared" si="1"/>
        <v>275</v>
      </c>
      <c r="Q122" s="794">
        <v>860</v>
      </c>
      <c r="R122" s="794">
        <v>630</v>
      </c>
      <c r="S122" s="794">
        <v>290</v>
      </c>
      <c r="T122" s="154" t="s">
        <v>123</v>
      </c>
      <c r="U122" s="155"/>
      <c r="V122" s="155"/>
      <c r="W122" s="155"/>
      <c r="X122" s="155"/>
      <c r="Y122" s="1126"/>
      <c r="Z122" s="1126"/>
      <c r="AA122" s="1126"/>
      <c r="AB122" s="1126"/>
      <c r="AC122" s="1126"/>
      <c r="AD122" s="1126"/>
      <c r="AE122" s="1126"/>
      <c r="AF122" s="1126"/>
      <c r="AG122" s="1126"/>
      <c r="AH122" s="1126"/>
      <c r="AI122" s="1126"/>
      <c r="AJ122" s="1126"/>
      <c r="AK122" s="1126"/>
      <c r="AL122" s="1126"/>
      <c r="AM122" s="1126"/>
      <c r="AN122" s="1126"/>
      <c r="AO122" s="1126"/>
      <c r="AP122" s="1126"/>
      <c r="AQ122" s="1126"/>
      <c r="AR122" s="1126"/>
      <c r="AS122" s="1126"/>
      <c r="AT122" s="1126"/>
      <c r="AU122" s="1126"/>
      <c r="AV122" s="1126"/>
      <c r="AW122" s="1126"/>
      <c r="AX122" s="1126"/>
      <c r="AY122" s="1126"/>
      <c r="AZ122" s="1126"/>
      <c r="BA122" s="1126"/>
      <c r="BB122" s="1126"/>
      <c r="BC122" s="1126"/>
      <c r="BD122" s="1126"/>
      <c r="BE122" s="1126"/>
      <c r="BF122" s="1126"/>
      <c r="BG122" s="1126"/>
      <c r="BH122" s="1126"/>
      <c r="BI122" s="1126"/>
      <c r="BJ122" s="1126"/>
      <c r="BK122" s="1126"/>
      <c r="BL122" s="1126"/>
      <c r="BM122" s="1126"/>
      <c r="BN122" s="1126"/>
      <c r="BO122" s="1126"/>
      <c r="BP122" s="1126"/>
      <c r="BQ122" s="1126"/>
      <c r="BR122" s="1126"/>
      <c r="BS122" s="1126"/>
      <c r="BT122" s="1126"/>
      <c r="BU122" s="1126"/>
      <c r="BV122" s="1126"/>
      <c r="BW122" s="1126"/>
      <c r="BX122" s="1126"/>
      <c r="BY122" s="1126"/>
      <c r="BZ122" s="1126"/>
      <c r="CA122" s="1126"/>
      <c r="CB122" s="1126"/>
      <c r="CC122" s="1126"/>
      <c r="CD122" s="1126"/>
      <c r="CE122" s="1126"/>
    </row>
    <row r="123" spans="1:83" s="19" customFormat="1" ht="47.25">
      <c r="A123" s="1110">
        <v>2.1800000000000002</v>
      </c>
      <c r="B123" s="1194" t="s">
        <v>546</v>
      </c>
      <c r="C123" s="1194" t="s">
        <v>547</v>
      </c>
      <c r="D123" s="1194" t="s">
        <v>428</v>
      </c>
      <c r="E123" s="1193" t="s">
        <v>546</v>
      </c>
      <c r="F123" s="1194" t="s">
        <v>547</v>
      </c>
      <c r="G123" s="1194" t="s">
        <v>563</v>
      </c>
      <c r="H123" s="794">
        <v>630</v>
      </c>
      <c r="I123" s="794">
        <v>420</v>
      </c>
      <c r="J123" s="794">
        <v>250</v>
      </c>
      <c r="K123" s="490">
        <v>1.1499999999999999</v>
      </c>
      <c r="L123" s="490">
        <v>1.1000000000000001</v>
      </c>
      <c r="M123" s="490">
        <v>1.05</v>
      </c>
      <c r="N123" s="787">
        <f>K123*H123</f>
        <v>724.5</v>
      </c>
      <c r="O123" s="787">
        <f t="shared" si="1"/>
        <v>462.00000000000006</v>
      </c>
      <c r="P123" s="787">
        <f t="shared" si="1"/>
        <v>262.5</v>
      </c>
      <c r="Q123" s="794">
        <v>740</v>
      </c>
      <c r="R123" s="794">
        <v>480</v>
      </c>
      <c r="S123" s="794">
        <v>270</v>
      </c>
      <c r="T123" s="154" t="s">
        <v>125</v>
      </c>
      <c r="U123" s="155"/>
      <c r="V123" s="155"/>
      <c r="W123" s="155"/>
      <c r="X123" s="155"/>
      <c r="Y123" s="1126"/>
      <c r="Z123" s="1126"/>
      <c r="AA123" s="1126"/>
      <c r="AB123" s="1126"/>
      <c r="AC123" s="1126"/>
      <c r="AD123" s="1126"/>
      <c r="AE123" s="1126"/>
      <c r="AF123" s="1126"/>
      <c r="AG123" s="1126"/>
      <c r="AH123" s="1126"/>
      <c r="AI123" s="1126"/>
      <c r="AJ123" s="1126"/>
      <c r="AK123" s="1126"/>
      <c r="AL123" s="1126"/>
      <c r="AM123" s="1126"/>
      <c r="AN123" s="1126"/>
      <c r="AO123" s="1126"/>
      <c r="AP123" s="1126"/>
      <c r="AQ123" s="1126"/>
      <c r="AR123" s="1126"/>
      <c r="AS123" s="1126"/>
      <c r="AT123" s="1126"/>
      <c r="AU123" s="1126"/>
      <c r="AV123" s="1126"/>
      <c r="AW123" s="1126"/>
      <c r="AX123" s="1126"/>
      <c r="AY123" s="1126"/>
      <c r="AZ123" s="1126"/>
      <c r="BA123" s="1126"/>
      <c r="BB123" s="1126"/>
      <c r="BC123" s="1126"/>
      <c r="BD123" s="1126"/>
      <c r="BE123" s="1126"/>
      <c r="BF123" s="1126"/>
      <c r="BG123" s="1126"/>
      <c r="BH123" s="1126"/>
      <c r="BI123" s="1126"/>
      <c r="BJ123" s="1126"/>
      <c r="BK123" s="1126"/>
      <c r="BL123" s="1126"/>
      <c r="BM123" s="1126"/>
      <c r="BN123" s="1126"/>
      <c r="BO123" s="1126"/>
      <c r="BP123" s="1126"/>
      <c r="BQ123" s="1126"/>
      <c r="BR123" s="1126"/>
      <c r="BS123" s="1126"/>
      <c r="BT123" s="1126"/>
      <c r="BU123" s="1126"/>
      <c r="BV123" s="1126"/>
      <c r="BW123" s="1126"/>
      <c r="BX123" s="1126"/>
      <c r="BY123" s="1126"/>
      <c r="BZ123" s="1126"/>
      <c r="CA123" s="1126"/>
      <c r="CB123" s="1126"/>
      <c r="CC123" s="1126"/>
      <c r="CD123" s="1126"/>
      <c r="CE123" s="1126"/>
    </row>
    <row r="124" spans="1:83" s="19" customFormat="1" ht="30">
      <c r="A124" s="1203">
        <v>2.19</v>
      </c>
      <c r="B124" s="1112" t="s">
        <v>1184</v>
      </c>
      <c r="C124" s="1196"/>
      <c r="D124" s="1196"/>
      <c r="E124" s="1204" t="s">
        <v>2057</v>
      </c>
      <c r="F124" s="1196"/>
      <c r="G124" s="1196"/>
      <c r="H124" s="772">
        <v>140</v>
      </c>
      <c r="I124" s="773"/>
      <c r="J124" s="773"/>
      <c r="K124" s="773">
        <v>1.05</v>
      </c>
      <c r="L124" s="773"/>
      <c r="M124" s="773"/>
      <c r="N124" s="773">
        <v>147</v>
      </c>
      <c r="O124" s="773"/>
      <c r="P124" s="773"/>
      <c r="Q124" s="863">
        <v>270</v>
      </c>
      <c r="R124" s="863">
        <v>140</v>
      </c>
      <c r="S124" s="863">
        <v>87</v>
      </c>
      <c r="T124" s="863" t="s">
        <v>2071</v>
      </c>
      <c r="U124" s="155"/>
      <c r="V124" s="155"/>
      <c r="W124" s="155"/>
      <c r="X124" s="155"/>
      <c r="Y124" s="1126"/>
      <c r="Z124" s="1126"/>
      <c r="AA124" s="1126"/>
      <c r="AB124" s="1126"/>
      <c r="AC124" s="1126"/>
      <c r="AD124" s="1126"/>
      <c r="AE124" s="1126"/>
      <c r="AF124" s="1126"/>
      <c r="AG124" s="1126"/>
      <c r="AH124" s="1126"/>
      <c r="AI124" s="1126"/>
      <c r="AJ124" s="1126"/>
      <c r="AK124" s="1126"/>
      <c r="AL124" s="1126"/>
      <c r="AM124" s="1126"/>
      <c r="AN124" s="1126"/>
      <c r="AO124" s="1126"/>
      <c r="AP124" s="1126"/>
      <c r="AQ124" s="1126"/>
      <c r="AR124" s="1126"/>
      <c r="AS124" s="1126"/>
      <c r="AT124" s="1126"/>
      <c r="AU124" s="1126"/>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6"/>
      <c r="BQ124" s="1126"/>
      <c r="BR124" s="1126"/>
      <c r="BS124" s="1126"/>
      <c r="BT124" s="1126"/>
      <c r="BU124" s="1126"/>
      <c r="BV124" s="1126"/>
      <c r="BW124" s="1126"/>
      <c r="BX124" s="1126"/>
      <c r="BY124" s="1126"/>
      <c r="BZ124" s="1126"/>
      <c r="CA124" s="1126"/>
      <c r="CB124" s="1126"/>
      <c r="CC124" s="1126"/>
      <c r="CD124" s="1126"/>
      <c r="CE124" s="1126"/>
    </row>
    <row r="125" spans="1:83" s="19" customFormat="1" ht="30">
      <c r="A125" s="1203"/>
      <c r="B125" s="1112" t="s">
        <v>1237</v>
      </c>
      <c r="C125" s="1198"/>
      <c r="D125" s="1198"/>
      <c r="E125" s="1204"/>
      <c r="F125" s="1198"/>
      <c r="G125" s="1198"/>
      <c r="H125" s="772">
        <v>150</v>
      </c>
      <c r="I125" s="773">
        <v>80</v>
      </c>
      <c r="J125" s="773">
        <v>60</v>
      </c>
      <c r="K125" s="773" t="s">
        <v>1225</v>
      </c>
      <c r="L125" s="773" t="s">
        <v>1232</v>
      </c>
      <c r="M125" s="773" t="s">
        <v>1233</v>
      </c>
      <c r="N125" s="773">
        <v>172.5</v>
      </c>
      <c r="O125" s="773">
        <v>88</v>
      </c>
      <c r="P125" s="773">
        <v>63</v>
      </c>
      <c r="Q125" s="864"/>
      <c r="R125" s="864"/>
      <c r="S125" s="864"/>
      <c r="T125" s="864"/>
      <c r="U125" s="155"/>
      <c r="V125" s="155"/>
      <c r="W125" s="155"/>
      <c r="X125" s="155"/>
      <c r="Y125" s="1126"/>
      <c r="Z125" s="1126"/>
      <c r="AA125" s="1126"/>
      <c r="AB125" s="1126"/>
      <c r="AC125" s="1126"/>
      <c r="AD125" s="1126"/>
      <c r="AE125" s="1126"/>
      <c r="AF125" s="1126"/>
      <c r="AG125" s="1126"/>
      <c r="AH125" s="1126"/>
      <c r="AI125" s="1126"/>
      <c r="AJ125" s="1126"/>
      <c r="AK125" s="1126"/>
      <c r="AL125" s="1126"/>
      <c r="AM125" s="1126"/>
      <c r="AN125" s="1126"/>
      <c r="AO125" s="1126"/>
      <c r="AP125" s="1126"/>
      <c r="AQ125" s="1126"/>
      <c r="AR125" s="1126"/>
      <c r="AS125" s="1126"/>
      <c r="AT125" s="1126"/>
      <c r="AU125" s="1126"/>
      <c r="AV125" s="1126"/>
      <c r="AW125" s="1126"/>
      <c r="AX125" s="1126"/>
      <c r="AY125" s="1126"/>
      <c r="AZ125" s="1126"/>
      <c r="BA125" s="1126"/>
      <c r="BB125" s="1126"/>
      <c r="BC125" s="1126"/>
      <c r="BD125" s="1126"/>
      <c r="BE125" s="1126"/>
      <c r="BF125" s="1126"/>
      <c r="BG125" s="1126"/>
      <c r="BH125" s="1126"/>
      <c r="BI125" s="1126"/>
      <c r="BJ125" s="1126"/>
      <c r="BK125" s="1126"/>
      <c r="BL125" s="1126"/>
      <c r="BM125" s="1126"/>
      <c r="BN125" s="1126"/>
      <c r="BO125" s="1126"/>
      <c r="BP125" s="1126"/>
      <c r="BQ125" s="1126"/>
      <c r="BR125" s="1126"/>
      <c r="BS125" s="1126"/>
      <c r="BT125" s="1126"/>
      <c r="BU125" s="1126"/>
      <c r="BV125" s="1126"/>
      <c r="BW125" s="1126"/>
      <c r="BX125" s="1126"/>
      <c r="BY125" s="1126"/>
      <c r="BZ125" s="1126"/>
      <c r="CA125" s="1126"/>
      <c r="CB125" s="1126"/>
      <c r="CC125" s="1126"/>
      <c r="CD125" s="1126"/>
      <c r="CE125" s="1126"/>
    </row>
    <row r="126" spans="1:83" s="19" customFormat="1" ht="30">
      <c r="A126" s="1203"/>
      <c r="B126" s="1112" t="s">
        <v>1238</v>
      </c>
      <c r="C126" s="1198"/>
      <c r="D126" s="1198"/>
      <c r="E126" s="1204"/>
      <c r="F126" s="1198"/>
      <c r="G126" s="1198"/>
      <c r="H126" s="772">
        <v>70</v>
      </c>
      <c r="I126" s="773">
        <v>50</v>
      </c>
      <c r="J126" s="773"/>
      <c r="K126" s="773" t="s">
        <v>1233</v>
      </c>
      <c r="L126" s="773" t="s">
        <v>1233</v>
      </c>
      <c r="M126" s="773"/>
      <c r="N126" s="773">
        <v>73.5</v>
      </c>
      <c r="O126" s="773">
        <v>52.5</v>
      </c>
      <c r="P126" s="773"/>
      <c r="Q126" s="864"/>
      <c r="R126" s="864"/>
      <c r="S126" s="864"/>
      <c r="T126" s="864"/>
      <c r="U126" s="155"/>
      <c r="V126" s="155"/>
      <c r="W126" s="155"/>
      <c r="X126" s="155"/>
      <c r="Y126" s="1126"/>
      <c r="Z126" s="1126"/>
      <c r="AA126" s="1126"/>
      <c r="AB126" s="1126"/>
      <c r="AC126" s="1126"/>
      <c r="AD126" s="1126"/>
      <c r="AE126" s="1126"/>
      <c r="AF126" s="1126"/>
      <c r="AG126" s="1126"/>
      <c r="AH126" s="1126"/>
      <c r="AI126" s="1126"/>
      <c r="AJ126" s="1126"/>
      <c r="AK126" s="1126"/>
      <c r="AL126" s="1126"/>
      <c r="AM126" s="1126"/>
      <c r="AN126" s="1126"/>
      <c r="AO126" s="1126"/>
      <c r="AP126" s="1126"/>
      <c r="AQ126" s="1126"/>
      <c r="AR126" s="1126"/>
      <c r="AS126" s="1126"/>
      <c r="AT126" s="1126"/>
      <c r="AU126" s="1126"/>
      <c r="AV126" s="1126"/>
      <c r="AW126" s="1126"/>
      <c r="AX126" s="1126"/>
      <c r="AY126" s="1126"/>
      <c r="AZ126" s="1126"/>
      <c r="BA126" s="1126"/>
      <c r="BB126" s="1126"/>
      <c r="BC126" s="1126"/>
      <c r="BD126" s="1126"/>
      <c r="BE126" s="1126"/>
      <c r="BF126" s="1126"/>
      <c r="BG126" s="1126"/>
      <c r="BH126" s="1126"/>
      <c r="BI126" s="1126"/>
      <c r="BJ126" s="1126"/>
      <c r="BK126" s="1126"/>
      <c r="BL126" s="1126"/>
      <c r="BM126" s="1126"/>
      <c r="BN126" s="1126"/>
      <c r="BO126" s="1126"/>
      <c r="BP126" s="1126"/>
      <c r="BQ126" s="1126"/>
      <c r="BR126" s="1126"/>
      <c r="BS126" s="1126"/>
      <c r="BT126" s="1126"/>
      <c r="BU126" s="1126"/>
      <c r="BV126" s="1126"/>
      <c r="BW126" s="1126"/>
      <c r="BX126" s="1126"/>
      <c r="BY126" s="1126"/>
      <c r="BZ126" s="1126"/>
      <c r="CA126" s="1126"/>
      <c r="CB126" s="1126"/>
      <c r="CC126" s="1126"/>
      <c r="CD126" s="1126"/>
      <c r="CE126" s="1126"/>
    </row>
    <row r="127" spans="1:83" s="19" customFormat="1" ht="30">
      <c r="A127" s="1203"/>
      <c r="B127" s="1112" t="s">
        <v>1239</v>
      </c>
      <c r="C127" s="1198"/>
      <c r="D127" s="1198"/>
      <c r="E127" s="1204"/>
      <c r="F127" s="1198"/>
      <c r="G127" s="1198"/>
      <c r="H127" s="772">
        <v>50</v>
      </c>
      <c r="I127" s="773"/>
      <c r="J127" s="773"/>
      <c r="K127" s="773">
        <v>1.05</v>
      </c>
      <c r="L127" s="773"/>
      <c r="M127" s="773"/>
      <c r="N127" s="773">
        <v>52.5</v>
      </c>
      <c r="O127" s="773"/>
      <c r="P127" s="773"/>
      <c r="Q127" s="864"/>
      <c r="R127" s="864"/>
      <c r="S127" s="864"/>
      <c r="T127" s="864"/>
      <c r="U127" s="155"/>
      <c r="V127" s="155"/>
      <c r="W127" s="155"/>
      <c r="X127" s="155"/>
      <c r="Y127" s="1126"/>
      <c r="Z127" s="1126"/>
      <c r="AA127" s="1126"/>
      <c r="AB127" s="1126"/>
      <c r="AC127" s="1126"/>
      <c r="AD127" s="1126"/>
      <c r="AE127" s="1126"/>
      <c r="AF127" s="1126"/>
      <c r="AG127" s="1126"/>
      <c r="AH127" s="1126"/>
      <c r="AI127" s="1126"/>
      <c r="AJ127" s="1126"/>
      <c r="AK127" s="1126"/>
      <c r="AL127" s="1126"/>
      <c r="AM127" s="1126"/>
      <c r="AN127" s="1126"/>
      <c r="AO127" s="1126"/>
      <c r="AP127" s="1126"/>
      <c r="AQ127" s="1126"/>
      <c r="AR127" s="1126"/>
      <c r="AS127" s="1126"/>
      <c r="AT127" s="1126"/>
      <c r="AU127" s="1126"/>
      <c r="AV127" s="1126"/>
      <c r="AW127" s="1126"/>
      <c r="AX127" s="1126"/>
      <c r="AY127" s="1126"/>
      <c r="AZ127" s="1126"/>
      <c r="BA127" s="1126"/>
      <c r="BB127" s="1126"/>
      <c r="BC127" s="1126"/>
      <c r="BD127" s="1126"/>
      <c r="BE127" s="1126"/>
      <c r="BF127" s="1126"/>
      <c r="BG127" s="1126"/>
      <c r="BH127" s="1126"/>
      <c r="BI127" s="1126"/>
      <c r="BJ127" s="1126"/>
      <c r="BK127" s="1126"/>
      <c r="BL127" s="1126"/>
      <c r="BM127" s="1126"/>
      <c r="BN127" s="1126"/>
      <c r="BO127" s="1126"/>
      <c r="BP127" s="1126"/>
      <c r="BQ127" s="1126"/>
      <c r="BR127" s="1126"/>
      <c r="BS127" s="1126"/>
      <c r="BT127" s="1126"/>
      <c r="BU127" s="1126"/>
      <c r="BV127" s="1126"/>
      <c r="BW127" s="1126"/>
      <c r="BX127" s="1126"/>
      <c r="BY127" s="1126"/>
      <c r="BZ127" s="1126"/>
      <c r="CA127" s="1126"/>
      <c r="CB127" s="1126"/>
      <c r="CC127" s="1126"/>
      <c r="CD127" s="1126"/>
      <c r="CE127" s="1126"/>
    </row>
    <row r="128" spans="1:83" s="19" customFormat="1" ht="30">
      <c r="A128" s="1203"/>
      <c r="B128" s="1112" t="s">
        <v>1240</v>
      </c>
      <c r="C128" s="1198"/>
      <c r="D128" s="1198"/>
      <c r="E128" s="1204"/>
      <c r="F128" s="1198"/>
      <c r="G128" s="1198"/>
      <c r="H128" s="772">
        <v>230</v>
      </c>
      <c r="I128" s="773">
        <v>130</v>
      </c>
      <c r="J128" s="773">
        <v>80</v>
      </c>
      <c r="K128" s="773" t="s">
        <v>1225</v>
      </c>
      <c r="L128" s="773" t="s">
        <v>1232</v>
      </c>
      <c r="M128" s="773" t="s">
        <v>1233</v>
      </c>
      <c r="N128" s="773">
        <v>264.5</v>
      </c>
      <c r="O128" s="773">
        <v>143</v>
      </c>
      <c r="P128" s="773">
        <v>84</v>
      </c>
      <c r="Q128" s="864"/>
      <c r="R128" s="864"/>
      <c r="S128" s="864"/>
      <c r="T128" s="864"/>
      <c r="U128" s="155"/>
      <c r="V128" s="155"/>
      <c r="W128" s="155"/>
      <c r="X128" s="155"/>
      <c r="Y128" s="1126"/>
      <c r="Z128" s="1126"/>
      <c r="AA128" s="1126"/>
      <c r="AB128" s="1126"/>
      <c r="AC128" s="1126"/>
      <c r="AD128" s="1126"/>
      <c r="AE128" s="1126"/>
      <c r="AF128" s="1126"/>
      <c r="AG128" s="1126"/>
      <c r="AH128" s="1126"/>
      <c r="AI128" s="1126"/>
      <c r="AJ128" s="1126"/>
      <c r="AK128" s="1126"/>
      <c r="AL128" s="1126"/>
      <c r="AM128" s="1126"/>
      <c r="AN128" s="1126"/>
      <c r="AO128" s="1126"/>
      <c r="AP128" s="1126"/>
      <c r="AQ128" s="1126"/>
      <c r="AR128" s="1126"/>
      <c r="AS128" s="1126"/>
      <c r="AT128" s="1126"/>
      <c r="AU128" s="1126"/>
      <c r="AV128" s="1126"/>
      <c r="AW128" s="1126"/>
      <c r="AX128" s="1126"/>
      <c r="AY128" s="1126"/>
      <c r="AZ128" s="1126"/>
      <c r="BA128" s="1126"/>
      <c r="BB128" s="1126"/>
      <c r="BC128" s="1126"/>
      <c r="BD128" s="1126"/>
      <c r="BE128" s="1126"/>
      <c r="BF128" s="1126"/>
      <c r="BG128" s="1126"/>
      <c r="BH128" s="1126"/>
      <c r="BI128" s="1126"/>
      <c r="BJ128" s="1126"/>
      <c r="BK128" s="1126"/>
      <c r="BL128" s="1126"/>
      <c r="BM128" s="1126"/>
      <c r="BN128" s="1126"/>
      <c r="BO128" s="1126"/>
      <c r="BP128" s="1126"/>
      <c r="BQ128" s="1126"/>
      <c r="BR128" s="1126"/>
      <c r="BS128" s="1126"/>
      <c r="BT128" s="1126"/>
      <c r="BU128" s="1126"/>
      <c r="BV128" s="1126"/>
      <c r="BW128" s="1126"/>
      <c r="BX128" s="1126"/>
      <c r="BY128" s="1126"/>
      <c r="BZ128" s="1126"/>
      <c r="CA128" s="1126"/>
      <c r="CB128" s="1126"/>
      <c r="CC128" s="1126"/>
      <c r="CD128" s="1126"/>
      <c r="CE128" s="1126"/>
    </row>
    <row r="129" spans="1:83" s="19" customFormat="1" ht="30">
      <c r="A129" s="1203"/>
      <c r="B129" s="1112" t="s">
        <v>1241</v>
      </c>
      <c r="C129" s="1198"/>
      <c r="D129" s="1198"/>
      <c r="E129" s="1204"/>
      <c r="F129" s="1198"/>
      <c r="G129" s="1198"/>
      <c r="H129" s="772">
        <v>150</v>
      </c>
      <c r="I129" s="773">
        <v>90</v>
      </c>
      <c r="J129" s="773"/>
      <c r="K129" s="773" t="s">
        <v>1233</v>
      </c>
      <c r="L129" s="773" t="s">
        <v>1233</v>
      </c>
      <c r="M129" s="773"/>
      <c r="N129" s="773">
        <v>157.5</v>
      </c>
      <c r="O129" s="773">
        <v>94.5</v>
      </c>
      <c r="P129" s="773"/>
      <c r="Q129" s="864"/>
      <c r="R129" s="864"/>
      <c r="S129" s="864"/>
      <c r="T129" s="864"/>
      <c r="U129" s="155"/>
      <c r="V129" s="155"/>
      <c r="W129" s="155"/>
      <c r="X129" s="155"/>
      <c r="Y129" s="1126"/>
      <c r="Z129" s="1126"/>
      <c r="AA129" s="1126"/>
      <c r="AB129" s="1126"/>
      <c r="AC129" s="1126"/>
      <c r="AD129" s="1126"/>
      <c r="AE129" s="1126"/>
      <c r="AF129" s="1126"/>
      <c r="AG129" s="1126"/>
      <c r="AH129" s="1126"/>
      <c r="AI129" s="1126"/>
      <c r="AJ129" s="1126"/>
      <c r="AK129" s="1126"/>
      <c r="AL129" s="1126"/>
      <c r="AM129" s="1126"/>
      <c r="AN129" s="1126"/>
      <c r="AO129" s="1126"/>
      <c r="AP129" s="1126"/>
      <c r="AQ129" s="1126"/>
      <c r="AR129" s="1126"/>
      <c r="AS129" s="1126"/>
      <c r="AT129" s="1126"/>
      <c r="AU129" s="1126"/>
      <c r="AV129" s="1126"/>
      <c r="AW129" s="1126"/>
      <c r="AX129" s="1126"/>
      <c r="AY129" s="1126"/>
      <c r="AZ129" s="1126"/>
      <c r="BA129" s="1126"/>
      <c r="BB129" s="1126"/>
      <c r="BC129" s="1126"/>
      <c r="BD129" s="1126"/>
      <c r="BE129" s="1126"/>
      <c r="BF129" s="1126"/>
      <c r="BG129" s="1126"/>
      <c r="BH129" s="1126"/>
      <c r="BI129" s="1126"/>
      <c r="BJ129" s="1126"/>
      <c r="BK129" s="1126"/>
      <c r="BL129" s="1126"/>
      <c r="BM129" s="1126"/>
      <c r="BN129" s="1126"/>
      <c r="BO129" s="1126"/>
      <c r="BP129" s="1126"/>
      <c r="BQ129" s="1126"/>
      <c r="BR129" s="1126"/>
      <c r="BS129" s="1126"/>
      <c r="BT129" s="1126"/>
      <c r="BU129" s="1126"/>
      <c r="BV129" s="1126"/>
      <c r="BW129" s="1126"/>
      <c r="BX129" s="1126"/>
      <c r="BY129" s="1126"/>
      <c r="BZ129" s="1126"/>
      <c r="CA129" s="1126"/>
      <c r="CB129" s="1126"/>
      <c r="CC129" s="1126"/>
      <c r="CD129" s="1126"/>
      <c r="CE129" s="1126"/>
    </row>
    <row r="130" spans="1:83" s="19" customFormat="1" ht="30">
      <c r="A130" s="1203"/>
      <c r="B130" s="1112" t="s">
        <v>1242</v>
      </c>
      <c r="C130" s="1200"/>
      <c r="D130" s="1200"/>
      <c r="E130" s="1204"/>
      <c r="F130" s="1200"/>
      <c r="G130" s="1200"/>
      <c r="H130" s="772">
        <v>60</v>
      </c>
      <c r="I130" s="773"/>
      <c r="J130" s="773"/>
      <c r="K130" s="773" t="s">
        <v>1236</v>
      </c>
      <c r="L130" s="773"/>
      <c r="M130" s="773"/>
      <c r="N130" s="773">
        <v>63</v>
      </c>
      <c r="O130" s="773"/>
      <c r="P130" s="773"/>
      <c r="Q130" s="865"/>
      <c r="R130" s="865"/>
      <c r="S130" s="865"/>
      <c r="T130" s="865"/>
      <c r="U130" s="155"/>
      <c r="V130" s="155"/>
      <c r="W130" s="155"/>
      <c r="X130" s="155"/>
      <c r="Y130" s="1126"/>
      <c r="Z130" s="1126"/>
      <c r="AA130" s="1126"/>
      <c r="AB130" s="1126"/>
      <c r="AC130" s="1126"/>
      <c r="AD130" s="1126"/>
      <c r="AE130" s="1126"/>
      <c r="AF130" s="1126"/>
      <c r="AG130" s="1126"/>
      <c r="AH130" s="1126"/>
      <c r="AI130" s="1126"/>
      <c r="AJ130" s="1126"/>
      <c r="AK130" s="1126"/>
      <c r="AL130" s="1126"/>
      <c r="AM130" s="1126"/>
      <c r="AN130" s="1126"/>
      <c r="AO130" s="1126"/>
      <c r="AP130" s="1126"/>
      <c r="AQ130" s="1126"/>
      <c r="AR130" s="1126"/>
      <c r="AS130" s="1126"/>
      <c r="AT130" s="1126"/>
      <c r="AU130" s="1126"/>
      <c r="AV130" s="1126"/>
      <c r="AW130" s="1126"/>
      <c r="AX130" s="1126"/>
      <c r="AY130" s="1126"/>
      <c r="AZ130" s="1126"/>
      <c r="BA130" s="1126"/>
      <c r="BB130" s="1126"/>
      <c r="BC130" s="1126"/>
      <c r="BD130" s="1126"/>
      <c r="BE130" s="1126"/>
      <c r="BF130" s="1126"/>
      <c r="BG130" s="1126"/>
      <c r="BH130" s="1126"/>
      <c r="BI130" s="1126"/>
      <c r="BJ130" s="1126"/>
      <c r="BK130" s="1126"/>
      <c r="BL130" s="1126"/>
      <c r="BM130" s="1126"/>
      <c r="BN130" s="1126"/>
      <c r="BO130" s="1126"/>
      <c r="BP130" s="1126"/>
      <c r="BQ130" s="1126"/>
      <c r="BR130" s="1126"/>
      <c r="BS130" s="1126"/>
      <c r="BT130" s="1126"/>
      <c r="BU130" s="1126"/>
      <c r="BV130" s="1126"/>
      <c r="BW130" s="1126"/>
      <c r="BX130" s="1126"/>
      <c r="BY130" s="1126"/>
      <c r="BZ130" s="1126"/>
      <c r="CA130" s="1126"/>
      <c r="CB130" s="1126"/>
      <c r="CC130" s="1126"/>
      <c r="CD130" s="1126"/>
      <c r="CE130" s="1126"/>
    </row>
    <row r="131" spans="1:83" s="19" customFormat="1" ht="15.75">
      <c r="A131" s="1205"/>
      <c r="B131" s="1206"/>
      <c r="C131" s="1206"/>
      <c r="D131" s="1206"/>
      <c r="E131" s="1207"/>
      <c r="F131" s="1206"/>
      <c r="G131" s="1206"/>
      <c r="H131" s="155"/>
      <c r="I131" s="155"/>
      <c r="J131" s="155"/>
      <c r="K131" s="712"/>
      <c r="L131" s="712"/>
      <c r="M131" s="712"/>
      <c r="N131" s="158"/>
      <c r="O131" s="158"/>
      <c r="P131" s="158"/>
      <c r="Q131" s="155"/>
      <c r="R131" s="155"/>
      <c r="S131" s="155"/>
      <c r="T131" s="155"/>
      <c r="U131" s="155"/>
      <c r="V131" s="155"/>
      <c r="W131" s="155"/>
      <c r="X131" s="155"/>
      <c r="Y131" s="1126"/>
      <c r="Z131" s="1126"/>
      <c r="AA131" s="1126"/>
      <c r="AB131" s="1126"/>
      <c r="AC131" s="1126"/>
      <c r="AD131" s="1126"/>
      <c r="AE131" s="1126"/>
      <c r="AF131" s="1126"/>
      <c r="AG131" s="1126"/>
      <c r="AH131" s="1126"/>
      <c r="AI131" s="1126"/>
      <c r="AJ131" s="1126"/>
      <c r="AK131" s="1126"/>
      <c r="AL131" s="1126"/>
      <c r="AM131" s="1126"/>
      <c r="AN131" s="1126"/>
      <c r="AO131" s="1126"/>
      <c r="AP131" s="1126"/>
      <c r="AQ131" s="1126"/>
      <c r="AR131" s="1126"/>
      <c r="AS131" s="1126"/>
      <c r="AT131" s="1126"/>
      <c r="AU131" s="1126"/>
      <c r="AV131" s="1126"/>
      <c r="AW131" s="1126"/>
      <c r="AX131" s="1126"/>
      <c r="AY131" s="1126"/>
      <c r="AZ131" s="1126"/>
      <c r="BA131" s="1126"/>
      <c r="BB131" s="1126"/>
      <c r="BC131" s="1126"/>
      <c r="BD131" s="1126"/>
      <c r="BE131" s="1126"/>
      <c r="BF131" s="1126"/>
      <c r="BG131" s="1126"/>
      <c r="BH131" s="1126"/>
      <c r="BI131" s="1126"/>
      <c r="BJ131" s="1126"/>
      <c r="BK131" s="1126"/>
      <c r="BL131" s="1126"/>
      <c r="BM131" s="1126"/>
      <c r="BN131" s="1126"/>
      <c r="BO131" s="1126"/>
      <c r="BP131" s="1126"/>
      <c r="BQ131" s="1126"/>
      <c r="BR131" s="1126"/>
      <c r="BS131" s="1126"/>
      <c r="BT131" s="1126"/>
      <c r="BU131" s="1126"/>
      <c r="BV131" s="1126"/>
      <c r="BW131" s="1126"/>
      <c r="BX131" s="1126"/>
      <c r="BY131" s="1126"/>
      <c r="BZ131" s="1126"/>
      <c r="CA131" s="1126"/>
      <c r="CB131" s="1126"/>
      <c r="CC131" s="1126"/>
      <c r="CD131" s="1126"/>
      <c r="CE131" s="1126"/>
    </row>
    <row r="132" spans="1:83" s="88" customFormat="1" ht="15.75">
      <c r="A132" s="1208"/>
      <c r="B132" s="1084"/>
      <c r="C132" s="1084"/>
      <c r="D132" s="1084"/>
      <c r="E132" s="1083"/>
      <c r="F132" s="1084"/>
      <c r="G132" s="1084"/>
      <c r="H132" s="158"/>
      <c r="I132" s="158"/>
      <c r="J132" s="158"/>
      <c r="K132" s="1083"/>
      <c r="L132" s="1083"/>
      <c r="M132" s="1083"/>
      <c r="N132" s="1083"/>
      <c r="O132" s="158"/>
      <c r="P132" s="158"/>
      <c r="Q132" s="158"/>
      <c r="R132" s="158"/>
      <c r="S132" s="158"/>
      <c r="T132" s="158"/>
      <c r="U132" s="158"/>
      <c r="V132" s="158"/>
      <c r="W132" s="158"/>
      <c r="X132" s="158"/>
      <c r="Y132" s="1083"/>
      <c r="Z132" s="1083"/>
      <c r="AA132" s="1083"/>
      <c r="AB132" s="1083"/>
      <c r="AC132" s="1083"/>
      <c r="AD132" s="1083"/>
      <c r="AE132" s="1083"/>
      <c r="AF132" s="1083"/>
      <c r="AG132" s="1083"/>
      <c r="AH132" s="1083"/>
      <c r="AI132" s="1083"/>
      <c r="AJ132" s="1083"/>
      <c r="AK132" s="1083"/>
      <c r="AL132" s="1083"/>
      <c r="AM132" s="1083"/>
      <c r="AN132" s="1083"/>
      <c r="AO132" s="1083"/>
      <c r="AP132" s="1083"/>
      <c r="AQ132" s="1083"/>
      <c r="AR132" s="1083"/>
      <c r="AS132" s="1083"/>
      <c r="AT132" s="1083"/>
      <c r="AU132" s="1083"/>
      <c r="AV132" s="1083"/>
      <c r="AW132" s="1083"/>
      <c r="AX132" s="1083"/>
      <c r="AY132" s="1083"/>
      <c r="AZ132" s="1083"/>
      <c r="BA132" s="1083"/>
      <c r="BB132" s="1083"/>
      <c r="BC132" s="1083"/>
      <c r="BD132" s="1083"/>
      <c r="BE132" s="1083"/>
      <c r="BF132" s="1083"/>
      <c r="BG132" s="1083"/>
      <c r="BH132" s="1083"/>
      <c r="BI132" s="1083"/>
      <c r="BJ132" s="1083"/>
      <c r="BK132" s="1083"/>
      <c r="BL132" s="1083"/>
      <c r="BM132" s="1083"/>
      <c r="BN132" s="1083"/>
      <c r="BO132" s="1083"/>
      <c r="BP132" s="1083"/>
      <c r="BQ132" s="1083"/>
      <c r="BR132" s="1083"/>
      <c r="BS132" s="1083"/>
      <c r="BT132" s="1083"/>
      <c r="BU132" s="1083"/>
      <c r="BV132" s="1083"/>
      <c r="BW132" s="1083"/>
      <c r="BX132" s="1083"/>
      <c r="BY132" s="1083"/>
      <c r="BZ132" s="1083"/>
      <c r="CA132" s="1083"/>
      <c r="CB132" s="1083"/>
      <c r="CC132" s="1083"/>
      <c r="CD132" s="1083"/>
      <c r="CE132" s="1083"/>
    </row>
    <row r="133" spans="1:83" s="88" customFormat="1" ht="15.75">
      <c r="A133" s="1209" t="s">
        <v>175</v>
      </c>
      <c r="B133" s="1209"/>
      <c r="C133" s="1209"/>
      <c r="D133" s="1209"/>
      <c r="E133" s="1209"/>
      <c r="F133" s="1209"/>
      <c r="G133" s="1084"/>
      <c r="H133" s="158"/>
      <c r="I133" s="158"/>
      <c r="J133" s="158"/>
      <c r="K133" s="1083"/>
      <c r="L133" s="1083"/>
      <c r="M133" s="1083"/>
      <c r="N133" s="1083"/>
      <c r="O133" s="158"/>
      <c r="P133" s="158"/>
      <c r="Q133" s="158"/>
      <c r="R133" s="158"/>
      <c r="S133" s="158"/>
      <c r="T133" s="213" t="s">
        <v>776</v>
      </c>
      <c r="U133" s="213"/>
      <c r="V133" s="213"/>
      <c r="W133" s="213"/>
      <c r="X133" s="213"/>
      <c r="Y133" s="1083"/>
      <c r="Z133" s="1083"/>
      <c r="AA133" s="1083"/>
      <c r="AB133" s="1083"/>
      <c r="AC133" s="1083"/>
      <c r="AD133" s="1083"/>
      <c r="AE133" s="1083"/>
      <c r="AF133" s="1083"/>
      <c r="AG133" s="1083"/>
      <c r="AH133" s="1083"/>
      <c r="AI133" s="1083"/>
      <c r="AJ133" s="1083"/>
      <c r="AK133" s="1083"/>
      <c r="AL133" s="1083"/>
      <c r="AM133" s="1083"/>
      <c r="AN133" s="1083"/>
      <c r="AO133" s="1083"/>
      <c r="AP133" s="1083"/>
      <c r="AQ133" s="1083"/>
      <c r="AR133" s="1083"/>
      <c r="AS133" s="1083"/>
      <c r="AT133" s="1083"/>
      <c r="AU133" s="1083"/>
      <c r="AV133" s="1083"/>
      <c r="AW133" s="1083"/>
      <c r="AX133" s="1083"/>
      <c r="AY133" s="1083"/>
      <c r="AZ133" s="1083"/>
      <c r="BA133" s="1083"/>
      <c r="BB133" s="1083"/>
      <c r="BC133" s="1083"/>
      <c r="BD133" s="1083"/>
      <c r="BE133" s="1083"/>
      <c r="BF133" s="1083"/>
      <c r="BG133" s="1083"/>
      <c r="BH133" s="1083"/>
      <c r="BI133" s="1083"/>
      <c r="BJ133" s="1083"/>
      <c r="BK133" s="1083"/>
      <c r="BL133" s="1083"/>
      <c r="BM133" s="1083"/>
      <c r="BN133" s="1083"/>
      <c r="BO133" s="1083"/>
      <c r="BP133" s="1083"/>
      <c r="BQ133" s="1083"/>
      <c r="BR133" s="1083"/>
      <c r="BS133" s="1083"/>
      <c r="BT133" s="1083"/>
      <c r="BU133" s="1083"/>
      <c r="BV133" s="1083"/>
      <c r="BW133" s="1083"/>
      <c r="BX133" s="1083"/>
      <c r="BY133" s="1083"/>
      <c r="BZ133" s="1083"/>
      <c r="CA133" s="1083"/>
      <c r="CB133" s="1083"/>
      <c r="CC133" s="1083"/>
      <c r="CD133" s="1083"/>
      <c r="CE133" s="1083"/>
    </row>
    <row r="134" spans="1:83" s="88" customFormat="1" ht="107.25" customHeight="1">
      <c r="A134" s="1182" t="s">
        <v>11</v>
      </c>
      <c r="B134" s="888" t="s">
        <v>766</v>
      </c>
      <c r="C134" s="889"/>
      <c r="D134" s="890"/>
      <c r="E134" s="1087" t="s">
        <v>12</v>
      </c>
      <c r="F134" s="1088"/>
      <c r="G134" s="1089"/>
      <c r="H134" s="1183" t="s">
        <v>74</v>
      </c>
      <c r="I134" s="1184"/>
      <c r="J134" s="1185"/>
      <c r="K134" s="1018" t="s">
        <v>2061</v>
      </c>
      <c r="L134" s="1018"/>
      <c r="M134" s="1018"/>
      <c r="N134" s="1090" t="s">
        <v>2062</v>
      </c>
      <c r="O134" s="1091"/>
      <c r="P134" s="1092"/>
      <c r="Q134" s="1087" t="s">
        <v>9</v>
      </c>
      <c r="R134" s="1088"/>
      <c r="S134" s="1089"/>
      <c r="T134" s="869" t="s">
        <v>2</v>
      </c>
      <c r="U134" s="1122"/>
      <c r="V134" s="1122"/>
      <c r="W134" s="1122"/>
      <c r="X134" s="1122"/>
      <c r="Y134" s="1083"/>
      <c r="Z134" s="1083"/>
      <c r="AA134" s="1083"/>
      <c r="AB134" s="1083"/>
      <c r="AC134" s="1083"/>
      <c r="AD134" s="1083"/>
      <c r="AE134" s="1083"/>
      <c r="AF134" s="1083"/>
      <c r="AG134" s="1083"/>
      <c r="AH134" s="1083"/>
      <c r="AI134" s="1083"/>
      <c r="AJ134" s="1083"/>
      <c r="AK134" s="1083"/>
      <c r="AL134" s="1083"/>
      <c r="AM134" s="1083"/>
      <c r="AN134" s="1083"/>
      <c r="AO134" s="1083"/>
      <c r="AP134" s="1083"/>
      <c r="AQ134" s="1083"/>
      <c r="AR134" s="1083"/>
      <c r="AS134" s="1083"/>
      <c r="AT134" s="1083"/>
      <c r="AU134" s="1083"/>
      <c r="AV134" s="1083"/>
      <c r="AW134" s="1083"/>
      <c r="AX134" s="1083"/>
      <c r="AY134" s="1083"/>
      <c r="AZ134" s="1083"/>
      <c r="BA134" s="1083"/>
      <c r="BB134" s="1083"/>
      <c r="BC134" s="1083"/>
      <c r="BD134" s="1083"/>
      <c r="BE134" s="1083"/>
      <c r="BF134" s="1083"/>
      <c r="BG134" s="1083"/>
      <c r="BH134" s="1083"/>
      <c r="BI134" s="1083"/>
      <c r="BJ134" s="1083"/>
      <c r="BK134" s="1083"/>
      <c r="BL134" s="1083"/>
      <c r="BM134" s="1083"/>
      <c r="BN134" s="1083"/>
      <c r="BO134" s="1083"/>
      <c r="BP134" s="1083"/>
      <c r="BQ134" s="1083"/>
      <c r="BR134" s="1083"/>
      <c r="BS134" s="1083"/>
      <c r="BT134" s="1083"/>
      <c r="BU134" s="1083"/>
      <c r="BV134" s="1083"/>
      <c r="BW134" s="1083"/>
      <c r="BX134" s="1083"/>
      <c r="BY134" s="1083"/>
      <c r="BZ134" s="1083"/>
      <c r="CA134" s="1083"/>
      <c r="CB134" s="1083"/>
      <c r="CC134" s="1083"/>
      <c r="CD134" s="1083"/>
      <c r="CE134" s="1083"/>
    </row>
    <row r="135" spans="1:83" s="88" customFormat="1" ht="15.75">
      <c r="A135" s="1186"/>
      <c r="B135" s="1093" t="s">
        <v>13</v>
      </c>
      <c r="C135" s="1087" t="s">
        <v>1</v>
      </c>
      <c r="D135" s="1089"/>
      <c r="E135" s="1093" t="s">
        <v>13</v>
      </c>
      <c r="F135" s="1087" t="s">
        <v>1</v>
      </c>
      <c r="G135" s="1089"/>
      <c r="H135" s="1093" t="s">
        <v>5</v>
      </c>
      <c r="I135" s="1093" t="s">
        <v>6</v>
      </c>
      <c r="J135" s="1093" t="s">
        <v>7</v>
      </c>
      <c r="K135" s="881" t="s">
        <v>5</v>
      </c>
      <c r="L135" s="881" t="s">
        <v>6</v>
      </c>
      <c r="M135" s="881" t="s">
        <v>7</v>
      </c>
      <c r="N135" s="883" t="s">
        <v>5</v>
      </c>
      <c r="O135" s="883" t="s">
        <v>6</v>
      </c>
      <c r="P135" s="883" t="s">
        <v>7</v>
      </c>
      <c r="Q135" s="1093" t="s">
        <v>5</v>
      </c>
      <c r="R135" s="1093" t="s">
        <v>6</v>
      </c>
      <c r="S135" s="1093" t="s">
        <v>7</v>
      </c>
      <c r="T135" s="870"/>
      <c r="U135" s="1122"/>
      <c r="V135" s="1122"/>
      <c r="W135" s="1122"/>
      <c r="X135" s="1122"/>
      <c r="Y135" s="1083"/>
      <c r="Z135" s="1083"/>
      <c r="AA135" s="1083"/>
      <c r="AB135" s="1083"/>
      <c r="AC135" s="1083"/>
      <c r="AD135" s="1083"/>
      <c r="AE135" s="1083"/>
      <c r="AF135" s="1083"/>
      <c r="AG135" s="1083"/>
      <c r="AH135" s="1083"/>
      <c r="AI135" s="1083"/>
      <c r="AJ135" s="1083"/>
      <c r="AK135" s="1083"/>
      <c r="AL135" s="1083"/>
      <c r="AM135" s="1083"/>
      <c r="AN135" s="1083"/>
      <c r="AO135" s="1083"/>
      <c r="AP135" s="1083"/>
      <c r="AQ135" s="1083"/>
      <c r="AR135" s="1083"/>
      <c r="AS135" s="1083"/>
      <c r="AT135" s="1083"/>
      <c r="AU135" s="1083"/>
      <c r="AV135" s="1083"/>
      <c r="AW135" s="1083"/>
      <c r="AX135" s="1083"/>
      <c r="AY135" s="1083"/>
      <c r="AZ135" s="1083"/>
      <c r="BA135" s="1083"/>
      <c r="BB135" s="1083"/>
      <c r="BC135" s="1083"/>
      <c r="BD135" s="1083"/>
      <c r="BE135" s="1083"/>
      <c r="BF135" s="1083"/>
      <c r="BG135" s="1083"/>
      <c r="BH135" s="1083"/>
      <c r="BI135" s="1083"/>
      <c r="BJ135" s="1083"/>
      <c r="BK135" s="1083"/>
      <c r="BL135" s="1083"/>
      <c r="BM135" s="1083"/>
      <c r="BN135" s="1083"/>
      <c r="BO135" s="1083"/>
      <c r="BP135" s="1083"/>
      <c r="BQ135" s="1083"/>
      <c r="BR135" s="1083"/>
      <c r="BS135" s="1083"/>
      <c r="BT135" s="1083"/>
      <c r="BU135" s="1083"/>
      <c r="BV135" s="1083"/>
      <c r="BW135" s="1083"/>
      <c r="BX135" s="1083"/>
      <c r="BY135" s="1083"/>
      <c r="BZ135" s="1083"/>
      <c r="CA135" s="1083"/>
      <c r="CB135" s="1083"/>
      <c r="CC135" s="1083"/>
      <c r="CD135" s="1083"/>
      <c r="CE135" s="1083"/>
    </row>
    <row r="136" spans="1:83" s="88" customFormat="1" ht="15.75">
      <c r="A136" s="1187"/>
      <c r="B136" s="1097"/>
      <c r="C136" s="1098" t="s">
        <v>3</v>
      </c>
      <c r="D136" s="1098" t="s">
        <v>14</v>
      </c>
      <c r="E136" s="1097"/>
      <c r="F136" s="1098" t="s">
        <v>3</v>
      </c>
      <c r="G136" s="1098" t="s">
        <v>14</v>
      </c>
      <c r="H136" s="1097"/>
      <c r="I136" s="1097"/>
      <c r="J136" s="1097"/>
      <c r="K136" s="882"/>
      <c r="L136" s="882"/>
      <c r="M136" s="882"/>
      <c r="N136" s="884"/>
      <c r="O136" s="884"/>
      <c r="P136" s="884"/>
      <c r="Q136" s="1097"/>
      <c r="R136" s="1097"/>
      <c r="S136" s="1097"/>
      <c r="T136" s="840"/>
      <c r="U136" s="1122"/>
      <c r="V136" s="1122"/>
      <c r="W136" s="1122"/>
      <c r="X136" s="1122"/>
      <c r="Y136" s="1083"/>
      <c r="Z136" s="1083"/>
      <c r="AA136" s="1083"/>
      <c r="AB136" s="1083"/>
      <c r="AC136" s="1083"/>
      <c r="AD136" s="1083"/>
      <c r="AE136" s="1083"/>
      <c r="AF136" s="1083"/>
      <c r="AG136" s="1083"/>
      <c r="AH136" s="1083"/>
      <c r="AI136" s="1083"/>
      <c r="AJ136" s="1083"/>
      <c r="AK136" s="1083"/>
      <c r="AL136" s="1083"/>
      <c r="AM136" s="1083"/>
      <c r="AN136" s="1083"/>
      <c r="AO136" s="1083"/>
      <c r="AP136" s="1083"/>
      <c r="AQ136" s="1083"/>
      <c r="AR136" s="1083"/>
      <c r="AS136" s="1083"/>
      <c r="AT136" s="1083"/>
      <c r="AU136" s="1083"/>
      <c r="AV136" s="1083"/>
      <c r="AW136" s="1083"/>
      <c r="AX136" s="1083"/>
      <c r="AY136" s="1083"/>
      <c r="AZ136" s="1083"/>
      <c r="BA136" s="1083"/>
      <c r="BB136" s="1083"/>
      <c r="BC136" s="1083"/>
      <c r="BD136" s="1083"/>
      <c r="BE136" s="1083"/>
      <c r="BF136" s="1083"/>
      <c r="BG136" s="1083"/>
      <c r="BH136" s="1083"/>
      <c r="BI136" s="1083"/>
      <c r="BJ136" s="1083"/>
      <c r="BK136" s="1083"/>
      <c r="BL136" s="1083"/>
      <c r="BM136" s="1083"/>
      <c r="BN136" s="1083"/>
      <c r="BO136" s="1083"/>
      <c r="BP136" s="1083"/>
      <c r="BQ136" s="1083"/>
      <c r="BR136" s="1083"/>
      <c r="BS136" s="1083"/>
      <c r="BT136" s="1083"/>
      <c r="BU136" s="1083"/>
      <c r="BV136" s="1083"/>
      <c r="BW136" s="1083"/>
      <c r="BX136" s="1083"/>
      <c r="BY136" s="1083"/>
      <c r="BZ136" s="1083"/>
      <c r="CA136" s="1083"/>
      <c r="CB136" s="1083"/>
      <c r="CC136" s="1083"/>
      <c r="CD136" s="1083"/>
      <c r="CE136" s="1083"/>
    </row>
    <row r="137" spans="1:83" s="88" customFormat="1" ht="15.75">
      <c r="A137" s="1099">
        <v>1</v>
      </c>
      <c r="B137" s="1100">
        <v>2</v>
      </c>
      <c r="C137" s="1099">
        <v>3</v>
      </c>
      <c r="D137" s="1100">
        <v>4</v>
      </c>
      <c r="E137" s="1099">
        <v>5</v>
      </c>
      <c r="F137" s="1100">
        <v>6</v>
      </c>
      <c r="G137" s="1099">
        <v>7</v>
      </c>
      <c r="H137" s="1100">
        <v>8</v>
      </c>
      <c r="I137" s="1099">
        <v>9</v>
      </c>
      <c r="J137" s="1100">
        <v>10</v>
      </c>
      <c r="K137" s="1099">
        <v>11</v>
      </c>
      <c r="L137" s="1100">
        <v>12</v>
      </c>
      <c r="M137" s="1099">
        <v>13</v>
      </c>
      <c r="N137" s="1100">
        <v>14</v>
      </c>
      <c r="O137" s="1099">
        <v>15</v>
      </c>
      <c r="P137" s="1100">
        <v>16</v>
      </c>
      <c r="Q137" s="1099">
        <v>17</v>
      </c>
      <c r="R137" s="1100">
        <v>18</v>
      </c>
      <c r="S137" s="1099">
        <v>19</v>
      </c>
      <c r="T137" s="771">
        <v>20</v>
      </c>
      <c r="U137" s="1123"/>
      <c r="V137" s="1123"/>
      <c r="W137" s="1123"/>
      <c r="X137" s="1123"/>
      <c r="Y137" s="1083"/>
      <c r="Z137" s="1083"/>
      <c r="AA137" s="1083"/>
      <c r="AB137" s="1083"/>
      <c r="AC137" s="1083"/>
      <c r="AD137" s="1083"/>
      <c r="AE137" s="1083"/>
      <c r="AF137" s="1083"/>
      <c r="AG137" s="1083"/>
      <c r="AH137" s="1083"/>
      <c r="AI137" s="1083"/>
      <c r="AJ137" s="1083"/>
      <c r="AK137" s="1083"/>
      <c r="AL137" s="1083"/>
      <c r="AM137" s="1083"/>
      <c r="AN137" s="1083"/>
      <c r="AO137" s="1083"/>
      <c r="AP137" s="1083"/>
      <c r="AQ137" s="1083"/>
      <c r="AR137" s="1083"/>
      <c r="AS137" s="1083"/>
      <c r="AT137" s="1083"/>
      <c r="AU137" s="1083"/>
      <c r="AV137" s="1083"/>
      <c r="AW137" s="1083"/>
      <c r="AX137" s="1083"/>
      <c r="AY137" s="1083"/>
      <c r="AZ137" s="1083"/>
      <c r="BA137" s="1083"/>
      <c r="BB137" s="1083"/>
      <c r="BC137" s="1083"/>
      <c r="BD137" s="1083"/>
      <c r="BE137" s="1083"/>
      <c r="BF137" s="1083"/>
      <c r="BG137" s="1083"/>
      <c r="BH137" s="1083"/>
      <c r="BI137" s="1083"/>
      <c r="BJ137" s="1083"/>
      <c r="BK137" s="1083"/>
      <c r="BL137" s="1083"/>
      <c r="BM137" s="1083"/>
      <c r="BN137" s="1083"/>
      <c r="BO137" s="1083"/>
      <c r="BP137" s="1083"/>
      <c r="BQ137" s="1083"/>
      <c r="BR137" s="1083"/>
      <c r="BS137" s="1083"/>
      <c r="BT137" s="1083"/>
      <c r="BU137" s="1083"/>
      <c r="BV137" s="1083"/>
      <c r="BW137" s="1083"/>
      <c r="BX137" s="1083"/>
      <c r="BY137" s="1083"/>
      <c r="BZ137" s="1083"/>
      <c r="CA137" s="1083"/>
      <c r="CB137" s="1083"/>
      <c r="CC137" s="1083"/>
      <c r="CD137" s="1083"/>
      <c r="CE137" s="1083"/>
    </row>
    <row r="138" spans="1:83" s="88" customFormat="1" ht="15.75">
      <c r="A138" s="1101" t="s">
        <v>200</v>
      </c>
      <c r="B138" s="1102" t="s">
        <v>154</v>
      </c>
      <c r="C138" s="1100"/>
      <c r="D138" s="1100"/>
      <c r="E138" s="1100"/>
      <c r="F138" s="1100"/>
      <c r="G138" s="1100"/>
      <c r="H138" s="1100"/>
      <c r="I138" s="1100"/>
      <c r="J138" s="1100"/>
      <c r="K138" s="711"/>
      <c r="L138" s="711"/>
      <c r="M138" s="711"/>
      <c r="N138" s="91"/>
      <c r="O138" s="91"/>
      <c r="P138" s="91"/>
      <c r="Q138" s="1100"/>
      <c r="R138" s="1100"/>
      <c r="S138" s="1100"/>
      <c r="T138" s="76"/>
      <c r="U138" s="1123"/>
      <c r="V138" s="1123"/>
      <c r="W138" s="1123"/>
      <c r="X138" s="1123"/>
      <c r="Y138" s="1083"/>
      <c r="Z138" s="1083"/>
      <c r="AA138" s="1083"/>
      <c r="AB138" s="1083"/>
      <c r="AC138" s="1083"/>
      <c r="AD138" s="1083"/>
      <c r="AE138" s="1083"/>
      <c r="AF138" s="1083"/>
      <c r="AG138" s="1083"/>
      <c r="AH138" s="1083"/>
      <c r="AI138" s="1083"/>
      <c r="AJ138" s="1083"/>
      <c r="AK138" s="1083"/>
      <c r="AL138" s="1083"/>
      <c r="AM138" s="1083"/>
      <c r="AN138" s="1083"/>
      <c r="AO138" s="1083"/>
      <c r="AP138" s="1083"/>
      <c r="AQ138" s="1083"/>
      <c r="AR138" s="1083"/>
      <c r="AS138" s="1083"/>
      <c r="AT138" s="1083"/>
      <c r="AU138" s="1083"/>
      <c r="AV138" s="1083"/>
      <c r="AW138" s="1083"/>
      <c r="AX138" s="1083"/>
      <c r="AY138" s="1083"/>
      <c r="AZ138" s="1083"/>
      <c r="BA138" s="1083"/>
      <c r="BB138" s="1083"/>
      <c r="BC138" s="1083"/>
      <c r="BD138" s="1083"/>
      <c r="BE138" s="1083"/>
      <c r="BF138" s="1083"/>
      <c r="BG138" s="1083"/>
      <c r="BH138" s="1083"/>
      <c r="BI138" s="1083"/>
      <c r="BJ138" s="1083"/>
      <c r="BK138" s="1083"/>
      <c r="BL138" s="1083"/>
      <c r="BM138" s="1083"/>
      <c r="BN138" s="1083"/>
      <c r="BO138" s="1083"/>
      <c r="BP138" s="1083"/>
      <c r="BQ138" s="1083"/>
      <c r="BR138" s="1083"/>
      <c r="BS138" s="1083"/>
      <c r="BT138" s="1083"/>
      <c r="BU138" s="1083"/>
      <c r="BV138" s="1083"/>
      <c r="BW138" s="1083"/>
      <c r="BX138" s="1083"/>
      <c r="BY138" s="1083"/>
      <c r="BZ138" s="1083"/>
      <c r="CA138" s="1083"/>
      <c r="CB138" s="1083"/>
      <c r="CC138" s="1083"/>
      <c r="CD138" s="1083"/>
      <c r="CE138" s="1083"/>
    </row>
    <row r="139" spans="1:83" s="88" customFormat="1" ht="78.75">
      <c r="A139" s="1103" t="s">
        <v>23</v>
      </c>
      <c r="B139" s="1104" t="s">
        <v>429</v>
      </c>
      <c r="C139" s="1105" t="s">
        <v>430</v>
      </c>
      <c r="D139" s="1105" t="s">
        <v>431</v>
      </c>
      <c r="E139" s="1104" t="s">
        <v>432</v>
      </c>
      <c r="F139" s="1105" t="s">
        <v>433</v>
      </c>
      <c r="G139" s="1105" t="s">
        <v>434</v>
      </c>
      <c r="H139" s="787">
        <v>550</v>
      </c>
      <c r="I139" s="787"/>
      <c r="J139" s="787"/>
      <c r="K139" s="490">
        <v>1.1499999999999999</v>
      </c>
      <c r="L139" s="490"/>
      <c r="M139" s="490"/>
      <c r="N139" s="787">
        <f>K139*H139</f>
        <v>632.5</v>
      </c>
      <c r="O139" s="787"/>
      <c r="P139" s="787"/>
      <c r="Q139" s="787">
        <v>650</v>
      </c>
      <c r="R139" s="787"/>
      <c r="S139" s="787"/>
      <c r="T139" s="73" t="s">
        <v>763</v>
      </c>
      <c r="U139" s="158"/>
      <c r="V139" s="158"/>
      <c r="W139" s="158"/>
      <c r="X139" s="158"/>
      <c r="Y139" s="1083"/>
      <c r="Z139" s="1083"/>
      <c r="AA139" s="1083"/>
      <c r="AB139" s="1083"/>
      <c r="AC139" s="1083"/>
      <c r="AD139" s="1083"/>
      <c r="AE139" s="1083"/>
      <c r="AF139" s="1083"/>
      <c r="AG139" s="1083"/>
      <c r="AH139" s="1083"/>
      <c r="AI139" s="1083"/>
      <c r="AJ139" s="1083"/>
      <c r="AK139" s="1083"/>
      <c r="AL139" s="1083"/>
      <c r="AM139" s="1083"/>
      <c r="AN139" s="1083"/>
      <c r="AO139" s="1083"/>
      <c r="AP139" s="1083"/>
      <c r="AQ139" s="1083"/>
      <c r="AR139" s="1083"/>
      <c r="AS139" s="1083"/>
      <c r="AT139" s="1083"/>
      <c r="AU139" s="1083"/>
      <c r="AV139" s="1083"/>
      <c r="AW139" s="1083"/>
      <c r="AX139" s="1083"/>
      <c r="AY139" s="1083"/>
      <c r="AZ139" s="1083"/>
      <c r="BA139" s="1083"/>
      <c r="BB139" s="1083"/>
      <c r="BC139" s="1083"/>
      <c r="BD139" s="1083"/>
      <c r="BE139" s="1083"/>
      <c r="BF139" s="1083"/>
      <c r="BG139" s="1083"/>
      <c r="BH139" s="1083"/>
      <c r="BI139" s="1083"/>
      <c r="BJ139" s="1083"/>
      <c r="BK139" s="1083"/>
      <c r="BL139" s="1083"/>
      <c r="BM139" s="1083"/>
      <c r="BN139" s="1083"/>
      <c r="BO139" s="1083"/>
      <c r="BP139" s="1083"/>
      <c r="BQ139" s="1083"/>
      <c r="BR139" s="1083"/>
      <c r="BS139" s="1083"/>
      <c r="BT139" s="1083"/>
      <c r="BU139" s="1083"/>
      <c r="BV139" s="1083"/>
      <c r="BW139" s="1083"/>
      <c r="BX139" s="1083"/>
      <c r="BY139" s="1083"/>
      <c r="BZ139" s="1083"/>
      <c r="CA139" s="1083"/>
      <c r="CB139" s="1083"/>
      <c r="CC139" s="1083"/>
      <c r="CD139" s="1083"/>
      <c r="CE139" s="1083"/>
    </row>
    <row r="140" spans="1:83" s="88" customFormat="1" ht="78.75">
      <c r="A140" s="1103" t="s">
        <v>24</v>
      </c>
      <c r="B140" s="1104" t="s">
        <v>435</v>
      </c>
      <c r="C140" s="1105" t="s">
        <v>436</v>
      </c>
      <c r="D140" s="1105" t="s">
        <v>437</v>
      </c>
      <c r="E140" s="1104" t="s">
        <v>435</v>
      </c>
      <c r="F140" s="1105" t="s">
        <v>438</v>
      </c>
      <c r="G140" s="1105" t="s">
        <v>437</v>
      </c>
      <c r="H140" s="787">
        <v>1000</v>
      </c>
      <c r="I140" s="787">
        <v>370</v>
      </c>
      <c r="J140" s="787">
        <v>230</v>
      </c>
      <c r="K140" s="490">
        <v>1.25</v>
      </c>
      <c r="L140" s="490">
        <v>1.1499999999999999</v>
      </c>
      <c r="M140" s="490">
        <v>1.1000000000000001</v>
      </c>
      <c r="N140" s="787">
        <f t="shared" ref="N140:P160" si="2">K140*H140</f>
        <v>1250</v>
      </c>
      <c r="O140" s="787">
        <f t="shared" si="2"/>
        <v>425.49999999999994</v>
      </c>
      <c r="P140" s="787">
        <f t="shared" si="2"/>
        <v>253.00000000000003</v>
      </c>
      <c r="Q140" s="787">
        <v>1300</v>
      </c>
      <c r="R140" s="787">
        <v>440</v>
      </c>
      <c r="S140" s="787">
        <v>260</v>
      </c>
      <c r="T140" s="73" t="s">
        <v>113</v>
      </c>
      <c r="U140" s="158"/>
      <c r="V140" s="158"/>
      <c r="W140" s="158"/>
      <c r="X140" s="158"/>
      <c r="Y140" s="1083"/>
      <c r="Z140" s="1083"/>
      <c r="AA140" s="1083"/>
      <c r="AB140" s="1083"/>
      <c r="AC140" s="1083"/>
      <c r="AD140" s="1083"/>
      <c r="AE140" s="1083"/>
      <c r="AF140" s="1083"/>
      <c r="AG140" s="1083"/>
      <c r="AH140" s="1083"/>
      <c r="AI140" s="1083"/>
      <c r="AJ140" s="1083"/>
      <c r="AK140" s="1083"/>
      <c r="AL140" s="1083"/>
      <c r="AM140" s="1083"/>
      <c r="AN140" s="1083"/>
      <c r="AO140" s="1083"/>
      <c r="AP140" s="1083"/>
      <c r="AQ140" s="1083"/>
      <c r="AR140" s="1083"/>
      <c r="AS140" s="1083"/>
      <c r="AT140" s="1083"/>
      <c r="AU140" s="1083"/>
      <c r="AV140" s="1083"/>
      <c r="AW140" s="1083"/>
      <c r="AX140" s="1083"/>
      <c r="AY140" s="1083"/>
      <c r="AZ140" s="1083"/>
      <c r="BA140" s="1083"/>
      <c r="BB140" s="1083"/>
      <c r="BC140" s="1083"/>
      <c r="BD140" s="1083"/>
      <c r="BE140" s="1083"/>
      <c r="BF140" s="1083"/>
      <c r="BG140" s="1083"/>
      <c r="BH140" s="1083"/>
      <c r="BI140" s="1083"/>
      <c r="BJ140" s="1083"/>
      <c r="BK140" s="1083"/>
      <c r="BL140" s="1083"/>
      <c r="BM140" s="1083"/>
      <c r="BN140" s="1083"/>
      <c r="BO140" s="1083"/>
      <c r="BP140" s="1083"/>
      <c r="BQ140" s="1083"/>
      <c r="BR140" s="1083"/>
      <c r="BS140" s="1083"/>
      <c r="BT140" s="1083"/>
      <c r="BU140" s="1083"/>
      <c r="BV140" s="1083"/>
      <c r="BW140" s="1083"/>
      <c r="BX140" s="1083"/>
      <c r="BY140" s="1083"/>
      <c r="BZ140" s="1083"/>
      <c r="CA140" s="1083"/>
      <c r="CB140" s="1083"/>
      <c r="CC140" s="1083"/>
      <c r="CD140" s="1083"/>
      <c r="CE140" s="1083"/>
    </row>
    <row r="141" spans="1:83" s="88" customFormat="1" ht="110.25">
      <c r="A141" s="1103" t="s">
        <v>155</v>
      </c>
      <c r="B141" s="1104" t="s">
        <v>439</v>
      </c>
      <c r="C141" s="1105" t="s">
        <v>440</v>
      </c>
      <c r="D141" s="1105" t="s">
        <v>441</v>
      </c>
      <c r="E141" s="1104" t="s">
        <v>439</v>
      </c>
      <c r="F141" s="1105" t="s">
        <v>440</v>
      </c>
      <c r="G141" s="1105" t="s">
        <v>442</v>
      </c>
      <c r="H141" s="787">
        <v>550</v>
      </c>
      <c r="I141" s="787"/>
      <c r="J141" s="787"/>
      <c r="K141" s="490">
        <v>1.1499999999999999</v>
      </c>
      <c r="L141" s="490"/>
      <c r="M141" s="490"/>
      <c r="N141" s="787">
        <f t="shared" si="2"/>
        <v>632.5</v>
      </c>
      <c r="O141" s="787"/>
      <c r="P141" s="787"/>
      <c r="Q141" s="787">
        <v>650</v>
      </c>
      <c r="R141" s="787"/>
      <c r="S141" s="787"/>
      <c r="T141" s="73" t="s">
        <v>111</v>
      </c>
      <c r="U141" s="158"/>
      <c r="V141" s="158"/>
      <c r="W141" s="158"/>
      <c r="X141" s="158"/>
      <c r="Y141" s="1083"/>
      <c r="Z141" s="1083"/>
      <c r="AA141" s="1083"/>
      <c r="AB141" s="1083"/>
      <c r="AC141" s="1083"/>
      <c r="AD141" s="1083"/>
      <c r="AE141" s="1083"/>
      <c r="AF141" s="1083"/>
      <c r="AG141" s="1083"/>
      <c r="AH141" s="1083"/>
      <c r="AI141" s="1083"/>
      <c r="AJ141" s="1083"/>
      <c r="AK141" s="1083"/>
      <c r="AL141" s="1083"/>
      <c r="AM141" s="1083"/>
      <c r="AN141" s="1083"/>
      <c r="AO141" s="1083"/>
      <c r="AP141" s="1083"/>
      <c r="AQ141" s="1083"/>
      <c r="AR141" s="1083"/>
      <c r="AS141" s="1083"/>
      <c r="AT141" s="1083"/>
      <c r="AU141" s="1083"/>
      <c r="AV141" s="1083"/>
      <c r="AW141" s="1083"/>
      <c r="AX141" s="1083"/>
      <c r="AY141" s="1083"/>
      <c r="AZ141" s="1083"/>
      <c r="BA141" s="1083"/>
      <c r="BB141" s="1083"/>
      <c r="BC141" s="1083"/>
      <c r="BD141" s="1083"/>
      <c r="BE141" s="1083"/>
      <c r="BF141" s="1083"/>
      <c r="BG141" s="1083"/>
      <c r="BH141" s="1083"/>
      <c r="BI141" s="1083"/>
      <c r="BJ141" s="1083"/>
      <c r="BK141" s="1083"/>
      <c r="BL141" s="1083"/>
      <c r="BM141" s="1083"/>
      <c r="BN141" s="1083"/>
      <c r="BO141" s="1083"/>
      <c r="BP141" s="1083"/>
      <c r="BQ141" s="1083"/>
      <c r="BR141" s="1083"/>
      <c r="BS141" s="1083"/>
      <c r="BT141" s="1083"/>
      <c r="BU141" s="1083"/>
      <c r="BV141" s="1083"/>
      <c r="BW141" s="1083"/>
      <c r="BX141" s="1083"/>
      <c r="BY141" s="1083"/>
      <c r="BZ141" s="1083"/>
      <c r="CA141" s="1083"/>
      <c r="CB141" s="1083"/>
      <c r="CC141" s="1083"/>
      <c r="CD141" s="1083"/>
      <c r="CE141" s="1083"/>
    </row>
    <row r="142" spans="1:83" s="88" customFormat="1" ht="78.75">
      <c r="A142" s="1103" t="s">
        <v>156</v>
      </c>
      <c r="B142" s="1104" t="s">
        <v>443</v>
      </c>
      <c r="C142" s="1105" t="s">
        <v>444</v>
      </c>
      <c r="D142" s="1105" t="s">
        <v>445</v>
      </c>
      <c r="E142" s="1104" t="s">
        <v>446</v>
      </c>
      <c r="F142" s="1105" t="s">
        <v>447</v>
      </c>
      <c r="G142" s="1105" t="s">
        <v>448</v>
      </c>
      <c r="H142" s="787">
        <v>750</v>
      </c>
      <c r="I142" s="787"/>
      <c r="J142" s="787"/>
      <c r="K142" s="490">
        <v>1.2</v>
      </c>
      <c r="L142" s="490"/>
      <c r="M142" s="490"/>
      <c r="N142" s="787">
        <f t="shared" si="2"/>
        <v>900</v>
      </c>
      <c r="O142" s="787"/>
      <c r="P142" s="787"/>
      <c r="Q142" s="787">
        <v>950</v>
      </c>
      <c r="R142" s="787"/>
      <c r="S142" s="787"/>
      <c r="T142" s="73" t="s">
        <v>763</v>
      </c>
      <c r="U142" s="158"/>
      <c r="V142" s="158"/>
      <c r="W142" s="158"/>
      <c r="X142" s="158"/>
      <c r="Y142" s="1083"/>
      <c r="Z142" s="1083"/>
      <c r="AA142" s="1083"/>
      <c r="AB142" s="1083"/>
      <c r="AC142" s="1083"/>
      <c r="AD142" s="1083"/>
      <c r="AE142" s="1083"/>
      <c r="AF142" s="1083"/>
      <c r="AG142" s="1083"/>
      <c r="AH142" s="1083"/>
      <c r="AI142" s="1083"/>
      <c r="AJ142" s="1083"/>
      <c r="AK142" s="1083"/>
      <c r="AL142" s="1083"/>
      <c r="AM142" s="1083"/>
      <c r="AN142" s="1083"/>
      <c r="AO142" s="1083"/>
      <c r="AP142" s="1083"/>
      <c r="AQ142" s="1083"/>
      <c r="AR142" s="1083"/>
      <c r="AS142" s="1083"/>
      <c r="AT142" s="1083"/>
      <c r="AU142" s="1083"/>
      <c r="AV142" s="1083"/>
      <c r="AW142" s="1083"/>
      <c r="AX142" s="1083"/>
      <c r="AY142" s="1083"/>
      <c r="AZ142" s="1083"/>
      <c r="BA142" s="1083"/>
      <c r="BB142" s="1083"/>
      <c r="BC142" s="1083"/>
      <c r="BD142" s="1083"/>
      <c r="BE142" s="1083"/>
      <c r="BF142" s="1083"/>
      <c r="BG142" s="1083"/>
      <c r="BH142" s="1083"/>
      <c r="BI142" s="1083"/>
      <c r="BJ142" s="1083"/>
      <c r="BK142" s="1083"/>
      <c r="BL142" s="1083"/>
      <c r="BM142" s="1083"/>
      <c r="BN142" s="1083"/>
      <c r="BO142" s="1083"/>
      <c r="BP142" s="1083"/>
      <c r="BQ142" s="1083"/>
      <c r="BR142" s="1083"/>
      <c r="BS142" s="1083"/>
      <c r="BT142" s="1083"/>
      <c r="BU142" s="1083"/>
      <c r="BV142" s="1083"/>
      <c r="BW142" s="1083"/>
      <c r="BX142" s="1083"/>
      <c r="BY142" s="1083"/>
      <c r="BZ142" s="1083"/>
      <c r="CA142" s="1083"/>
      <c r="CB142" s="1083"/>
      <c r="CC142" s="1083"/>
      <c r="CD142" s="1083"/>
      <c r="CE142" s="1083"/>
    </row>
    <row r="143" spans="1:83" s="88" customFormat="1" ht="78.75">
      <c r="A143" s="1103" t="s">
        <v>162</v>
      </c>
      <c r="B143" s="1104" t="s">
        <v>449</v>
      </c>
      <c r="C143" s="1105" t="s">
        <v>450</v>
      </c>
      <c r="D143" s="1105" t="s">
        <v>451</v>
      </c>
      <c r="E143" s="1104" t="s">
        <v>452</v>
      </c>
      <c r="F143" s="1105" t="s">
        <v>453</v>
      </c>
      <c r="G143" s="1105" t="s">
        <v>454</v>
      </c>
      <c r="H143" s="787">
        <v>800</v>
      </c>
      <c r="I143" s="787"/>
      <c r="J143" s="787"/>
      <c r="K143" s="490">
        <v>1.2</v>
      </c>
      <c r="L143" s="490"/>
      <c r="M143" s="490"/>
      <c r="N143" s="787">
        <f t="shared" si="2"/>
        <v>960</v>
      </c>
      <c r="O143" s="787"/>
      <c r="P143" s="787"/>
      <c r="Q143" s="787">
        <v>1000</v>
      </c>
      <c r="R143" s="787"/>
      <c r="S143" s="787"/>
      <c r="T143" s="73" t="s">
        <v>763</v>
      </c>
      <c r="U143" s="158"/>
      <c r="V143" s="158"/>
      <c r="W143" s="158"/>
      <c r="X143" s="158"/>
      <c r="Y143" s="1083"/>
      <c r="Z143" s="1083"/>
      <c r="AA143" s="1083"/>
      <c r="AB143" s="1083"/>
      <c r="AC143" s="1083"/>
      <c r="AD143" s="1083"/>
      <c r="AE143" s="1083"/>
      <c r="AF143" s="1083"/>
      <c r="AG143" s="1083"/>
      <c r="AH143" s="1083"/>
      <c r="AI143" s="1083"/>
      <c r="AJ143" s="1083"/>
      <c r="AK143" s="1083"/>
      <c r="AL143" s="1083"/>
      <c r="AM143" s="1083"/>
      <c r="AN143" s="1083"/>
      <c r="AO143" s="1083"/>
      <c r="AP143" s="1083"/>
      <c r="AQ143" s="1083"/>
      <c r="AR143" s="1083"/>
      <c r="AS143" s="1083"/>
      <c r="AT143" s="1083"/>
      <c r="AU143" s="1083"/>
      <c r="AV143" s="1083"/>
      <c r="AW143" s="1083"/>
      <c r="AX143" s="1083"/>
      <c r="AY143" s="1083"/>
      <c r="AZ143" s="1083"/>
      <c r="BA143" s="1083"/>
      <c r="BB143" s="1083"/>
      <c r="BC143" s="1083"/>
      <c r="BD143" s="1083"/>
      <c r="BE143" s="1083"/>
      <c r="BF143" s="1083"/>
      <c r="BG143" s="1083"/>
      <c r="BH143" s="1083"/>
      <c r="BI143" s="1083"/>
      <c r="BJ143" s="1083"/>
      <c r="BK143" s="1083"/>
      <c r="BL143" s="1083"/>
      <c r="BM143" s="1083"/>
      <c r="BN143" s="1083"/>
      <c r="BO143" s="1083"/>
      <c r="BP143" s="1083"/>
      <c r="BQ143" s="1083"/>
      <c r="BR143" s="1083"/>
      <c r="BS143" s="1083"/>
      <c r="BT143" s="1083"/>
      <c r="BU143" s="1083"/>
      <c r="BV143" s="1083"/>
      <c r="BW143" s="1083"/>
      <c r="BX143" s="1083"/>
      <c r="BY143" s="1083"/>
      <c r="BZ143" s="1083"/>
      <c r="CA143" s="1083"/>
      <c r="CB143" s="1083"/>
      <c r="CC143" s="1083"/>
      <c r="CD143" s="1083"/>
      <c r="CE143" s="1083"/>
    </row>
    <row r="144" spans="1:83" s="88" customFormat="1" ht="31.5">
      <c r="A144" s="1103" t="s">
        <v>163</v>
      </c>
      <c r="B144" s="1104" t="s">
        <v>455</v>
      </c>
      <c r="C144" s="1105" t="s">
        <v>456</v>
      </c>
      <c r="D144" s="1105" t="s">
        <v>457</v>
      </c>
      <c r="E144" s="1104" t="s">
        <v>455</v>
      </c>
      <c r="F144" s="1105" t="s">
        <v>456</v>
      </c>
      <c r="G144" s="1105" t="s">
        <v>452</v>
      </c>
      <c r="H144" s="787">
        <v>900</v>
      </c>
      <c r="I144" s="787"/>
      <c r="J144" s="787"/>
      <c r="K144" s="490">
        <v>1.2</v>
      </c>
      <c r="L144" s="490"/>
      <c r="M144" s="490"/>
      <c r="N144" s="787">
        <f t="shared" si="2"/>
        <v>1080</v>
      </c>
      <c r="O144" s="787"/>
      <c r="P144" s="787"/>
      <c r="Q144" s="787">
        <v>1100</v>
      </c>
      <c r="R144" s="787"/>
      <c r="S144" s="787"/>
      <c r="T144" s="73" t="s">
        <v>112</v>
      </c>
      <c r="U144" s="158"/>
      <c r="V144" s="158"/>
      <c r="W144" s="158"/>
      <c r="X144" s="158"/>
      <c r="Y144" s="1083"/>
      <c r="Z144" s="1083"/>
      <c r="AA144" s="1083"/>
      <c r="AB144" s="1083"/>
      <c r="AC144" s="1083"/>
      <c r="AD144" s="1083"/>
      <c r="AE144" s="1083"/>
      <c r="AF144" s="1083"/>
      <c r="AG144" s="1083"/>
      <c r="AH144" s="1083"/>
      <c r="AI144" s="1083"/>
      <c r="AJ144" s="1083"/>
      <c r="AK144" s="1083"/>
      <c r="AL144" s="1083"/>
      <c r="AM144" s="1083"/>
      <c r="AN144" s="1083"/>
      <c r="AO144" s="1083"/>
      <c r="AP144" s="1083"/>
      <c r="AQ144" s="1083"/>
      <c r="AR144" s="1083"/>
      <c r="AS144" s="1083"/>
      <c r="AT144" s="1083"/>
      <c r="AU144" s="1083"/>
      <c r="AV144" s="1083"/>
      <c r="AW144" s="1083"/>
      <c r="AX144" s="1083"/>
      <c r="AY144" s="1083"/>
      <c r="AZ144" s="1083"/>
      <c r="BA144" s="1083"/>
      <c r="BB144" s="1083"/>
      <c r="BC144" s="1083"/>
      <c r="BD144" s="1083"/>
      <c r="BE144" s="1083"/>
      <c r="BF144" s="1083"/>
      <c r="BG144" s="1083"/>
      <c r="BH144" s="1083"/>
      <c r="BI144" s="1083"/>
      <c r="BJ144" s="1083"/>
      <c r="BK144" s="1083"/>
      <c r="BL144" s="1083"/>
      <c r="BM144" s="1083"/>
      <c r="BN144" s="1083"/>
      <c r="BO144" s="1083"/>
      <c r="BP144" s="1083"/>
      <c r="BQ144" s="1083"/>
      <c r="BR144" s="1083"/>
      <c r="BS144" s="1083"/>
      <c r="BT144" s="1083"/>
      <c r="BU144" s="1083"/>
      <c r="BV144" s="1083"/>
      <c r="BW144" s="1083"/>
      <c r="BX144" s="1083"/>
      <c r="BY144" s="1083"/>
      <c r="BZ144" s="1083"/>
      <c r="CA144" s="1083"/>
      <c r="CB144" s="1083"/>
      <c r="CC144" s="1083"/>
      <c r="CD144" s="1083"/>
      <c r="CE144" s="1083"/>
    </row>
    <row r="145" spans="1:83" s="88" customFormat="1" ht="46.5" customHeight="1">
      <c r="A145" s="1103" t="s">
        <v>177</v>
      </c>
      <c r="B145" s="1104" t="s">
        <v>150</v>
      </c>
      <c r="C145" s="1105" t="s">
        <v>151</v>
      </c>
      <c r="D145" s="1105" t="s">
        <v>152</v>
      </c>
      <c r="E145" s="1104" t="s">
        <v>150</v>
      </c>
      <c r="F145" s="1105" t="s">
        <v>428</v>
      </c>
      <c r="G145" s="1105" t="s">
        <v>152</v>
      </c>
      <c r="H145" s="787">
        <v>1000</v>
      </c>
      <c r="I145" s="787"/>
      <c r="J145" s="787"/>
      <c r="K145" s="490">
        <v>1.2</v>
      </c>
      <c r="L145" s="490"/>
      <c r="M145" s="490"/>
      <c r="N145" s="787">
        <f t="shared" si="2"/>
        <v>1200</v>
      </c>
      <c r="O145" s="787"/>
      <c r="P145" s="787"/>
      <c r="Q145" s="787">
        <v>1250</v>
      </c>
      <c r="R145" s="787"/>
      <c r="S145" s="787"/>
      <c r="T145" s="787" t="s">
        <v>153</v>
      </c>
      <c r="U145" s="158"/>
      <c r="V145" s="1125"/>
      <c r="W145" s="1125"/>
      <c r="X145" s="1125"/>
      <c r="Y145" s="1083"/>
      <c r="Z145" s="1083"/>
      <c r="AA145" s="1083"/>
      <c r="AB145" s="1083"/>
      <c r="AC145" s="1083"/>
      <c r="AD145" s="1083"/>
      <c r="AE145" s="1083"/>
      <c r="AF145" s="1083"/>
      <c r="AG145" s="1083"/>
      <c r="AH145" s="1083"/>
      <c r="AI145" s="1083"/>
      <c r="AJ145" s="1083"/>
      <c r="AK145" s="1083"/>
      <c r="AL145" s="1083"/>
      <c r="AM145" s="1083"/>
      <c r="AN145" s="1083"/>
      <c r="AO145" s="1083"/>
      <c r="AP145" s="1083"/>
      <c r="AQ145" s="1083"/>
      <c r="AR145" s="1083"/>
      <c r="AS145" s="1083"/>
      <c r="AT145" s="1083"/>
      <c r="AU145" s="1083"/>
      <c r="AV145" s="1083"/>
      <c r="AW145" s="1083"/>
      <c r="AX145" s="1083"/>
      <c r="AY145" s="1083"/>
      <c r="AZ145" s="1083"/>
      <c r="BA145" s="1083"/>
      <c r="BB145" s="1083"/>
      <c r="BC145" s="1083"/>
      <c r="BD145" s="1083"/>
      <c r="BE145" s="1083"/>
      <c r="BF145" s="1083"/>
      <c r="BG145" s="1083"/>
      <c r="BH145" s="1083"/>
      <c r="BI145" s="1083"/>
      <c r="BJ145" s="1083"/>
      <c r="BK145" s="1083"/>
      <c r="BL145" s="1083"/>
      <c r="BM145" s="1083"/>
      <c r="BN145" s="1083"/>
      <c r="BO145" s="1083"/>
      <c r="BP145" s="1083"/>
      <c r="BQ145" s="1083"/>
      <c r="BR145" s="1083"/>
      <c r="BS145" s="1083"/>
      <c r="BT145" s="1083"/>
      <c r="BU145" s="1083"/>
      <c r="BV145" s="1083"/>
      <c r="BW145" s="1083"/>
      <c r="BX145" s="1083"/>
      <c r="BY145" s="1083"/>
      <c r="BZ145" s="1083"/>
      <c r="CA145" s="1083"/>
      <c r="CB145" s="1083"/>
      <c r="CC145" s="1083"/>
      <c r="CD145" s="1083"/>
      <c r="CE145" s="1083"/>
    </row>
    <row r="146" spans="1:83" s="1081" customFormat="1" ht="47.25" customHeight="1">
      <c r="A146" s="1106">
        <v>1.8</v>
      </c>
      <c r="B146" s="1104" t="s">
        <v>458</v>
      </c>
      <c r="C146" s="1105" t="s">
        <v>459</v>
      </c>
      <c r="D146" s="1105" t="s">
        <v>460</v>
      </c>
      <c r="E146" s="1107" t="s">
        <v>458</v>
      </c>
      <c r="F146" s="1107" t="s">
        <v>461</v>
      </c>
      <c r="G146" s="1107" t="s">
        <v>465</v>
      </c>
      <c r="H146" s="787">
        <v>1000</v>
      </c>
      <c r="I146" s="787"/>
      <c r="J146" s="787"/>
      <c r="K146" s="490">
        <v>1.25</v>
      </c>
      <c r="L146" s="490"/>
      <c r="M146" s="490"/>
      <c r="N146" s="787">
        <f t="shared" si="2"/>
        <v>1250</v>
      </c>
      <c r="O146" s="787"/>
      <c r="P146" s="787"/>
      <c r="Q146" s="812">
        <v>1300</v>
      </c>
      <c r="R146" s="812"/>
      <c r="S146" s="812"/>
      <c r="T146" s="812" t="s">
        <v>763</v>
      </c>
      <c r="U146" s="158"/>
      <c r="V146" s="1125"/>
      <c r="W146" s="1125"/>
      <c r="X146" s="1125"/>
      <c r="Y146" s="1083"/>
      <c r="Z146" s="1083"/>
      <c r="AA146" s="1083"/>
      <c r="AB146" s="1083"/>
      <c r="AC146" s="1083"/>
      <c r="AD146" s="1083"/>
      <c r="AE146" s="1083"/>
      <c r="AF146" s="1083"/>
      <c r="AG146" s="1083"/>
      <c r="AH146" s="1083"/>
      <c r="AI146" s="1083"/>
      <c r="AJ146" s="1083"/>
      <c r="AK146" s="1083"/>
      <c r="AL146" s="1083"/>
      <c r="AM146" s="1083"/>
      <c r="AN146" s="1083"/>
      <c r="AO146" s="1083"/>
      <c r="AP146" s="1083"/>
      <c r="AQ146" s="1083"/>
      <c r="AR146" s="1083"/>
      <c r="AS146" s="1083"/>
      <c r="AT146" s="1083"/>
      <c r="AU146" s="1083"/>
      <c r="AV146" s="1083"/>
      <c r="AW146" s="1083"/>
      <c r="AX146" s="1083"/>
      <c r="AY146" s="1083"/>
      <c r="AZ146" s="1083"/>
      <c r="BA146" s="1083"/>
      <c r="BB146" s="1083"/>
      <c r="BC146" s="1083"/>
      <c r="BD146" s="1083"/>
      <c r="BE146" s="1083"/>
      <c r="BF146" s="1083"/>
      <c r="BG146" s="1083"/>
      <c r="BH146" s="1083"/>
      <c r="BI146" s="1083"/>
      <c r="BJ146" s="1083"/>
      <c r="BK146" s="1083"/>
      <c r="BL146" s="1083"/>
      <c r="BM146" s="1083"/>
      <c r="BN146" s="1083"/>
      <c r="BO146" s="1083"/>
      <c r="BP146" s="1083"/>
      <c r="BQ146" s="1083"/>
      <c r="BR146" s="1083"/>
      <c r="BS146" s="1083"/>
      <c r="BT146" s="1083"/>
      <c r="BU146" s="1083"/>
      <c r="BV146" s="1083"/>
      <c r="BW146" s="1083"/>
      <c r="BX146" s="1083"/>
      <c r="BY146" s="1083"/>
      <c r="BZ146" s="1083"/>
      <c r="CA146" s="1083"/>
      <c r="CB146" s="1083"/>
      <c r="CC146" s="1083"/>
      <c r="CD146" s="1083"/>
      <c r="CE146" s="1083"/>
    </row>
    <row r="147" spans="1:83" s="1081" customFormat="1" ht="78.75" customHeight="1">
      <c r="A147" s="1108"/>
      <c r="B147" s="1104" t="s">
        <v>462</v>
      </c>
      <c r="C147" s="1105" t="s">
        <v>463</v>
      </c>
      <c r="D147" s="1105" t="s">
        <v>464</v>
      </c>
      <c r="E147" s="1109"/>
      <c r="F147" s="1109"/>
      <c r="G147" s="1109"/>
      <c r="H147" s="787">
        <v>750</v>
      </c>
      <c r="I147" s="787"/>
      <c r="J147" s="787"/>
      <c r="K147" s="490">
        <v>1.2</v>
      </c>
      <c r="L147" s="490"/>
      <c r="M147" s="490"/>
      <c r="N147" s="787">
        <f t="shared" si="2"/>
        <v>900</v>
      </c>
      <c r="O147" s="787"/>
      <c r="P147" s="787"/>
      <c r="Q147" s="813"/>
      <c r="R147" s="813"/>
      <c r="S147" s="813"/>
      <c r="T147" s="813"/>
      <c r="U147" s="158"/>
      <c r="V147" s="158"/>
      <c r="W147" s="158"/>
      <c r="X147" s="158"/>
      <c r="Y147" s="1083"/>
      <c r="Z147" s="1083"/>
      <c r="AA147" s="1083"/>
      <c r="AB147" s="1083"/>
      <c r="AC147" s="1083"/>
      <c r="AD147" s="1083"/>
      <c r="AE147" s="1083"/>
      <c r="AF147" s="1083"/>
      <c r="AG147" s="1083"/>
      <c r="AH147" s="1083"/>
      <c r="AI147" s="1083"/>
      <c r="AJ147" s="1083"/>
      <c r="AK147" s="1083"/>
      <c r="AL147" s="1083"/>
      <c r="AM147" s="1083"/>
      <c r="AN147" s="1083"/>
      <c r="AO147" s="1083"/>
      <c r="AP147" s="1083"/>
      <c r="AQ147" s="1083"/>
      <c r="AR147" s="1083"/>
      <c r="AS147" s="1083"/>
      <c r="AT147" s="1083"/>
      <c r="AU147" s="1083"/>
      <c r="AV147" s="1083"/>
      <c r="AW147" s="1083"/>
      <c r="AX147" s="1083"/>
      <c r="AY147" s="1083"/>
      <c r="AZ147" s="1083"/>
      <c r="BA147" s="1083"/>
      <c r="BB147" s="1083"/>
      <c r="BC147" s="1083"/>
      <c r="BD147" s="1083"/>
      <c r="BE147" s="1083"/>
      <c r="BF147" s="1083"/>
      <c r="BG147" s="1083"/>
      <c r="BH147" s="1083"/>
      <c r="BI147" s="1083"/>
      <c r="BJ147" s="1083"/>
      <c r="BK147" s="1083"/>
      <c r="BL147" s="1083"/>
      <c r="BM147" s="1083"/>
      <c r="BN147" s="1083"/>
      <c r="BO147" s="1083"/>
      <c r="BP147" s="1083"/>
      <c r="BQ147" s="1083"/>
      <c r="BR147" s="1083"/>
      <c r="BS147" s="1083"/>
      <c r="BT147" s="1083"/>
      <c r="BU147" s="1083"/>
      <c r="BV147" s="1083"/>
      <c r="BW147" s="1083"/>
      <c r="BX147" s="1083"/>
      <c r="BY147" s="1083"/>
      <c r="BZ147" s="1083"/>
      <c r="CA147" s="1083"/>
      <c r="CB147" s="1083"/>
      <c r="CC147" s="1083"/>
      <c r="CD147" s="1083"/>
      <c r="CE147" s="1083"/>
    </row>
    <row r="148" spans="1:83" s="88" customFormat="1" ht="31.5" customHeight="1">
      <c r="A148" s="1106" t="s">
        <v>179</v>
      </c>
      <c r="B148" s="1104" t="s">
        <v>466</v>
      </c>
      <c r="C148" s="1105" t="s">
        <v>18</v>
      </c>
      <c r="D148" s="1105" t="s">
        <v>467</v>
      </c>
      <c r="E148" s="1107" t="s">
        <v>466</v>
      </c>
      <c r="F148" s="1107" t="s">
        <v>2067</v>
      </c>
      <c r="G148" s="1107" t="s">
        <v>467</v>
      </c>
      <c r="H148" s="812">
        <v>750</v>
      </c>
      <c r="I148" s="812"/>
      <c r="J148" s="812"/>
      <c r="K148" s="873">
        <v>1.2</v>
      </c>
      <c r="L148" s="873"/>
      <c r="M148" s="873"/>
      <c r="N148" s="812">
        <f t="shared" si="2"/>
        <v>900</v>
      </c>
      <c r="O148" s="812"/>
      <c r="P148" s="812"/>
      <c r="Q148" s="812">
        <v>950</v>
      </c>
      <c r="R148" s="812"/>
      <c r="S148" s="812"/>
      <c r="T148" s="812" t="s">
        <v>2066</v>
      </c>
      <c r="U148" s="158"/>
      <c r="V148" s="158"/>
      <c r="W148" s="158"/>
      <c r="X148" s="158"/>
      <c r="Y148" s="1083"/>
      <c r="Z148" s="1083"/>
      <c r="AA148" s="1083"/>
      <c r="AB148" s="1083"/>
      <c r="AC148" s="1083"/>
      <c r="AD148" s="1083"/>
      <c r="AE148" s="1083"/>
      <c r="AF148" s="1083"/>
      <c r="AG148" s="1083"/>
      <c r="AH148" s="1083"/>
      <c r="AI148" s="1083"/>
      <c r="AJ148" s="1083"/>
      <c r="AK148" s="1083"/>
      <c r="AL148" s="1083"/>
      <c r="AM148" s="1083"/>
      <c r="AN148" s="1083"/>
      <c r="AO148" s="1083"/>
      <c r="AP148" s="1083"/>
      <c r="AQ148" s="1083"/>
      <c r="AR148" s="1083"/>
      <c r="AS148" s="1083"/>
      <c r="AT148" s="1083"/>
      <c r="AU148" s="1083"/>
      <c r="AV148" s="1083"/>
      <c r="AW148" s="1083"/>
      <c r="AX148" s="1083"/>
      <c r="AY148" s="1083"/>
      <c r="AZ148" s="1083"/>
      <c r="BA148" s="1083"/>
      <c r="BB148" s="1083"/>
      <c r="BC148" s="1083"/>
      <c r="BD148" s="1083"/>
      <c r="BE148" s="1083"/>
      <c r="BF148" s="1083"/>
      <c r="BG148" s="1083"/>
      <c r="BH148" s="1083"/>
      <c r="BI148" s="1083"/>
      <c r="BJ148" s="1083"/>
      <c r="BK148" s="1083"/>
      <c r="BL148" s="1083"/>
      <c r="BM148" s="1083"/>
      <c r="BN148" s="1083"/>
      <c r="BO148" s="1083"/>
      <c r="BP148" s="1083"/>
      <c r="BQ148" s="1083"/>
      <c r="BR148" s="1083"/>
      <c r="BS148" s="1083"/>
      <c r="BT148" s="1083"/>
      <c r="BU148" s="1083"/>
      <c r="BV148" s="1083"/>
      <c r="BW148" s="1083"/>
      <c r="BX148" s="1083"/>
      <c r="BY148" s="1083"/>
      <c r="BZ148" s="1083"/>
      <c r="CA148" s="1083"/>
      <c r="CB148" s="1083"/>
      <c r="CC148" s="1083"/>
      <c r="CD148" s="1083"/>
      <c r="CE148" s="1083"/>
    </row>
    <row r="149" spans="1:83" s="88" customFormat="1" ht="31.5">
      <c r="A149" s="1108"/>
      <c r="B149" s="1104" t="s">
        <v>16</v>
      </c>
      <c r="C149" s="1105" t="s">
        <v>17</v>
      </c>
      <c r="D149" s="1105" t="s">
        <v>18</v>
      </c>
      <c r="E149" s="1109"/>
      <c r="F149" s="1109"/>
      <c r="G149" s="1109"/>
      <c r="H149" s="813"/>
      <c r="I149" s="813"/>
      <c r="J149" s="813"/>
      <c r="K149" s="874"/>
      <c r="L149" s="874"/>
      <c r="M149" s="874"/>
      <c r="N149" s="813"/>
      <c r="O149" s="813"/>
      <c r="P149" s="813"/>
      <c r="Q149" s="813"/>
      <c r="R149" s="813"/>
      <c r="S149" s="813"/>
      <c r="T149" s="813"/>
      <c r="U149" s="158"/>
      <c r="V149" s="158"/>
      <c r="W149" s="158"/>
      <c r="X149" s="158"/>
      <c r="Y149" s="1083"/>
      <c r="Z149" s="1083"/>
      <c r="AA149" s="1083"/>
      <c r="AB149" s="1083"/>
      <c r="AC149" s="1083"/>
      <c r="AD149" s="1083"/>
      <c r="AE149" s="1083"/>
      <c r="AF149" s="1083"/>
      <c r="AG149" s="1083"/>
      <c r="AH149" s="1083"/>
      <c r="AI149" s="1083"/>
      <c r="AJ149" s="1083"/>
      <c r="AK149" s="1083"/>
      <c r="AL149" s="1083"/>
      <c r="AM149" s="1083"/>
      <c r="AN149" s="1083"/>
      <c r="AO149" s="1083"/>
      <c r="AP149" s="1083"/>
      <c r="AQ149" s="1083"/>
      <c r="AR149" s="1083"/>
      <c r="AS149" s="1083"/>
      <c r="AT149" s="1083"/>
      <c r="AU149" s="1083"/>
      <c r="AV149" s="1083"/>
      <c r="AW149" s="1083"/>
      <c r="AX149" s="1083"/>
      <c r="AY149" s="1083"/>
      <c r="AZ149" s="1083"/>
      <c r="BA149" s="1083"/>
      <c r="BB149" s="1083"/>
      <c r="BC149" s="1083"/>
      <c r="BD149" s="1083"/>
      <c r="BE149" s="1083"/>
      <c r="BF149" s="1083"/>
      <c r="BG149" s="1083"/>
      <c r="BH149" s="1083"/>
      <c r="BI149" s="1083"/>
      <c r="BJ149" s="1083"/>
      <c r="BK149" s="1083"/>
      <c r="BL149" s="1083"/>
      <c r="BM149" s="1083"/>
      <c r="BN149" s="1083"/>
      <c r="BO149" s="1083"/>
      <c r="BP149" s="1083"/>
      <c r="BQ149" s="1083"/>
      <c r="BR149" s="1083"/>
      <c r="BS149" s="1083"/>
      <c r="BT149" s="1083"/>
      <c r="BU149" s="1083"/>
      <c r="BV149" s="1083"/>
      <c r="BW149" s="1083"/>
      <c r="BX149" s="1083"/>
      <c r="BY149" s="1083"/>
      <c r="BZ149" s="1083"/>
      <c r="CA149" s="1083"/>
      <c r="CB149" s="1083"/>
      <c r="CC149" s="1083"/>
      <c r="CD149" s="1083"/>
      <c r="CE149" s="1083"/>
    </row>
    <row r="150" spans="1:83" s="1081" customFormat="1" ht="31.5">
      <c r="A150" s="1110">
        <v>1.1000000000000001</v>
      </c>
      <c r="B150" s="1104" t="s">
        <v>1001</v>
      </c>
      <c r="C150" s="1105" t="s">
        <v>450</v>
      </c>
      <c r="D150" s="1105" t="s">
        <v>498</v>
      </c>
      <c r="E150" s="1189" t="s">
        <v>2065</v>
      </c>
      <c r="F150" s="1105" t="s">
        <v>450</v>
      </c>
      <c r="G150" s="1105" t="s">
        <v>498</v>
      </c>
      <c r="H150" s="786">
        <v>1400</v>
      </c>
      <c r="I150" s="786"/>
      <c r="J150" s="786"/>
      <c r="K150" s="792">
        <v>1.3</v>
      </c>
      <c r="L150" s="792"/>
      <c r="M150" s="792"/>
      <c r="N150" s="786">
        <v>1820</v>
      </c>
      <c r="O150" s="786"/>
      <c r="P150" s="786"/>
      <c r="Q150" s="786">
        <v>1850</v>
      </c>
      <c r="R150" s="786"/>
      <c r="S150" s="786"/>
      <c r="T150" s="786" t="s">
        <v>120</v>
      </c>
      <c r="U150" s="158"/>
      <c r="V150" s="158"/>
      <c r="W150" s="158"/>
      <c r="X150" s="158"/>
      <c r="Y150" s="1083"/>
      <c r="Z150" s="1083"/>
      <c r="AA150" s="1083"/>
      <c r="AB150" s="1083"/>
      <c r="AC150" s="1083"/>
      <c r="AD150" s="1083"/>
      <c r="AE150" s="1083"/>
      <c r="AF150" s="1083"/>
      <c r="AG150" s="1083"/>
      <c r="AH150" s="1083"/>
      <c r="AI150" s="1083"/>
      <c r="AJ150" s="1083"/>
      <c r="AK150" s="1083"/>
      <c r="AL150" s="1083"/>
      <c r="AM150" s="1083"/>
      <c r="AN150" s="1083"/>
      <c r="AO150" s="1083"/>
      <c r="AP150" s="1083"/>
      <c r="AQ150" s="1083"/>
      <c r="AR150" s="1083"/>
      <c r="AS150" s="1083"/>
      <c r="AT150" s="1083"/>
      <c r="AU150" s="1083"/>
      <c r="AV150" s="1083"/>
      <c r="AW150" s="1083"/>
      <c r="AX150" s="1083"/>
      <c r="AY150" s="1083"/>
      <c r="AZ150" s="1083"/>
      <c r="BA150" s="1083"/>
      <c r="BB150" s="1083"/>
      <c r="BC150" s="1083"/>
      <c r="BD150" s="1083"/>
      <c r="BE150" s="1083"/>
      <c r="BF150" s="1083"/>
      <c r="BG150" s="1083"/>
      <c r="BH150" s="1083"/>
      <c r="BI150" s="1083"/>
      <c r="BJ150" s="1083"/>
      <c r="BK150" s="1083"/>
      <c r="BL150" s="1083"/>
      <c r="BM150" s="1083"/>
      <c r="BN150" s="1083"/>
      <c r="BO150" s="1083"/>
      <c r="BP150" s="1083"/>
      <c r="BQ150" s="1083"/>
      <c r="BR150" s="1083"/>
      <c r="BS150" s="1083"/>
      <c r="BT150" s="1083"/>
      <c r="BU150" s="1083"/>
      <c r="BV150" s="1083"/>
      <c r="BW150" s="1083"/>
      <c r="BX150" s="1083"/>
      <c r="BY150" s="1083"/>
      <c r="BZ150" s="1083"/>
      <c r="CA150" s="1083"/>
      <c r="CB150" s="1083"/>
      <c r="CC150" s="1083"/>
      <c r="CD150" s="1083"/>
      <c r="CE150" s="1083"/>
    </row>
    <row r="151" spans="1:83" s="88" customFormat="1" ht="78.75">
      <c r="A151" s="1103" t="s">
        <v>224</v>
      </c>
      <c r="B151" s="1104" t="s">
        <v>468</v>
      </c>
      <c r="C151" s="1105" t="s">
        <v>450</v>
      </c>
      <c r="D151" s="1105" t="s">
        <v>469</v>
      </c>
      <c r="E151" s="1104" t="s">
        <v>470</v>
      </c>
      <c r="F151" s="1105" t="s">
        <v>471</v>
      </c>
      <c r="G151" s="1105" t="s">
        <v>472</v>
      </c>
      <c r="H151" s="787">
        <v>750</v>
      </c>
      <c r="I151" s="787"/>
      <c r="J151" s="787"/>
      <c r="K151" s="490">
        <v>1.2</v>
      </c>
      <c r="L151" s="490"/>
      <c r="M151" s="490"/>
      <c r="N151" s="787">
        <f t="shared" si="2"/>
        <v>900</v>
      </c>
      <c r="O151" s="787"/>
      <c r="P151" s="787"/>
      <c r="Q151" s="787">
        <v>950</v>
      </c>
      <c r="R151" s="787"/>
      <c r="S151" s="787"/>
      <c r="T151" s="787" t="s">
        <v>763</v>
      </c>
      <c r="U151" s="158"/>
      <c r="V151" s="158"/>
      <c r="W151" s="158"/>
      <c r="X151" s="158"/>
      <c r="Y151" s="1083"/>
      <c r="Z151" s="1083"/>
      <c r="AA151" s="1083"/>
      <c r="AB151" s="1083"/>
      <c r="AC151" s="1083"/>
      <c r="AD151" s="1083"/>
      <c r="AE151" s="1083"/>
      <c r="AF151" s="1083"/>
      <c r="AG151" s="1083"/>
      <c r="AH151" s="1083"/>
      <c r="AI151" s="1083"/>
      <c r="AJ151" s="1083"/>
      <c r="AK151" s="1083"/>
      <c r="AL151" s="1083"/>
      <c r="AM151" s="1083"/>
      <c r="AN151" s="1083"/>
      <c r="AO151" s="1083"/>
      <c r="AP151" s="1083"/>
      <c r="AQ151" s="1083"/>
      <c r="AR151" s="1083"/>
      <c r="AS151" s="1083"/>
      <c r="AT151" s="1083"/>
      <c r="AU151" s="1083"/>
      <c r="AV151" s="1083"/>
      <c r="AW151" s="1083"/>
      <c r="AX151" s="1083"/>
      <c r="AY151" s="1083"/>
      <c r="AZ151" s="1083"/>
      <c r="BA151" s="1083"/>
      <c r="BB151" s="1083"/>
      <c r="BC151" s="1083"/>
      <c r="BD151" s="1083"/>
      <c r="BE151" s="1083"/>
      <c r="BF151" s="1083"/>
      <c r="BG151" s="1083"/>
      <c r="BH151" s="1083"/>
      <c r="BI151" s="1083"/>
      <c r="BJ151" s="1083"/>
      <c r="BK151" s="1083"/>
      <c r="BL151" s="1083"/>
      <c r="BM151" s="1083"/>
      <c r="BN151" s="1083"/>
      <c r="BO151" s="1083"/>
      <c r="BP151" s="1083"/>
      <c r="BQ151" s="1083"/>
      <c r="BR151" s="1083"/>
      <c r="BS151" s="1083"/>
      <c r="BT151" s="1083"/>
      <c r="BU151" s="1083"/>
      <c r="BV151" s="1083"/>
      <c r="BW151" s="1083"/>
      <c r="BX151" s="1083"/>
      <c r="BY151" s="1083"/>
      <c r="BZ151" s="1083"/>
      <c r="CA151" s="1083"/>
      <c r="CB151" s="1083"/>
      <c r="CC151" s="1083"/>
      <c r="CD151" s="1083"/>
      <c r="CE151" s="1083"/>
    </row>
    <row r="152" spans="1:83" s="88" customFormat="1" ht="31.5">
      <c r="A152" s="1103" t="s">
        <v>225</v>
      </c>
      <c r="B152" s="1104" t="s">
        <v>473</v>
      </c>
      <c r="C152" s="1105" t="s">
        <v>474</v>
      </c>
      <c r="D152" s="1105" t="s">
        <v>475</v>
      </c>
      <c r="E152" s="1104" t="s">
        <v>473</v>
      </c>
      <c r="F152" s="1105" t="s">
        <v>495</v>
      </c>
      <c r="G152" s="1105" t="s">
        <v>475</v>
      </c>
      <c r="H152" s="787">
        <v>1000</v>
      </c>
      <c r="I152" s="787"/>
      <c r="J152" s="787"/>
      <c r="K152" s="490">
        <v>1.25</v>
      </c>
      <c r="L152" s="490"/>
      <c r="M152" s="490"/>
      <c r="N152" s="787"/>
      <c r="O152" s="787"/>
      <c r="P152" s="787"/>
      <c r="Q152" s="787">
        <v>1300</v>
      </c>
      <c r="R152" s="787"/>
      <c r="S152" s="787"/>
      <c r="T152" s="787" t="s">
        <v>119</v>
      </c>
      <c r="U152" s="158"/>
      <c r="V152" s="158"/>
      <c r="W152" s="158"/>
      <c r="X152" s="158"/>
      <c r="Y152" s="1083"/>
      <c r="Z152" s="1083"/>
      <c r="AA152" s="1083"/>
      <c r="AB152" s="1083"/>
      <c r="AC152" s="1083"/>
      <c r="AD152" s="1083"/>
      <c r="AE152" s="1083"/>
      <c r="AF152" s="1083"/>
      <c r="AG152" s="1083"/>
      <c r="AH152" s="1083"/>
      <c r="AI152" s="1083"/>
      <c r="AJ152" s="1083"/>
      <c r="AK152" s="1083"/>
      <c r="AL152" s="1083"/>
      <c r="AM152" s="1083"/>
      <c r="AN152" s="1083"/>
      <c r="AO152" s="1083"/>
      <c r="AP152" s="1083"/>
      <c r="AQ152" s="1083"/>
      <c r="AR152" s="1083"/>
      <c r="AS152" s="1083"/>
      <c r="AT152" s="1083"/>
      <c r="AU152" s="1083"/>
      <c r="AV152" s="1083"/>
      <c r="AW152" s="1083"/>
      <c r="AX152" s="1083"/>
      <c r="AY152" s="1083"/>
      <c r="AZ152" s="1083"/>
      <c r="BA152" s="1083"/>
      <c r="BB152" s="1083"/>
      <c r="BC152" s="1083"/>
      <c r="BD152" s="1083"/>
      <c r="BE152" s="1083"/>
      <c r="BF152" s="1083"/>
      <c r="BG152" s="1083"/>
      <c r="BH152" s="1083"/>
      <c r="BI152" s="1083"/>
      <c r="BJ152" s="1083"/>
      <c r="BK152" s="1083"/>
      <c r="BL152" s="1083"/>
      <c r="BM152" s="1083"/>
      <c r="BN152" s="1083"/>
      <c r="BO152" s="1083"/>
      <c r="BP152" s="1083"/>
      <c r="BQ152" s="1083"/>
      <c r="BR152" s="1083"/>
      <c r="BS152" s="1083"/>
      <c r="BT152" s="1083"/>
      <c r="BU152" s="1083"/>
      <c r="BV152" s="1083"/>
      <c r="BW152" s="1083"/>
      <c r="BX152" s="1083"/>
      <c r="BY152" s="1083"/>
      <c r="BZ152" s="1083"/>
      <c r="CA152" s="1083"/>
      <c r="CB152" s="1083"/>
      <c r="CC152" s="1083"/>
      <c r="CD152" s="1083"/>
      <c r="CE152" s="1083"/>
    </row>
    <row r="153" spans="1:83" s="88" customFormat="1" ht="31.5">
      <c r="A153" s="1103" t="s">
        <v>226</v>
      </c>
      <c r="B153" s="1104" t="s">
        <v>477</v>
      </c>
      <c r="C153" s="1105" t="s">
        <v>474</v>
      </c>
      <c r="D153" s="1105" t="s">
        <v>475</v>
      </c>
      <c r="E153" s="1104" t="s">
        <v>477</v>
      </c>
      <c r="F153" s="1105" t="s">
        <v>495</v>
      </c>
      <c r="G153" s="1105" t="s">
        <v>475</v>
      </c>
      <c r="H153" s="787">
        <v>800</v>
      </c>
      <c r="I153" s="787"/>
      <c r="J153" s="787"/>
      <c r="K153" s="490">
        <v>1.2</v>
      </c>
      <c r="L153" s="490"/>
      <c r="M153" s="490"/>
      <c r="N153" s="787">
        <f t="shared" si="2"/>
        <v>960</v>
      </c>
      <c r="O153" s="787"/>
      <c r="P153" s="787"/>
      <c r="Q153" s="787">
        <v>1000</v>
      </c>
      <c r="R153" s="787"/>
      <c r="S153" s="787"/>
      <c r="T153" s="787" t="s">
        <v>119</v>
      </c>
      <c r="U153" s="158"/>
      <c r="V153" s="158"/>
      <c r="W153" s="158"/>
      <c r="X153" s="158"/>
      <c r="Y153" s="1083"/>
      <c r="Z153" s="1083"/>
      <c r="AA153" s="1083"/>
      <c r="AB153" s="1083"/>
      <c r="AC153" s="1083"/>
      <c r="AD153" s="1083"/>
      <c r="AE153" s="1083"/>
      <c r="AF153" s="1083"/>
      <c r="AG153" s="1083"/>
      <c r="AH153" s="1083"/>
      <c r="AI153" s="1083"/>
      <c r="AJ153" s="1083"/>
      <c r="AK153" s="1083"/>
      <c r="AL153" s="1083"/>
      <c r="AM153" s="1083"/>
      <c r="AN153" s="1083"/>
      <c r="AO153" s="1083"/>
      <c r="AP153" s="1083"/>
      <c r="AQ153" s="1083"/>
      <c r="AR153" s="1083"/>
      <c r="AS153" s="1083"/>
      <c r="AT153" s="1083"/>
      <c r="AU153" s="1083"/>
      <c r="AV153" s="1083"/>
      <c r="AW153" s="1083"/>
      <c r="AX153" s="1083"/>
      <c r="AY153" s="1083"/>
      <c r="AZ153" s="1083"/>
      <c r="BA153" s="1083"/>
      <c r="BB153" s="1083"/>
      <c r="BC153" s="1083"/>
      <c r="BD153" s="1083"/>
      <c r="BE153" s="1083"/>
      <c r="BF153" s="1083"/>
      <c r="BG153" s="1083"/>
      <c r="BH153" s="1083"/>
      <c r="BI153" s="1083"/>
      <c r="BJ153" s="1083"/>
      <c r="BK153" s="1083"/>
      <c r="BL153" s="1083"/>
      <c r="BM153" s="1083"/>
      <c r="BN153" s="1083"/>
      <c r="BO153" s="1083"/>
      <c r="BP153" s="1083"/>
      <c r="BQ153" s="1083"/>
      <c r="BR153" s="1083"/>
      <c r="BS153" s="1083"/>
      <c r="BT153" s="1083"/>
      <c r="BU153" s="1083"/>
      <c r="BV153" s="1083"/>
      <c r="BW153" s="1083"/>
      <c r="BX153" s="1083"/>
      <c r="BY153" s="1083"/>
      <c r="BZ153" s="1083"/>
      <c r="CA153" s="1083"/>
      <c r="CB153" s="1083"/>
      <c r="CC153" s="1083"/>
      <c r="CD153" s="1083"/>
      <c r="CE153" s="1083"/>
    </row>
    <row r="154" spans="1:83" s="1081" customFormat="1" ht="45">
      <c r="A154" s="1106" t="s">
        <v>227</v>
      </c>
      <c r="B154" s="1112" t="s">
        <v>811</v>
      </c>
      <c r="C154" s="1112" t="s">
        <v>807</v>
      </c>
      <c r="D154" s="1112" t="s">
        <v>812</v>
      </c>
      <c r="E154" s="1107" t="s">
        <v>811</v>
      </c>
      <c r="F154" s="1107" t="s">
        <v>807</v>
      </c>
      <c r="G154" s="1107" t="s">
        <v>499</v>
      </c>
      <c r="H154" s="787">
        <v>1300</v>
      </c>
      <c r="I154" s="787">
        <v>380</v>
      </c>
      <c r="J154" s="787">
        <v>250</v>
      </c>
      <c r="K154" s="490">
        <v>1.3</v>
      </c>
      <c r="L154" s="490">
        <v>1.1000000000000001</v>
      </c>
      <c r="M154" s="490">
        <v>1.05</v>
      </c>
      <c r="N154" s="787">
        <v>1690</v>
      </c>
      <c r="O154" s="787">
        <v>418.00000000000006</v>
      </c>
      <c r="P154" s="787">
        <v>262.5</v>
      </c>
      <c r="Q154" s="812">
        <v>1720</v>
      </c>
      <c r="R154" s="812">
        <v>430</v>
      </c>
      <c r="S154" s="812">
        <v>270</v>
      </c>
      <c r="T154" s="812" t="s">
        <v>763</v>
      </c>
      <c r="U154" s="158"/>
      <c r="V154" s="158"/>
      <c r="W154" s="158"/>
      <c r="X154" s="158"/>
      <c r="Y154" s="1083"/>
      <c r="Z154" s="1083"/>
      <c r="AA154" s="1083"/>
      <c r="AB154" s="1083"/>
      <c r="AC154" s="1083"/>
      <c r="AD154" s="1083"/>
      <c r="AE154" s="1083"/>
      <c r="AF154" s="1083"/>
      <c r="AG154" s="1083"/>
      <c r="AH154" s="1083"/>
      <c r="AI154" s="1083"/>
      <c r="AJ154" s="1083"/>
      <c r="AK154" s="1083"/>
      <c r="AL154" s="1083"/>
      <c r="AM154" s="1083"/>
      <c r="AN154" s="1083"/>
      <c r="AO154" s="1083"/>
      <c r="AP154" s="1083"/>
      <c r="AQ154" s="1083"/>
      <c r="AR154" s="1083"/>
      <c r="AS154" s="1083"/>
      <c r="AT154" s="1083"/>
      <c r="AU154" s="1083"/>
      <c r="AV154" s="1083"/>
      <c r="AW154" s="1083"/>
      <c r="AX154" s="1083"/>
      <c r="AY154" s="1083"/>
      <c r="AZ154" s="1083"/>
      <c r="BA154" s="1083"/>
      <c r="BB154" s="1083"/>
      <c r="BC154" s="1083"/>
      <c r="BD154" s="1083"/>
      <c r="BE154" s="1083"/>
      <c r="BF154" s="1083"/>
      <c r="BG154" s="1083"/>
      <c r="BH154" s="1083"/>
      <c r="BI154" s="1083"/>
      <c r="BJ154" s="1083"/>
      <c r="BK154" s="1083"/>
      <c r="BL154" s="1083"/>
      <c r="BM154" s="1083"/>
      <c r="BN154" s="1083"/>
      <c r="BO154" s="1083"/>
      <c r="BP154" s="1083"/>
      <c r="BQ154" s="1083"/>
      <c r="BR154" s="1083"/>
      <c r="BS154" s="1083"/>
      <c r="BT154" s="1083"/>
      <c r="BU154" s="1083"/>
      <c r="BV154" s="1083"/>
      <c r="BW154" s="1083"/>
      <c r="BX154" s="1083"/>
      <c r="BY154" s="1083"/>
      <c r="BZ154" s="1083"/>
      <c r="CA154" s="1083"/>
      <c r="CB154" s="1083"/>
      <c r="CC154" s="1083"/>
      <c r="CD154" s="1083"/>
      <c r="CE154" s="1083"/>
    </row>
    <row r="155" spans="1:83" s="1081" customFormat="1" ht="31.5">
      <c r="A155" s="1108"/>
      <c r="B155" s="1104" t="s">
        <v>66</v>
      </c>
      <c r="C155" s="1105" t="s">
        <v>498</v>
      </c>
      <c r="D155" s="1105" t="s">
        <v>499</v>
      </c>
      <c r="E155" s="1109"/>
      <c r="F155" s="1109"/>
      <c r="G155" s="1109"/>
      <c r="H155" s="787">
        <v>800</v>
      </c>
      <c r="I155" s="787"/>
      <c r="J155" s="787"/>
      <c r="K155" s="490">
        <v>1.2</v>
      </c>
      <c r="L155" s="490"/>
      <c r="M155" s="490"/>
      <c r="N155" s="787">
        <f t="shared" si="2"/>
        <v>960</v>
      </c>
      <c r="O155" s="787"/>
      <c r="P155" s="787"/>
      <c r="Q155" s="813"/>
      <c r="R155" s="813"/>
      <c r="S155" s="813"/>
      <c r="T155" s="813"/>
      <c r="U155" s="158"/>
      <c r="V155" s="158"/>
      <c r="W155" s="158"/>
      <c r="X155" s="158"/>
      <c r="Y155" s="1083"/>
      <c r="Z155" s="1083"/>
      <c r="AA155" s="1083"/>
      <c r="AB155" s="1083"/>
      <c r="AC155" s="1083"/>
      <c r="AD155" s="1083"/>
      <c r="AE155" s="1083"/>
      <c r="AF155" s="1083"/>
      <c r="AG155" s="1083"/>
      <c r="AH155" s="1083"/>
      <c r="AI155" s="1083"/>
      <c r="AJ155" s="1083"/>
      <c r="AK155" s="1083"/>
      <c r="AL155" s="1083"/>
      <c r="AM155" s="1083"/>
      <c r="AN155" s="1083"/>
      <c r="AO155" s="1083"/>
      <c r="AP155" s="1083"/>
      <c r="AQ155" s="1083"/>
      <c r="AR155" s="1083"/>
      <c r="AS155" s="1083"/>
      <c r="AT155" s="1083"/>
      <c r="AU155" s="1083"/>
      <c r="AV155" s="1083"/>
      <c r="AW155" s="1083"/>
      <c r="AX155" s="1083"/>
      <c r="AY155" s="1083"/>
      <c r="AZ155" s="1083"/>
      <c r="BA155" s="1083"/>
      <c r="BB155" s="1083"/>
      <c r="BC155" s="1083"/>
      <c r="BD155" s="1083"/>
      <c r="BE155" s="1083"/>
      <c r="BF155" s="1083"/>
      <c r="BG155" s="1083"/>
      <c r="BH155" s="1083"/>
      <c r="BI155" s="1083"/>
      <c r="BJ155" s="1083"/>
      <c r="BK155" s="1083"/>
      <c r="BL155" s="1083"/>
      <c r="BM155" s="1083"/>
      <c r="BN155" s="1083"/>
      <c r="BO155" s="1083"/>
      <c r="BP155" s="1083"/>
      <c r="BQ155" s="1083"/>
      <c r="BR155" s="1083"/>
      <c r="BS155" s="1083"/>
      <c r="BT155" s="1083"/>
      <c r="BU155" s="1083"/>
      <c r="BV155" s="1083"/>
      <c r="BW155" s="1083"/>
      <c r="BX155" s="1083"/>
      <c r="BY155" s="1083"/>
      <c r="BZ155" s="1083"/>
      <c r="CA155" s="1083"/>
      <c r="CB155" s="1083"/>
      <c r="CC155" s="1083"/>
      <c r="CD155" s="1083"/>
      <c r="CE155" s="1083"/>
    </row>
    <row r="156" spans="1:83" s="19" customFormat="1" ht="31.5">
      <c r="A156" s="1192" t="s">
        <v>228</v>
      </c>
      <c r="B156" s="1193" t="s">
        <v>535</v>
      </c>
      <c r="C156" s="1194" t="s">
        <v>430</v>
      </c>
      <c r="D156" s="1194" t="s">
        <v>564</v>
      </c>
      <c r="E156" s="1193" t="s">
        <v>535</v>
      </c>
      <c r="F156" s="1194" t="s">
        <v>430</v>
      </c>
      <c r="G156" s="1194" t="s">
        <v>536</v>
      </c>
      <c r="H156" s="794">
        <v>450</v>
      </c>
      <c r="I156" s="794">
        <v>230</v>
      </c>
      <c r="J156" s="794">
        <v>130</v>
      </c>
      <c r="K156" s="490">
        <v>1.1499999999999999</v>
      </c>
      <c r="L156" s="490">
        <v>1.05</v>
      </c>
      <c r="M156" s="490">
        <v>1.05</v>
      </c>
      <c r="N156" s="787">
        <f t="shared" si="2"/>
        <v>517.5</v>
      </c>
      <c r="O156" s="787">
        <f t="shared" si="2"/>
        <v>241.5</v>
      </c>
      <c r="P156" s="787">
        <f t="shared" si="2"/>
        <v>136.5</v>
      </c>
      <c r="Q156" s="794">
        <v>550</v>
      </c>
      <c r="R156" s="794">
        <v>250</v>
      </c>
      <c r="S156" s="794">
        <v>140</v>
      </c>
      <c r="T156" s="154" t="s">
        <v>118</v>
      </c>
      <c r="U156" s="155"/>
      <c r="V156" s="155"/>
      <c r="W156" s="155"/>
      <c r="X156" s="155"/>
      <c r="Y156" s="1126"/>
      <c r="Z156" s="1126"/>
      <c r="AA156" s="1126"/>
      <c r="AB156" s="1126"/>
      <c r="AC156" s="1126"/>
      <c r="AD156" s="1126"/>
      <c r="AE156" s="1126"/>
      <c r="AF156" s="1126"/>
      <c r="AG156" s="1126"/>
      <c r="AH156" s="1126"/>
      <c r="AI156" s="1126"/>
      <c r="AJ156" s="1126"/>
      <c r="AK156" s="1126"/>
      <c r="AL156" s="1126"/>
      <c r="AM156" s="1126"/>
      <c r="AN156" s="1126"/>
      <c r="AO156" s="1126"/>
      <c r="AP156" s="1126"/>
      <c r="AQ156" s="1126"/>
      <c r="AR156" s="1126"/>
      <c r="AS156" s="1126"/>
      <c r="AT156" s="1126"/>
      <c r="AU156" s="1126"/>
      <c r="AV156" s="1126"/>
      <c r="AW156" s="1126"/>
      <c r="AX156" s="1126"/>
      <c r="AY156" s="1126"/>
      <c r="AZ156" s="1126"/>
      <c r="BA156" s="1126"/>
      <c r="BB156" s="1126"/>
      <c r="BC156" s="1126"/>
      <c r="BD156" s="1126"/>
      <c r="BE156" s="1126"/>
      <c r="BF156" s="1126"/>
      <c r="BG156" s="1126"/>
      <c r="BH156" s="1126"/>
      <c r="BI156" s="1126"/>
      <c r="BJ156" s="1126"/>
      <c r="BK156" s="1126"/>
      <c r="BL156" s="1126"/>
      <c r="BM156" s="1126"/>
      <c r="BN156" s="1126"/>
      <c r="BO156" s="1126"/>
      <c r="BP156" s="1126"/>
      <c r="BQ156" s="1126"/>
      <c r="BR156" s="1126"/>
      <c r="BS156" s="1126"/>
      <c r="BT156" s="1126"/>
      <c r="BU156" s="1126"/>
      <c r="BV156" s="1126"/>
      <c r="BW156" s="1126"/>
      <c r="BX156" s="1126"/>
      <c r="BY156" s="1126"/>
      <c r="BZ156" s="1126"/>
      <c r="CA156" s="1126"/>
      <c r="CB156" s="1126"/>
      <c r="CC156" s="1126"/>
      <c r="CD156" s="1126"/>
      <c r="CE156" s="1126"/>
    </row>
    <row r="157" spans="1:83" s="19" customFormat="1" ht="31.5">
      <c r="A157" s="1192" t="s">
        <v>229</v>
      </c>
      <c r="B157" s="1193" t="s">
        <v>539</v>
      </c>
      <c r="C157" s="1194" t="s">
        <v>451</v>
      </c>
      <c r="D157" s="1194" t="s">
        <v>565</v>
      </c>
      <c r="E157" s="1193" t="s">
        <v>539</v>
      </c>
      <c r="F157" s="1194" t="s">
        <v>451</v>
      </c>
      <c r="G157" s="1194" t="s">
        <v>536</v>
      </c>
      <c r="H157" s="794">
        <v>500</v>
      </c>
      <c r="I157" s="794">
        <v>350</v>
      </c>
      <c r="J157" s="794">
        <v>250</v>
      </c>
      <c r="K157" s="490">
        <v>1.1499999999999999</v>
      </c>
      <c r="L157" s="490">
        <v>1.05</v>
      </c>
      <c r="M157" s="490">
        <v>1.05</v>
      </c>
      <c r="N157" s="787">
        <f t="shared" si="2"/>
        <v>575</v>
      </c>
      <c r="O157" s="787">
        <f t="shared" si="2"/>
        <v>367.5</v>
      </c>
      <c r="P157" s="787">
        <f t="shared" si="2"/>
        <v>262.5</v>
      </c>
      <c r="Q157" s="794">
        <v>600</v>
      </c>
      <c r="R157" s="794">
        <v>380</v>
      </c>
      <c r="S157" s="794">
        <v>270</v>
      </c>
      <c r="T157" s="154" t="s">
        <v>118</v>
      </c>
      <c r="U157" s="155"/>
      <c r="V157" s="155"/>
      <c r="W157" s="155"/>
      <c r="X157" s="155"/>
      <c r="Y157" s="1126"/>
      <c r="Z157" s="1126"/>
      <c r="AA157" s="1126"/>
      <c r="AB157" s="1126"/>
      <c r="AC157" s="1126"/>
      <c r="AD157" s="1126"/>
      <c r="AE157" s="1126"/>
      <c r="AF157" s="1126"/>
      <c r="AG157" s="1126"/>
      <c r="AH157" s="1126"/>
      <c r="AI157" s="1126"/>
      <c r="AJ157" s="1126"/>
      <c r="AK157" s="1126"/>
      <c r="AL157" s="1126"/>
      <c r="AM157" s="1126"/>
      <c r="AN157" s="1126"/>
      <c r="AO157" s="1126"/>
      <c r="AP157" s="1126"/>
      <c r="AQ157" s="1126"/>
      <c r="AR157" s="1126"/>
      <c r="AS157" s="1126"/>
      <c r="AT157" s="1126"/>
      <c r="AU157" s="1126"/>
      <c r="AV157" s="1126"/>
      <c r="AW157" s="1126"/>
      <c r="AX157" s="1126"/>
      <c r="AY157" s="1126"/>
      <c r="AZ157" s="1126"/>
      <c r="BA157" s="1126"/>
      <c r="BB157" s="1126"/>
      <c r="BC157" s="1126"/>
      <c r="BD157" s="1126"/>
      <c r="BE157" s="1126"/>
      <c r="BF157" s="1126"/>
      <c r="BG157" s="1126"/>
      <c r="BH157" s="1126"/>
      <c r="BI157" s="1126"/>
      <c r="BJ157" s="1126"/>
      <c r="BK157" s="1126"/>
      <c r="BL157" s="1126"/>
      <c r="BM157" s="1126"/>
      <c r="BN157" s="1126"/>
      <c r="BO157" s="1126"/>
      <c r="BP157" s="1126"/>
      <c r="BQ157" s="1126"/>
      <c r="BR157" s="1126"/>
      <c r="BS157" s="1126"/>
      <c r="BT157" s="1126"/>
      <c r="BU157" s="1126"/>
      <c r="BV157" s="1126"/>
      <c r="BW157" s="1126"/>
      <c r="BX157" s="1126"/>
      <c r="BY157" s="1126"/>
      <c r="BZ157" s="1126"/>
      <c r="CA157" s="1126"/>
      <c r="CB157" s="1126"/>
      <c r="CC157" s="1126"/>
      <c r="CD157" s="1126"/>
      <c r="CE157" s="1126"/>
    </row>
    <row r="158" spans="1:83" s="19" customFormat="1" ht="31.5">
      <c r="A158" s="1192" t="s">
        <v>230</v>
      </c>
      <c r="B158" s="1193" t="s">
        <v>540</v>
      </c>
      <c r="C158" s="1194" t="s">
        <v>529</v>
      </c>
      <c r="D158" s="1194" t="s">
        <v>566</v>
      </c>
      <c r="E158" s="1193" t="s">
        <v>540</v>
      </c>
      <c r="F158" s="1194" t="s">
        <v>529</v>
      </c>
      <c r="G158" s="1194" t="s">
        <v>536</v>
      </c>
      <c r="H158" s="794">
        <v>450</v>
      </c>
      <c r="I158" s="794">
        <v>230</v>
      </c>
      <c r="J158" s="794">
        <v>130</v>
      </c>
      <c r="K158" s="490">
        <v>1.1499999999999999</v>
      </c>
      <c r="L158" s="490">
        <v>1.05</v>
      </c>
      <c r="M158" s="490">
        <v>1.05</v>
      </c>
      <c r="N158" s="787">
        <f t="shared" si="2"/>
        <v>517.5</v>
      </c>
      <c r="O158" s="787">
        <f t="shared" si="2"/>
        <v>241.5</v>
      </c>
      <c r="P158" s="787">
        <f t="shared" si="2"/>
        <v>136.5</v>
      </c>
      <c r="Q158" s="794">
        <v>550</v>
      </c>
      <c r="R158" s="794">
        <v>250</v>
      </c>
      <c r="S158" s="794">
        <v>140</v>
      </c>
      <c r="T158" s="154" t="s">
        <v>118</v>
      </c>
      <c r="U158" s="155"/>
      <c r="V158" s="155"/>
      <c r="W158" s="155"/>
      <c r="X158" s="155"/>
      <c r="Y158" s="1126"/>
      <c r="Z158" s="1126"/>
      <c r="AA158" s="1126"/>
      <c r="AB158" s="1126"/>
      <c r="AC158" s="1126"/>
      <c r="AD158" s="1126"/>
      <c r="AE158" s="1126"/>
      <c r="AF158" s="1126"/>
      <c r="AG158" s="1126"/>
      <c r="AH158" s="1126"/>
      <c r="AI158" s="1126"/>
      <c r="AJ158" s="1126"/>
      <c r="AK158" s="1126"/>
      <c r="AL158" s="1126"/>
      <c r="AM158" s="1126"/>
      <c r="AN158" s="1126"/>
      <c r="AO158" s="1126"/>
      <c r="AP158" s="1126"/>
      <c r="AQ158" s="1126"/>
      <c r="AR158" s="1126"/>
      <c r="AS158" s="1126"/>
      <c r="AT158" s="1126"/>
      <c r="AU158" s="1126"/>
      <c r="AV158" s="1126"/>
      <c r="AW158" s="1126"/>
      <c r="AX158" s="1126"/>
      <c r="AY158" s="1126"/>
      <c r="AZ158" s="1126"/>
      <c r="BA158" s="1126"/>
      <c r="BB158" s="1126"/>
      <c r="BC158" s="1126"/>
      <c r="BD158" s="1126"/>
      <c r="BE158" s="1126"/>
      <c r="BF158" s="1126"/>
      <c r="BG158" s="1126"/>
      <c r="BH158" s="1126"/>
      <c r="BI158" s="1126"/>
      <c r="BJ158" s="1126"/>
      <c r="BK158" s="1126"/>
      <c r="BL158" s="1126"/>
      <c r="BM158" s="1126"/>
      <c r="BN158" s="1126"/>
      <c r="BO158" s="1126"/>
      <c r="BP158" s="1126"/>
      <c r="BQ158" s="1126"/>
      <c r="BR158" s="1126"/>
      <c r="BS158" s="1126"/>
      <c r="BT158" s="1126"/>
      <c r="BU158" s="1126"/>
      <c r="BV158" s="1126"/>
      <c r="BW158" s="1126"/>
      <c r="BX158" s="1126"/>
      <c r="BY158" s="1126"/>
      <c r="BZ158" s="1126"/>
      <c r="CA158" s="1126"/>
      <c r="CB158" s="1126"/>
      <c r="CC158" s="1126"/>
      <c r="CD158" s="1126"/>
      <c r="CE158" s="1126"/>
    </row>
    <row r="159" spans="1:83" s="19" customFormat="1" ht="31.5">
      <c r="A159" s="1192" t="s">
        <v>231</v>
      </c>
      <c r="B159" s="1193" t="s">
        <v>341</v>
      </c>
      <c r="C159" s="1194" t="s">
        <v>567</v>
      </c>
      <c r="D159" s="1194" t="s">
        <v>568</v>
      </c>
      <c r="E159" s="1193" t="s">
        <v>569</v>
      </c>
      <c r="F159" s="1194" t="s">
        <v>567</v>
      </c>
      <c r="G159" s="1194" t="s">
        <v>568</v>
      </c>
      <c r="H159" s="794">
        <v>200</v>
      </c>
      <c r="I159" s="794">
        <v>60</v>
      </c>
      <c r="J159" s="794">
        <v>50</v>
      </c>
      <c r="K159" s="490">
        <v>1.2</v>
      </c>
      <c r="L159" s="490">
        <v>1.1000000000000001</v>
      </c>
      <c r="M159" s="490">
        <v>1.05</v>
      </c>
      <c r="N159" s="787">
        <f t="shared" si="2"/>
        <v>240</v>
      </c>
      <c r="O159" s="787">
        <f t="shared" si="2"/>
        <v>66</v>
      </c>
      <c r="P159" s="787">
        <f t="shared" si="2"/>
        <v>52.5</v>
      </c>
      <c r="Q159" s="794">
        <v>250</v>
      </c>
      <c r="R159" s="794">
        <v>70</v>
      </c>
      <c r="S159" s="794">
        <v>60</v>
      </c>
      <c r="T159" s="154" t="s">
        <v>119</v>
      </c>
      <c r="U159" s="155"/>
      <c r="V159" s="155"/>
      <c r="W159" s="155"/>
      <c r="X159" s="155"/>
      <c r="Y159" s="1126"/>
      <c r="Z159" s="1126"/>
      <c r="AA159" s="1126"/>
      <c r="AB159" s="1126"/>
      <c r="AC159" s="1126"/>
      <c r="AD159" s="1126"/>
      <c r="AE159" s="1126"/>
      <c r="AF159" s="1126"/>
      <c r="AG159" s="1126"/>
      <c r="AH159" s="1126"/>
      <c r="AI159" s="1126"/>
      <c r="AJ159" s="1126"/>
      <c r="AK159" s="1126"/>
      <c r="AL159" s="1126"/>
      <c r="AM159" s="1126"/>
      <c r="AN159" s="1126"/>
      <c r="AO159" s="1126"/>
      <c r="AP159" s="1126"/>
      <c r="AQ159" s="1126"/>
      <c r="AR159" s="1126"/>
      <c r="AS159" s="1126"/>
      <c r="AT159" s="1126"/>
      <c r="AU159" s="1126"/>
      <c r="AV159" s="1126"/>
      <c r="AW159" s="1126"/>
      <c r="AX159" s="1126"/>
      <c r="AY159" s="1126"/>
      <c r="AZ159" s="1126"/>
      <c r="BA159" s="1126"/>
      <c r="BB159" s="1126"/>
      <c r="BC159" s="1126"/>
      <c r="BD159" s="1126"/>
      <c r="BE159" s="1126"/>
      <c r="BF159" s="1126"/>
      <c r="BG159" s="1126"/>
      <c r="BH159" s="1126"/>
      <c r="BI159" s="1126"/>
      <c r="BJ159" s="1126"/>
      <c r="BK159" s="1126"/>
      <c r="BL159" s="1126"/>
      <c r="BM159" s="1126"/>
      <c r="BN159" s="1126"/>
      <c r="BO159" s="1126"/>
      <c r="BP159" s="1126"/>
      <c r="BQ159" s="1126"/>
      <c r="BR159" s="1126"/>
      <c r="BS159" s="1126"/>
      <c r="BT159" s="1126"/>
      <c r="BU159" s="1126"/>
      <c r="BV159" s="1126"/>
      <c r="BW159" s="1126"/>
      <c r="BX159" s="1126"/>
      <c r="BY159" s="1126"/>
      <c r="BZ159" s="1126"/>
      <c r="CA159" s="1126"/>
      <c r="CB159" s="1126"/>
      <c r="CC159" s="1126"/>
      <c r="CD159" s="1126"/>
      <c r="CE159" s="1126"/>
    </row>
    <row r="160" spans="1:83" s="19" customFormat="1" ht="47.25">
      <c r="A160" s="1192" t="s">
        <v>232</v>
      </c>
      <c r="B160" s="1193" t="s">
        <v>570</v>
      </c>
      <c r="C160" s="1194" t="s">
        <v>571</v>
      </c>
      <c r="D160" s="1194" t="s">
        <v>572</v>
      </c>
      <c r="E160" s="1193" t="s">
        <v>573</v>
      </c>
      <c r="F160" s="1194" t="s">
        <v>571</v>
      </c>
      <c r="G160" s="1194" t="s">
        <v>572</v>
      </c>
      <c r="H160" s="794">
        <v>1500</v>
      </c>
      <c r="I160" s="794">
        <v>1000</v>
      </c>
      <c r="J160" s="794">
        <v>500</v>
      </c>
      <c r="K160" s="490">
        <v>1.25</v>
      </c>
      <c r="L160" s="490">
        <v>1.1499999999999999</v>
      </c>
      <c r="M160" s="490">
        <v>1.1000000000000001</v>
      </c>
      <c r="N160" s="787">
        <f t="shared" si="2"/>
        <v>1875</v>
      </c>
      <c r="O160" s="787">
        <f t="shared" si="2"/>
        <v>1150</v>
      </c>
      <c r="P160" s="787">
        <f t="shared" si="2"/>
        <v>550</v>
      </c>
      <c r="Q160" s="794">
        <v>1930</v>
      </c>
      <c r="R160" s="794">
        <v>1190</v>
      </c>
      <c r="S160" s="794">
        <v>570</v>
      </c>
      <c r="T160" s="154" t="s">
        <v>119</v>
      </c>
      <c r="U160" s="155"/>
      <c r="V160" s="155"/>
      <c r="W160" s="155"/>
      <c r="X160" s="155"/>
      <c r="Y160" s="1126"/>
      <c r="Z160" s="1126"/>
      <c r="AA160" s="1126"/>
      <c r="AB160" s="1126"/>
      <c r="AC160" s="1126"/>
      <c r="AD160" s="1126"/>
      <c r="AE160" s="1126"/>
      <c r="AF160" s="1126"/>
      <c r="AG160" s="1126"/>
      <c r="AH160" s="1126"/>
      <c r="AI160" s="1126"/>
      <c r="AJ160" s="1126"/>
      <c r="AK160" s="1126"/>
      <c r="AL160" s="1126"/>
      <c r="AM160" s="1126"/>
      <c r="AN160" s="1126"/>
      <c r="AO160" s="1126"/>
      <c r="AP160" s="1126"/>
      <c r="AQ160" s="1126"/>
      <c r="AR160" s="1126"/>
      <c r="AS160" s="1126"/>
      <c r="AT160" s="1126"/>
      <c r="AU160" s="1126"/>
      <c r="AV160" s="1126"/>
      <c r="AW160" s="1126"/>
      <c r="AX160" s="1126"/>
      <c r="AY160" s="1126"/>
      <c r="AZ160" s="1126"/>
      <c r="BA160" s="1126"/>
      <c r="BB160" s="1126"/>
      <c r="BC160" s="1126"/>
      <c r="BD160" s="1126"/>
      <c r="BE160" s="1126"/>
      <c r="BF160" s="1126"/>
      <c r="BG160" s="1126"/>
      <c r="BH160" s="1126"/>
      <c r="BI160" s="1126"/>
      <c r="BJ160" s="1126"/>
      <c r="BK160" s="1126"/>
      <c r="BL160" s="1126"/>
      <c r="BM160" s="1126"/>
      <c r="BN160" s="1126"/>
      <c r="BO160" s="1126"/>
      <c r="BP160" s="1126"/>
      <c r="BQ160" s="1126"/>
      <c r="BR160" s="1126"/>
      <c r="BS160" s="1126"/>
      <c r="BT160" s="1126"/>
      <c r="BU160" s="1126"/>
      <c r="BV160" s="1126"/>
      <c r="BW160" s="1126"/>
      <c r="BX160" s="1126"/>
      <c r="BY160" s="1126"/>
      <c r="BZ160" s="1126"/>
      <c r="CA160" s="1126"/>
      <c r="CB160" s="1126"/>
      <c r="CC160" s="1126"/>
      <c r="CD160" s="1126"/>
      <c r="CE160" s="1126"/>
    </row>
    <row r="161" spans="1:83" s="19" customFormat="1" ht="30">
      <c r="A161" s="1195" t="s">
        <v>2059</v>
      </c>
      <c r="B161" s="1120" t="s">
        <v>2056</v>
      </c>
      <c r="C161" s="1196"/>
      <c r="D161" s="1196"/>
      <c r="E161" s="1196" t="s">
        <v>2058</v>
      </c>
      <c r="F161" s="1196"/>
      <c r="G161" s="1196"/>
      <c r="H161" s="1210">
        <v>100</v>
      </c>
      <c r="I161" s="1211"/>
      <c r="J161" s="1211"/>
      <c r="K161" s="480">
        <v>1.05</v>
      </c>
      <c r="L161" s="480"/>
      <c r="M161" s="480"/>
      <c r="N161" s="773">
        <v>105</v>
      </c>
      <c r="O161" s="773"/>
      <c r="P161" s="773"/>
      <c r="Q161" s="1212">
        <v>330</v>
      </c>
      <c r="R161" s="1213">
        <v>190</v>
      </c>
      <c r="S161" s="1213">
        <v>120</v>
      </c>
      <c r="T161" s="863" t="s">
        <v>2069</v>
      </c>
      <c r="U161" s="155"/>
      <c r="V161" s="155"/>
      <c r="W161" s="155"/>
      <c r="X161" s="155"/>
      <c r="Y161" s="1126"/>
      <c r="Z161" s="1126"/>
      <c r="AA161" s="1126"/>
      <c r="AB161" s="1126"/>
      <c r="AC161" s="1126"/>
      <c r="AD161" s="1126"/>
      <c r="AE161" s="1126"/>
      <c r="AF161" s="1126"/>
      <c r="AG161" s="1126"/>
      <c r="AH161" s="1126"/>
      <c r="AI161" s="1126"/>
      <c r="AJ161" s="1126"/>
      <c r="AK161" s="1126"/>
      <c r="AL161" s="1126"/>
      <c r="AM161" s="1126"/>
      <c r="AN161" s="1126"/>
      <c r="AO161" s="1126"/>
      <c r="AP161" s="1126"/>
      <c r="AQ161" s="1126"/>
      <c r="AR161" s="1126"/>
      <c r="AS161" s="1126"/>
      <c r="AT161" s="1126"/>
      <c r="AU161" s="1126"/>
      <c r="AV161" s="1126"/>
      <c r="AW161" s="1126"/>
      <c r="AX161" s="1126"/>
      <c r="AY161" s="1126"/>
      <c r="AZ161" s="1126"/>
      <c r="BA161" s="1126"/>
      <c r="BB161" s="1126"/>
      <c r="BC161" s="1126"/>
      <c r="BD161" s="1126"/>
      <c r="BE161" s="1126"/>
      <c r="BF161" s="1126"/>
      <c r="BG161" s="1126"/>
      <c r="BH161" s="1126"/>
      <c r="BI161" s="1126"/>
      <c r="BJ161" s="1126"/>
      <c r="BK161" s="1126"/>
      <c r="BL161" s="1126"/>
      <c r="BM161" s="1126"/>
      <c r="BN161" s="1126"/>
      <c r="BO161" s="1126"/>
      <c r="BP161" s="1126"/>
      <c r="BQ161" s="1126"/>
      <c r="BR161" s="1126"/>
      <c r="BS161" s="1126"/>
      <c r="BT161" s="1126"/>
      <c r="BU161" s="1126"/>
      <c r="BV161" s="1126"/>
      <c r="BW161" s="1126"/>
      <c r="BX161" s="1126"/>
      <c r="BY161" s="1126"/>
      <c r="BZ161" s="1126"/>
      <c r="CA161" s="1126"/>
      <c r="CB161" s="1126"/>
      <c r="CC161" s="1126"/>
      <c r="CD161" s="1126"/>
      <c r="CE161" s="1126"/>
    </row>
    <row r="162" spans="1:83" s="19" customFormat="1" ht="30">
      <c r="A162" s="1197"/>
      <c r="B162" s="1112" t="s">
        <v>1228</v>
      </c>
      <c r="C162" s="1198"/>
      <c r="D162" s="1198"/>
      <c r="E162" s="1198"/>
      <c r="F162" s="1198"/>
      <c r="G162" s="1198"/>
      <c r="H162" s="772">
        <v>280</v>
      </c>
      <c r="I162" s="773">
        <v>170</v>
      </c>
      <c r="J162" s="773">
        <v>110</v>
      </c>
      <c r="K162" s="480">
        <v>1.1499999999999999</v>
      </c>
      <c r="L162" s="480">
        <v>1.1000000000000001</v>
      </c>
      <c r="M162" s="480">
        <v>1.05</v>
      </c>
      <c r="N162" s="773">
        <v>322</v>
      </c>
      <c r="O162" s="773">
        <v>187.00000000000003</v>
      </c>
      <c r="P162" s="773">
        <v>115.5</v>
      </c>
      <c r="Q162" s="1214"/>
      <c r="R162" s="1215"/>
      <c r="S162" s="1215"/>
      <c r="T162" s="864"/>
      <c r="U162" s="155"/>
      <c r="V162" s="155"/>
      <c r="W162" s="155"/>
      <c r="X162" s="155"/>
      <c r="Y162" s="1126"/>
      <c r="Z162" s="1126"/>
      <c r="AA162" s="1126"/>
      <c r="AB162" s="1126"/>
      <c r="AC162" s="1126"/>
      <c r="AD162" s="1126"/>
      <c r="AE162" s="1126"/>
      <c r="AF162" s="1126"/>
      <c r="AG162" s="1126"/>
      <c r="AH162" s="1126"/>
      <c r="AI162" s="1126"/>
      <c r="AJ162" s="1126"/>
      <c r="AK162" s="1126"/>
      <c r="AL162" s="1126"/>
      <c r="AM162" s="1126"/>
      <c r="AN162" s="1126"/>
      <c r="AO162" s="1126"/>
      <c r="AP162" s="1126"/>
      <c r="AQ162" s="1126"/>
      <c r="AR162" s="1126"/>
      <c r="AS162" s="1126"/>
      <c r="AT162" s="1126"/>
      <c r="AU162" s="1126"/>
      <c r="AV162" s="1126"/>
      <c r="AW162" s="1126"/>
      <c r="AX162" s="1126"/>
      <c r="AY162" s="1126"/>
      <c r="AZ162" s="1126"/>
      <c r="BA162" s="1126"/>
      <c r="BB162" s="1126"/>
      <c r="BC162" s="1126"/>
      <c r="BD162" s="1126"/>
      <c r="BE162" s="1126"/>
      <c r="BF162" s="1126"/>
      <c r="BG162" s="1126"/>
      <c r="BH162" s="1126"/>
      <c r="BI162" s="1126"/>
      <c r="BJ162" s="1126"/>
      <c r="BK162" s="1126"/>
      <c r="BL162" s="1126"/>
      <c r="BM162" s="1126"/>
      <c r="BN162" s="1126"/>
      <c r="BO162" s="1126"/>
      <c r="BP162" s="1126"/>
      <c r="BQ162" s="1126"/>
      <c r="BR162" s="1126"/>
      <c r="BS162" s="1126"/>
      <c r="BT162" s="1126"/>
      <c r="BU162" s="1126"/>
      <c r="BV162" s="1126"/>
      <c r="BW162" s="1126"/>
      <c r="BX162" s="1126"/>
      <c r="BY162" s="1126"/>
      <c r="BZ162" s="1126"/>
      <c r="CA162" s="1126"/>
      <c r="CB162" s="1126"/>
      <c r="CC162" s="1126"/>
      <c r="CD162" s="1126"/>
      <c r="CE162" s="1126"/>
    </row>
    <row r="163" spans="1:83" s="19" customFormat="1" ht="30">
      <c r="A163" s="1197"/>
      <c r="B163" s="1112" t="s">
        <v>1229</v>
      </c>
      <c r="C163" s="1198"/>
      <c r="D163" s="1198"/>
      <c r="E163" s="1198"/>
      <c r="F163" s="1198"/>
      <c r="G163" s="1198"/>
      <c r="H163" s="772">
        <v>170</v>
      </c>
      <c r="I163" s="773">
        <v>100</v>
      </c>
      <c r="J163" s="773"/>
      <c r="K163" s="480">
        <v>1.05</v>
      </c>
      <c r="L163" s="480">
        <v>1.05</v>
      </c>
      <c r="M163" s="480"/>
      <c r="N163" s="773">
        <v>178.5</v>
      </c>
      <c r="O163" s="773">
        <v>105</v>
      </c>
      <c r="P163" s="773"/>
      <c r="Q163" s="1214"/>
      <c r="R163" s="1215"/>
      <c r="S163" s="1215"/>
      <c r="T163" s="864"/>
      <c r="U163" s="155"/>
      <c r="V163" s="155"/>
      <c r="W163" s="155"/>
      <c r="X163" s="155"/>
      <c r="Y163" s="1126"/>
      <c r="Z163" s="1126"/>
      <c r="AA163" s="1126"/>
      <c r="AB163" s="1126"/>
      <c r="AC163" s="1126"/>
      <c r="AD163" s="1126"/>
      <c r="AE163" s="1126"/>
      <c r="AF163" s="1126"/>
      <c r="AG163" s="1126"/>
      <c r="AH163" s="1126"/>
      <c r="AI163" s="1126"/>
      <c r="AJ163" s="1126"/>
      <c r="AK163" s="1126"/>
      <c r="AL163" s="1126"/>
      <c r="AM163" s="1126"/>
      <c r="AN163" s="1126"/>
      <c r="AO163" s="1126"/>
      <c r="AP163" s="1126"/>
      <c r="AQ163" s="1126"/>
      <c r="AR163" s="1126"/>
      <c r="AS163" s="1126"/>
      <c r="AT163" s="1126"/>
      <c r="AU163" s="1126"/>
      <c r="AV163" s="1126"/>
      <c r="AW163" s="1126"/>
      <c r="AX163" s="1126"/>
      <c r="AY163" s="1126"/>
      <c r="AZ163" s="1126"/>
      <c r="BA163" s="1126"/>
      <c r="BB163" s="1126"/>
      <c r="BC163" s="1126"/>
      <c r="BD163" s="1126"/>
      <c r="BE163" s="1126"/>
      <c r="BF163" s="1126"/>
      <c r="BG163" s="1126"/>
      <c r="BH163" s="1126"/>
      <c r="BI163" s="1126"/>
      <c r="BJ163" s="1126"/>
      <c r="BK163" s="1126"/>
      <c r="BL163" s="1126"/>
      <c r="BM163" s="1126"/>
      <c r="BN163" s="1126"/>
      <c r="BO163" s="1126"/>
      <c r="BP163" s="1126"/>
      <c r="BQ163" s="1126"/>
      <c r="BR163" s="1126"/>
      <c r="BS163" s="1126"/>
      <c r="BT163" s="1126"/>
      <c r="BU163" s="1126"/>
      <c r="BV163" s="1126"/>
      <c r="BW163" s="1126"/>
      <c r="BX163" s="1126"/>
      <c r="BY163" s="1126"/>
      <c r="BZ163" s="1126"/>
      <c r="CA163" s="1126"/>
      <c r="CB163" s="1126"/>
      <c r="CC163" s="1126"/>
      <c r="CD163" s="1126"/>
      <c r="CE163" s="1126"/>
    </row>
    <row r="164" spans="1:83" s="19" customFormat="1" ht="30">
      <c r="A164" s="1197"/>
      <c r="B164" s="1112" t="s">
        <v>1230</v>
      </c>
      <c r="C164" s="1198"/>
      <c r="D164" s="1198"/>
      <c r="E164" s="1198"/>
      <c r="F164" s="1198"/>
      <c r="G164" s="1198"/>
      <c r="H164" s="772">
        <v>60</v>
      </c>
      <c r="I164" s="773"/>
      <c r="J164" s="773"/>
      <c r="K164" s="480">
        <v>1.05</v>
      </c>
      <c r="L164" s="480"/>
      <c r="M164" s="480"/>
      <c r="N164" s="773">
        <v>63</v>
      </c>
      <c r="O164" s="773"/>
      <c r="P164" s="773"/>
      <c r="Q164" s="1214"/>
      <c r="R164" s="1215"/>
      <c r="S164" s="1215"/>
      <c r="T164" s="864"/>
      <c r="U164" s="155"/>
      <c r="V164" s="155"/>
      <c r="W164" s="155"/>
      <c r="X164" s="155"/>
      <c r="Y164" s="1126"/>
      <c r="Z164" s="1126"/>
      <c r="AA164" s="1126"/>
      <c r="AB164" s="1126"/>
      <c r="AC164" s="1126"/>
      <c r="AD164" s="1126"/>
      <c r="AE164" s="1126"/>
      <c r="AF164" s="1126"/>
      <c r="AG164" s="1126"/>
      <c r="AH164" s="1126"/>
      <c r="AI164" s="1126"/>
      <c r="AJ164" s="1126"/>
      <c r="AK164" s="1126"/>
      <c r="AL164" s="1126"/>
      <c r="AM164" s="1126"/>
      <c r="AN164" s="1126"/>
      <c r="AO164" s="1126"/>
      <c r="AP164" s="1126"/>
      <c r="AQ164" s="1126"/>
      <c r="AR164" s="1126"/>
      <c r="AS164" s="1126"/>
      <c r="AT164" s="1126"/>
      <c r="AU164" s="1126"/>
      <c r="AV164" s="1126"/>
      <c r="AW164" s="1126"/>
      <c r="AX164" s="1126"/>
      <c r="AY164" s="1126"/>
      <c r="AZ164" s="1126"/>
      <c r="BA164" s="1126"/>
      <c r="BB164" s="1126"/>
      <c r="BC164" s="1126"/>
      <c r="BD164" s="1126"/>
      <c r="BE164" s="1126"/>
      <c r="BF164" s="1126"/>
      <c r="BG164" s="1126"/>
      <c r="BH164" s="1126"/>
      <c r="BI164" s="1126"/>
      <c r="BJ164" s="1126"/>
      <c r="BK164" s="1126"/>
      <c r="BL164" s="1126"/>
      <c r="BM164" s="1126"/>
      <c r="BN164" s="1126"/>
      <c r="BO164" s="1126"/>
      <c r="BP164" s="1126"/>
      <c r="BQ164" s="1126"/>
      <c r="BR164" s="1126"/>
      <c r="BS164" s="1126"/>
      <c r="BT164" s="1126"/>
      <c r="BU164" s="1126"/>
      <c r="BV164" s="1126"/>
      <c r="BW164" s="1126"/>
      <c r="BX164" s="1126"/>
      <c r="BY164" s="1126"/>
      <c r="BZ164" s="1126"/>
      <c r="CA164" s="1126"/>
      <c r="CB164" s="1126"/>
      <c r="CC164" s="1126"/>
      <c r="CD164" s="1126"/>
      <c r="CE164" s="1126"/>
    </row>
    <row r="165" spans="1:83" s="19" customFormat="1" ht="30">
      <c r="A165" s="1197"/>
      <c r="B165" s="1112" t="s">
        <v>1231</v>
      </c>
      <c r="C165" s="1198"/>
      <c r="D165" s="1198"/>
      <c r="E165" s="1198"/>
      <c r="F165" s="1198"/>
      <c r="G165" s="1198"/>
      <c r="H165" s="772">
        <v>70</v>
      </c>
      <c r="I165" s="773">
        <v>50</v>
      </c>
      <c r="J165" s="773">
        <v>30</v>
      </c>
      <c r="K165" s="480" t="s">
        <v>1232</v>
      </c>
      <c r="L165" s="480" t="s">
        <v>1233</v>
      </c>
      <c r="M165" s="480" t="s">
        <v>1233</v>
      </c>
      <c r="N165" s="773">
        <v>77</v>
      </c>
      <c r="O165" s="773">
        <v>52.5</v>
      </c>
      <c r="P165" s="773">
        <v>31.5</v>
      </c>
      <c r="Q165" s="1214"/>
      <c r="R165" s="1215"/>
      <c r="S165" s="1215"/>
      <c r="T165" s="864"/>
      <c r="U165" s="155"/>
      <c r="V165" s="155"/>
      <c r="W165" s="155"/>
      <c r="X165" s="155"/>
      <c r="Y165" s="1126"/>
      <c r="Z165" s="1126"/>
      <c r="AA165" s="1126"/>
      <c r="AB165" s="1126"/>
      <c r="AC165" s="1126"/>
      <c r="AD165" s="1126"/>
      <c r="AE165" s="1126"/>
      <c r="AF165" s="1126"/>
      <c r="AG165" s="1126"/>
      <c r="AH165" s="1126"/>
      <c r="AI165" s="1126"/>
      <c r="AJ165" s="1126"/>
      <c r="AK165" s="1126"/>
      <c r="AL165" s="1126"/>
      <c r="AM165" s="1126"/>
      <c r="AN165" s="1126"/>
      <c r="AO165" s="1126"/>
      <c r="AP165" s="1126"/>
      <c r="AQ165" s="1126"/>
      <c r="AR165" s="1126"/>
      <c r="AS165" s="1126"/>
      <c r="AT165" s="1126"/>
      <c r="AU165" s="1126"/>
      <c r="AV165" s="1126"/>
      <c r="AW165" s="1126"/>
      <c r="AX165" s="1126"/>
      <c r="AY165" s="1126"/>
      <c r="AZ165" s="1126"/>
      <c r="BA165" s="1126"/>
      <c r="BB165" s="1126"/>
      <c r="BC165" s="1126"/>
      <c r="BD165" s="1126"/>
      <c r="BE165" s="1126"/>
      <c r="BF165" s="1126"/>
      <c r="BG165" s="1126"/>
      <c r="BH165" s="1126"/>
      <c r="BI165" s="1126"/>
      <c r="BJ165" s="1126"/>
      <c r="BK165" s="1126"/>
      <c r="BL165" s="1126"/>
      <c r="BM165" s="1126"/>
      <c r="BN165" s="1126"/>
      <c r="BO165" s="1126"/>
      <c r="BP165" s="1126"/>
      <c r="BQ165" s="1126"/>
      <c r="BR165" s="1126"/>
      <c r="BS165" s="1126"/>
      <c r="BT165" s="1126"/>
      <c r="BU165" s="1126"/>
      <c r="BV165" s="1126"/>
      <c r="BW165" s="1126"/>
      <c r="BX165" s="1126"/>
      <c r="BY165" s="1126"/>
      <c r="BZ165" s="1126"/>
      <c r="CA165" s="1126"/>
      <c r="CB165" s="1126"/>
      <c r="CC165" s="1126"/>
      <c r="CD165" s="1126"/>
      <c r="CE165" s="1126"/>
    </row>
    <row r="166" spans="1:83" s="19" customFormat="1" ht="30">
      <c r="A166" s="1197"/>
      <c r="B166" s="1112" t="s">
        <v>1234</v>
      </c>
      <c r="C166" s="1198"/>
      <c r="D166" s="1198"/>
      <c r="E166" s="1198"/>
      <c r="F166" s="1198"/>
      <c r="G166" s="1198"/>
      <c r="H166" s="772">
        <v>50</v>
      </c>
      <c r="I166" s="773">
        <v>40</v>
      </c>
      <c r="J166" s="773"/>
      <c r="K166" s="480" t="s">
        <v>1233</v>
      </c>
      <c r="L166" s="480" t="s">
        <v>1233</v>
      </c>
      <c r="M166" s="480"/>
      <c r="N166" s="773">
        <v>52.5</v>
      </c>
      <c r="O166" s="773">
        <v>42</v>
      </c>
      <c r="P166" s="773"/>
      <c r="Q166" s="1214"/>
      <c r="R166" s="1215"/>
      <c r="S166" s="1215"/>
      <c r="T166" s="864"/>
      <c r="U166" s="155"/>
      <c r="V166" s="155"/>
      <c r="W166" s="155"/>
      <c r="X166" s="155"/>
      <c r="Y166" s="1126"/>
      <c r="Z166" s="1126"/>
      <c r="AA166" s="1126"/>
      <c r="AB166" s="1126"/>
      <c r="AC166" s="1126"/>
      <c r="AD166" s="1126"/>
      <c r="AE166" s="1126"/>
      <c r="AF166" s="1126"/>
      <c r="AG166" s="1126"/>
      <c r="AH166" s="1126"/>
      <c r="AI166" s="1126"/>
      <c r="AJ166" s="1126"/>
      <c r="AK166" s="1126"/>
      <c r="AL166" s="1126"/>
      <c r="AM166" s="1126"/>
      <c r="AN166" s="1126"/>
      <c r="AO166" s="1126"/>
      <c r="AP166" s="1126"/>
      <c r="AQ166" s="1126"/>
      <c r="AR166" s="1126"/>
      <c r="AS166" s="1126"/>
      <c r="AT166" s="1126"/>
      <c r="AU166" s="1126"/>
      <c r="AV166" s="1126"/>
      <c r="AW166" s="1126"/>
      <c r="AX166" s="1126"/>
      <c r="AY166" s="1126"/>
      <c r="AZ166" s="1126"/>
      <c r="BA166" s="1126"/>
      <c r="BB166" s="1126"/>
      <c r="BC166" s="1126"/>
      <c r="BD166" s="1126"/>
      <c r="BE166" s="1126"/>
      <c r="BF166" s="1126"/>
      <c r="BG166" s="1126"/>
      <c r="BH166" s="1126"/>
      <c r="BI166" s="1126"/>
      <c r="BJ166" s="1126"/>
      <c r="BK166" s="1126"/>
      <c r="BL166" s="1126"/>
      <c r="BM166" s="1126"/>
      <c r="BN166" s="1126"/>
      <c r="BO166" s="1126"/>
      <c r="BP166" s="1126"/>
      <c r="BQ166" s="1126"/>
      <c r="BR166" s="1126"/>
      <c r="BS166" s="1126"/>
      <c r="BT166" s="1126"/>
      <c r="BU166" s="1126"/>
      <c r="BV166" s="1126"/>
      <c r="BW166" s="1126"/>
      <c r="BX166" s="1126"/>
      <c r="BY166" s="1126"/>
      <c r="BZ166" s="1126"/>
      <c r="CA166" s="1126"/>
      <c r="CB166" s="1126"/>
      <c r="CC166" s="1126"/>
      <c r="CD166" s="1126"/>
      <c r="CE166" s="1126"/>
    </row>
    <row r="167" spans="1:83" s="19" customFormat="1" ht="30">
      <c r="A167" s="1199"/>
      <c r="B167" s="1112" t="s">
        <v>1235</v>
      </c>
      <c r="C167" s="1200"/>
      <c r="D167" s="1200"/>
      <c r="E167" s="1200"/>
      <c r="F167" s="1200"/>
      <c r="G167" s="1200"/>
      <c r="H167" s="772">
        <v>40</v>
      </c>
      <c r="I167" s="773"/>
      <c r="J167" s="773"/>
      <c r="K167" s="480" t="s">
        <v>1236</v>
      </c>
      <c r="L167" s="480"/>
      <c r="M167" s="480"/>
      <c r="N167" s="773">
        <v>42</v>
      </c>
      <c r="O167" s="773"/>
      <c r="P167" s="773"/>
      <c r="Q167" s="1216"/>
      <c r="R167" s="1217"/>
      <c r="S167" s="1217"/>
      <c r="T167" s="865"/>
      <c r="U167" s="155"/>
      <c r="V167" s="155"/>
      <c r="W167" s="155"/>
      <c r="X167" s="155"/>
      <c r="Y167" s="1126"/>
      <c r="Z167" s="1126"/>
      <c r="AA167" s="1126"/>
      <c r="AB167" s="1126"/>
      <c r="AC167" s="1126"/>
      <c r="AD167" s="1126"/>
      <c r="AE167" s="1126"/>
      <c r="AF167" s="1126"/>
      <c r="AG167" s="1126"/>
      <c r="AH167" s="1126"/>
      <c r="AI167" s="1126"/>
      <c r="AJ167" s="1126"/>
      <c r="AK167" s="1126"/>
      <c r="AL167" s="1126"/>
      <c r="AM167" s="1126"/>
      <c r="AN167" s="1126"/>
      <c r="AO167" s="1126"/>
      <c r="AP167" s="1126"/>
      <c r="AQ167" s="1126"/>
      <c r="AR167" s="1126"/>
      <c r="AS167" s="1126"/>
      <c r="AT167" s="1126"/>
      <c r="AU167" s="1126"/>
      <c r="AV167" s="1126"/>
      <c r="AW167" s="1126"/>
      <c r="AX167" s="1126"/>
      <c r="AY167" s="1126"/>
      <c r="AZ167" s="1126"/>
      <c r="BA167" s="1126"/>
      <c r="BB167" s="1126"/>
      <c r="BC167" s="1126"/>
      <c r="BD167" s="1126"/>
      <c r="BE167" s="1126"/>
      <c r="BF167" s="1126"/>
      <c r="BG167" s="1126"/>
      <c r="BH167" s="1126"/>
      <c r="BI167" s="1126"/>
      <c r="BJ167" s="1126"/>
      <c r="BK167" s="1126"/>
      <c r="BL167" s="1126"/>
      <c r="BM167" s="1126"/>
      <c r="BN167" s="1126"/>
      <c r="BO167" s="1126"/>
      <c r="BP167" s="1126"/>
      <c r="BQ167" s="1126"/>
      <c r="BR167" s="1126"/>
      <c r="BS167" s="1126"/>
      <c r="BT167" s="1126"/>
      <c r="BU167" s="1126"/>
      <c r="BV167" s="1126"/>
      <c r="BW167" s="1126"/>
      <c r="BX167" s="1126"/>
      <c r="BY167" s="1126"/>
      <c r="BZ167" s="1126"/>
      <c r="CA167" s="1126"/>
      <c r="CB167" s="1126"/>
      <c r="CC167" s="1126"/>
      <c r="CD167" s="1126"/>
      <c r="CE167" s="1126"/>
    </row>
    <row r="168" spans="1:83" s="88" customFormat="1" ht="13.9" customHeight="1">
      <c r="A168" s="1201" t="s">
        <v>201</v>
      </c>
      <c r="B168" s="1202" t="s">
        <v>32</v>
      </c>
      <c r="C168" s="1175"/>
      <c r="D168" s="1175"/>
      <c r="E168" s="1202"/>
      <c r="F168" s="1175"/>
      <c r="G168" s="1175"/>
      <c r="H168" s="790"/>
      <c r="I168" s="790"/>
      <c r="J168" s="790"/>
      <c r="K168" s="490"/>
      <c r="L168" s="490"/>
      <c r="M168" s="490"/>
      <c r="N168" s="787"/>
      <c r="O168" s="787"/>
      <c r="P168" s="787"/>
      <c r="Q168" s="790"/>
      <c r="R168" s="790"/>
      <c r="S168" s="790"/>
      <c r="T168" s="98"/>
      <c r="U168" s="173"/>
      <c r="V168" s="173"/>
      <c r="W168" s="173"/>
      <c r="X168" s="173"/>
      <c r="Y168" s="1083"/>
      <c r="Z168" s="1083"/>
      <c r="AA168" s="1083"/>
      <c r="AB168" s="1083"/>
      <c r="AC168" s="1083"/>
      <c r="AD168" s="1083"/>
      <c r="AE168" s="1083"/>
      <c r="AF168" s="1083"/>
      <c r="AG168" s="1083"/>
      <c r="AH168" s="1083"/>
      <c r="AI168" s="1083"/>
      <c r="AJ168" s="1083"/>
      <c r="AK168" s="1083"/>
      <c r="AL168" s="1083"/>
      <c r="AM168" s="1083"/>
      <c r="AN168" s="1083"/>
      <c r="AO168" s="1083"/>
      <c r="AP168" s="1083"/>
      <c r="AQ168" s="1083"/>
      <c r="AR168" s="1083"/>
      <c r="AS168" s="1083"/>
      <c r="AT168" s="1083"/>
      <c r="AU168" s="1083"/>
      <c r="AV168" s="1083"/>
      <c r="AW168" s="1083"/>
      <c r="AX168" s="1083"/>
      <c r="AY168" s="1083"/>
      <c r="AZ168" s="1083"/>
      <c r="BA168" s="1083"/>
      <c r="BB168" s="1083"/>
      <c r="BC168" s="1083"/>
      <c r="BD168" s="1083"/>
      <c r="BE168" s="1083"/>
      <c r="BF168" s="1083"/>
      <c r="BG168" s="1083"/>
      <c r="BH168" s="1083"/>
      <c r="BI168" s="1083"/>
      <c r="BJ168" s="1083"/>
      <c r="BK168" s="1083"/>
      <c r="BL168" s="1083"/>
      <c r="BM168" s="1083"/>
      <c r="BN168" s="1083"/>
      <c r="BO168" s="1083"/>
      <c r="BP168" s="1083"/>
      <c r="BQ168" s="1083"/>
      <c r="BR168" s="1083"/>
      <c r="BS168" s="1083"/>
      <c r="BT168" s="1083"/>
      <c r="BU168" s="1083"/>
      <c r="BV168" s="1083"/>
      <c r="BW168" s="1083"/>
      <c r="BX168" s="1083"/>
      <c r="BY168" s="1083"/>
      <c r="BZ168" s="1083"/>
      <c r="CA168" s="1083"/>
      <c r="CB168" s="1083"/>
      <c r="CC168" s="1083"/>
      <c r="CD168" s="1083"/>
      <c r="CE168" s="1083"/>
    </row>
    <row r="169" spans="1:83" s="88" customFormat="1" ht="78.75">
      <c r="A169" s="1103" t="s">
        <v>75</v>
      </c>
      <c r="B169" s="1104" t="s">
        <v>478</v>
      </c>
      <c r="C169" s="1105"/>
      <c r="D169" s="1105"/>
      <c r="E169" s="1104" t="s">
        <v>478</v>
      </c>
      <c r="F169" s="1105" t="s">
        <v>479</v>
      </c>
      <c r="G169" s="1105" t="s">
        <v>480</v>
      </c>
      <c r="H169" s="787">
        <v>300</v>
      </c>
      <c r="I169" s="787">
        <v>160</v>
      </c>
      <c r="J169" s="787">
        <v>130</v>
      </c>
      <c r="K169" s="490">
        <v>1.1499999999999999</v>
      </c>
      <c r="L169" s="490">
        <v>1.05</v>
      </c>
      <c r="M169" s="490">
        <v>1.05</v>
      </c>
      <c r="N169" s="787">
        <f t="shared" ref="N169:P187" si="3">K169*H169</f>
        <v>345</v>
      </c>
      <c r="O169" s="787">
        <f t="shared" si="3"/>
        <v>168</v>
      </c>
      <c r="P169" s="787">
        <f t="shared" si="3"/>
        <v>136.5</v>
      </c>
      <c r="Q169" s="787">
        <v>360</v>
      </c>
      <c r="R169" s="787">
        <v>180</v>
      </c>
      <c r="S169" s="787">
        <v>140</v>
      </c>
      <c r="T169" s="73" t="s">
        <v>116</v>
      </c>
      <c r="U169" s="158"/>
      <c r="V169" s="158"/>
      <c r="W169" s="158"/>
      <c r="X169" s="158"/>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s="1083"/>
      <c r="AV169" s="1083"/>
      <c r="AW169" s="1083"/>
      <c r="AX169" s="1083"/>
      <c r="AY169" s="1083"/>
      <c r="AZ169" s="1083"/>
      <c r="BA169" s="1083"/>
      <c r="BB169" s="1083"/>
      <c r="BC169" s="1083"/>
      <c r="BD169" s="1083"/>
      <c r="BE169" s="1083"/>
      <c r="BF169" s="1083"/>
      <c r="BG169" s="1083"/>
      <c r="BH169" s="1083"/>
      <c r="BI169" s="1083"/>
      <c r="BJ169" s="1083"/>
      <c r="BK169" s="1083"/>
      <c r="BL169" s="1083"/>
      <c r="BM169" s="1083"/>
      <c r="BN169" s="1083"/>
      <c r="BO169" s="1083"/>
      <c r="BP169" s="1083"/>
      <c r="BQ169" s="1083"/>
      <c r="BR169" s="1083"/>
      <c r="BS169" s="1083"/>
      <c r="BT169" s="1083"/>
      <c r="BU169" s="1083"/>
      <c r="BV169" s="1083"/>
      <c r="BW169" s="1083"/>
      <c r="BX169" s="1083"/>
      <c r="BY169" s="1083"/>
      <c r="BZ169" s="1083"/>
      <c r="CA169" s="1083"/>
      <c r="CB169" s="1083"/>
      <c r="CC169" s="1083"/>
      <c r="CD169" s="1083"/>
      <c r="CE169" s="1083"/>
    </row>
    <row r="170" spans="1:83" s="88" customFormat="1" ht="47.25" customHeight="1">
      <c r="A170" s="1106" t="s">
        <v>76</v>
      </c>
      <c r="B170" s="1104" t="s">
        <v>481</v>
      </c>
      <c r="C170" s="1105" t="s">
        <v>482</v>
      </c>
      <c r="D170" s="1105" t="s">
        <v>483</v>
      </c>
      <c r="E170" s="1107" t="s">
        <v>484</v>
      </c>
      <c r="F170" s="1107" t="s">
        <v>485</v>
      </c>
      <c r="G170" s="1107" t="s">
        <v>486</v>
      </c>
      <c r="H170" s="812">
        <v>360</v>
      </c>
      <c r="I170" s="812">
        <v>190</v>
      </c>
      <c r="J170" s="812">
        <v>130</v>
      </c>
      <c r="K170" s="873">
        <v>1.1499999999999999</v>
      </c>
      <c r="L170" s="873">
        <v>1.05</v>
      </c>
      <c r="M170" s="873">
        <v>1.05</v>
      </c>
      <c r="N170" s="812">
        <f t="shared" si="3"/>
        <v>413.99999999999994</v>
      </c>
      <c r="O170" s="812">
        <f t="shared" si="3"/>
        <v>199.5</v>
      </c>
      <c r="P170" s="812">
        <f t="shared" si="3"/>
        <v>136.5</v>
      </c>
      <c r="Q170" s="812">
        <v>430</v>
      </c>
      <c r="R170" s="812">
        <v>210</v>
      </c>
      <c r="S170" s="812">
        <v>140</v>
      </c>
      <c r="T170" s="812" t="s">
        <v>117</v>
      </c>
      <c r="U170" s="158"/>
      <c r="V170" s="158"/>
      <c r="W170" s="158"/>
      <c r="X170" s="158"/>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s="1083"/>
      <c r="AV170" s="1083"/>
      <c r="AW170" s="1083"/>
      <c r="AX170" s="1083"/>
      <c r="AY170" s="1083"/>
      <c r="AZ170" s="1083"/>
      <c r="BA170" s="1083"/>
      <c r="BB170" s="1083"/>
      <c r="BC170" s="1083"/>
      <c r="BD170" s="1083"/>
      <c r="BE170" s="1083"/>
      <c r="BF170" s="1083"/>
      <c r="BG170" s="1083"/>
      <c r="BH170" s="1083"/>
      <c r="BI170" s="1083"/>
      <c r="BJ170" s="1083"/>
      <c r="BK170" s="1083"/>
      <c r="BL170" s="1083"/>
      <c r="BM170" s="1083"/>
      <c r="BN170" s="1083"/>
      <c r="BO170" s="1083"/>
      <c r="BP170" s="1083"/>
      <c r="BQ170" s="1083"/>
      <c r="BR170" s="1083"/>
      <c r="BS170" s="1083"/>
      <c r="BT170" s="1083"/>
      <c r="BU170" s="1083"/>
      <c r="BV170" s="1083"/>
      <c r="BW170" s="1083"/>
      <c r="BX170" s="1083"/>
      <c r="BY170" s="1083"/>
      <c r="BZ170" s="1083"/>
      <c r="CA170" s="1083"/>
      <c r="CB170" s="1083"/>
      <c r="CC170" s="1083"/>
      <c r="CD170" s="1083"/>
      <c r="CE170" s="1083"/>
    </row>
    <row r="171" spans="1:83" s="88" customFormat="1" ht="31.5">
      <c r="A171" s="1108"/>
      <c r="B171" s="1104" t="s">
        <v>487</v>
      </c>
      <c r="C171" s="1105" t="s">
        <v>488</v>
      </c>
      <c r="D171" s="1105" t="s">
        <v>489</v>
      </c>
      <c r="E171" s="1109"/>
      <c r="F171" s="1109"/>
      <c r="G171" s="1109"/>
      <c r="H171" s="813"/>
      <c r="I171" s="813"/>
      <c r="J171" s="813"/>
      <c r="K171" s="874"/>
      <c r="L171" s="874"/>
      <c r="M171" s="874"/>
      <c r="N171" s="813"/>
      <c r="O171" s="813"/>
      <c r="P171" s="813"/>
      <c r="Q171" s="813"/>
      <c r="R171" s="813"/>
      <c r="S171" s="813"/>
      <c r="T171" s="813"/>
      <c r="U171" s="158"/>
      <c r="V171" s="158"/>
      <c r="W171" s="158"/>
      <c r="X171" s="158"/>
      <c r="Y171" s="1083"/>
      <c r="Z171" s="1083"/>
      <c r="AA171" s="1083"/>
      <c r="AB171" s="1083"/>
      <c r="AC171" s="1083"/>
      <c r="AD171" s="1083"/>
      <c r="AE171" s="1083"/>
      <c r="AF171" s="1083"/>
      <c r="AG171" s="1083"/>
      <c r="AH171" s="1083"/>
      <c r="AI171" s="1083"/>
      <c r="AJ171" s="1083"/>
      <c r="AK171" s="1083"/>
      <c r="AL171" s="1083"/>
      <c r="AM171" s="1083"/>
      <c r="AN171" s="1083"/>
      <c r="AO171" s="1083"/>
      <c r="AP171" s="1083"/>
      <c r="AQ171" s="1083"/>
      <c r="AR171" s="1083"/>
      <c r="AS171" s="1083"/>
      <c r="AT171" s="1083"/>
      <c r="AU171" s="1083"/>
      <c r="AV171" s="1083"/>
      <c r="AW171" s="1083"/>
      <c r="AX171" s="1083"/>
      <c r="AY171" s="1083"/>
      <c r="AZ171" s="1083"/>
      <c r="BA171" s="1083"/>
      <c r="BB171" s="1083"/>
      <c r="BC171" s="1083"/>
      <c r="BD171" s="1083"/>
      <c r="BE171" s="1083"/>
      <c r="BF171" s="1083"/>
      <c r="BG171" s="1083"/>
      <c r="BH171" s="1083"/>
      <c r="BI171" s="1083"/>
      <c r="BJ171" s="1083"/>
      <c r="BK171" s="1083"/>
      <c r="BL171" s="1083"/>
      <c r="BM171" s="1083"/>
      <c r="BN171" s="1083"/>
      <c r="BO171" s="1083"/>
      <c r="BP171" s="1083"/>
      <c r="BQ171" s="1083"/>
      <c r="BR171" s="1083"/>
      <c r="BS171" s="1083"/>
      <c r="BT171" s="1083"/>
      <c r="BU171" s="1083"/>
      <c r="BV171" s="1083"/>
      <c r="BW171" s="1083"/>
      <c r="BX171" s="1083"/>
      <c r="BY171" s="1083"/>
      <c r="BZ171" s="1083"/>
      <c r="CA171" s="1083"/>
      <c r="CB171" s="1083"/>
      <c r="CC171" s="1083"/>
      <c r="CD171" s="1083"/>
      <c r="CE171" s="1083"/>
    </row>
    <row r="172" spans="1:83" s="88" customFormat="1" ht="31.5">
      <c r="A172" s="1103">
        <v>2.2999999999999998</v>
      </c>
      <c r="B172" s="1104" t="s">
        <v>490</v>
      </c>
      <c r="C172" s="1105" t="s">
        <v>491</v>
      </c>
      <c r="D172" s="1105" t="s">
        <v>492</v>
      </c>
      <c r="E172" s="1104" t="s">
        <v>490</v>
      </c>
      <c r="F172" s="1105" t="s">
        <v>491</v>
      </c>
      <c r="G172" s="1105" t="s">
        <v>495</v>
      </c>
      <c r="H172" s="787">
        <v>650</v>
      </c>
      <c r="I172" s="787"/>
      <c r="J172" s="787"/>
      <c r="K172" s="490">
        <v>1.2</v>
      </c>
      <c r="L172" s="490"/>
      <c r="M172" s="490"/>
      <c r="N172" s="787">
        <f t="shared" si="3"/>
        <v>780</v>
      </c>
      <c r="O172" s="787"/>
      <c r="P172" s="787"/>
      <c r="Q172" s="787">
        <v>800</v>
      </c>
      <c r="R172" s="787"/>
      <c r="S172" s="787"/>
      <c r="T172" s="73" t="s">
        <v>118</v>
      </c>
      <c r="U172" s="158"/>
      <c r="V172" s="158"/>
      <c r="W172" s="158"/>
      <c r="X172" s="158"/>
      <c r="Y172" s="1083"/>
      <c r="Z172" s="1083"/>
      <c r="AA172" s="1083"/>
      <c r="AB172" s="1083"/>
      <c r="AC172" s="1083"/>
      <c r="AD172" s="1083"/>
      <c r="AE172" s="1083"/>
      <c r="AF172" s="1083"/>
      <c r="AG172" s="1083"/>
      <c r="AH172" s="1083"/>
      <c r="AI172" s="1083"/>
      <c r="AJ172" s="1083"/>
      <c r="AK172" s="1083"/>
      <c r="AL172" s="1083"/>
      <c r="AM172" s="1083"/>
      <c r="AN172" s="1083"/>
      <c r="AO172" s="1083"/>
      <c r="AP172" s="1083"/>
      <c r="AQ172" s="1083"/>
      <c r="AR172" s="1083"/>
      <c r="AS172" s="1083"/>
      <c r="AT172" s="1083"/>
      <c r="AU172" s="1083"/>
      <c r="AV172" s="1083"/>
      <c r="AW172" s="1083"/>
      <c r="AX172" s="1083"/>
      <c r="AY172" s="1083"/>
      <c r="AZ172" s="1083"/>
      <c r="BA172" s="1083"/>
      <c r="BB172" s="1083"/>
      <c r="BC172" s="1083"/>
      <c r="BD172" s="1083"/>
      <c r="BE172" s="1083"/>
      <c r="BF172" s="1083"/>
      <c r="BG172" s="1083"/>
      <c r="BH172" s="1083"/>
      <c r="BI172" s="1083"/>
      <c r="BJ172" s="1083"/>
      <c r="BK172" s="1083"/>
      <c r="BL172" s="1083"/>
      <c r="BM172" s="1083"/>
      <c r="BN172" s="1083"/>
      <c r="BO172" s="1083"/>
      <c r="BP172" s="1083"/>
      <c r="BQ172" s="1083"/>
      <c r="BR172" s="1083"/>
      <c r="BS172" s="1083"/>
      <c r="BT172" s="1083"/>
      <c r="BU172" s="1083"/>
      <c r="BV172" s="1083"/>
      <c r="BW172" s="1083"/>
      <c r="BX172" s="1083"/>
      <c r="BY172" s="1083"/>
      <c r="BZ172" s="1083"/>
      <c r="CA172" s="1083"/>
      <c r="CB172" s="1083"/>
      <c r="CC172" s="1083"/>
      <c r="CD172" s="1083"/>
      <c r="CE172" s="1083"/>
    </row>
    <row r="173" spans="1:83" s="88" customFormat="1" ht="31.5">
      <c r="A173" s="1103">
        <v>2.4</v>
      </c>
      <c r="B173" s="1104" t="s">
        <v>493</v>
      </c>
      <c r="C173" s="1105" t="s">
        <v>494</v>
      </c>
      <c r="D173" s="1105" t="s">
        <v>474</v>
      </c>
      <c r="E173" s="1104" t="s">
        <v>493</v>
      </c>
      <c r="F173" s="1105" t="s">
        <v>494</v>
      </c>
      <c r="G173" s="1105" t="s">
        <v>495</v>
      </c>
      <c r="H173" s="787">
        <v>650</v>
      </c>
      <c r="I173" s="787"/>
      <c r="J173" s="787"/>
      <c r="K173" s="490">
        <v>1.2</v>
      </c>
      <c r="L173" s="490"/>
      <c r="M173" s="490"/>
      <c r="N173" s="787">
        <f t="shared" si="3"/>
        <v>780</v>
      </c>
      <c r="O173" s="787"/>
      <c r="P173" s="787"/>
      <c r="Q173" s="787"/>
      <c r="R173" s="787"/>
      <c r="S173" s="787"/>
      <c r="T173" s="73" t="s">
        <v>118</v>
      </c>
      <c r="U173" s="158"/>
      <c r="V173" s="158"/>
      <c r="W173" s="158"/>
      <c r="X173" s="158"/>
      <c r="Y173" s="1083"/>
      <c r="Z173" s="1083"/>
      <c r="AA173" s="1083"/>
      <c r="AB173" s="1083"/>
      <c r="AC173" s="1083"/>
      <c r="AD173" s="1083"/>
      <c r="AE173" s="1083"/>
      <c r="AF173" s="1083"/>
      <c r="AG173" s="1083"/>
      <c r="AH173" s="1083"/>
      <c r="AI173" s="1083"/>
      <c r="AJ173" s="1083"/>
      <c r="AK173" s="1083"/>
      <c r="AL173" s="1083"/>
      <c r="AM173" s="1083"/>
      <c r="AN173" s="1083"/>
      <c r="AO173" s="1083"/>
      <c r="AP173" s="1083"/>
      <c r="AQ173" s="1083"/>
      <c r="AR173" s="1083"/>
      <c r="AS173" s="1083"/>
      <c r="AT173" s="1083"/>
      <c r="AU173" s="1083"/>
      <c r="AV173" s="1083"/>
      <c r="AW173" s="1083"/>
      <c r="AX173" s="1083"/>
      <c r="AY173" s="1083"/>
      <c r="AZ173" s="1083"/>
      <c r="BA173" s="1083"/>
      <c r="BB173" s="1083"/>
      <c r="BC173" s="1083"/>
      <c r="BD173" s="1083"/>
      <c r="BE173" s="1083"/>
      <c r="BF173" s="1083"/>
      <c r="BG173" s="1083"/>
      <c r="BH173" s="1083"/>
      <c r="BI173" s="1083"/>
      <c r="BJ173" s="1083"/>
      <c r="BK173" s="1083"/>
      <c r="BL173" s="1083"/>
      <c r="BM173" s="1083"/>
      <c r="BN173" s="1083"/>
      <c r="BO173" s="1083"/>
      <c r="BP173" s="1083"/>
      <c r="BQ173" s="1083"/>
      <c r="BR173" s="1083"/>
      <c r="BS173" s="1083"/>
      <c r="BT173" s="1083"/>
      <c r="BU173" s="1083"/>
      <c r="BV173" s="1083"/>
      <c r="BW173" s="1083"/>
      <c r="BX173" s="1083"/>
      <c r="BY173" s="1083"/>
      <c r="BZ173" s="1083"/>
      <c r="CA173" s="1083"/>
      <c r="CB173" s="1083"/>
      <c r="CC173" s="1083"/>
      <c r="CD173" s="1083"/>
      <c r="CE173" s="1083"/>
    </row>
    <row r="174" spans="1:83" s="88" customFormat="1" ht="31.5">
      <c r="A174" s="1103">
        <v>2.5</v>
      </c>
      <c r="B174" s="1104" t="s">
        <v>496</v>
      </c>
      <c r="C174" s="1105" t="s">
        <v>151</v>
      </c>
      <c r="D174" s="1105" t="s">
        <v>490</v>
      </c>
      <c r="E174" s="1104" t="s">
        <v>496</v>
      </c>
      <c r="F174" s="1105" t="s">
        <v>151</v>
      </c>
      <c r="G174" s="1105" t="s">
        <v>497</v>
      </c>
      <c r="H174" s="787">
        <v>750</v>
      </c>
      <c r="I174" s="787"/>
      <c r="J174" s="787"/>
      <c r="K174" s="490">
        <v>1.2</v>
      </c>
      <c r="L174" s="490"/>
      <c r="M174" s="490"/>
      <c r="N174" s="787">
        <f t="shared" si="3"/>
        <v>900</v>
      </c>
      <c r="O174" s="787"/>
      <c r="P174" s="787"/>
      <c r="Q174" s="787">
        <v>950</v>
      </c>
      <c r="R174" s="787"/>
      <c r="S174" s="787"/>
      <c r="T174" s="73" t="s">
        <v>118</v>
      </c>
      <c r="U174" s="158"/>
      <c r="V174" s="158"/>
      <c r="W174" s="158"/>
      <c r="X174" s="158"/>
      <c r="Y174" s="1083"/>
      <c r="Z174" s="1083"/>
      <c r="AA174" s="1083"/>
      <c r="AB174" s="1083"/>
      <c r="AC174" s="1083"/>
      <c r="AD174" s="1083"/>
      <c r="AE174" s="1083"/>
      <c r="AF174" s="1083"/>
      <c r="AG174" s="1083"/>
      <c r="AH174" s="1083"/>
      <c r="AI174" s="1083"/>
      <c r="AJ174" s="1083"/>
      <c r="AK174" s="1083"/>
      <c r="AL174" s="1083"/>
      <c r="AM174" s="1083"/>
      <c r="AN174" s="1083"/>
      <c r="AO174" s="1083"/>
      <c r="AP174" s="1083"/>
      <c r="AQ174" s="1083"/>
      <c r="AR174" s="1083"/>
      <c r="AS174" s="1083"/>
      <c r="AT174" s="1083"/>
      <c r="AU174" s="1083"/>
      <c r="AV174" s="1083"/>
      <c r="AW174" s="1083"/>
      <c r="AX174" s="1083"/>
      <c r="AY174" s="1083"/>
      <c r="AZ174" s="1083"/>
      <c r="BA174" s="1083"/>
      <c r="BB174" s="1083"/>
      <c r="BC174" s="1083"/>
      <c r="BD174" s="1083"/>
      <c r="BE174" s="1083"/>
      <c r="BF174" s="1083"/>
      <c r="BG174" s="1083"/>
      <c r="BH174" s="1083"/>
      <c r="BI174" s="1083"/>
      <c r="BJ174" s="1083"/>
      <c r="BK174" s="1083"/>
      <c r="BL174" s="1083"/>
      <c r="BM174" s="1083"/>
      <c r="BN174" s="1083"/>
      <c r="BO174" s="1083"/>
      <c r="BP174" s="1083"/>
      <c r="BQ174" s="1083"/>
      <c r="BR174" s="1083"/>
      <c r="BS174" s="1083"/>
      <c r="BT174" s="1083"/>
      <c r="BU174" s="1083"/>
      <c r="BV174" s="1083"/>
      <c r="BW174" s="1083"/>
      <c r="BX174" s="1083"/>
      <c r="BY174" s="1083"/>
      <c r="BZ174" s="1083"/>
      <c r="CA174" s="1083"/>
      <c r="CB174" s="1083"/>
      <c r="CC174" s="1083"/>
      <c r="CD174" s="1083"/>
      <c r="CE174" s="1083"/>
    </row>
    <row r="175" spans="1:83" s="88" customFormat="1" ht="78.75">
      <c r="A175" s="1103">
        <v>2.6</v>
      </c>
      <c r="B175" s="1104" t="s">
        <v>501</v>
      </c>
      <c r="C175" s="1105" t="s">
        <v>502</v>
      </c>
      <c r="D175" s="1105" t="s">
        <v>503</v>
      </c>
      <c r="E175" s="1104" t="s">
        <v>504</v>
      </c>
      <c r="F175" s="1105" t="s">
        <v>502</v>
      </c>
      <c r="G175" s="1105" t="s">
        <v>505</v>
      </c>
      <c r="H175" s="787">
        <v>450</v>
      </c>
      <c r="I175" s="787"/>
      <c r="J175" s="787"/>
      <c r="K175" s="490">
        <v>1.1499999999999999</v>
      </c>
      <c r="L175" s="490"/>
      <c r="M175" s="490"/>
      <c r="N175" s="787">
        <f t="shared" si="3"/>
        <v>517.5</v>
      </c>
      <c r="O175" s="787"/>
      <c r="P175" s="787"/>
      <c r="Q175" s="787">
        <v>550</v>
      </c>
      <c r="R175" s="787"/>
      <c r="S175" s="787"/>
      <c r="T175" s="73" t="s">
        <v>763</v>
      </c>
      <c r="U175" s="158"/>
      <c r="V175" s="158"/>
      <c r="W175" s="158"/>
      <c r="X175" s="158"/>
      <c r="Y175" s="1083"/>
      <c r="Z175" s="1083"/>
      <c r="AA175" s="1083"/>
      <c r="AB175" s="1083"/>
      <c r="AC175" s="1083"/>
      <c r="AD175" s="1083"/>
      <c r="AE175" s="1083"/>
      <c r="AF175" s="1083"/>
      <c r="AG175" s="1083"/>
      <c r="AH175" s="1083"/>
      <c r="AI175" s="1083"/>
      <c r="AJ175" s="1083"/>
      <c r="AK175" s="1083"/>
      <c r="AL175" s="1083"/>
      <c r="AM175" s="1083"/>
      <c r="AN175" s="1083"/>
      <c r="AO175" s="1083"/>
      <c r="AP175" s="1083"/>
      <c r="AQ175" s="1083"/>
      <c r="AR175" s="1083"/>
      <c r="AS175" s="1083"/>
      <c r="AT175" s="1083"/>
      <c r="AU175" s="1083"/>
      <c r="AV175" s="1083"/>
      <c r="AW175" s="1083"/>
      <c r="AX175" s="1083"/>
      <c r="AY175" s="1083"/>
      <c r="AZ175" s="1083"/>
      <c r="BA175" s="1083"/>
      <c r="BB175" s="1083"/>
      <c r="BC175" s="1083"/>
      <c r="BD175" s="1083"/>
      <c r="BE175" s="1083"/>
      <c r="BF175" s="1083"/>
      <c r="BG175" s="1083"/>
      <c r="BH175" s="1083"/>
      <c r="BI175" s="1083"/>
      <c r="BJ175" s="1083"/>
      <c r="BK175" s="1083"/>
      <c r="BL175" s="1083"/>
      <c r="BM175" s="1083"/>
      <c r="BN175" s="1083"/>
      <c r="BO175" s="1083"/>
      <c r="BP175" s="1083"/>
      <c r="BQ175" s="1083"/>
      <c r="BR175" s="1083"/>
      <c r="BS175" s="1083"/>
      <c r="BT175" s="1083"/>
      <c r="BU175" s="1083"/>
      <c r="BV175" s="1083"/>
      <c r="BW175" s="1083"/>
      <c r="BX175" s="1083"/>
      <c r="BY175" s="1083"/>
      <c r="BZ175" s="1083"/>
      <c r="CA175" s="1083"/>
      <c r="CB175" s="1083"/>
      <c r="CC175" s="1083"/>
      <c r="CD175" s="1083"/>
      <c r="CE175" s="1083"/>
    </row>
    <row r="176" spans="1:83" s="88" customFormat="1" ht="31.5">
      <c r="A176" s="1103">
        <v>2.7</v>
      </c>
      <c r="B176" s="1104" t="s">
        <v>506</v>
      </c>
      <c r="C176" s="1105" t="s">
        <v>507</v>
      </c>
      <c r="D176" s="1105" t="s">
        <v>508</v>
      </c>
      <c r="E176" s="1104" t="s">
        <v>506</v>
      </c>
      <c r="F176" s="1105" t="s">
        <v>507</v>
      </c>
      <c r="G176" s="1105" t="s">
        <v>509</v>
      </c>
      <c r="H176" s="787">
        <v>450</v>
      </c>
      <c r="I176" s="787"/>
      <c r="J176" s="787"/>
      <c r="K176" s="490">
        <v>1.1499999999999999</v>
      </c>
      <c r="L176" s="490"/>
      <c r="M176" s="490"/>
      <c r="N176" s="787">
        <f t="shared" si="3"/>
        <v>517.5</v>
      </c>
      <c r="O176" s="787"/>
      <c r="P176" s="787"/>
      <c r="Q176" s="787">
        <v>550</v>
      </c>
      <c r="R176" s="787"/>
      <c r="S176" s="787"/>
      <c r="T176" s="73" t="s">
        <v>118</v>
      </c>
      <c r="U176" s="158"/>
      <c r="V176" s="158"/>
      <c r="W176" s="158"/>
      <c r="X176" s="158"/>
      <c r="Y176" s="1083"/>
      <c r="Z176" s="1083"/>
      <c r="AA176" s="1083"/>
      <c r="AB176" s="1083"/>
      <c r="AC176" s="1083"/>
      <c r="AD176" s="1083"/>
      <c r="AE176" s="1083"/>
      <c r="AF176" s="1083"/>
      <c r="AG176" s="1083"/>
      <c r="AH176" s="1083"/>
      <c r="AI176" s="1083"/>
      <c r="AJ176" s="1083"/>
      <c r="AK176" s="1083"/>
      <c r="AL176" s="1083"/>
      <c r="AM176" s="1083"/>
      <c r="AN176" s="1083"/>
      <c r="AO176" s="1083"/>
      <c r="AP176" s="1083"/>
      <c r="AQ176" s="1083"/>
      <c r="AR176" s="1083"/>
      <c r="AS176" s="1083"/>
      <c r="AT176" s="1083"/>
      <c r="AU176" s="1083"/>
      <c r="AV176" s="1083"/>
      <c r="AW176" s="1083"/>
      <c r="AX176" s="1083"/>
      <c r="AY176" s="1083"/>
      <c r="AZ176" s="1083"/>
      <c r="BA176" s="1083"/>
      <c r="BB176" s="1083"/>
      <c r="BC176" s="1083"/>
      <c r="BD176" s="1083"/>
      <c r="BE176" s="1083"/>
      <c r="BF176" s="1083"/>
      <c r="BG176" s="1083"/>
      <c r="BH176" s="1083"/>
      <c r="BI176" s="1083"/>
      <c r="BJ176" s="1083"/>
      <c r="BK176" s="1083"/>
      <c r="BL176" s="1083"/>
      <c r="BM176" s="1083"/>
      <c r="BN176" s="1083"/>
      <c r="BO176" s="1083"/>
      <c r="BP176" s="1083"/>
      <c r="BQ176" s="1083"/>
      <c r="BR176" s="1083"/>
      <c r="BS176" s="1083"/>
      <c r="BT176" s="1083"/>
      <c r="BU176" s="1083"/>
      <c r="BV176" s="1083"/>
      <c r="BW176" s="1083"/>
      <c r="BX176" s="1083"/>
      <c r="BY176" s="1083"/>
      <c r="BZ176" s="1083"/>
      <c r="CA176" s="1083"/>
      <c r="CB176" s="1083"/>
      <c r="CC176" s="1083"/>
      <c r="CD176" s="1083"/>
      <c r="CE176" s="1083"/>
    </row>
    <row r="177" spans="1:83" s="88" customFormat="1" ht="78.75">
      <c r="A177" s="1103">
        <v>2.8</v>
      </c>
      <c r="B177" s="1104" t="s">
        <v>510</v>
      </c>
      <c r="C177" s="1105" t="s">
        <v>511</v>
      </c>
      <c r="D177" s="1105" t="s">
        <v>503</v>
      </c>
      <c r="E177" s="1104" t="s">
        <v>512</v>
      </c>
      <c r="F177" s="1105" t="s">
        <v>513</v>
      </c>
      <c r="G177" s="1105" t="s">
        <v>514</v>
      </c>
      <c r="H177" s="787">
        <v>450</v>
      </c>
      <c r="I177" s="787"/>
      <c r="J177" s="787"/>
      <c r="K177" s="490">
        <v>1.1499999999999999</v>
      </c>
      <c r="L177" s="490"/>
      <c r="M177" s="490"/>
      <c r="N177" s="787">
        <f t="shared" si="3"/>
        <v>517.5</v>
      </c>
      <c r="O177" s="787"/>
      <c r="P177" s="787"/>
      <c r="Q177" s="787">
        <v>550</v>
      </c>
      <c r="R177" s="787"/>
      <c r="S177" s="787"/>
      <c r="T177" s="73" t="s">
        <v>763</v>
      </c>
      <c r="U177" s="158"/>
      <c r="V177" s="158"/>
      <c r="W177" s="158"/>
      <c r="X177" s="158"/>
      <c r="Y177" s="1083"/>
      <c r="Z177" s="1083"/>
      <c r="AA177" s="1083"/>
      <c r="AB177" s="1083"/>
      <c r="AC177" s="1083"/>
      <c r="AD177" s="1083"/>
      <c r="AE177" s="1083"/>
      <c r="AF177" s="1083"/>
      <c r="AG177" s="1083"/>
      <c r="AH177" s="1083"/>
      <c r="AI177" s="1083"/>
      <c r="AJ177" s="1083"/>
      <c r="AK177" s="1083"/>
      <c r="AL177" s="1083"/>
      <c r="AM177" s="1083"/>
      <c r="AN177" s="1083"/>
      <c r="AO177" s="1083"/>
      <c r="AP177" s="1083"/>
      <c r="AQ177" s="1083"/>
      <c r="AR177" s="1083"/>
      <c r="AS177" s="1083"/>
      <c r="AT177" s="1083"/>
      <c r="AU177" s="1083"/>
      <c r="AV177" s="1083"/>
      <c r="AW177" s="1083"/>
      <c r="AX177" s="1083"/>
      <c r="AY177" s="1083"/>
      <c r="AZ177" s="1083"/>
      <c r="BA177" s="1083"/>
      <c r="BB177" s="1083"/>
      <c r="BC177" s="1083"/>
      <c r="BD177" s="1083"/>
      <c r="BE177" s="1083"/>
      <c r="BF177" s="1083"/>
      <c r="BG177" s="1083"/>
      <c r="BH177" s="1083"/>
      <c r="BI177" s="1083"/>
      <c r="BJ177" s="1083"/>
      <c r="BK177" s="1083"/>
      <c r="BL177" s="1083"/>
      <c r="BM177" s="1083"/>
      <c r="BN177" s="1083"/>
      <c r="BO177" s="1083"/>
      <c r="BP177" s="1083"/>
      <c r="BQ177" s="1083"/>
      <c r="BR177" s="1083"/>
      <c r="BS177" s="1083"/>
      <c r="BT177" s="1083"/>
      <c r="BU177" s="1083"/>
      <c r="BV177" s="1083"/>
      <c r="BW177" s="1083"/>
      <c r="BX177" s="1083"/>
      <c r="BY177" s="1083"/>
      <c r="BZ177" s="1083"/>
      <c r="CA177" s="1083"/>
      <c r="CB177" s="1083"/>
      <c r="CC177" s="1083"/>
      <c r="CD177" s="1083"/>
      <c r="CE177" s="1083"/>
    </row>
    <row r="178" spans="1:83" s="88" customFormat="1" ht="31.5">
      <c r="A178" s="1103">
        <v>2.9</v>
      </c>
      <c r="B178" s="1104" t="s">
        <v>515</v>
      </c>
      <c r="C178" s="1105" t="s">
        <v>516</v>
      </c>
      <c r="D178" s="1105" t="s">
        <v>517</v>
      </c>
      <c r="E178" s="1104" t="s">
        <v>515</v>
      </c>
      <c r="F178" s="1105" t="s">
        <v>518</v>
      </c>
      <c r="G178" s="1105" t="s">
        <v>517</v>
      </c>
      <c r="H178" s="787">
        <v>450</v>
      </c>
      <c r="I178" s="787"/>
      <c r="J178" s="787"/>
      <c r="K178" s="490">
        <v>1.1499999999999999</v>
      </c>
      <c r="L178" s="490"/>
      <c r="M178" s="490"/>
      <c r="N178" s="787">
        <f t="shared" si="3"/>
        <v>517.5</v>
      </c>
      <c r="O178" s="787"/>
      <c r="P178" s="787"/>
      <c r="Q178" s="787">
        <v>550</v>
      </c>
      <c r="R178" s="787"/>
      <c r="S178" s="787"/>
      <c r="T178" s="73" t="s">
        <v>119</v>
      </c>
      <c r="U178" s="158"/>
      <c r="V178" s="158"/>
      <c r="W178" s="158"/>
      <c r="X178" s="158"/>
      <c r="Y178" s="1083"/>
      <c r="Z178" s="1083"/>
      <c r="AA178" s="1083"/>
      <c r="AB178" s="1083"/>
      <c r="AC178" s="1083"/>
      <c r="AD178" s="1083"/>
      <c r="AE178" s="1083"/>
      <c r="AF178" s="1083"/>
      <c r="AG178" s="1083"/>
      <c r="AH178" s="1083"/>
      <c r="AI178" s="1083"/>
      <c r="AJ178" s="1083"/>
      <c r="AK178" s="1083"/>
      <c r="AL178" s="1083"/>
      <c r="AM178" s="1083"/>
      <c r="AN178" s="1083"/>
      <c r="AO178" s="1083"/>
      <c r="AP178" s="1083"/>
      <c r="AQ178" s="1083"/>
      <c r="AR178" s="1083"/>
      <c r="AS178" s="1083"/>
      <c r="AT178" s="1083"/>
      <c r="AU178" s="1083"/>
      <c r="AV178" s="1083"/>
      <c r="AW178" s="1083"/>
      <c r="AX178" s="1083"/>
      <c r="AY178" s="1083"/>
      <c r="AZ178" s="1083"/>
      <c r="BA178" s="1083"/>
      <c r="BB178" s="1083"/>
      <c r="BC178" s="1083"/>
      <c r="BD178" s="1083"/>
      <c r="BE178" s="1083"/>
      <c r="BF178" s="1083"/>
      <c r="BG178" s="1083"/>
      <c r="BH178" s="1083"/>
      <c r="BI178" s="1083"/>
      <c r="BJ178" s="1083"/>
      <c r="BK178" s="1083"/>
      <c r="BL178" s="1083"/>
      <c r="BM178" s="1083"/>
      <c r="BN178" s="1083"/>
      <c r="BO178" s="1083"/>
      <c r="BP178" s="1083"/>
      <c r="BQ178" s="1083"/>
      <c r="BR178" s="1083"/>
      <c r="BS178" s="1083"/>
      <c r="BT178" s="1083"/>
      <c r="BU178" s="1083"/>
      <c r="BV178" s="1083"/>
      <c r="BW178" s="1083"/>
      <c r="BX178" s="1083"/>
      <c r="BY178" s="1083"/>
      <c r="BZ178" s="1083"/>
      <c r="CA178" s="1083"/>
      <c r="CB178" s="1083"/>
      <c r="CC178" s="1083"/>
      <c r="CD178" s="1083"/>
      <c r="CE178" s="1083"/>
    </row>
    <row r="179" spans="1:83" s="88" customFormat="1" ht="78.75">
      <c r="A179" s="1110">
        <v>2.1</v>
      </c>
      <c r="B179" s="1104" t="s">
        <v>519</v>
      </c>
      <c r="C179" s="1105" t="s">
        <v>507</v>
      </c>
      <c r="D179" s="1105" t="s">
        <v>508</v>
      </c>
      <c r="E179" s="1104" t="s">
        <v>520</v>
      </c>
      <c r="F179" s="1105" t="s">
        <v>521</v>
      </c>
      <c r="G179" s="1105" t="s">
        <v>522</v>
      </c>
      <c r="H179" s="787">
        <v>450</v>
      </c>
      <c r="I179" s="787"/>
      <c r="J179" s="787"/>
      <c r="K179" s="490">
        <v>1.1499999999999999</v>
      </c>
      <c r="L179" s="490"/>
      <c r="M179" s="490"/>
      <c r="N179" s="787">
        <f t="shared" si="3"/>
        <v>517.5</v>
      </c>
      <c r="O179" s="787"/>
      <c r="P179" s="787"/>
      <c r="Q179" s="787">
        <v>550</v>
      </c>
      <c r="R179" s="787"/>
      <c r="S179" s="787"/>
      <c r="T179" s="73" t="s">
        <v>763</v>
      </c>
      <c r="U179" s="158"/>
      <c r="V179" s="158"/>
      <c r="W179" s="158"/>
      <c r="X179" s="158"/>
      <c r="Y179" s="1083"/>
      <c r="Z179" s="1083"/>
      <c r="AA179" s="1083"/>
      <c r="AB179" s="1083"/>
      <c r="AC179" s="1083"/>
      <c r="AD179" s="1083"/>
      <c r="AE179" s="1083"/>
      <c r="AF179" s="1083"/>
      <c r="AG179" s="1083"/>
      <c r="AH179" s="1083"/>
      <c r="AI179" s="1083"/>
      <c r="AJ179" s="1083"/>
      <c r="AK179" s="1083"/>
      <c r="AL179" s="1083"/>
      <c r="AM179" s="1083"/>
      <c r="AN179" s="1083"/>
      <c r="AO179" s="1083"/>
      <c r="AP179" s="1083"/>
      <c r="AQ179" s="1083"/>
      <c r="AR179" s="1083"/>
      <c r="AS179" s="1083"/>
      <c r="AT179" s="1083"/>
      <c r="AU179" s="1083"/>
      <c r="AV179" s="1083"/>
      <c r="AW179" s="1083"/>
      <c r="AX179" s="1083"/>
      <c r="AY179" s="1083"/>
      <c r="AZ179" s="1083"/>
      <c r="BA179" s="1083"/>
      <c r="BB179" s="1083"/>
      <c r="BC179" s="1083"/>
      <c r="BD179" s="1083"/>
      <c r="BE179" s="1083"/>
      <c r="BF179" s="1083"/>
      <c r="BG179" s="1083"/>
      <c r="BH179" s="1083"/>
      <c r="BI179" s="1083"/>
      <c r="BJ179" s="1083"/>
      <c r="BK179" s="1083"/>
      <c r="BL179" s="1083"/>
      <c r="BM179" s="1083"/>
      <c r="BN179" s="1083"/>
      <c r="BO179" s="1083"/>
      <c r="BP179" s="1083"/>
      <c r="BQ179" s="1083"/>
      <c r="BR179" s="1083"/>
      <c r="BS179" s="1083"/>
      <c r="BT179" s="1083"/>
      <c r="BU179" s="1083"/>
      <c r="BV179" s="1083"/>
      <c r="BW179" s="1083"/>
      <c r="BX179" s="1083"/>
      <c r="BY179" s="1083"/>
      <c r="BZ179" s="1083"/>
      <c r="CA179" s="1083"/>
      <c r="CB179" s="1083"/>
      <c r="CC179" s="1083"/>
      <c r="CD179" s="1083"/>
      <c r="CE179" s="1083"/>
    </row>
    <row r="180" spans="1:83" s="88" customFormat="1" ht="31.5">
      <c r="A180" s="1103">
        <v>2.11</v>
      </c>
      <c r="B180" s="1117" t="s">
        <v>548</v>
      </c>
      <c r="C180" s="1118" t="s">
        <v>551</v>
      </c>
      <c r="D180" s="1118" t="s">
        <v>44</v>
      </c>
      <c r="E180" s="1104" t="s">
        <v>548</v>
      </c>
      <c r="F180" s="1105" t="s">
        <v>549</v>
      </c>
      <c r="G180" s="1105" t="s">
        <v>44</v>
      </c>
      <c r="H180" s="787">
        <v>450</v>
      </c>
      <c r="I180" s="787"/>
      <c r="J180" s="787"/>
      <c r="K180" s="490">
        <v>1.1499999999999999</v>
      </c>
      <c r="L180" s="490"/>
      <c r="M180" s="490"/>
      <c r="N180" s="787">
        <f t="shared" si="3"/>
        <v>517.5</v>
      </c>
      <c r="O180" s="787"/>
      <c r="P180" s="787"/>
      <c r="Q180" s="787">
        <v>550</v>
      </c>
      <c r="R180" s="787"/>
      <c r="S180" s="787"/>
      <c r="T180" s="186" t="s">
        <v>123</v>
      </c>
      <c r="U180" s="158"/>
      <c r="V180" s="158"/>
      <c r="W180" s="158"/>
      <c r="X180" s="158"/>
      <c r="Y180" s="1083"/>
      <c r="Z180" s="1083"/>
      <c r="AA180" s="1083"/>
      <c r="AB180" s="1083"/>
      <c r="AC180" s="1083"/>
      <c r="AD180" s="1083"/>
      <c r="AE180" s="1083"/>
      <c r="AF180" s="1083"/>
      <c r="AG180" s="1083"/>
      <c r="AH180" s="1083"/>
      <c r="AI180" s="1083"/>
      <c r="AJ180" s="1083"/>
      <c r="AK180" s="1083"/>
      <c r="AL180" s="1083"/>
      <c r="AM180" s="1083"/>
      <c r="AN180" s="1083"/>
      <c r="AO180" s="1083"/>
      <c r="AP180" s="1083"/>
      <c r="AQ180" s="1083"/>
      <c r="AR180" s="1083"/>
      <c r="AS180" s="1083"/>
      <c r="AT180" s="1083"/>
      <c r="AU180" s="1083"/>
      <c r="AV180" s="1083"/>
      <c r="AW180" s="1083"/>
      <c r="AX180" s="1083"/>
      <c r="AY180" s="1083"/>
      <c r="AZ180" s="1083"/>
      <c r="BA180" s="1083"/>
      <c r="BB180" s="1083"/>
      <c r="BC180" s="1083"/>
      <c r="BD180" s="1083"/>
      <c r="BE180" s="1083"/>
      <c r="BF180" s="1083"/>
      <c r="BG180" s="1083"/>
      <c r="BH180" s="1083"/>
      <c r="BI180" s="1083"/>
      <c r="BJ180" s="1083"/>
      <c r="BK180" s="1083"/>
      <c r="BL180" s="1083"/>
      <c r="BM180" s="1083"/>
      <c r="BN180" s="1083"/>
      <c r="BO180" s="1083"/>
      <c r="BP180" s="1083"/>
      <c r="BQ180" s="1083"/>
      <c r="BR180" s="1083"/>
      <c r="BS180" s="1083"/>
      <c r="BT180" s="1083"/>
      <c r="BU180" s="1083"/>
      <c r="BV180" s="1083"/>
      <c r="BW180" s="1083"/>
      <c r="BX180" s="1083"/>
      <c r="BY180" s="1083"/>
      <c r="BZ180" s="1083"/>
      <c r="CA180" s="1083"/>
      <c r="CB180" s="1083"/>
      <c r="CC180" s="1083"/>
      <c r="CD180" s="1083"/>
      <c r="CE180" s="1083"/>
    </row>
    <row r="181" spans="1:83" s="88" customFormat="1" ht="63">
      <c r="A181" s="1110">
        <v>2.12</v>
      </c>
      <c r="B181" s="1117" t="s">
        <v>574</v>
      </c>
      <c r="C181" s="1118" t="s">
        <v>575</v>
      </c>
      <c r="D181" s="1118" t="s">
        <v>576</v>
      </c>
      <c r="E181" s="1104" t="s">
        <v>577</v>
      </c>
      <c r="F181" s="1105" t="s">
        <v>554</v>
      </c>
      <c r="G181" s="1105" t="s">
        <v>578</v>
      </c>
      <c r="H181" s="787">
        <v>350</v>
      </c>
      <c r="I181" s="787">
        <v>190</v>
      </c>
      <c r="J181" s="787">
        <v>130</v>
      </c>
      <c r="K181" s="490">
        <v>1.1499999999999999</v>
      </c>
      <c r="L181" s="490">
        <v>1.1000000000000001</v>
      </c>
      <c r="M181" s="490">
        <v>1.05</v>
      </c>
      <c r="N181" s="787">
        <f t="shared" si="3"/>
        <v>402.49999999999994</v>
      </c>
      <c r="O181" s="787">
        <f t="shared" si="3"/>
        <v>209.00000000000003</v>
      </c>
      <c r="P181" s="787">
        <f t="shared" si="3"/>
        <v>136.5</v>
      </c>
      <c r="Q181" s="787">
        <v>420</v>
      </c>
      <c r="R181" s="787">
        <v>220</v>
      </c>
      <c r="S181" s="787">
        <v>140</v>
      </c>
      <c r="T181" s="186" t="s">
        <v>112</v>
      </c>
      <c r="U181" s="158"/>
      <c r="V181" s="158"/>
      <c r="W181" s="158"/>
      <c r="X181" s="158"/>
      <c r="Y181" s="1083"/>
      <c r="Z181" s="1083"/>
      <c r="AA181" s="1083"/>
      <c r="AB181" s="1083"/>
      <c r="AC181" s="1083"/>
      <c r="AD181" s="1083"/>
      <c r="AE181" s="1083"/>
      <c r="AF181" s="1083"/>
      <c r="AG181" s="1083"/>
      <c r="AH181" s="1083"/>
      <c r="AI181" s="1083"/>
      <c r="AJ181" s="1083"/>
      <c r="AK181" s="1083"/>
      <c r="AL181" s="1083"/>
      <c r="AM181" s="1083"/>
      <c r="AN181" s="1083"/>
      <c r="AO181" s="1083"/>
      <c r="AP181" s="1083"/>
      <c r="AQ181" s="1083"/>
      <c r="AR181" s="1083"/>
      <c r="AS181" s="1083"/>
      <c r="AT181" s="1083"/>
      <c r="AU181" s="1083"/>
      <c r="AV181" s="1083"/>
      <c r="AW181" s="1083"/>
      <c r="AX181" s="1083"/>
      <c r="AY181" s="1083"/>
      <c r="AZ181" s="1083"/>
      <c r="BA181" s="1083"/>
      <c r="BB181" s="1083"/>
      <c r="BC181" s="1083"/>
      <c r="BD181" s="1083"/>
      <c r="BE181" s="1083"/>
      <c r="BF181" s="1083"/>
      <c r="BG181" s="1083"/>
      <c r="BH181" s="1083"/>
      <c r="BI181" s="1083"/>
      <c r="BJ181" s="1083"/>
      <c r="BK181" s="1083"/>
      <c r="BL181" s="1083"/>
      <c r="BM181" s="1083"/>
      <c r="BN181" s="1083"/>
      <c r="BO181" s="1083"/>
      <c r="BP181" s="1083"/>
      <c r="BQ181" s="1083"/>
      <c r="BR181" s="1083"/>
      <c r="BS181" s="1083"/>
      <c r="BT181" s="1083"/>
      <c r="BU181" s="1083"/>
      <c r="BV181" s="1083"/>
      <c r="BW181" s="1083"/>
      <c r="BX181" s="1083"/>
      <c r="BY181" s="1083"/>
      <c r="BZ181" s="1083"/>
      <c r="CA181" s="1083"/>
      <c r="CB181" s="1083"/>
      <c r="CC181" s="1083"/>
      <c r="CD181" s="1083"/>
      <c r="CE181" s="1083"/>
    </row>
    <row r="182" spans="1:83" s="88" customFormat="1" ht="63">
      <c r="A182" s="1103">
        <v>2.13</v>
      </c>
      <c r="B182" s="1117" t="s">
        <v>552</v>
      </c>
      <c r="C182" s="1118" t="s">
        <v>553</v>
      </c>
      <c r="D182" s="1118" t="s">
        <v>575</v>
      </c>
      <c r="E182" s="1104" t="s">
        <v>552</v>
      </c>
      <c r="F182" s="1105" t="s">
        <v>553</v>
      </c>
      <c r="G182" s="1105" t="s">
        <v>554</v>
      </c>
      <c r="H182" s="787">
        <v>350</v>
      </c>
      <c r="I182" s="787">
        <v>180</v>
      </c>
      <c r="J182" s="787">
        <v>130</v>
      </c>
      <c r="K182" s="490">
        <v>1.1499999999999999</v>
      </c>
      <c r="L182" s="490">
        <v>1.1000000000000001</v>
      </c>
      <c r="M182" s="490">
        <v>1.05</v>
      </c>
      <c r="N182" s="787">
        <f t="shared" si="3"/>
        <v>402.49999999999994</v>
      </c>
      <c r="O182" s="787">
        <f t="shared" si="3"/>
        <v>198.00000000000003</v>
      </c>
      <c r="P182" s="787">
        <f t="shared" si="3"/>
        <v>136.5</v>
      </c>
      <c r="Q182" s="787">
        <v>420</v>
      </c>
      <c r="R182" s="787">
        <v>210</v>
      </c>
      <c r="S182" s="787">
        <v>140</v>
      </c>
      <c r="T182" s="186" t="s">
        <v>125</v>
      </c>
      <c r="U182" s="158"/>
      <c r="V182" s="158"/>
      <c r="W182" s="158"/>
      <c r="X182" s="158"/>
      <c r="Y182" s="1083"/>
      <c r="Z182" s="1083"/>
      <c r="AA182" s="1083"/>
      <c r="AB182" s="1083"/>
      <c r="AC182" s="1083"/>
      <c r="AD182" s="1083"/>
      <c r="AE182" s="1083"/>
      <c r="AF182" s="1083"/>
      <c r="AG182" s="1083"/>
      <c r="AH182" s="1083"/>
      <c r="AI182" s="1083"/>
      <c r="AJ182" s="1083"/>
      <c r="AK182" s="1083"/>
      <c r="AL182" s="1083"/>
      <c r="AM182" s="1083"/>
      <c r="AN182" s="1083"/>
      <c r="AO182" s="1083"/>
      <c r="AP182" s="1083"/>
      <c r="AQ182" s="1083"/>
      <c r="AR182" s="1083"/>
      <c r="AS182" s="1083"/>
      <c r="AT182" s="1083"/>
      <c r="AU182" s="1083"/>
      <c r="AV182" s="1083"/>
      <c r="AW182" s="1083"/>
      <c r="AX182" s="1083"/>
      <c r="AY182" s="1083"/>
      <c r="AZ182" s="1083"/>
      <c r="BA182" s="1083"/>
      <c r="BB182" s="1083"/>
      <c r="BC182" s="1083"/>
      <c r="BD182" s="1083"/>
      <c r="BE182" s="1083"/>
      <c r="BF182" s="1083"/>
      <c r="BG182" s="1083"/>
      <c r="BH182" s="1083"/>
      <c r="BI182" s="1083"/>
      <c r="BJ182" s="1083"/>
      <c r="BK182" s="1083"/>
      <c r="BL182" s="1083"/>
      <c r="BM182" s="1083"/>
      <c r="BN182" s="1083"/>
      <c r="BO182" s="1083"/>
      <c r="BP182" s="1083"/>
      <c r="BQ182" s="1083"/>
      <c r="BR182" s="1083"/>
      <c r="BS182" s="1083"/>
      <c r="BT182" s="1083"/>
      <c r="BU182" s="1083"/>
      <c r="BV182" s="1083"/>
      <c r="BW182" s="1083"/>
      <c r="BX182" s="1083"/>
      <c r="BY182" s="1083"/>
      <c r="BZ182" s="1083"/>
      <c r="CA182" s="1083"/>
      <c r="CB182" s="1083"/>
      <c r="CC182" s="1083"/>
      <c r="CD182" s="1083"/>
      <c r="CE182" s="1083"/>
    </row>
    <row r="183" spans="1:83" s="88" customFormat="1" ht="63">
      <c r="A183" s="1110">
        <v>2.14</v>
      </c>
      <c r="B183" s="1117" t="s">
        <v>555</v>
      </c>
      <c r="C183" s="1118" t="s">
        <v>488</v>
      </c>
      <c r="D183" s="1118" t="s">
        <v>579</v>
      </c>
      <c r="E183" s="1104" t="s">
        <v>555</v>
      </c>
      <c r="F183" s="1105" t="s">
        <v>488</v>
      </c>
      <c r="G183" s="1105" t="s">
        <v>556</v>
      </c>
      <c r="H183" s="787">
        <v>360</v>
      </c>
      <c r="I183" s="787">
        <v>190</v>
      </c>
      <c r="J183" s="787">
        <v>130</v>
      </c>
      <c r="K183" s="490">
        <v>1.1499999999999999</v>
      </c>
      <c r="L183" s="490">
        <v>1.1000000000000001</v>
      </c>
      <c r="M183" s="490">
        <v>1.05</v>
      </c>
      <c r="N183" s="787">
        <f t="shared" si="3"/>
        <v>413.99999999999994</v>
      </c>
      <c r="O183" s="787">
        <f t="shared" si="3"/>
        <v>209.00000000000003</v>
      </c>
      <c r="P183" s="787">
        <f t="shared" si="3"/>
        <v>136.5</v>
      </c>
      <c r="Q183" s="787">
        <v>430</v>
      </c>
      <c r="R183" s="787">
        <v>220</v>
      </c>
      <c r="S183" s="787">
        <v>140</v>
      </c>
      <c r="T183" s="186" t="s">
        <v>125</v>
      </c>
      <c r="U183" s="158"/>
      <c r="V183" s="158"/>
      <c r="W183" s="158"/>
      <c r="X183" s="158"/>
      <c r="Y183" s="1083"/>
      <c r="Z183" s="1083"/>
      <c r="AA183" s="1083"/>
      <c r="AB183" s="1083"/>
      <c r="AC183" s="1083"/>
      <c r="AD183" s="1083"/>
      <c r="AE183" s="1083"/>
      <c r="AF183" s="1083"/>
      <c r="AG183" s="1083"/>
      <c r="AH183" s="1083"/>
      <c r="AI183" s="1083"/>
      <c r="AJ183" s="1083"/>
      <c r="AK183" s="1083"/>
      <c r="AL183" s="1083"/>
      <c r="AM183" s="1083"/>
      <c r="AN183" s="1083"/>
      <c r="AO183" s="1083"/>
      <c r="AP183" s="1083"/>
      <c r="AQ183" s="1083"/>
      <c r="AR183" s="1083"/>
      <c r="AS183" s="1083"/>
      <c r="AT183" s="1083"/>
      <c r="AU183" s="1083"/>
      <c r="AV183" s="1083"/>
      <c r="AW183" s="1083"/>
      <c r="AX183" s="1083"/>
      <c r="AY183" s="1083"/>
      <c r="AZ183" s="1083"/>
      <c r="BA183" s="1083"/>
      <c r="BB183" s="1083"/>
      <c r="BC183" s="1083"/>
      <c r="BD183" s="1083"/>
      <c r="BE183" s="1083"/>
      <c r="BF183" s="1083"/>
      <c r="BG183" s="1083"/>
      <c r="BH183" s="1083"/>
      <c r="BI183" s="1083"/>
      <c r="BJ183" s="1083"/>
      <c r="BK183" s="1083"/>
      <c r="BL183" s="1083"/>
      <c r="BM183" s="1083"/>
      <c r="BN183" s="1083"/>
      <c r="BO183" s="1083"/>
      <c r="BP183" s="1083"/>
      <c r="BQ183" s="1083"/>
      <c r="BR183" s="1083"/>
      <c r="BS183" s="1083"/>
      <c r="BT183" s="1083"/>
      <c r="BU183" s="1083"/>
      <c r="BV183" s="1083"/>
      <c r="BW183" s="1083"/>
      <c r="BX183" s="1083"/>
      <c r="BY183" s="1083"/>
      <c r="BZ183" s="1083"/>
      <c r="CA183" s="1083"/>
      <c r="CB183" s="1083"/>
      <c r="CC183" s="1083"/>
      <c r="CD183" s="1083"/>
      <c r="CE183" s="1083"/>
    </row>
    <row r="184" spans="1:83" s="88" customFormat="1" ht="31.5" customHeight="1">
      <c r="A184" s="1103">
        <v>2.15</v>
      </c>
      <c r="B184" s="1118" t="s">
        <v>150</v>
      </c>
      <c r="C184" s="1118" t="s">
        <v>151</v>
      </c>
      <c r="D184" s="1118" t="s">
        <v>152</v>
      </c>
      <c r="E184" s="1104" t="s">
        <v>150</v>
      </c>
      <c r="F184" s="1105" t="s">
        <v>151</v>
      </c>
      <c r="G184" s="1105" t="s">
        <v>428</v>
      </c>
      <c r="H184" s="787">
        <v>1000</v>
      </c>
      <c r="I184" s="787"/>
      <c r="J184" s="787"/>
      <c r="K184" s="490">
        <v>1.2</v>
      </c>
      <c r="L184" s="490"/>
      <c r="M184" s="490"/>
      <c r="N184" s="787">
        <f t="shared" si="3"/>
        <v>1200</v>
      </c>
      <c r="O184" s="787"/>
      <c r="P184" s="787"/>
      <c r="Q184" s="787">
        <v>1250</v>
      </c>
      <c r="R184" s="787"/>
      <c r="S184" s="787"/>
      <c r="T184" s="785" t="s">
        <v>153</v>
      </c>
      <c r="U184" s="158"/>
      <c r="V184" s="158"/>
      <c r="W184" s="158"/>
      <c r="X184" s="158"/>
      <c r="Y184" s="1083"/>
      <c r="Z184" s="1083"/>
      <c r="AA184" s="1083"/>
      <c r="AB184" s="1083"/>
      <c r="AC184" s="1083"/>
      <c r="AD184" s="1083"/>
      <c r="AE184" s="1083"/>
      <c r="AF184" s="1083"/>
      <c r="AG184" s="1083"/>
      <c r="AH184" s="1083"/>
      <c r="AI184" s="1083"/>
      <c r="AJ184" s="1083"/>
      <c r="AK184" s="1083"/>
      <c r="AL184" s="1083"/>
      <c r="AM184" s="1083"/>
      <c r="AN184" s="1083"/>
      <c r="AO184" s="1083"/>
      <c r="AP184" s="1083"/>
      <c r="AQ184" s="1083"/>
      <c r="AR184" s="1083"/>
      <c r="AS184" s="1083"/>
      <c r="AT184" s="1083"/>
      <c r="AU184" s="1083"/>
      <c r="AV184" s="1083"/>
      <c r="AW184" s="1083"/>
      <c r="AX184" s="1083"/>
      <c r="AY184" s="1083"/>
      <c r="AZ184" s="1083"/>
      <c r="BA184" s="1083"/>
      <c r="BB184" s="1083"/>
      <c r="BC184" s="1083"/>
      <c r="BD184" s="1083"/>
      <c r="BE184" s="1083"/>
      <c r="BF184" s="1083"/>
      <c r="BG184" s="1083"/>
      <c r="BH184" s="1083"/>
      <c r="BI184" s="1083"/>
      <c r="BJ184" s="1083"/>
      <c r="BK184" s="1083"/>
      <c r="BL184" s="1083"/>
      <c r="BM184" s="1083"/>
      <c r="BN184" s="1083"/>
      <c r="BO184" s="1083"/>
      <c r="BP184" s="1083"/>
      <c r="BQ184" s="1083"/>
      <c r="BR184" s="1083"/>
      <c r="BS184" s="1083"/>
      <c r="BT184" s="1083"/>
      <c r="BU184" s="1083"/>
      <c r="BV184" s="1083"/>
      <c r="BW184" s="1083"/>
      <c r="BX184" s="1083"/>
      <c r="BY184" s="1083"/>
      <c r="BZ184" s="1083"/>
      <c r="CA184" s="1083"/>
      <c r="CB184" s="1083"/>
      <c r="CC184" s="1083"/>
      <c r="CD184" s="1083"/>
      <c r="CE184" s="1083"/>
    </row>
    <row r="185" spans="1:83" s="19" customFormat="1" ht="31.5">
      <c r="A185" s="1110">
        <v>2.16</v>
      </c>
      <c r="B185" s="1194" t="s">
        <v>134</v>
      </c>
      <c r="C185" s="1194" t="s">
        <v>545</v>
      </c>
      <c r="D185" s="1194" t="s">
        <v>580</v>
      </c>
      <c r="E185" s="1193" t="s">
        <v>134</v>
      </c>
      <c r="F185" s="1194" t="s">
        <v>545</v>
      </c>
      <c r="G185" s="1194" t="s">
        <v>561</v>
      </c>
      <c r="H185" s="794">
        <v>450</v>
      </c>
      <c r="I185" s="794">
        <v>300</v>
      </c>
      <c r="J185" s="794">
        <v>180</v>
      </c>
      <c r="K185" s="490">
        <v>1.25</v>
      </c>
      <c r="L185" s="490">
        <v>1.2</v>
      </c>
      <c r="M185" s="490">
        <v>1.1000000000000001</v>
      </c>
      <c r="N185" s="787">
        <f t="shared" si="3"/>
        <v>562.5</v>
      </c>
      <c r="O185" s="787">
        <f t="shared" si="3"/>
        <v>360</v>
      </c>
      <c r="P185" s="787">
        <f t="shared" si="3"/>
        <v>198.00000000000003</v>
      </c>
      <c r="Q185" s="794">
        <v>580</v>
      </c>
      <c r="R185" s="794">
        <v>370</v>
      </c>
      <c r="S185" s="794">
        <v>210</v>
      </c>
      <c r="T185" s="154" t="s">
        <v>118</v>
      </c>
      <c r="U185" s="155"/>
      <c r="V185" s="155"/>
      <c r="W185" s="155"/>
      <c r="X185" s="155"/>
      <c r="Y185" s="1126"/>
      <c r="Z185" s="1126"/>
      <c r="AA185" s="1126"/>
      <c r="AB185" s="1126"/>
      <c r="AC185" s="1126"/>
      <c r="AD185" s="1126"/>
      <c r="AE185" s="1126"/>
      <c r="AF185" s="1126"/>
      <c r="AG185" s="1126"/>
      <c r="AH185" s="1126"/>
      <c r="AI185" s="1126"/>
      <c r="AJ185" s="1126"/>
      <c r="AK185" s="1126"/>
      <c r="AL185" s="1126"/>
      <c r="AM185" s="1126"/>
      <c r="AN185" s="1126"/>
      <c r="AO185" s="1126"/>
      <c r="AP185" s="1126"/>
      <c r="AQ185" s="1126"/>
      <c r="AR185" s="1126"/>
      <c r="AS185" s="1126"/>
      <c r="AT185" s="1126"/>
      <c r="AU185" s="1126"/>
      <c r="AV185" s="1126"/>
      <c r="AW185" s="1126"/>
      <c r="AX185" s="1126"/>
      <c r="AY185" s="1126"/>
      <c r="AZ185" s="1126"/>
      <c r="BA185" s="1126"/>
      <c r="BB185" s="1126"/>
      <c r="BC185" s="1126"/>
      <c r="BD185" s="1126"/>
      <c r="BE185" s="1126"/>
      <c r="BF185" s="1126"/>
      <c r="BG185" s="1126"/>
      <c r="BH185" s="1126"/>
      <c r="BI185" s="1126"/>
      <c r="BJ185" s="1126"/>
      <c r="BK185" s="1126"/>
      <c r="BL185" s="1126"/>
      <c r="BM185" s="1126"/>
      <c r="BN185" s="1126"/>
      <c r="BO185" s="1126"/>
      <c r="BP185" s="1126"/>
      <c r="BQ185" s="1126"/>
      <c r="BR185" s="1126"/>
      <c r="BS185" s="1126"/>
      <c r="BT185" s="1126"/>
      <c r="BU185" s="1126"/>
      <c r="BV185" s="1126"/>
      <c r="BW185" s="1126"/>
      <c r="BX185" s="1126"/>
      <c r="BY185" s="1126"/>
      <c r="BZ185" s="1126"/>
      <c r="CA185" s="1126"/>
      <c r="CB185" s="1126"/>
      <c r="CC185" s="1126"/>
      <c r="CD185" s="1126"/>
      <c r="CE185" s="1126"/>
    </row>
    <row r="186" spans="1:83" s="19" customFormat="1" ht="31.5">
      <c r="A186" s="1103">
        <v>2.17</v>
      </c>
      <c r="B186" s="1194" t="s">
        <v>557</v>
      </c>
      <c r="C186" s="1194" t="s">
        <v>581</v>
      </c>
      <c r="D186" s="1194" t="s">
        <v>545</v>
      </c>
      <c r="E186" s="1193" t="s">
        <v>557</v>
      </c>
      <c r="F186" s="1194" t="s">
        <v>562</v>
      </c>
      <c r="G186" s="1194" t="s">
        <v>545</v>
      </c>
      <c r="H186" s="794">
        <v>500</v>
      </c>
      <c r="I186" s="794">
        <v>380</v>
      </c>
      <c r="J186" s="794">
        <v>180</v>
      </c>
      <c r="K186" s="490">
        <v>1.2</v>
      </c>
      <c r="L186" s="490">
        <v>1.1499999999999999</v>
      </c>
      <c r="M186" s="490">
        <v>1.1000000000000001</v>
      </c>
      <c r="N186" s="787">
        <f t="shared" si="3"/>
        <v>600</v>
      </c>
      <c r="O186" s="787">
        <f t="shared" si="3"/>
        <v>436.99999999999994</v>
      </c>
      <c r="P186" s="787">
        <f t="shared" si="3"/>
        <v>198.00000000000003</v>
      </c>
      <c r="Q186" s="794">
        <v>620</v>
      </c>
      <c r="R186" s="794">
        <v>450</v>
      </c>
      <c r="S186" s="794">
        <v>210</v>
      </c>
      <c r="T186" s="154" t="s">
        <v>119</v>
      </c>
      <c r="U186" s="155"/>
      <c r="V186" s="155"/>
      <c r="W186" s="155"/>
      <c r="X186" s="155"/>
      <c r="Y186" s="1126"/>
      <c r="Z186" s="1126"/>
      <c r="AA186" s="1126"/>
      <c r="AB186" s="1126"/>
      <c r="AC186" s="1126"/>
      <c r="AD186" s="1126"/>
      <c r="AE186" s="1126"/>
      <c r="AF186" s="1126"/>
      <c r="AG186" s="1126"/>
      <c r="AH186" s="1126"/>
      <c r="AI186" s="1126"/>
      <c r="AJ186" s="1126"/>
      <c r="AK186" s="1126"/>
      <c r="AL186" s="1126"/>
      <c r="AM186" s="1126"/>
      <c r="AN186" s="1126"/>
      <c r="AO186" s="1126"/>
      <c r="AP186" s="1126"/>
      <c r="AQ186" s="1126"/>
      <c r="AR186" s="1126"/>
      <c r="AS186" s="1126"/>
      <c r="AT186" s="1126"/>
      <c r="AU186" s="1126"/>
      <c r="AV186" s="1126"/>
      <c r="AW186" s="1126"/>
      <c r="AX186" s="1126"/>
      <c r="AY186" s="1126"/>
      <c r="AZ186" s="1126"/>
      <c r="BA186" s="1126"/>
      <c r="BB186" s="1126"/>
      <c r="BC186" s="1126"/>
      <c r="BD186" s="1126"/>
      <c r="BE186" s="1126"/>
      <c r="BF186" s="1126"/>
      <c r="BG186" s="1126"/>
      <c r="BH186" s="1126"/>
      <c r="BI186" s="1126"/>
      <c r="BJ186" s="1126"/>
      <c r="BK186" s="1126"/>
      <c r="BL186" s="1126"/>
      <c r="BM186" s="1126"/>
      <c r="BN186" s="1126"/>
      <c r="BO186" s="1126"/>
      <c r="BP186" s="1126"/>
      <c r="BQ186" s="1126"/>
      <c r="BR186" s="1126"/>
      <c r="BS186" s="1126"/>
      <c r="BT186" s="1126"/>
      <c r="BU186" s="1126"/>
      <c r="BV186" s="1126"/>
      <c r="BW186" s="1126"/>
      <c r="BX186" s="1126"/>
      <c r="BY186" s="1126"/>
      <c r="BZ186" s="1126"/>
      <c r="CA186" s="1126"/>
      <c r="CB186" s="1126"/>
      <c r="CC186" s="1126"/>
      <c r="CD186" s="1126"/>
      <c r="CE186" s="1126"/>
    </row>
    <row r="187" spans="1:83" s="19" customFormat="1" ht="47.25">
      <c r="A187" s="1110">
        <v>2.1800000000000002</v>
      </c>
      <c r="B187" s="1194" t="s">
        <v>546</v>
      </c>
      <c r="C187" s="1194" t="s">
        <v>547</v>
      </c>
      <c r="D187" s="1194" t="s">
        <v>428</v>
      </c>
      <c r="E187" s="1193" t="s">
        <v>546</v>
      </c>
      <c r="F187" s="1194" t="s">
        <v>547</v>
      </c>
      <c r="G187" s="1194" t="s">
        <v>563</v>
      </c>
      <c r="H187" s="794">
        <v>450</v>
      </c>
      <c r="I187" s="794">
        <v>300</v>
      </c>
      <c r="J187" s="794">
        <v>180</v>
      </c>
      <c r="K187" s="490">
        <v>1.1499999999999999</v>
      </c>
      <c r="L187" s="490">
        <v>1.1000000000000001</v>
      </c>
      <c r="M187" s="490">
        <v>1.05</v>
      </c>
      <c r="N187" s="787">
        <f>K187*H187</f>
        <v>517.5</v>
      </c>
      <c r="O187" s="787">
        <f t="shared" si="3"/>
        <v>330</v>
      </c>
      <c r="P187" s="787">
        <f t="shared" si="3"/>
        <v>189</v>
      </c>
      <c r="Q187" s="794">
        <v>530</v>
      </c>
      <c r="R187" s="794">
        <v>340</v>
      </c>
      <c r="S187" s="794">
        <v>200</v>
      </c>
      <c r="T187" s="154" t="s">
        <v>118</v>
      </c>
      <c r="U187" s="155"/>
      <c r="V187" s="155"/>
      <c r="W187" s="155"/>
      <c r="X187" s="155"/>
      <c r="Y187" s="1126"/>
      <c r="Z187" s="1126"/>
      <c r="AA187" s="1126"/>
      <c r="AB187" s="1126"/>
      <c r="AC187" s="1126"/>
      <c r="AD187" s="1126"/>
      <c r="AE187" s="1126"/>
      <c r="AF187" s="1126"/>
      <c r="AG187" s="1126"/>
      <c r="AH187" s="1126"/>
      <c r="AI187" s="1126"/>
      <c r="AJ187" s="1126"/>
      <c r="AK187" s="1126"/>
      <c r="AL187" s="1126"/>
      <c r="AM187" s="1126"/>
      <c r="AN187" s="1126"/>
      <c r="AO187" s="1126"/>
      <c r="AP187" s="1126"/>
      <c r="AQ187" s="1126"/>
      <c r="AR187" s="1126"/>
      <c r="AS187" s="1126"/>
      <c r="AT187" s="1126"/>
      <c r="AU187" s="1126"/>
      <c r="AV187" s="1126"/>
      <c r="AW187" s="1126"/>
      <c r="AX187" s="1126"/>
      <c r="AY187" s="1126"/>
      <c r="AZ187" s="1126"/>
      <c r="BA187" s="1126"/>
      <c r="BB187" s="1126"/>
      <c r="BC187" s="1126"/>
      <c r="BD187" s="1126"/>
      <c r="BE187" s="1126"/>
      <c r="BF187" s="1126"/>
      <c r="BG187" s="1126"/>
      <c r="BH187" s="1126"/>
      <c r="BI187" s="1126"/>
      <c r="BJ187" s="1126"/>
      <c r="BK187" s="1126"/>
      <c r="BL187" s="1126"/>
      <c r="BM187" s="1126"/>
      <c r="BN187" s="1126"/>
      <c r="BO187" s="1126"/>
      <c r="BP187" s="1126"/>
      <c r="BQ187" s="1126"/>
      <c r="BR187" s="1126"/>
      <c r="BS187" s="1126"/>
      <c r="BT187" s="1126"/>
      <c r="BU187" s="1126"/>
      <c r="BV187" s="1126"/>
      <c r="BW187" s="1126"/>
      <c r="BX187" s="1126"/>
      <c r="BY187" s="1126"/>
      <c r="BZ187" s="1126"/>
      <c r="CA187" s="1126"/>
      <c r="CB187" s="1126"/>
      <c r="CC187" s="1126"/>
      <c r="CD187" s="1126"/>
      <c r="CE187" s="1126"/>
    </row>
    <row r="188" spans="1:83" s="19" customFormat="1" ht="30">
      <c r="A188" s="1195">
        <v>2.19</v>
      </c>
      <c r="B188" s="1120" t="s">
        <v>2056</v>
      </c>
      <c r="C188" s="1194"/>
      <c r="D188" s="1194"/>
      <c r="E188" s="1218" t="s">
        <v>2057</v>
      </c>
      <c r="F188" s="1194"/>
      <c r="G188" s="1194"/>
      <c r="H188" s="1210">
        <v>100</v>
      </c>
      <c r="I188" s="1211"/>
      <c r="J188" s="1211"/>
      <c r="K188" s="480">
        <v>1.05</v>
      </c>
      <c r="L188" s="480"/>
      <c r="M188" s="480"/>
      <c r="N188" s="815">
        <v>195.49999999999997</v>
      </c>
      <c r="O188" s="815">
        <v>99.000000000000014</v>
      </c>
      <c r="P188" s="815">
        <v>63</v>
      </c>
      <c r="Q188" s="815">
        <v>200</v>
      </c>
      <c r="R188" s="815">
        <v>100</v>
      </c>
      <c r="S188" s="815">
        <v>70</v>
      </c>
      <c r="T188" s="885" t="s">
        <v>2071</v>
      </c>
      <c r="U188" s="155"/>
      <c r="V188" s="155"/>
      <c r="W188" s="155"/>
      <c r="X188" s="155"/>
      <c r="Y188" s="1126"/>
      <c r="Z188" s="1126"/>
      <c r="AA188" s="1126"/>
      <c r="AB188" s="1126"/>
      <c r="AC188" s="1126"/>
      <c r="AD188" s="1126"/>
      <c r="AE188" s="1126"/>
      <c r="AF188" s="1126"/>
      <c r="AG188" s="1126"/>
      <c r="AH188" s="1126"/>
      <c r="AI188" s="1126"/>
      <c r="AJ188" s="1126"/>
      <c r="AK188" s="1126"/>
      <c r="AL188" s="1126"/>
      <c r="AM188" s="1126"/>
      <c r="AN188" s="1126"/>
      <c r="AO188" s="1126"/>
      <c r="AP188" s="1126"/>
      <c r="AQ188" s="1126"/>
      <c r="AR188" s="1126"/>
      <c r="AS188" s="1126"/>
      <c r="AT188" s="1126"/>
      <c r="AU188" s="1126"/>
      <c r="AV188" s="1126"/>
      <c r="AW188" s="1126"/>
      <c r="AX188" s="1126"/>
      <c r="AY188" s="1126"/>
      <c r="AZ188" s="1126"/>
      <c r="BA188" s="1126"/>
      <c r="BB188" s="1126"/>
      <c r="BC188" s="1126"/>
      <c r="BD188" s="1126"/>
      <c r="BE188" s="1126"/>
      <c r="BF188" s="1126"/>
      <c r="BG188" s="1126"/>
      <c r="BH188" s="1126"/>
      <c r="BI188" s="1126"/>
      <c r="BJ188" s="1126"/>
      <c r="BK188" s="1126"/>
      <c r="BL188" s="1126"/>
      <c r="BM188" s="1126"/>
      <c r="BN188" s="1126"/>
      <c r="BO188" s="1126"/>
      <c r="BP188" s="1126"/>
      <c r="BQ188" s="1126"/>
      <c r="BR188" s="1126"/>
      <c r="BS188" s="1126"/>
      <c r="BT188" s="1126"/>
      <c r="BU188" s="1126"/>
      <c r="BV188" s="1126"/>
      <c r="BW188" s="1126"/>
      <c r="BX188" s="1126"/>
      <c r="BY188" s="1126"/>
      <c r="BZ188" s="1126"/>
      <c r="CA188" s="1126"/>
      <c r="CB188" s="1126"/>
      <c r="CC188" s="1126"/>
      <c r="CD188" s="1126"/>
      <c r="CE188" s="1126"/>
    </row>
    <row r="189" spans="1:83" s="19" customFormat="1" ht="30">
      <c r="A189" s="1197"/>
      <c r="B189" s="1112" t="s">
        <v>1237</v>
      </c>
      <c r="C189" s="1194"/>
      <c r="D189" s="1194"/>
      <c r="E189" s="1218"/>
      <c r="F189" s="1194"/>
      <c r="G189" s="1194"/>
      <c r="H189" s="772">
        <v>110</v>
      </c>
      <c r="I189" s="773">
        <v>60</v>
      </c>
      <c r="J189" s="773">
        <v>40</v>
      </c>
      <c r="K189" s="480" t="s">
        <v>1225</v>
      </c>
      <c r="L189" s="480" t="s">
        <v>1232</v>
      </c>
      <c r="M189" s="480" t="s">
        <v>1233</v>
      </c>
      <c r="N189" s="815"/>
      <c r="O189" s="815"/>
      <c r="P189" s="815"/>
      <c r="Q189" s="815"/>
      <c r="R189" s="815"/>
      <c r="S189" s="815"/>
      <c r="T189" s="885"/>
      <c r="U189" s="155"/>
      <c r="V189" s="155"/>
      <c r="W189" s="155"/>
      <c r="X189" s="155"/>
      <c r="Y189" s="1126"/>
      <c r="Z189" s="1126"/>
      <c r="AA189" s="1126"/>
      <c r="AB189" s="1126"/>
      <c r="AC189" s="1126"/>
      <c r="AD189" s="1126"/>
      <c r="AE189" s="1126"/>
      <c r="AF189" s="1126"/>
      <c r="AG189" s="1126"/>
      <c r="AH189" s="1126"/>
      <c r="AI189" s="1126"/>
      <c r="AJ189" s="1126"/>
      <c r="AK189" s="1126"/>
      <c r="AL189" s="1126"/>
      <c r="AM189" s="1126"/>
      <c r="AN189" s="1126"/>
      <c r="AO189" s="1126"/>
      <c r="AP189" s="1126"/>
      <c r="AQ189" s="1126"/>
      <c r="AR189" s="1126"/>
      <c r="AS189" s="1126"/>
      <c r="AT189" s="1126"/>
      <c r="AU189" s="1126"/>
      <c r="AV189" s="1126"/>
      <c r="AW189" s="1126"/>
      <c r="AX189" s="1126"/>
      <c r="AY189" s="1126"/>
      <c r="AZ189" s="1126"/>
      <c r="BA189" s="1126"/>
      <c r="BB189" s="1126"/>
      <c r="BC189" s="1126"/>
      <c r="BD189" s="1126"/>
      <c r="BE189" s="1126"/>
      <c r="BF189" s="1126"/>
      <c r="BG189" s="1126"/>
      <c r="BH189" s="1126"/>
      <c r="BI189" s="1126"/>
      <c r="BJ189" s="1126"/>
      <c r="BK189" s="1126"/>
      <c r="BL189" s="1126"/>
      <c r="BM189" s="1126"/>
      <c r="BN189" s="1126"/>
      <c r="BO189" s="1126"/>
      <c r="BP189" s="1126"/>
      <c r="BQ189" s="1126"/>
      <c r="BR189" s="1126"/>
      <c r="BS189" s="1126"/>
      <c r="BT189" s="1126"/>
      <c r="BU189" s="1126"/>
      <c r="BV189" s="1126"/>
      <c r="BW189" s="1126"/>
      <c r="BX189" s="1126"/>
      <c r="BY189" s="1126"/>
      <c r="BZ189" s="1126"/>
      <c r="CA189" s="1126"/>
      <c r="CB189" s="1126"/>
      <c r="CC189" s="1126"/>
      <c r="CD189" s="1126"/>
      <c r="CE189" s="1126"/>
    </row>
    <row r="190" spans="1:83" s="19" customFormat="1" ht="30">
      <c r="A190" s="1197"/>
      <c r="B190" s="1112" t="s">
        <v>1238</v>
      </c>
      <c r="C190" s="1194"/>
      <c r="D190" s="1194"/>
      <c r="E190" s="1218"/>
      <c r="F190" s="1194"/>
      <c r="G190" s="1194"/>
      <c r="H190" s="772">
        <v>50</v>
      </c>
      <c r="I190" s="773">
        <v>40</v>
      </c>
      <c r="J190" s="773"/>
      <c r="K190" s="480" t="s">
        <v>1233</v>
      </c>
      <c r="L190" s="480" t="s">
        <v>1233</v>
      </c>
      <c r="M190" s="480"/>
      <c r="N190" s="815"/>
      <c r="O190" s="815"/>
      <c r="P190" s="815"/>
      <c r="Q190" s="815"/>
      <c r="R190" s="815"/>
      <c r="S190" s="815"/>
      <c r="T190" s="885"/>
      <c r="U190" s="155"/>
      <c r="V190" s="155"/>
      <c r="W190" s="155"/>
      <c r="X190" s="155"/>
      <c r="Y190" s="1126"/>
      <c r="Z190" s="1126"/>
      <c r="AA190" s="1126"/>
      <c r="AB190" s="1126"/>
      <c r="AC190" s="1126"/>
      <c r="AD190" s="1126"/>
      <c r="AE190" s="1126"/>
      <c r="AF190" s="1126"/>
      <c r="AG190" s="1126"/>
      <c r="AH190" s="1126"/>
      <c r="AI190" s="1126"/>
      <c r="AJ190" s="1126"/>
      <c r="AK190" s="1126"/>
      <c r="AL190" s="1126"/>
      <c r="AM190" s="1126"/>
      <c r="AN190" s="1126"/>
      <c r="AO190" s="1126"/>
      <c r="AP190" s="1126"/>
      <c r="AQ190" s="1126"/>
      <c r="AR190" s="1126"/>
      <c r="AS190" s="1126"/>
      <c r="AT190" s="1126"/>
      <c r="AU190" s="1126"/>
      <c r="AV190" s="1126"/>
      <c r="AW190" s="1126"/>
      <c r="AX190" s="1126"/>
      <c r="AY190" s="1126"/>
      <c r="AZ190" s="1126"/>
      <c r="BA190" s="1126"/>
      <c r="BB190" s="1126"/>
      <c r="BC190" s="1126"/>
      <c r="BD190" s="1126"/>
      <c r="BE190" s="1126"/>
      <c r="BF190" s="1126"/>
      <c r="BG190" s="1126"/>
      <c r="BH190" s="1126"/>
      <c r="BI190" s="1126"/>
      <c r="BJ190" s="1126"/>
      <c r="BK190" s="1126"/>
      <c r="BL190" s="1126"/>
      <c r="BM190" s="1126"/>
      <c r="BN190" s="1126"/>
      <c r="BO190" s="1126"/>
      <c r="BP190" s="1126"/>
      <c r="BQ190" s="1126"/>
      <c r="BR190" s="1126"/>
      <c r="BS190" s="1126"/>
      <c r="BT190" s="1126"/>
      <c r="BU190" s="1126"/>
      <c r="BV190" s="1126"/>
      <c r="BW190" s="1126"/>
      <c r="BX190" s="1126"/>
      <c r="BY190" s="1126"/>
      <c r="BZ190" s="1126"/>
      <c r="CA190" s="1126"/>
      <c r="CB190" s="1126"/>
      <c r="CC190" s="1126"/>
      <c r="CD190" s="1126"/>
      <c r="CE190" s="1126"/>
    </row>
    <row r="191" spans="1:83" s="19" customFormat="1" ht="30">
      <c r="A191" s="1197"/>
      <c r="B191" s="1112" t="s">
        <v>1239</v>
      </c>
      <c r="C191" s="1194"/>
      <c r="D191" s="1194"/>
      <c r="E191" s="1218"/>
      <c r="F191" s="1194"/>
      <c r="G191" s="1194"/>
      <c r="H191" s="772">
        <v>40</v>
      </c>
      <c r="I191" s="773"/>
      <c r="J191" s="773"/>
      <c r="K191" s="480">
        <v>1.05</v>
      </c>
      <c r="L191" s="480"/>
      <c r="M191" s="480"/>
      <c r="N191" s="815"/>
      <c r="O191" s="815"/>
      <c r="P191" s="815"/>
      <c r="Q191" s="815"/>
      <c r="R191" s="815"/>
      <c r="S191" s="815"/>
      <c r="T191" s="885"/>
      <c r="U191" s="155"/>
      <c r="V191" s="155"/>
      <c r="W191" s="155"/>
      <c r="X191" s="155"/>
      <c r="Y191" s="1126"/>
      <c r="Z191" s="1126"/>
      <c r="AA191" s="1126"/>
      <c r="AB191" s="1126"/>
      <c r="AC191" s="1126"/>
      <c r="AD191" s="1126"/>
      <c r="AE191" s="1126"/>
      <c r="AF191" s="1126"/>
      <c r="AG191" s="1126"/>
      <c r="AH191" s="1126"/>
      <c r="AI191" s="1126"/>
      <c r="AJ191" s="1126"/>
      <c r="AK191" s="1126"/>
      <c r="AL191" s="1126"/>
      <c r="AM191" s="1126"/>
      <c r="AN191" s="1126"/>
      <c r="AO191" s="1126"/>
      <c r="AP191" s="1126"/>
      <c r="AQ191" s="1126"/>
      <c r="AR191" s="1126"/>
      <c r="AS191" s="1126"/>
      <c r="AT191" s="1126"/>
      <c r="AU191" s="1126"/>
      <c r="AV191" s="1126"/>
      <c r="AW191" s="1126"/>
      <c r="AX191" s="1126"/>
      <c r="AY191" s="1126"/>
      <c r="AZ191" s="1126"/>
      <c r="BA191" s="1126"/>
      <c r="BB191" s="1126"/>
      <c r="BC191" s="1126"/>
      <c r="BD191" s="1126"/>
      <c r="BE191" s="1126"/>
      <c r="BF191" s="1126"/>
      <c r="BG191" s="1126"/>
      <c r="BH191" s="1126"/>
      <c r="BI191" s="1126"/>
      <c r="BJ191" s="1126"/>
      <c r="BK191" s="1126"/>
      <c r="BL191" s="1126"/>
      <c r="BM191" s="1126"/>
      <c r="BN191" s="1126"/>
      <c r="BO191" s="1126"/>
      <c r="BP191" s="1126"/>
      <c r="BQ191" s="1126"/>
      <c r="BR191" s="1126"/>
      <c r="BS191" s="1126"/>
      <c r="BT191" s="1126"/>
      <c r="BU191" s="1126"/>
      <c r="BV191" s="1126"/>
      <c r="BW191" s="1126"/>
      <c r="BX191" s="1126"/>
      <c r="BY191" s="1126"/>
      <c r="BZ191" s="1126"/>
      <c r="CA191" s="1126"/>
      <c r="CB191" s="1126"/>
      <c r="CC191" s="1126"/>
      <c r="CD191" s="1126"/>
      <c r="CE191" s="1126"/>
    </row>
    <row r="192" spans="1:83" s="19" customFormat="1" ht="30">
      <c r="A192" s="1197"/>
      <c r="B192" s="1112" t="s">
        <v>1240</v>
      </c>
      <c r="C192" s="1194"/>
      <c r="D192" s="1194"/>
      <c r="E192" s="1218"/>
      <c r="F192" s="1194"/>
      <c r="G192" s="1194"/>
      <c r="H192" s="772">
        <v>170</v>
      </c>
      <c r="I192" s="773">
        <v>90</v>
      </c>
      <c r="J192" s="773">
        <v>60</v>
      </c>
      <c r="K192" s="480" t="s">
        <v>1225</v>
      </c>
      <c r="L192" s="480" t="s">
        <v>1232</v>
      </c>
      <c r="M192" s="480" t="s">
        <v>1233</v>
      </c>
      <c r="N192" s="815"/>
      <c r="O192" s="815"/>
      <c r="P192" s="815"/>
      <c r="Q192" s="815"/>
      <c r="R192" s="815"/>
      <c r="S192" s="815"/>
      <c r="T192" s="885"/>
      <c r="U192" s="155"/>
      <c r="V192" s="155"/>
      <c r="W192" s="155"/>
      <c r="X192" s="155"/>
      <c r="Y192" s="1126"/>
      <c r="Z192" s="1126"/>
      <c r="AA192" s="1126"/>
      <c r="AB192" s="1126"/>
      <c r="AC192" s="1126"/>
      <c r="AD192" s="1126"/>
      <c r="AE192" s="1126"/>
      <c r="AF192" s="1126"/>
      <c r="AG192" s="1126"/>
      <c r="AH192" s="1126"/>
      <c r="AI192" s="1126"/>
      <c r="AJ192" s="1126"/>
      <c r="AK192" s="1126"/>
      <c r="AL192" s="1126"/>
      <c r="AM192" s="1126"/>
      <c r="AN192" s="1126"/>
      <c r="AO192" s="1126"/>
      <c r="AP192" s="1126"/>
      <c r="AQ192" s="1126"/>
      <c r="AR192" s="1126"/>
      <c r="AS192" s="1126"/>
      <c r="AT192" s="1126"/>
      <c r="AU192" s="1126"/>
      <c r="AV192" s="1126"/>
      <c r="AW192" s="1126"/>
      <c r="AX192" s="1126"/>
      <c r="AY192" s="1126"/>
      <c r="AZ192" s="1126"/>
      <c r="BA192" s="1126"/>
      <c r="BB192" s="1126"/>
      <c r="BC192" s="1126"/>
      <c r="BD192" s="1126"/>
      <c r="BE192" s="1126"/>
      <c r="BF192" s="1126"/>
      <c r="BG192" s="1126"/>
      <c r="BH192" s="1126"/>
      <c r="BI192" s="1126"/>
      <c r="BJ192" s="1126"/>
      <c r="BK192" s="1126"/>
      <c r="BL192" s="1126"/>
      <c r="BM192" s="1126"/>
      <c r="BN192" s="1126"/>
      <c r="BO192" s="1126"/>
      <c r="BP192" s="1126"/>
      <c r="BQ192" s="1126"/>
      <c r="BR192" s="1126"/>
      <c r="BS192" s="1126"/>
      <c r="BT192" s="1126"/>
      <c r="BU192" s="1126"/>
      <c r="BV192" s="1126"/>
      <c r="BW192" s="1126"/>
      <c r="BX192" s="1126"/>
      <c r="BY192" s="1126"/>
      <c r="BZ192" s="1126"/>
      <c r="CA192" s="1126"/>
      <c r="CB192" s="1126"/>
      <c r="CC192" s="1126"/>
      <c r="CD192" s="1126"/>
      <c r="CE192" s="1126"/>
    </row>
    <row r="193" spans="1:83" s="19" customFormat="1" ht="30">
      <c r="A193" s="1197"/>
      <c r="B193" s="1112" t="s">
        <v>1241</v>
      </c>
      <c r="C193" s="1194"/>
      <c r="D193" s="1194"/>
      <c r="E193" s="1218"/>
      <c r="F193" s="1194"/>
      <c r="G193" s="1194"/>
      <c r="H193" s="772">
        <v>110</v>
      </c>
      <c r="I193" s="773">
        <v>70</v>
      </c>
      <c r="J193" s="773"/>
      <c r="K193" s="480" t="s">
        <v>1233</v>
      </c>
      <c r="L193" s="480" t="s">
        <v>1233</v>
      </c>
      <c r="M193" s="480"/>
      <c r="N193" s="815"/>
      <c r="O193" s="815"/>
      <c r="P193" s="815"/>
      <c r="Q193" s="815"/>
      <c r="R193" s="815"/>
      <c r="S193" s="815"/>
      <c r="T193" s="885"/>
      <c r="U193" s="155"/>
      <c r="V193" s="155"/>
      <c r="W193" s="155"/>
      <c r="X193" s="155"/>
      <c r="Y193" s="1126"/>
      <c r="Z193" s="1126"/>
      <c r="AA193" s="1126"/>
      <c r="AB193" s="1126"/>
      <c r="AC193" s="1126"/>
      <c r="AD193" s="1126"/>
      <c r="AE193" s="1126"/>
      <c r="AF193" s="1126"/>
      <c r="AG193" s="1126"/>
      <c r="AH193" s="1126"/>
      <c r="AI193" s="1126"/>
      <c r="AJ193" s="1126"/>
      <c r="AK193" s="1126"/>
      <c r="AL193" s="1126"/>
      <c r="AM193" s="1126"/>
      <c r="AN193" s="1126"/>
      <c r="AO193" s="1126"/>
      <c r="AP193" s="1126"/>
      <c r="AQ193" s="1126"/>
      <c r="AR193" s="1126"/>
      <c r="AS193" s="1126"/>
      <c r="AT193" s="1126"/>
      <c r="AU193" s="1126"/>
      <c r="AV193" s="1126"/>
      <c r="AW193" s="1126"/>
      <c r="AX193" s="1126"/>
      <c r="AY193" s="1126"/>
      <c r="AZ193" s="1126"/>
      <c r="BA193" s="1126"/>
      <c r="BB193" s="1126"/>
      <c r="BC193" s="1126"/>
      <c r="BD193" s="1126"/>
      <c r="BE193" s="1126"/>
      <c r="BF193" s="1126"/>
      <c r="BG193" s="1126"/>
      <c r="BH193" s="1126"/>
      <c r="BI193" s="1126"/>
      <c r="BJ193" s="1126"/>
      <c r="BK193" s="1126"/>
      <c r="BL193" s="1126"/>
      <c r="BM193" s="1126"/>
      <c r="BN193" s="1126"/>
      <c r="BO193" s="1126"/>
      <c r="BP193" s="1126"/>
      <c r="BQ193" s="1126"/>
      <c r="BR193" s="1126"/>
      <c r="BS193" s="1126"/>
      <c r="BT193" s="1126"/>
      <c r="BU193" s="1126"/>
      <c r="BV193" s="1126"/>
      <c r="BW193" s="1126"/>
      <c r="BX193" s="1126"/>
      <c r="BY193" s="1126"/>
      <c r="BZ193" s="1126"/>
      <c r="CA193" s="1126"/>
      <c r="CB193" s="1126"/>
      <c r="CC193" s="1126"/>
      <c r="CD193" s="1126"/>
      <c r="CE193" s="1126"/>
    </row>
    <row r="194" spans="1:83" s="19" customFormat="1" ht="30">
      <c r="A194" s="1199"/>
      <c r="B194" s="1112" t="s">
        <v>1242</v>
      </c>
      <c r="C194" s="1194"/>
      <c r="D194" s="1194"/>
      <c r="E194" s="1218"/>
      <c r="F194" s="1194"/>
      <c r="G194" s="1194"/>
      <c r="H194" s="772">
        <v>40</v>
      </c>
      <c r="I194" s="773"/>
      <c r="J194" s="773"/>
      <c r="K194" s="480" t="s">
        <v>1236</v>
      </c>
      <c r="L194" s="480"/>
      <c r="M194" s="480"/>
      <c r="N194" s="815"/>
      <c r="O194" s="815"/>
      <c r="P194" s="815"/>
      <c r="Q194" s="815"/>
      <c r="R194" s="815"/>
      <c r="S194" s="815"/>
      <c r="T194" s="885"/>
      <c r="U194" s="155"/>
      <c r="V194" s="155"/>
      <c r="W194" s="155"/>
      <c r="X194" s="155"/>
      <c r="Y194" s="1126"/>
      <c r="Z194" s="1126"/>
      <c r="AA194" s="1126"/>
      <c r="AB194" s="1126"/>
      <c r="AC194" s="1126"/>
      <c r="AD194" s="1126"/>
      <c r="AE194" s="1126"/>
      <c r="AF194" s="1126"/>
      <c r="AG194" s="1126"/>
      <c r="AH194" s="1126"/>
      <c r="AI194" s="1126"/>
      <c r="AJ194" s="1126"/>
      <c r="AK194" s="1126"/>
      <c r="AL194" s="1126"/>
      <c r="AM194" s="1126"/>
      <c r="AN194" s="1126"/>
      <c r="AO194" s="1126"/>
      <c r="AP194" s="1126"/>
      <c r="AQ194" s="1126"/>
      <c r="AR194" s="1126"/>
      <c r="AS194" s="1126"/>
      <c r="AT194" s="1126"/>
      <c r="AU194" s="1126"/>
      <c r="AV194" s="1126"/>
      <c r="AW194" s="1126"/>
      <c r="AX194" s="1126"/>
      <c r="AY194" s="1126"/>
      <c r="AZ194" s="1126"/>
      <c r="BA194" s="1126"/>
      <c r="BB194" s="1126"/>
      <c r="BC194" s="1126"/>
      <c r="BD194" s="1126"/>
      <c r="BE194" s="1126"/>
      <c r="BF194" s="1126"/>
      <c r="BG194" s="1126"/>
      <c r="BH194" s="1126"/>
      <c r="BI194" s="1126"/>
      <c r="BJ194" s="1126"/>
      <c r="BK194" s="1126"/>
      <c r="BL194" s="1126"/>
      <c r="BM194" s="1126"/>
      <c r="BN194" s="1126"/>
      <c r="BO194" s="1126"/>
      <c r="BP194" s="1126"/>
      <c r="BQ194" s="1126"/>
      <c r="BR194" s="1126"/>
      <c r="BS194" s="1126"/>
      <c r="BT194" s="1126"/>
      <c r="BU194" s="1126"/>
      <c r="BV194" s="1126"/>
      <c r="BW194" s="1126"/>
      <c r="BX194" s="1126"/>
      <c r="BY194" s="1126"/>
      <c r="BZ194" s="1126"/>
      <c r="CA194" s="1126"/>
      <c r="CB194" s="1126"/>
      <c r="CC194" s="1126"/>
      <c r="CD194" s="1126"/>
      <c r="CE194" s="1126"/>
    </row>
    <row r="195" spans="1:83" s="88" customFormat="1" ht="15.75">
      <c r="A195" s="1208"/>
      <c r="B195" s="1084"/>
      <c r="C195" s="1084"/>
      <c r="D195" s="1084"/>
      <c r="E195" s="1083"/>
      <c r="F195" s="1084"/>
      <c r="G195" s="1084"/>
      <c r="H195" s="158"/>
      <c r="I195" s="158"/>
      <c r="J195" s="158"/>
      <c r="K195" s="158"/>
      <c r="L195" s="158"/>
      <c r="M195" s="158"/>
      <c r="N195" s="158"/>
      <c r="O195" s="158"/>
      <c r="P195" s="158"/>
      <c r="Q195" s="158"/>
      <c r="R195" s="158"/>
      <c r="S195" s="158"/>
      <c r="U195" s="1083"/>
      <c r="V195" s="1083"/>
      <c r="W195" s="1083"/>
      <c r="X195" s="1083"/>
      <c r="Y195" s="1083"/>
      <c r="Z195" s="1083"/>
      <c r="AA195" s="1083"/>
      <c r="AB195" s="1083"/>
      <c r="AC195" s="1083"/>
      <c r="AD195" s="1083"/>
      <c r="AE195" s="1083"/>
      <c r="AF195" s="1083"/>
      <c r="AG195" s="1083"/>
      <c r="AH195" s="1083"/>
      <c r="AI195" s="1083"/>
      <c r="AJ195" s="1083"/>
      <c r="AK195" s="1083"/>
      <c r="AL195" s="1083"/>
      <c r="AM195" s="1083"/>
      <c r="AN195" s="1083"/>
      <c r="AO195" s="1083"/>
      <c r="AP195" s="1083"/>
      <c r="AQ195" s="1083"/>
      <c r="AR195" s="1083"/>
      <c r="AS195" s="1083"/>
      <c r="AT195" s="1083"/>
      <c r="AU195" s="1083"/>
      <c r="AV195" s="1083"/>
      <c r="AW195" s="1083"/>
      <c r="AX195" s="1083"/>
      <c r="AY195" s="1083"/>
      <c r="AZ195" s="1083"/>
      <c r="BA195" s="1083"/>
      <c r="BB195" s="1083"/>
      <c r="BC195" s="1083"/>
      <c r="BD195" s="1083"/>
      <c r="BE195" s="1083"/>
      <c r="BF195" s="1083"/>
      <c r="BG195" s="1083"/>
      <c r="BH195" s="1083"/>
      <c r="BI195" s="1083"/>
      <c r="BJ195" s="1083"/>
      <c r="BK195" s="1083"/>
      <c r="BL195" s="1083"/>
      <c r="BM195" s="1083"/>
      <c r="BN195" s="1083"/>
      <c r="BO195" s="1083"/>
      <c r="BP195" s="1083"/>
      <c r="BQ195" s="1083"/>
      <c r="BR195" s="1083"/>
      <c r="BS195" s="1083"/>
      <c r="BT195" s="1083"/>
      <c r="BU195" s="1083"/>
      <c r="BV195" s="1083"/>
      <c r="BW195" s="1083"/>
      <c r="BX195" s="1083"/>
      <c r="BY195" s="1083"/>
      <c r="BZ195" s="1083"/>
      <c r="CA195" s="1083"/>
      <c r="CB195" s="1083"/>
      <c r="CC195" s="1083"/>
      <c r="CD195" s="1083"/>
      <c r="CE195" s="1083"/>
    </row>
    <row r="196" spans="1:83" s="88" customFormat="1" ht="15.4" customHeight="1">
      <c r="A196" s="1209" t="s">
        <v>290</v>
      </c>
      <c r="B196" s="1209"/>
      <c r="C196" s="1209"/>
      <c r="D196" s="1209"/>
      <c r="E196" s="1083"/>
      <c r="F196" s="1084"/>
      <c r="G196" s="1084"/>
      <c r="H196" s="158"/>
      <c r="I196" s="158"/>
      <c r="J196" s="158"/>
      <c r="K196" s="158"/>
      <c r="L196" s="158"/>
      <c r="M196" s="158"/>
      <c r="N196" s="1083"/>
      <c r="O196" s="1083"/>
      <c r="P196" s="1083"/>
      <c r="Q196" s="1083"/>
      <c r="R196" s="1083"/>
      <c r="S196" s="1083"/>
      <c r="U196" s="1085"/>
      <c r="V196" s="1085"/>
      <c r="W196" s="1085"/>
      <c r="X196" s="1085"/>
      <c r="Y196" s="1083"/>
      <c r="Z196" s="158"/>
      <c r="AA196" s="158"/>
      <c r="AB196" s="158"/>
      <c r="AC196" s="1084"/>
      <c r="AD196" s="1083"/>
      <c r="AE196" s="1127" t="s">
        <v>776</v>
      </c>
      <c r="AF196" s="1127"/>
      <c r="AG196" s="1083"/>
      <c r="AH196" s="1083"/>
      <c r="AI196" s="1083"/>
      <c r="AJ196" s="1083"/>
      <c r="AK196" s="1083"/>
      <c r="AL196" s="1083"/>
      <c r="AM196" s="1083"/>
      <c r="AN196" s="1083"/>
      <c r="AO196" s="1083"/>
      <c r="AP196" s="1083"/>
      <c r="AQ196" s="1083"/>
      <c r="AR196" s="1083"/>
      <c r="AS196" s="1083"/>
      <c r="AT196" s="1083"/>
      <c r="AU196" s="1083"/>
      <c r="AV196" s="1083"/>
      <c r="AW196" s="1083"/>
      <c r="AX196" s="1083"/>
      <c r="AY196" s="1083"/>
      <c r="AZ196" s="1083"/>
      <c r="BA196" s="1083"/>
      <c r="BB196" s="1083"/>
      <c r="BC196" s="1083"/>
      <c r="BD196" s="1083"/>
      <c r="BE196" s="1083"/>
      <c r="BF196" s="1083"/>
      <c r="BG196" s="1083"/>
      <c r="BH196" s="1083"/>
      <c r="BI196" s="1083"/>
      <c r="BJ196" s="1083"/>
      <c r="BK196" s="1083"/>
      <c r="BL196" s="1083"/>
      <c r="BM196" s="1083"/>
      <c r="BN196" s="1083"/>
      <c r="BO196" s="1083"/>
      <c r="BP196" s="1083"/>
      <c r="BQ196" s="1083"/>
      <c r="BR196" s="1083"/>
      <c r="BS196" s="1083"/>
      <c r="BT196" s="1083"/>
      <c r="BU196" s="1083"/>
      <c r="BV196" s="1083"/>
      <c r="BW196" s="1083"/>
      <c r="BX196" s="1083"/>
      <c r="BY196" s="1083"/>
      <c r="BZ196" s="1083"/>
      <c r="CA196" s="1083"/>
      <c r="CB196" s="1083"/>
      <c r="CC196" s="1083"/>
      <c r="CD196" s="1083"/>
      <c r="CE196" s="1083"/>
    </row>
    <row r="197" spans="1:83" s="88" customFormat="1" ht="51.75" customHeight="1">
      <c r="A197" s="1182" t="s">
        <v>11</v>
      </c>
      <c r="B197" s="926" t="s">
        <v>766</v>
      </c>
      <c r="C197" s="927"/>
      <c r="D197" s="928"/>
      <c r="E197" s="1219" t="s">
        <v>12</v>
      </c>
      <c r="F197" s="1220"/>
      <c r="G197" s="1221"/>
      <c r="H197" s="1183" t="s">
        <v>768</v>
      </c>
      <c r="I197" s="1184"/>
      <c r="J197" s="1184"/>
      <c r="K197" s="1184"/>
      <c r="L197" s="1184"/>
      <c r="M197" s="1185"/>
      <c r="N197" s="1018" t="s">
        <v>2061</v>
      </c>
      <c r="O197" s="1018"/>
      <c r="P197" s="1018"/>
      <c r="Q197" s="1018"/>
      <c r="R197" s="1018"/>
      <c r="S197" s="1018"/>
      <c r="T197" s="945" t="s">
        <v>2062</v>
      </c>
      <c r="U197" s="945"/>
      <c r="V197" s="945"/>
      <c r="W197" s="945"/>
      <c r="X197" s="945"/>
      <c r="Y197" s="945"/>
      <c r="Z197" s="1087" t="s">
        <v>773</v>
      </c>
      <c r="AA197" s="1088"/>
      <c r="AB197" s="1088"/>
      <c r="AC197" s="1088"/>
      <c r="AD197" s="1088"/>
      <c r="AE197" s="1089"/>
      <c r="AF197" s="1093" t="s">
        <v>2</v>
      </c>
      <c r="AG197" s="1083"/>
      <c r="AH197" s="1083"/>
      <c r="AI197" s="1083"/>
      <c r="AJ197" s="1083"/>
      <c r="AK197" s="1083"/>
      <c r="AL197" s="1083"/>
      <c r="AM197" s="1083"/>
      <c r="AN197" s="1083"/>
      <c r="AO197" s="1083"/>
      <c r="AP197" s="1083"/>
      <c r="AQ197" s="1083"/>
      <c r="AR197" s="1083"/>
      <c r="AS197" s="1083"/>
      <c r="AT197" s="1083"/>
      <c r="AU197" s="1083"/>
      <c r="AV197" s="1083"/>
      <c r="AW197" s="1083"/>
      <c r="AX197" s="1083"/>
      <c r="AY197" s="1083"/>
      <c r="AZ197" s="1083"/>
      <c r="BA197" s="1083"/>
      <c r="BB197" s="1083"/>
      <c r="BC197" s="1083"/>
      <c r="BD197" s="1083"/>
      <c r="BE197" s="1083"/>
      <c r="BF197" s="1083"/>
      <c r="BG197" s="1083"/>
      <c r="BH197" s="1083"/>
      <c r="BI197" s="1083"/>
      <c r="BJ197" s="1083"/>
      <c r="BK197" s="1083"/>
      <c r="BL197" s="1083"/>
      <c r="BM197" s="1083"/>
      <c r="BN197" s="1083"/>
      <c r="BO197" s="1083"/>
      <c r="BP197" s="1083"/>
      <c r="BQ197" s="1083"/>
      <c r="BR197" s="1083"/>
      <c r="BS197" s="1083"/>
      <c r="BT197" s="1083"/>
      <c r="BU197" s="1083"/>
      <c r="BV197" s="1083"/>
      <c r="BW197" s="1083"/>
      <c r="BX197" s="1083"/>
      <c r="BY197" s="1083"/>
      <c r="BZ197" s="1083"/>
      <c r="CA197" s="1083"/>
      <c r="CB197" s="1083"/>
      <c r="CC197" s="1083"/>
      <c r="CD197" s="1083"/>
      <c r="CE197" s="1083"/>
    </row>
    <row r="198" spans="1:83" s="88" customFormat="1" ht="15.75" customHeight="1">
      <c r="A198" s="1186"/>
      <c r="B198" s="929"/>
      <c r="C198" s="930"/>
      <c r="D198" s="931"/>
      <c r="E198" s="1222"/>
      <c r="F198" s="1223"/>
      <c r="G198" s="1224"/>
      <c r="H198" s="897" t="s">
        <v>20</v>
      </c>
      <c r="I198" s="898"/>
      <c r="J198" s="899"/>
      <c r="K198" s="886" t="s">
        <v>21</v>
      </c>
      <c r="L198" s="887"/>
      <c r="M198" s="793" t="s">
        <v>22</v>
      </c>
      <c r="N198" s="935" t="s">
        <v>20</v>
      </c>
      <c r="O198" s="935"/>
      <c r="P198" s="935"/>
      <c r="Q198" s="934" t="s">
        <v>21</v>
      </c>
      <c r="R198" s="934"/>
      <c r="S198" s="793" t="s">
        <v>22</v>
      </c>
      <c r="T198" s="935" t="s">
        <v>20</v>
      </c>
      <c r="U198" s="935"/>
      <c r="V198" s="935"/>
      <c r="W198" s="886" t="s">
        <v>21</v>
      </c>
      <c r="X198" s="887"/>
      <c r="Y198" s="793" t="s">
        <v>22</v>
      </c>
      <c r="Z198" s="886" t="s">
        <v>20</v>
      </c>
      <c r="AA198" s="949"/>
      <c r="AB198" s="887"/>
      <c r="AC198" s="886" t="s">
        <v>21</v>
      </c>
      <c r="AD198" s="887"/>
      <c r="AE198" s="793" t="s">
        <v>22</v>
      </c>
      <c r="AF198" s="1095"/>
      <c r="AG198" s="1083"/>
      <c r="AH198" s="1083"/>
      <c r="AI198" s="1083"/>
      <c r="AJ198" s="1083"/>
      <c r="AK198" s="1083"/>
      <c r="AL198" s="1083"/>
      <c r="AM198" s="1083"/>
      <c r="AN198" s="1083"/>
      <c r="AO198" s="1083"/>
      <c r="AP198" s="1083"/>
      <c r="AQ198" s="1083"/>
      <c r="AR198" s="1083"/>
      <c r="AS198" s="1083"/>
      <c r="AT198" s="1083"/>
      <c r="AU198" s="1083"/>
      <c r="AV198" s="1083"/>
      <c r="AW198" s="1083"/>
      <c r="AX198" s="1083"/>
      <c r="AY198" s="1083"/>
      <c r="AZ198" s="1083"/>
      <c r="BA198" s="1083"/>
      <c r="BB198" s="1083"/>
      <c r="BC198" s="1083"/>
      <c r="BD198" s="1083"/>
      <c r="BE198" s="1083"/>
      <c r="BF198" s="1083"/>
      <c r="BG198" s="1083"/>
      <c r="BH198" s="1083"/>
      <c r="BI198" s="1083"/>
      <c r="BJ198" s="1083"/>
      <c r="BK198" s="1083"/>
      <c r="BL198" s="1083"/>
      <c r="BM198" s="1083"/>
      <c r="BN198" s="1083"/>
      <c r="BO198" s="1083"/>
      <c r="BP198" s="1083"/>
      <c r="BQ198" s="1083"/>
      <c r="BR198" s="1083"/>
      <c r="BS198" s="1083"/>
      <c r="BT198" s="1083"/>
      <c r="BU198" s="1083"/>
      <c r="BV198" s="1083"/>
      <c r="BW198" s="1083"/>
      <c r="BX198" s="1083"/>
      <c r="BY198" s="1083"/>
      <c r="BZ198" s="1083"/>
      <c r="CA198" s="1083"/>
      <c r="CB198" s="1083"/>
      <c r="CC198" s="1083"/>
      <c r="CD198" s="1083"/>
      <c r="CE198" s="1083"/>
    </row>
    <row r="199" spans="1:83" s="88" customFormat="1" ht="15.75">
      <c r="A199" s="1186"/>
      <c r="B199" s="1093" t="s">
        <v>13</v>
      </c>
      <c r="C199" s="1087" t="s">
        <v>1</v>
      </c>
      <c r="D199" s="1089"/>
      <c r="E199" s="1093" t="s">
        <v>13</v>
      </c>
      <c r="F199" s="1087" t="s">
        <v>1</v>
      </c>
      <c r="G199" s="1089"/>
      <c r="H199" s="1093" t="s">
        <v>5</v>
      </c>
      <c r="I199" s="1093" t="s">
        <v>6</v>
      </c>
      <c r="J199" s="1093" t="s">
        <v>7</v>
      </c>
      <c r="K199" s="943" t="s">
        <v>5</v>
      </c>
      <c r="L199" s="932" t="s">
        <v>6</v>
      </c>
      <c r="M199" s="932" t="s">
        <v>5</v>
      </c>
      <c r="N199" s="936" t="s">
        <v>5</v>
      </c>
      <c r="O199" s="936" t="s">
        <v>6</v>
      </c>
      <c r="P199" s="936" t="s">
        <v>7</v>
      </c>
      <c r="Q199" s="936" t="s">
        <v>5</v>
      </c>
      <c r="R199" s="936" t="s">
        <v>6</v>
      </c>
      <c r="S199" s="936" t="s">
        <v>7</v>
      </c>
      <c r="T199" s="936" t="s">
        <v>5</v>
      </c>
      <c r="U199" s="936" t="s">
        <v>6</v>
      </c>
      <c r="V199" s="881" t="s">
        <v>7</v>
      </c>
      <c r="W199" s="881" t="s">
        <v>5</v>
      </c>
      <c r="X199" s="881" t="s">
        <v>6</v>
      </c>
      <c r="Y199" s="936" t="s">
        <v>7</v>
      </c>
      <c r="Z199" s="1093" t="s">
        <v>5</v>
      </c>
      <c r="AA199" s="1093" t="s">
        <v>6</v>
      </c>
      <c r="AB199" s="1093" t="s">
        <v>7</v>
      </c>
      <c r="AC199" s="932" t="s">
        <v>5</v>
      </c>
      <c r="AD199" s="932" t="s">
        <v>6</v>
      </c>
      <c r="AE199" s="932" t="s">
        <v>5</v>
      </c>
      <c r="AF199" s="1095"/>
      <c r="AG199" s="1083"/>
      <c r="AH199" s="1083"/>
      <c r="AI199" s="1083"/>
      <c r="AJ199" s="1083"/>
      <c r="AK199" s="1083"/>
      <c r="AL199" s="1083"/>
      <c r="AM199" s="1083"/>
      <c r="AN199" s="1083"/>
      <c r="AO199" s="1083"/>
      <c r="AP199" s="1083"/>
      <c r="AQ199" s="1083"/>
      <c r="AR199" s="1083"/>
      <c r="AS199" s="1083"/>
      <c r="AT199" s="1083"/>
      <c r="AU199" s="1083"/>
      <c r="AV199" s="1083"/>
      <c r="AW199" s="1083"/>
      <c r="AX199" s="1083"/>
      <c r="AY199" s="1083"/>
      <c r="AZ199" s="1083"/>
      <c r="BA199" s="1083"/>
      <c r="BB199" s="1083"/>
      <c r="BC199" s="1083"/>
      <c r="BD199" s="1083"/>
      <c r="BE199" s="1083"/>
      <c r="BF199" s="1083"/>
      <c r="BG199" s="1083"/>
      <c r="BH199" s="1083"/>
      <c r="BI199" s="1083"/>
      <c r="BJ199" s="1083"/>
      <c r="BK199" s="1083"/>
      <c r="BL199" s="1083"/>
      <c r="BM199" s="1083"/>
      <c r="BN199" s="1083"/>
      <c r="BO199" s="1083"/>
      <c r="BP199" s="1083"/>
      <c r="BQ199" s="1083"/>
      <c r="BR199" s="1083"/>
      <c r="BS199" s="1083"/>
      <c r="BT199" s="1083"/>
      <c r="BU199" s="1083"/>
      <c r="BV199" s="1083"/>
      <c r="BW199" s="1083"/>
      <c r="BX199" s="1083"/>
      <c r="BY199" s="1083"/>
      <c r="BZ199" s="1083"/>
      <c r="CA199" s="1083"/>
      <c r="CB199" s="1083"/>
      <c r="CC199" s="1083"/>
      <c r="CD199" s="1083"/>
      <c r="CE199" s="1083"/>
    </row>
    <row r="200" spans="1:83" s="88" customFormat="1" ht="15.75">
      <c r="A200" s="1187"/>
      <c r="B200" s="1097"/>
      <c r="C200" s="1098" t="s">
        <v>3</v>
      </c>
      <c r="D200" s="1098" t="s">
        <v>14</v>
      </c>
      <c r="E200" s="1097"/>
      <c r="F200" s="1098" t="s">
        <v>3</v>
      </c>
      <c r="G200" s="1098" t="s">
        <v>14</v>
      </c>
      <c r="H200" s="1097"/>
      <c r="I200" s="1097"/>
      <c r="J200" s="1097"/>
      <c r="K200" s="944"/>
      <c r="L200" s="933"/>
      <c r="M200" s="933"/>
      <c r="N200" s="936"/>
      <c r="O200" s="936"/>
      <c r="P200" s="936"/>
      <c r="Q200" s="936"/>
      <c r="R200" s="936"/>
      <c r="S200" s="936"/>
      <c r="T200" s="936"/>
      <c r="U200" s="936"/>
      <c r="V200" s="882"/>
      <c r="W200" s="882"/>
      <c r="X200" s="882"/>
      <c r="Y200" s="936"/>
      <c r="Z200" s="1097"/>
      <c r="AA200" s="1097"/>
      <c r="AB200" s="1097"/>
      <c r="AC200" s="933"/>
      <c r="AD200" s="933"/>
      <c r="AE200" s="933"/>
      <c r="AF200" s="1097"/>
      <c r="AG200" s="1083"/>
      <c r="AH200" s="1083"/>
      <c r="AI200" s="1083"/>
      <c r="AJ200" s="1083"/>
      <c r="AK200" s="1083"/>
      <c r="AL200" s="1083"/>
      <c r="AM200" s="1083"/>
      <c r="AN200" s="1083"/>
      <c r="AO200" s="1083"/>
      <c r="AP200" s="1083"/>
      <c r="AQ200" s="1083"/>
      <c r="AR200" s="1083"/>
      <c r="AS200" s="1083"/>
      <c r="AT200" s="1083"/>
      <c r="AU200" s="1083"/>
      <c r="AV200" s="1083"/>
      <c r="AW200" s="1083"/>
      <c r="AX200" s="1083"/>
      <c r="AY200" s="1083"/>
      <c r="AZ200" s="1083"/>
      <c r="BA200" s="1083"/>
      <c r="BB200" s="1083"/>
      <c r="BC200" s="1083"/>
      <c r="BD200" s="1083"/>
      <c r="BE200" s="1083"/>
      <c r="BF200" s="1083"/>
      <c r="BG200" s="1083"/>
      <c r="BH200" s="1083"/>
      <c r="BI200" s="1083"/>
      <c r="BJ200" s="1083"/>
      <c r="BK200" s="1083"/>
      <c r="BL200" s="1083"/>
      <c r="BM200" s="1083"/>
      <c r="BN200" s="1083"/>
      <c r="BO200" s="1083"/>
      <c r="BP200" s="1083"/>
      <c r="BQ200" s="1083"/>
      <c r="BR200" s="1083"/>
      <c r="BS200" s="1083"/>
      <c r="BT200" s="1083"/>
      <c r="BU200" s="1083"/>
      <c r="BV200" s="1083"/>
      <c r="BW200" s="1083"/>
      <c r="BX200" s="1083"/>
      <c r="BY200" s="1083"/>
      <c r="BZ200" s="1083"/>
      <c r="CA200" s="1083"/>
      <c r="CB200" s="1083"/>
      <c r="CC200" s="1083"/>
      <c r="CD200" s="1083"/>
      <c r="CE200" s="1083"/>
    </row>
    <row r="201" spans="1:83" s="88" customFormat="1" ht="15.75">
      <c r="A201" s="1099">
        <v>1</v>
      </c>
      <c r="B201" s="1100">
        <v>2</v>
      </c>
      <c r="C201" s="1099">
        <v>3</v>
      </c>
      <c r="D201" s="1100">
        <v>4</v>
      </c>
      <c r="E201" s="1099">
        <v>5</v>
      </c>
      <c r="F201" s="1100">
        <v>6</v>
      </c>
      <c r="G201" s="1099">
        <v>7</v>
      </c>
      <c r="H201" s="1100">
        <v>8</v>
      </c>
      <c r="I201" s="1099">
        <v>9</v>
      </c>
      <c r="J201" s="1100">
        <v>10</v>
      </c>
      <c r="K201" s="1099">
        <v>11</v>
      </c>
      <c r="L201" s="1100">
        <v>12</v>
      </c>
      <c r="M201" s="1099">
        <v>13</v>
      </c>
      <c r="N201" s="1100">
        <v>14</v>
      </c>
      <c r="O201" s="1099">
        <v>15</v>
      </c>
      <c r="P201" s="1100">
        <v>16</v>
      </c>
      <c r="Q201" s="1099">
        <v>17</v>
      </c>
      <c r="R201" s="1100">
        <v>18</v>
      </c>
      <c r="S201" s="1099">
        <v>19</v>
      </c>
      <c r="T201" s="771">
        <v>20</v>
      </c>
      <c r="U201" s="1099">
        <v>21</v>
      </c>
      <c r="V201" s="1100">
        <v>22</v>
      </c>
      <c r="W201" s="1099">
        <v>23</v>
      </c>
      <c r="X201" s="1100">
        <v>24</v>
      </c>
      <c r="Y201" s="1099">
        <v>25</v>
      </c>
      <c r="Z201" s="1100">
        <v>26</v>
      </c>
      <c r="AA201" s="1099">
        <v>27</v>
      </c>
      <c r="AB201" s="1100">
        <v>28</v>
      </c>
      <c r="AC201" s="1099">
        <v>29</v>
      </c>
      <c r="AD201" s="1100">
        <v>30</v>
      </c>
      <c r="AE201" s="1099">
        <v>31</v>
      </c>
      <c r="AF201" s="1100">
        <v>32</v>
      </c>
      <c r="AG201" s="1083"/>
      <c r="AH201" s="1083"/>
      <c r="AI201" s="1083"/>
      <c r="AJ201" s="1083"/>
      <c r="AK201" s="1083"/>
      <c r="AL201" s="1083"/>
      <c r="AM201" s="1083"/>
      <c r="AN201" s="1083"/>
      <c r="AO201" s="1083"/>
      <c r="AP201" s="1083"/>
      <c r="AQ201" s="1083"/>
      <c r="AR201" s="1083"/>
      <c r="AS201" s="1083"/>
      <c r="AT201" s="1083"/>
      <c r="AU201" s="1083"/>
      <c r="AV201" s="1083"/>
      <c r="AW201" s="1083"/>
      <c r="AX201" s="1083"/>
      <c r="AY201" s="1083"/>
      <c r="AZ201" s="1083"/>
      <c r="BA201" s="1083"/>
      <c r="BB201" s="1083"/>
      <c r="BC201" s="1083"/>
      <c r="BD201" s="1083"/>
      <c r="BE201" s="1083"/>
      <c r="BF201" s="1083"/>
      <c r="BG201" s="1083"/>
      <c r="BH201" s="1083"/>
      <c r="BI201" s="1083"/>
      <c r="BJ201" s="1083"/>
      <c r="BK201" s="1083"/>
      <c r="BL201" s="1083"/>
      <c r="BM201" s="1083"/>
      <c r="BN201" s="1083"/>
      <c r="BO201" s="1083"/>
      <c r="BP201" s="1083"/>
      <c r="BQ201" s="1083"/>
      <c r="BR201" s="1083"/>
      <c r="BS201" s="1083"/>
      <c r="BT201" s="1083"/>
      <c r="BU201" s="1083"/>
      <c r="BV201" s="1083"/>
      <c r="BW201" s="1083"/>
      <c r="BX201" s="1083"/>
      <c r="BY201" s="1083"/>
      <c r="BZ201" s="1083"/>
      <c r="CA201" s="1083"/>
      <c r="CB201" s="1083"/>
      <c r="CC201" s="1083"/>
      <c r="CD201" s="1083"/>
      <c r="CE201" s="1083"/>
    </row>
    <row r="202" spans="1:83" s="88" customFormat="1" ht="15.75">
      <c r="A202" s="1101" t="s">
        <v>295</v>
      </c>
      <c r="B202" s="1102" t="s">
        <v>147</v>
      </c>
      <c r="C202" s="1100"/>
      <c r="D202" s="1100"/>
      <c r="E202" s="1100"/>
      <c r="F202" s="1100"/>
      <c r="G202" s="1100"/>
      <c r="H202" s="1100"/>
      <c r="I202" s="1100"/>
      <c r="J202" s="1100"/>
      <c r="K202" s="1104"/>
      <c r="L202" s="1104"/>
      <c r="M202" s="1104"/>
      <c r="N202" s="1128"/>
      <c r="O202" s="1128"/>
      <c r="P202" s="1128"/>
      <c r="Q202" s="1128"/>
      <c r="R202" s="1128"/>
      <c r="S202" s="1128"/>
      <c r="T202" s="735"/>
      <c r="U202" s="735"/>
      <c r="V202" s="735"/>
      <c r="W202" s="1128"/>
      <c r="X202" s="1128"/>
      <c r="Y202" s="1128"/>
      <c r="Z202" s="1100"/>
      <c r="AA202" s="1100"/>
      <c r="AB202" s="1100"/>
      <c r="AC202" s="1104"/>
      <c r="AD202" s="1104"/>
      <c r="AE202" s="1104"/>
      <c r="AF202" s="1100"/>
      <c r="AG202" s="1083"/>
      <c r="AH202" s="1083"/>
      <c r="AI202" s="1083"/>
      <c r="AJ202" s="1083"/>
      <c r="AK202" s="1083"/>
      <c r="AL202" s="1083"/>
      <c r="AM202" s="1083"/>
      <c r="AN202" s="1083"/>
      <c r="AO202" s="1083"/>
      <c r="AP202" s="1083"/>
      <c r="AQ202" s="1083"/>
      <c r="AR202" s="1083"/>
      <c r="AS202" s="1083"/>
      <c r="AT202" s="1083"/>
      <c r="AU202" s="1083"/>
      <c r="AV202" s="1083"/>
      <c r="AW202" s="1083"/>
      <c r="AX202" s="1083"/>
      <c r="AY202" s="1083"/>
      <c r="AZ202" s="1083"/>
      <c r="BA202" s="1083"/>
      <c r="BB202" s="1083"/>
      <c r="BC202" s="1083"/>
      <c r="BD202" s="1083"/>
      <c r="BE202" s="1083"/>
      <c r="BF202" s="1083"/>
      <c r="BG202" s="1083"/>
      <c r="BH202" s="1083"/>
      <c r="BI202" s="1083"/>
      <c r="BJ202" s="1083"/>
      <c r="BK202" s="1083"/>
      <c r="BL202" s="1083"/>
      <c r="BM202" s="1083"/>
      <c r="BN202" s="1083"/>
      <c r="BO202" s="1083"/>
      <c r="BP202" s="1083"/>
      <c r="BQ202" s="1083"/>
      <c r="BR202" s="1083"/>
      <c r="BS202" s="1083"/>
      <c r="BT202" s="1083"/>
      <c r="BU202" s="1083"/>
      <c r="BV202" s="1083"/>
      <c r="BW202" s="1083"/>
      <c r="BX202" s="1083"/>
      <c r="BY202" s="1083"/>
      <c r="BZ202" s="1083"/>
      <c r="CA202" s="1083"/>
      <c r="CB202" s="1083"/>
      <c r="CC202" s="1083"/>
      <c r="CD202" s="1083"/>
      <c r="CE202" s="1083"/>
    </row>
    <row r="203" spans="1:83" s="88" customFormat="1" ht="31.5">
      <c r="A203" s="1225" t="s">
        <v>23</v>
      </c>
      <c r="B203" s="1104" t="s">
        <v>601</v>
      </c>
      <c r="C203" s="1100"/>
      <c r="D203" s="1100"/>
      <c r="E203" s="1140" t="s">
        <v>391</v>
      </c>
      <c r="F203" s="1226"/>
      <c r="G203" s="1226"/>
      <c r="H203" s="787">
        <v>200</v>
      </c>
      <c r="I203" s="787"/>
      <c r="J203" s="787"/>
      <c r="K203" s="1227"/>
      <c r="L203" s="1227"/>
      <c r="M203" s="1227"/>
      <c r="N203" s="1129" t="s">
        <v>1236</v>
      </c>
      <c r="O203" s="1129"/>
      <c r="P203" s="1129"/>
      <c r="Q203" s="1129"/>
      <c r="R203" s="1129"/>
      <c r="S203" s="1129"/>
      <c r="T203" s="174">
        <v>210</v>
      </c>
      <c r="U203" s="1129"/>
      <c r="V203" s="1129"/>
      <c r="W203" s="1129"/>
      <c r="X203" s="1129"/>
      <c r="Y203" s="1129"/>
      <c r="Z203" s="812">
        <v>730</v>
      </c>
      <c r="AA203" s="812">
        <v>450</v>
      </c>
      <c r="AB203" s="812">
        <v>260</v>
      </c>
      <c r="AC203" s="1107">
        <v>430</v>
      </c>
      <c r="AD203" s="1107">
        <v>250</v>
      </c>
      <c r="AE203" s="1107">
        <v>130</v>
      </c>
      <c r="AF203" s="1130" t="s">
        <v>398</v>
      </c>
      <c r="AG203" s="1083"/>
      <c r="AH203" s="1083"/>
      <c r="AI203" s="1083"/>
      <c r="AJ203" s="1083"/>
      <c r="AK203" s="1083"/>
      <c r="AL203" s="1083"/>
      <c r="AM203" s="1083"/>
      <c r="AN203" s="1083"/>
      <c r="AO203" s="1083"/>
      <c r="AP203" s="1083"/>
      <c r="AQ203" s="1083"/>
      <c r="AR203" s="1083"/>
      <c r="AS203" s="1083"/>
      <c r="AT203" s="1083"/>
      <c r="AU203" s="1083"/>
      <c r="AV203" s="1083"/>
      <c r="AW203" s="1083"/>
      <c r="AX203" s="1083"/>
      <c r="AY203" s="1083"/>
      <c r="AZ203" s="1083"/>
      <c r="BA203" s="1083"/>
      <c r="BB203" s="1083"/>
      <c r="BC203" s="1083"/>
      <c r="BD203" s="1083"/>
      <c r="BE203" s="1083"/>
      <c r="BF203" s="1083"/>
      <c r="BG203" s="1083"/>
      <c r="BH203" s="1083"/>
      <c r="BI203" s="1083"/>
      <c r="BJ203" s="1083"/>
      <c r="BK203" s="1083"/>
      <c r="BL203" s="1083"/>
      <c r="BM203" s="1083"/>
      <c r="BN203" s="1083"/>
      <c r="BO203" s="1083"/>
      <c r="BP203" s="1083"/>
      <c r="BQ203" s="1083"/>
      <c r="BR203" s="1083"/>
      <c r="BS203" s="1083"/>
      <c r="BT203" s="1083"/>
      <c r="BU203" s="1083"/>
      <c r="BV203" s="1083"/>
      <c r="BW203" s="1083"/>
      <c r="BX203" s="1083"/>
      <c r="BY203" s="1083"/>
      <c r="BZ203" s="1083"/>
      <c r="CA203" s="1083"/>
      <c r="CB203" s="1083"/>
      <c r="CC203" s="1083"/>
      <c r="CD203" s="1083"/>
      <c r="CE203" s="1083"/>
    </row>
    <row r="204" spans="1:83" s="88" customFormat="1" ht="31.5">
      <c r="A204" s="1228"/>
      <c r="B204" s="1229" t="s">
        <v>602</v>
      </c>
      <c r="C204" s="1100"/>
      <c r="D204" s="1100"/>
      <c r="E204" s="1141"/>
      <c r="F204" s="1230"/>
      <c r="G204" s="1230"/>
      <c r="H204" s="787">
        <v>590</v>
      </c>
      <c r="I204" s="787">
        <v>380</v>
      </c>
      <c r="J204" s="787">
        <v>230</v>
      </c>
      <c r="K204" s="1227">
        <v>380</v>
      </c>
      <c r="L204" s="1227">
        <v>230</v>
      </c>
      <c r="M204" s="1227">
        <v>120</v>
      </c>
      <c r="N204" s="336" t="s">
        <v>1434</v>
      </c>
      <c r="O204" s="336" t="s">
        <v>1225</v>
      </c>
      <c r="P204" s="336" t="s">
        <v>1232</v>
      </c>
      <c r="Q204" s="336" t="s">
        <v>1232</v>
      </c>
      <c r="R204" s="336" t="s">
        <v>1233</v>
      </c>
      <c r="S204" s="336" t="s">
        <v>1236</v>
      </c>
      <c r="T204" s="174">
        <v>708</v>
      </c>
      <c r="U204" s="1129">
        <v>436.99999999999994</v>
      </c>
      <c r="V204" s="1129">
        <v>253.00000000000003</v>
      </c>
      <c r="W204" s="1129">
        <v>418.00000000000006</v>
      </c>
      <c r="X204" s="1129">
        <v>241.5</v>
      </c>
      <c r="Y204" s="1129">
        <v>126</v>
      </c>
      <c r="Z204" s="862"/>
      <c r="AA204" s="862"/>
      <c r="AB204" s="862"/>
      <c r="AC204" s="1114"/>
      <c r="AD204" s="1114"/>
      <c r="AE204" s="1114"/>
      <c r="AF204" s="1131"/>
      <c r="AG204" s="1083"/>
      <c r="AH204" s="1083"/>
      <c r="AI204" s="1083"/>
      <c r="AJ204" s="1083"/>
      <c r="AK204" s="1083"/>
      <c r="AL204" s="1083"/>
      <c r="AM204" s="1083"/>
      <c r="AN204" s="1083"/>
      <c r="AO204" s="1083"/>
      <c r="AP204" s="1083"/>
      <c r="AQ204" s="1083"/>
      <c r="AR204" s="1083"/>
      <c r="AS204" s="1083"/>
      <c r="AT204" s="1083"/>
      <c r="AU204" s="1083"/>
      <c r="AV204" s="1083"/>
      <c r="AW204" s="1083"/>
      <c r="AX204" s="1083"/>
      <c r="AY204" s="1083"/>
      <c r="AZ204" s="1083"/>
      <c r="BA204" s="1083"/>
      <c r="BB204" s="1083"/>
      <c r="BC204" s="1083"/>
      <c r="BD204" s="1083"/>
      <c r="BE204" s="1083"/>
      <c r="BF204" s="1083"/>
      <c r="BG204" s="1083"/>
      <c r="BH204" s="1083"/>
      <c r="BI204" s="1083"/>
      <c r="BJ204" s="1083"/>
      <c r="BK204" s="1083"/>
      <c r="BL204" s="1083"/>
      <c r="BM204" s="1083"/>
      <c r="BN204" s="1083"/>
      <c r="BO204" s="1083"/>
      <c r="BP204" s="1083"/>
      <c r="BQ204" s="1083"/>
      <c r="BR204" s="1083"/>
      <c r="BS204" s="1083"/>
      <c r="BT204" s="1083"/>
      <c r="BU204" s="1083"/>
      <c r="BV204" s="1083"/>
      <c r="BW204" s="1083"/>
      <c r="BX204" s="1083"/>
      <c r="BY204" s="1083"/>
      <c r="BZ204" s="1083"/>
      <c r="CA204" s="1083"/>
      <c r="CB204" s="1083"/>
      <c r="CC204" s="1083"/>
      <c r="CD204" s="1083"/>
      <c r="CE204" s="1083"/>
    </row>
    <row r="205" spans="1:83" s="88" customFormat="1" ht="15.75">
      <c r="A205" s="1231"/>
      <c r="B205" s="1229" t="s">
        <v>390</v>
      </c>
      <c r="C205" s="1100"/>
      <c r="D205" s="1100"/>
      <c r="E205" s="1142"/>
      <c r="F205" s="1232"/>
      <c r="G205" s="1232"/>
      <c r="H205" s="787">
        <v>460</v>
      </c>
      <c r="I205" s="787">
        <v>310</v>
      </c>
      <c r="J205" s="787">
        <v>210</v>
      </c>
      <c r="K205" s="1227">
        <v>240</v>
      </c>
      <c r="L205" s="1227">
        <v>120</v>
      </c>
      <c r="M205" s="1227">
        <v>90</v>
      </c>
      <c r="N205" s="336" t="s">
        <v>1434</v>
      </c>
      <c r="O205" s="336" t="s">
        <v>1225</v>
      </c>
      <c r="P205" s="336" t="s">
        <v>1232</v>
      </c>
      <c r="Q205" s="336" t="s">
        <v>1232</v>
      </c>
      <c r="R205" s="336" t="s">
        <v>1233</v>
      </c>
      <c r="S205" s="336" t="s">
        <v>1236</v>
      </c>
      <c r="T205" s="174">
        <v>552</v>
      </c>
      <c r="U205" s="1129">
        <v>356.5</v>
      </c>
      <c r="V205" s="1129">
        <v>231.00000000000003</v>
      </c>
      <c r="W205" s="1129">
        <v>264</v>
      </c>
      <c r="X205" s="1129">
        <v>126</v>
      </c>
      <c r="Y205" s="1129">
        <v>94.5</v>
      </c>
      <c r="Z205" s="813"/>
      <c r="AA205" s="813"/>
      <c r="AB205" s="813"/>
      <c r="AC205" s="1109"/>
      <c r="AD205" s="1109"/>
      <c r="AE205" s="1109"/>
      <c r="AF205" s="1132"/>
      <c r="AG205" s="1083"/>
      <c r="AH205" s="1083"/>
      <c r="AI205" s="1083"/>
      <c r="AJ205" s="1083"/>
      <c r="AK205" s="1083"/>
      <c r="AL205" s="1083"/>
      <c r="AM205" s="1083"/>
      <c r="AN205" s="1083"/>
      <c r="AO205" s="1083"/>
      <c r="AP205" s="1083"/>
      <c r="AQ205" s="1083"/>
      <c r="AR205" s="1083"/>
      <c r="AS205" s="1083"/>
      <c r="AT205" s="1083"/>
      <c r="AU205" s="1083"/>
      <c r="AV205" s="1083"/>
      <c r="AW205" s="1083"/>
      <c r="AX205" s="1083"/>
      <c r="AY205" s="1083"/>
      <c r="AZ205" s="1083"/>
      <c r="BA205" s="1083"/>
      <c r="BB205" s="1083"/>
      <c r="BC205" s="1083"/>
      <c r="BD205" s="1083"/>
      <c r="BE205" s="1083"/>
      <c r="BF205" s="1083"/>
      <c r="BG205" s="1083"/>
      <c r="BH205" s="1083"/>
      <c r="BI205" s="1083"/>
      <c r="BJ205" s="1083"/>
      <c r="BK205" s="1083"/>
      <c r="BL205" s="1083"/>
      <c r="BM205" s="1083"/>
      <c r="BN205" s="1083"/>
      <c r="BO205" s="1083"/>
      <c r="BP205" s="1083"/>
      <c r="BQ205" s="1083"/>
      <c r="BR205" s="1083"/>
      <c r="BS205" s="1083"/>
      <c r="BT205" s="1083"/>
      <c r="BU205" s="1083"/>
      <c r="BV205" s="1083"/>
      <c r="BW205" s="1083"/>
      <c r="BX205" s="1083"/>
      <c r="BY205" s="1083"/>
      <c r="BZ205" s="1083"/>
      <c r="CA205" s="1083"/>
      <c r="CB205" s="1083"/>
      <c r="CC205" s="1083"/>
      <c r="CD205" s="1083"/>
      <c r="CE205" s="1083"/>
    </row>
    <row r="206" spans="1:83" s="88" customFormat="1" ht="15.75">
      <c r="A206" s="1233" t="s">
        <v>296</v>
      </c>
      <c r="B206" s="1234" t="s">
        <v>148</v>
      </c>
      <c r="C206" s="1105"/>
      <c r="D206" s="1105"/>
      <c r="E206" s="1104"/>
      <c r="F206" s="1105"/>
      <c r="G206" s="1105"/>
      <c r="H206" s="787"/>
      <c r="I206" s="787"/>
      <c r="J206" s="787"/>
      <c r="K206" s="1104"/>
      <c r="L206" s="1104"/>
      <c r="M206" s="1104"/>
      <c r="N206" s="336"/>
      <c r="O206" s="336"/>
      <c r="P206" s="336"/>
      <c r="Q206" s="336"/>
      <c r="R206" s="336"/>
      <c r="S206" s="336"/>
      <c r="T206" s="174"/>
      <c r="U206" s="1129"/>
      <c r="V206" s="1129"/>
      <c r="W206" s="1129"/>
      <c r="X206" s="1129"/>
      <c r="Y206" s="1129"/>
      <c r="Z206" s="787"/>
      <c r="AA206" s="787"/>
      <c r="AB206" s="787"/>
      <c r="AC206" s="1104"/>
      <c r="AD206" s="1104"/>
      <c r="AE206" s="1104"/>
      <c r="AF206" s="1105"/>
      <c r="AG206" s="1083"/>
      <c r="AH206" s="1083"/>
      <c r="AI206" s="1083"/>
      <c r="AJ206" s="1083"/>
      <c r="AK206" s="1083"/>
      <c r="AL206" s="1083"/>
      <c r="AM206" s="1083"/>
      <c r="AN206" s="1083"/>
      <c r="AO206" s="1083"/>
      <c r="AP206" s="1083"/>
      <c r="AQ206" s="1083"/>
      <c r="AR206" s="1083"/>
      <c r="AS206" s="1083"/>
      <c r="AT206" s="1083"/>
      <c r="AU206" s="1083"/>
      <c r="AV206" s="1083"/>
      <c r="AW206" s="1083"/>
      <c r="AX206" s="1083"/>
      <c r="AY206" s="1083"/>
      <c r="AZ206" s="1083"/>
      <c r="BA206" s="1083"/>
      <c r="BB206" s="1083"/>
      <c r="BC206" s="1083"/>
      <c r="BD206" s="1083"/>
      <c r="BE206" s="1083"/>
      <c r="BF206" s="1083"/>
      <c r="BG206" s="1083"/>
      <c r="BH206" s="1083"/>
      <c r="BI206" s="1083"/>
      <c r="BJ206" s="1083"/>
      <c r="BK206" s="1083"/>
      <c r="BL206" s="1083"/>
      <c r="BM206" s="1083"/>
      <c r="BN206" s="1083"/>
      <c r="BO206" s="1083"/>
      <c r="BP206" s="1083"/>
      <c r="BQ206" s="1083"/>
      <c r="BR206" s="1083"/>
      <c r="BS206" s="1083"/>
      <c r="BT206" s="1083"/>
      <c r="BU206" s="1083"/>
      <c r="BV206" s="1083"/>
      <c r="BW206" s="1083"/>
      <c r="BX206" s="1083"/>
      <c r="BY206" s="1083"/>
      <c r="BZ206" s="1083"/>
      <c r="CA206" s="1083"/>
      <c r="CB206" s="1083"/>
      <c r="CC206" s="1083"/>
      <c r="CD206" s="1083"/>
      <c r="CE206" s="1083"/>
    </row>
    <row r="207" spans="1:83" s="88" customFormat="1" ht="46.15" customHeight="1">
      <c r="A207" s="1103" t="s">
        <v>75</v>
      </c>
      <c r="B207" s="1104" t="s">
        <v>605</v>
      </c>
      <c r="C207" s="1105" t="s">
        <v>608</v>
      </c>
      <c r="D207" s="1105" t="s">
        <v>609</v>
      </c>
      <c r="E207" s="1104" t="s">
        <v>604</v>
      </c>
      <c r="F207" s="1105" t="s">
        <v>608</v>
      </c>
      <c r="G207" s="1105" t="s">
        <v>609</v>
      </c>
      <c r="H207" s="787">
        <v>700</v>
      </c>
      <c r="I207" s="787">
        <v>480</v>
      </c>
      <c r="J207" s="787">
        <v>310</v>
      </c>
      <c r="K207" s="1104"/>
      <c r="L207" s="1104"/>
      <c r="M207" s="1104"/>
      <c r="N207" s="336">
        <v>1.2</v>
      </c>
      <c r="O207" s="336">
        <v>1.1499999999999999</v>
      </c>
      <c r="P207" s="336">
        <v>1.1000000000000001</v>
      </c>
      <c r="Q207" s="336"/>
      <c r="R207" s="336"/>
      <c r="S207" s="336"/>
      <c r="T207" s="174">
        <v>840</v>
      </c>
      <c r="U207" s="1129">
        <v>552</v>
      </c>
      <c r="V207" s="1129">
        <v>341</v>
      </c>
      <c r="W207" s="1129"/>
      <c r="X207" s="1129"/>
      <c r="Y207" s="1129"/>
      <c r="Z207" s="787">
        <v>860</v>
      </c>
      <c r="AA207" s="787">
        <v>570</v>
      </c>
      <c r="AB207" s="787">
        <v>350</v>
      </c>
      <c r="AC207" s="1104"/>
      <c r="AD207" s="1104"/>
      <c r="AE207" s="1104"/>
      <c r="AF207" s="1105" t="s">
        <v>120</v>
      </c>
      <c r="AG207" s="1083"/>
      <c r="AH207" s="1083"/>
      <c r="AI207" s="1083"/>
      <c r="AJ207" s="1083"/>
      <c r="AK207" s="1083"/>
      <c r="AL207" s="1083"/>
      <c r="AM207" s="1083"/>
      <c r="AN207" s="1083"/>
      <c r="AO207" s="1083"/>
      <c r="AP207" s="1083"/>
      <c r="AQ207" s="1083"/>
      <c r="AR207" s="1083"/>
      <c r="AS207" s="1083"/>
      <c r="AT207" s="1083"/>
      <c r="AU207" s="1083"/>
      <c r="AV207" s="1083"/>
      <c r="AW207" s="1083"/>
      <c r="AX207" s="1083"/>
      <c r="AY207" s="1083"/>
      <c r="AZ207" s="1083"/>
      <c r="BA207" s="1083"/>
      <c r="BB207" s="1083"/>
      <c r="BC207" s="1083"/>
      <c r="BD207" s="1083"/>
      <c r="BE207" s="1083"/>
      <c r="BF207" s="1083"/>
      <c r="BG207" s="1083"/>
      <c r="BH207" s="1083"/>
      <c r="BI207" s="1083"/>
      <c r="BJ207" s="1083"/>
      <c r="BK207" s="1083"/>
      <c r="BL207" s="1083"/>
      <c r="BM207" s="1083"/>
      <c r="BN207" s="1083"/>
      <c r="BO207" s="1083"/>
      <c r="BP207" s="1083"/>
      <c r="BQ207" s="1083"/>
      <c r="BR207" s="1083"/>
      <c r="BS207" s="1083"/>
      <c r="BT207" s="1083"/>
      <c r="BU207" s="1083"/>
      <c r="BV207" s="1083"/>
      <c r="BW207" s="1083"/>
      <c r="BX207" s="1083"/>
      <c r="BY207" s="1083"/>
      <c r="BZ207" s="1083"/>
      <c r="CA207" s="1083"/>
      <c r="CB207" s="1083"/>
      <c r="CC207" s="1083"/>
      <c r="CD207" s="1083"/>
      <c r="CE207" s="1083"/>
    </row>
    <row r="208" spans="1:83" s="88" customFormat="1" ht="76.900000000000006" customHeight="1">
      <c r="A208" s="1103" t="s">
        <v>76</v>
      </c>
      <c r="B208" s="1104" t="s">
        <v>610</v>
      </c>
      <c r="C208" s="1105" t="s">
        <v>611</v>
      </c>
      <c r="D208" s="1105" t="s">
        <v>612</v>
      </c>
      <c r="E208" s="1104" t="s">
        <v>613</v>
      </c>
      <c r="F208" s="1105" t="s">
        <v>614</v>
      </c>
      <c r="G208" s="1105" t="s">
        <v>615</v>
      </c>
      <c r="H208" s="787">
        <v>760</v>
      </c>
      <c r="I208" s="787">
        <v>470</v>
      </c>
      <c r="J208" s="787">
        <v>310</v>
      </c>
      <c r="K208" s="1104"/>
      <c r="L208" s="1104"/>
      <c r="M208" s="1104"/>
      <c r="N208" s="336">
        <v>1.1499999999999999</v>
      </c>
      <c r="O208" s="336">
        <v>1.1000000000000001</v>
      </c>
      <c r="P208" s="336">
        <v>1.05</v>
      </c>
      <c r="Q208" s="336"/>
      <c r="R208" s="336"/>
      <c r="S208" s="336"/>
      <c r="T208" s="174">
        <v>873.99999999999989</v>
      </c>
      <c r="U208" s="1129">
        <v>517</v>
      </c>
      <c r="V208" s="1129">
        <v>325.5</v>
      </c>
      <c r="W208" s="1129"/>
      <c r="X208" s="1129"/>
      <c r="Y208" s="1129"/>
      <c r="Z208" s="787">
        <v>900</v>
      </c>
      <c r="AA208" s="787">
        <v>530</v>
      </c>
      <c r="AB208" s="787">
        <v>330</v>
      </c>
      <c r="AC208" s="1104"/>
      <c r="AD208" s="1104"/>
      <c r="AE208" s="1104"/>
      <c r="AF208" s="1105" t="s">
        <v>121</v>
      </c>
      <c r="AG208" s="1083"/>
      <c r="AH208" s="1083"/>
      <c r="AI208" s="1083"/>
      <c r="AJ208" s="1083"/>
      <c r="AK208" s="1083"/>
      <c r="AL208" s="1083"/>
      <c r="AM208" s="1083"/>
      <c r="AN208" s="1083"/>
      <c r="AO208" s="1083"/>
      <c r="AP208" s="1083"/>
      <c r="AQ208" s="1083"/>
      <c r="AR208" s="1083"/>
      <c r="AS208" s="1083"/>
      <c r="AT208" s="1083"/>
      <c r="AU208" s="1083"/>
      <c r="AV208" s="1083"/>
      <c r="AW208" s="1083"/>
      <c r="AX208" s="1083"/>
      <c r="AY208" s="1083"/>
      <c r="AZ208" s="1083"/>
      <c r="BA208" s="1083"/>
      <c r="BB208" s="1083"/>
      <c r="BC208" s="1083"/>
      <c r="BD208" s="1083"/>
      <c r="BE208" s="1083"/>
      <c r="BF208" s="1083"/>
      <c r="BG208" s="1083"/>
      <c r="BH208" s="1083"/>
      <c r="BI208" s="1083"/>
      <c r="BJ208" s="1083"/>
      <c r="BK208" s="1083"/>
      <c r="BL208" s="1083"/>
      <c r="BM208" s="1083"/>
      <c r="BN208" s="1083"/>
      <c r="BO208" s="1083"/>
      <c r="BP208" s="1083"/>
      <c r="BQ208" s="1083"/>
      <c r="BR208" s="1083"/>
      <c r="BS208" s="1083"/>
      <c r="BT208" s="1083"/>
      <c r="BU208" s="1083"/>
      <c r="BV208" s="1083"/>
      <c r="BW208" s="1083"/>
      <c r="BX208" s="1083"/>
      <c r="BY208" s="1083"/>
      <c r="BZ208" s="1083"/>
      <c r="CA208" s="1083"/>
      <c r="CB208" s="1083"/>
      <c r="CC208" s="1083"/>
      <c r="CD208" s="1083"/>
      <c r="CE208" s="1083"/>
    </row>
    <row r="209" spans="1:83" s="88" customFormat="1" ht="31.5" customHeight="1">
      <c r="A209" s="1103" t="s">
        <v>97</v>
      </c>
      <c r="B209" s="1235" t="s">
        <v>618</v>
      </c>
      <c r="C209" s="1107"/>
      <c r="D209" s="1107"/>
      <c r="E209" s="1104" t="s">
        <v>534</v>
      </c>
      <c r="F209" s="1105" t="s">
        <v>526</v>
      </c>
      <c r="G209" s="1105" t="s">
        <v>604</v>
      </c>
      <c r="H209" s="787">
        <v>760</v>
      </c>
      <c r="I209" s="787"/>
      <c r="J209" s="787"/>
      <c r="K209" s="1104"/>
      <c r="L209" s="1104"/>
      <c r="M209" s="1104"/>
      <c r="N209" s="336">
        <v>1.2</v>
      </c>
      <c r="O209" s="336"/>
      <c r="P209" s="336"/>
      <c r="Q209" s="336"/>
      <c r="R209" s="336"/>
      <c r="S209" s="336"/>
      <c r="T209" s="174"/>
      <c r="U209" s="1129"/>
      <c r="V209" s="1129"/>
      <c r="W209" s="1129"/>
      <c r="X209" s="1129"/>
      <c r="Y209" s="1129"/>
      <c r="Z209" s="787">
        <v>1000</v>
      </c>
      <c r="AA209" s="787"/>
      <c r="AB209" s="787"/>
      <c r="AC209" s="1104"/>
      <c r="AD209" s="1104"/>
      <c r="AE209" s="1104"/>
      <c r="AF209" s="1107" t="s">
        <v>762</v>
      </c>
      <c r="AG209" s="1083"/>
      <c r="AH209" s="1083"/>
      <c r="AI209" s="1083"/>
      <c r="AJ209" s="1083"/>
      <c r="AK209" s="1083"/>
      <c r="AL209" s="1083"/>
      <c r="AM209" s="1083"/>
      <c r="AN209" s="1083"/>
      <c r="AO209" s="1083"/>
      <c r="AP209" s="1083"/>
      <c r="AQ209" s="1083"/>
      <c r="AR209" s="1083"/>
      <c r="AS209" s="1083"/>
      <c r="AT209" s="1083"/>
      <c r="AU209" s="1083"/>
      <c r="AV209" s="1083"/>
      <c r="AW209" s="1083"/>
      <c r="AX209" s="1083"/>
      <c r="AY209" s="1083"/>
      <c r="AZ209" s="1083"/>
      <c r="BA209" s="1083"/>
      <c r="BB209" s="1083"/>
      <c r="BC209" s="1083"/>
      <c r="BD209" s="1083"/>
      <c r="BE209" s="1083"/>
      <c r="BF209" s="1083"/>
      <c r="BG209" s="1083"/>
      <c r="BH209" s="1083"/>
      <c r="BI209" s="1083"/>
      <c r="BJ209" s="1083"/>
      <c r="BK209" s="1083"/>
      <c r="BL209" s="1083"/>
      <c r="BM209" s="1083"/>
      <c r="BN209" s="1083"/>
      <c r="BO209" s="1083"/>
      <c r="BP209" s="1083"/>
      <c r="BQ209" s="1083"/>
      <c r="BR209" s="1083"/>
      <c r="BS209" s="1083"/>
      <c r="BT209" s="1083"/>
      <c r="BU209" s="1083"/>
      <c r="BV209" s="1083"/>
      <c r="BW209" s="1083"/>
      <c r="BX209" s="1083"/>
      <c r="BY209" s="1083"/>
      <c r="BZ209" s="1083"/>
      <c r="CA209" s="1083"/>
      <c r="CB209" s="1083"/>
      <c r="CC209" s="1083"/>
      <c r="CD209" s="1083"/>
      <c r="CE209" s="1083"/>
    </row>
    <row r="210" spans="1:83" s="88" customFormat="1" ht="15.75">
      <c r="A210" s="1103" t="s">
        <v>98</v>
      </c>
      <c r="B210" s="1236"/>
      <c r="C210" s="1109"/>
      <c r="D210" s="1109"/>
      <c r="E210" s="1104" t="s">
        <v>605</v>
      </c>
      <c r="F210" s="1105" t="s">
        <v>606</v>
      </c>
      <c r="G210" s="1105" t="s">
        <v>534</v>
      </c>
      <c r="H210" s="787">
        <v>760</v>
      </c>
      <c r="I210" s="787"/>
      <c r="J210" s="787"/>
      <c r="K210" s="1104"/>
      <c r="L210" s="1104"/>
      <c r="M210" s="1104"/>
      <c r="N210" s="336">
        <v>1.2</v>
      </c>
      <c r="O210" s="336"/>
      <c r="P210" s="336"/>
      <c r="Q210" s="336"/>
      <c r="R210" s="336"/>
      <c r="S210" s="336"/>
      <c r="T210" s="174"/>
      <c r="U210" s="1129"/>
      <c r="V210" s="1129"/>
      <c r="W210" s="1129"/>
      <c r="X210" s="1129"/>
      <c r="Y210" s="1129"/>
      <c r="Z210" s="787">
        <v>1000</v>
      </c>
      <c r="AA210" s="787"/>
      <c r="AB210" s="787"/>
      <c r="AC210" s="1104"/>
      <c r="AD210" s="1104"/>
      <c r="AE210" s="1104"/>
      <c r="AF210" s="1109"/>
      <c r="AG210" s="1083"/>
      <c r="AH210" s="1083"/>
      <c r="AI210" s="1083"/>
      <c r="AJ210" s="1083"/>
      <c r="AK210" s="1083"/>
      <c r="AL210" s="1083"/>
      <c r="AM210" s="1083"/>
      <c r="AN210" s="1083"/>
      <c r="AO210" s="1083"/>
      <c r="AP210" s="1083"/>
      <c r="AQ210" s="1083"/>
      <c r="AR210" s="1083"/>
      <c r="AS210" s="1083"/>
      <c r="AT210" s="1083"/>
      <c r="AU210" s="1083"/>
      <c r="AV210" s="1083"/>
      <c r="AW210" s="1083"/>
      <c r="AX210" s="1083"/>
      <c r="AY210" s="1083"/>
      <c r="AZ210" s="1083"/>
      <c r="BA210" s="1083"/>
      <c r="BB210" s="1083"/>
      <c r="BC210" s="1083"/>
      <c r="BD210" s="1083"/>
      <c r="BE210" s="1083"/>
      <c r="BF210" s="1083"/>
      <c r="BG210" s="1083"/>
      <c r="BH210" s="1083"/>
      <c r="BI210" s="1083"/>
      <c r="BJ210" s="1083"/>
      <c r="BK210" s="1083"/>
      <c r="BL210" s="1083"/>
      <c r="BM210" s="1083"/>
      <c r="BN210" s="1083"/>
      <c r="BO210" s="1083"/>
      <c r="BP210" s="1083"/>
      <c r="BQ210" s="1083"/>
      <c r="BR210" s="1083"/>
      <c r="BS210" s="1083"/>
      <c r="BT210" s="1083"/>
      <c r="BU210" s="1083"/>
      <c r="BV210" s="1083"/>
      <c r="BW210" s="1083"/>
      <c r="BX210" s="1083"/>
      <c r="BY210" s="1083"/>
      <c r="BZ210" s="1083"/>
      <c r="CA210" s="1083"/>
      <c r="CB210" s="1083"/>
      <c r="CC210" s="1083"/>
      <c r="CD210" s="1083"/>
      <c r="CE210" s="1083"/>
    </row>
    <row r="211" spans="1:83" s="88" customFormat="1" ht="31.5">
      <c r="A211" s="1106" t="s">
        <v>157</v>
      </c>
      <c r="B211" s="1237" t="s">
        <v>617</v>
      </c>
      <c r="C211" s="1107"/>
      <c r="D211" s="1107"/>
      <c r="E211" s="1107" t="s">
        <v>392</v>
      </c>
      <c r="F211" s="1107"/>
      <c r="G211" s="1107"/>
      <c r="H211" s="41">
        <v>160</v>
      </c>
      <c r="I211" s="41"/>
      <c r="J211" s="41"/>
      <c r="K211" s="1104"/>
      <c r="L211" s="1104"/>
      <c r="M211" s="1104"/>
      <c r="N211" s="336">
        <v>1.05</v>
      </c>
      <c r="O211" s="336"/>
      <c r="P211" s="336"/>
      <c r="Q211" s="336"/>
      <c r="R211" s="336"/>
      <c r="S211" s="336"/>
      <c r="T211" s="174">
        <v>168</v>
      </c>
      <c r="U211" s="1129"/>
      <c r="V211" s="1129"/>
      <c r="W211" s="1129"/>
      <c r="X211" s="1129"/>
      <c r="Y211" s="1129"/>
      <c r="Z211" s="812">
        <v>590</v>
      </c>
      <c r="AA211" s="812">
        <v>410</v>
      </c>
      <c r="AB211" s="812">
        <v>270</v>
      </c>
      <c r="AC211" s="1107">
        <v>320</v>
      </c>
      <c r="AD211" s="1107">
        <v>190</v>
      </c>
      <c r="AE211" s="1107">
        <v>140</v>
      </c>
      <c r="AF211" s="1130" t="s">
        <v>398</v>
      </c>
      <c r="AG211" s="1083"/>
      <c r="AH211" s="1083"/>
      <c r="AI211" s="1083"/>
      <c r="AJ211" s="1083"/>
      <c r="AK211" s="1083"/>
      <c r="AL211" s="1083"/>
      <c r="AM211" s="1083"/>
      <c r="AN211" s="1083"/>
      <c r="AO211" s="1083"/>
      <c r="AP211" s="1083"/>
      <c r="AQ211" s="1083"/>
      <c r="AR211" s="1083"/>
      <c r="AS211" s="1083"/>
      <c r="AT211" s="1083"/>
      <c r="AU211" s="1083"/>
      <c r="AV211" s="1083"/>
      <c r="AW211" s="1083"/>
      <c r="AX211" s="1083"/>
      <c r="AY211" s="1083"/>
      <c r="AZ211" s="1083"/>
      <c r="BA211" s="1083"/>
      <c r="BB211" s="1083"/>
      <c r="BC211" s="1083"/>
      <c r="BD211" s="1083"/>
      <c r="BE211" s="1083"/>
      <c r="BF211" s="1083"/>
      <c r="BG211" s="1083"/>
      <c r="BH211" s="1083"/>
      <c r="BI211" s="1083"/>
      <c r="BJ211" s="1083"/>
      <c r="BK211" s="1083"/>
      <c r="BL211" s="1083"/>
      <c r="BM211" s="1083"/>
      <c r="BN211" s="1083"/>
      <c r="BO211" s="1083"/>
      <c r="BP211" s="1083"/>
      <c r="BQ211" s="1083"/>
      <c r="BR211" s="1083"/>
      <c r="BS211" s="1083"/>
      <c r="BT211" s="1083"/>
      <c r="BU211" s="1083"/>
      <c r="BV211" s="1083"/>
      <c r="BW211" s="1083"/>
      <c r="BX211" s="1083"/>
      <c r="BY211" s="1083"/>
      <c r="BZ211" s="1083"/>
      <c r="CA211" s="1083"/>
      <c r="CB211" s="1083"/>
      <c r="CC211" s="1083"/>
      <c r="CD211" s="1083"/>
      <c r="CE211" s="1083"/>
    </row>
    <row r="212" spans="1:83" s="88" customFormat="1" ht="15.75">
      <c r="A212" s="1113"/>
      <c r="B212" s="1237" t="s">
        <v>619</v>
      </c>
      <c r="C212" s="1114"/>
      <c r="D212" s="1114"/>
      <c r="E212" s="1114"/>
      <c r="F212" s="1114"/>
      <c r="G212" s="1114"/>
      <c r="H212" s="41">
        <v>190</v>
      </c>
      <c r="I212" s="41">
        <v>140</v>
      </c>
      <c r="J212" s="41">
        <v>110</v>
      </c>
      <c r="K212" s="1104">
        <v>140</v>
      </c>
      <c r="L212" s="1104">
        <v>90</v>
      </c>
      <c r="M212" s="1104">
        <v>70</v>
      </c>
      <c r="N212" s="336">
        <v>1.1000000000000001</v>
      </c>
      <c r="O212" s="336">
        <v>1.05</v>
      </c>
      <c r="P212" s="336">
        <v>1.05</v>
      </c>
      <c r="Q212" s="336">
        <v>1.05</v>
      </c>
      <c r="R212" s="336">
        <v>1.05</v>
      </c>
      <c r="S212" s="336">
        <v>1.05</v>
      </c>
      <c r="T212" s="174">
        <v>209.00000000000003</v>
      </c>
      <c r="U212" s="1129">
        <v>147</v>
      </c>
      <c r="V212" s="1129">
        <v>115.5</v>
      </c>
      <c r="W212" s="1129">
        <v>147</v>
      </c>
      <c r="X212" s="1129">
        <v>94.5</v>
      </c>
      <c r="Y212" s="1129">
        <v>73.5</v>
      </c>
      <c r="Z212" s="862"/>
      <c r="AA212" s="862"/>
      <c r="AB212" s="862"/>
      <c r="AC212" s="1114"/>
      <c r="AD212" s="1114"/>
      <c r="AE212" s="1114"/>
      <c r="AF212" s="1131"/>
      <c r="AG212" s="1083"/>
      <c r="AH212" s="1083"/>
      <c r="AI212" s="1083"/>
      <c r="AJ212" s="1083"/>
      <c r="AK212" s="1083"/>
      <c r="AL212" s="1083"/>
      <c r="AM212" s="1083"/>
      <c r="AN212" s="1083"/>
      <c r="AO212" s="1083"/>
      <c r="AP212" s="1083"/>
      <c r="AQ212" s="1083"/>
      <c r="AR212" s="1083"/>
      <c r="AS212" s="1083"/>
      <c r="AT212" s="1083"/>
      <c r="AU212" s="1083"/>
      <c r="AV212" s="1083"/>
      <c r="AW212" s="1083"/>
      <c r="AX212" s="1083"/>
      <c r="AY212" s="1083"/>
      <c r="AZ212" s="1083"/>
      <c r="BA212" s="1083"/>
      <c r="BB212" s="1083"/>
      <c r="BC212" s="1083"/>
      <c r="BD212" s="1083"/>
      <c r="BE212" s="1083"/>
      <c r="BF212" s="1083"/>
      <c r="BG212" s="1083"/>
      <c r="BH212" s="1083"/>
      <c r="BI212" s="1083"/>
      <c r="BJ212" s="1083"/>
      <c r="BK212" s="1083"/>
      <c r="BL212" s="1083"/>
      <c r="BM212" s="1083"/>
      <c r="BN212" s="1083"/>
      <c r="BO212" s="1083"/>
      <c r="BP212" s="1083"/>
      <c r="BQ212" s="1083"/>
      <c r="BR212" s="1083"/>
      <c r="BS212" s="1083"/>
      <c r="BT212" s="1083"/>
      <c r="BU212" s="1083"/>
      <c r="BV212" s="1083"/>
      <c r="BW212" s="1083"/>
      <c r="BX212" s="1083"/>
      <c r="BY212" s="1083"/>
      <c r="BZ212" s="1083"/>
      <c r="CA212" s="1083"/>
      <c r="CB212" s="1083"/>
      <c r="CC212" s="1083"/>
      <c r="CD212" s="1083"/>
      <c r="CE212" s="1083"/>
    </row>
    <row r="213" spans="1:83" s="88" customFormat="1" ht="15.75">
      <c r="A213" s="1113"/>
      <c r="B213" s="1237" t="s">
        <v>620</v>
      </c>
      <c r="C213" s="1114"/>
      <c r="D213" s="1114"/>
      <c r="E213" s="1114"/>
      <c r="F213" s="1114"/>
      <c r="G213" s="1114"/>
      <c r="H213" s="41">
        <v>450</v>
      </c>
      <c r="I213" s="41">
        <v>300</v>
      </c>
      <c r="J213" s="41">
        <v>210</v>
      </c>
      <c r="K213" s="1104">
        <v>270</v>
      </c>
      <c r="L213" s="1104">
        <v>180</v>
      </c>
      <c r="M213" s="1104">
        <v>110</v>
      </c>
      <c r="N213" s="336">
        <v>1.1000000000000001</v>
      </c>
      <c r="O213" s="336">
        <v>1.05</v>
      </c>
      <c r="P213" s="336">
        <v>1.05</v>
      </c>
      <c r="Q213" s="336">
        <v>1.05</v>
      </c>
      <c r="R213" s="336">
        <v>1.05</v>
      </c>
      <c r="S213" s="336">
        <v>1.05</v>
      </c>
      <c r="T213" s="174">
        <v>495.00000000000006</v>
      </c>
      <c r="U213" s="1129">
        <v>315</v>
      </c>
      <c r="V213" s="1129">
        <v>220.5</v>
      </c>
      <c r="W213" s="1129">
        <v>283.5</v>
      </c>
      <c r="X213" s="1129">
        <v>189</v>
      </c>
      <c r="Y213" s="1129">
        <v>115.5</v>
      </c>
      <c r="Z213" s="862"/>
      <c r="AA213" s="862"/>
      <c r="AB213" s="862"/>
      <c r="AC213" s="1114"/>
      <c r="AD213" s="1114"/>
      <c r="AE213" s="1114"/>
      <c r="AF213" s="1131"/>
      <c r="AG213" s="1083"/>
      <c r="AH213" s="1083"/>
      <c r="AI213" s="1083"/>
      <c r="AJ213" s="1083"/>
      <c r="AK213" s="1083"/>
      <c r="AL213" s="1083"/>
      <c r="AM213" s="1083"/>
      <c r="AN213" s="1083"/>
      <c r="AO213" s="1083"/>
      <c r="AP213" s="1083"/>
      <c r="AQ213" s="1083"/>
      <c r="AR213" s="1083"/>
      <c r="AS213" s="1083"/>
      <c r="AT213" s="1083"/>
      <c r="AU213" s="1083"/>
      <c r="AV213" s="1083"/>
      <c r="AW213" s="1083"/>
      <c r="AX213" s="1083"/>
      <c r="AY213" s="1083"/>
      <c r="AZ213" s="1083"/>
      <c r="BA213" s="1083"/>
      <c r="BB213" s="1083"/>
      <c r="BC213" s="1083"/>
      <c r="BD213" s="1083"/>
      <c r="BE213" s="1083"/>
      <c r="BF213" s="1083"/>
      <c r="BG213" s="1083"/>
      <c r="BH213" s="1083"/>
      <c r="BI213" s="1083"/>
      <c r="BJ213" s="1083"/>
      <c r="BK213" s="1083"/>
      <c r="BL213" s="1083"/>
      <c r="BM213" s="1083"/>
      <c r="BN213" s="1083"/>
      <c r="BO213" s="1083"/>
      <c r="BP213" s="1083"/>
      <c r="BQ213" s="1083"/>
      <c r="BR213" s="1083"/>
      <c r="BS213" s="1083"/>
      <c r="BT213" s="1083"/>
      <c r="BU213" s="1083"/>
      <c r="BV213" s="1083"/>
      <c r="BW213" s="1083"/>
      <c r="BX213" s="1083"/>
      <c r="BY213" s="1083"/>
      <c r="BZ213" s="1083"/>
      <c r="CA213" s="1083"/>
      <c r="CB213" s="1083"/>
      <c r="CC213" s="1083"/>
      <c r="CD213" s="1083"/>
      <c r="CE213" s="1083"/>
    </row>
    <row r="214" spans="1:83" s="88" customFormat="1" ht="15.75">
      <c r="A214" s="1108"/>
      <c r="B214" s="1237" t="s">
        <v>621</v>
      </c>
      <c r="C214" s="1109"/>
      <c r="D214" s="1109"/>
      <c r="E214" s="1109"/>
      <c r="F214" s="1109"/>
      <c r="G214" s="1109"/>
      <c r="H214" s="41">
        <v>500</v>
      </c>
      <c r="I214" s="41">
        <v>360</v>
      </c>
      <c r="J214" s="41">
        <v>250</v>
      </c>
      <c r="K214" s="1104">
        <v>300</v>
      </c>
      <c r="L214" s="1104">
        <v>180</v>
      </c>
      <c r="M214" s="1104">
        <v>130</v>
      </c>
      <c r="N214" s="336">
        <v>1.1499999999999999</v>
      </c>
      <c r="O214" s="336">
        <v>1.1000000000000001</v>
      </c>
      <c r="P214" s="336">
        <v>1.05</v>
      </c>
      <c r="Q214" s="336">
        <v>1.05</v>
      </c>
      <c r="R214" s="336">
        <v>1.05</v>
      </c>
      <c r="S214" s="336">
        <v>1.05</v>
      </c>
      <c r="T214" s="174">
        <v>575</v>
      </c>
      <c r="U214" s="1129">
        <v>396.00000000000006</v>
      </c>
      <c r="V214" s="1129">
        <v>262.5</v>
      </c>
      <c r="W214" s="1129">
        <v>315</v>
      </c>
      <c r="X214" s="1129">
        <v>189</v>
      </c>
      <c r="Y214" s="1129">
        <v>136.5</v>
      </c>
      <c r="Z214" s="813"/>
      <c r="AA214" s="813"/>
      <c r="AB214" s="813"/>
      <c r="AC214" s="1109"/>
      <c r="AD214" s="1109"/>
      <c r="AE214" s="1109"/>
      <c r="AF214" s="1132"/>
      <c r="AG214" s="1083"/>
      <c r="AH214" s="1083"/>
      <c r="AI214" s="1083"/>
      <c r="AJ214" s="1083"/>
      <c r="AK214" s="1083"/>
      <c r="AL214" s="1083"/>
      <c r="AM214" s="1083"/>
      <c r="AN214" s="1083"/>
      <c r="AO214" s="1083"/>
      <c r="AP214" s="1083"/>
      <c r="AQ214" s="1083"/>
      <c r="AR214" s="1083"/>
      <c r="AS214" s="1083"/>
      <c r="AT214" s="1083"/>
      <c r="AU214" s="1083"/>
      <c r="AV214" s="1083"/>
      <c r="AW214" s="1083"/>
      <c r="AX214" s="1083"/>
      <c r="AY214" s="1083"/>
      <c r="AZ214" s="1083"/>
      <c r="BA214" s="1083"/>
      <c r="BB214" s="1083"/>
      <c r="BC214" s="1083"/>
      <c r="BD214" s="1083"/>
      <c r="BE214" s="1083"/>
      <c r="BF214" s="1083"/>
      <c r="BG214" s="1083"/>
      <c r="BH214" s="1083"/>
      <c r="BI214" s="1083"/>
      <c r="BJ214" s="1083"/>
      <c r="BK214" s="1083"/>
      <c r="BL214" s="1083"/>
      <c r="BM214" s="1083"/>
      <c r="BN214" s="1083"/>
      <c r="BO214" s="1083"/>
      <c r="BP214" s="1083"/>
      <c r="BQ214" s="1083"/>
      <c r="BR214" s="1083"/>
      <c r="BS214" s="1083"/>
      <c r="BT214" s="1083"/>
      <c r="BU214" s="1083"/>
      <c r="BV214" s="1083"/>
      <c r="BW214" s="1083"/>
      <c r="BX214" s="1083"/>
      <c r="BY214" s="1083"/>
      <c r="BZ214" s="1083"/>
      <c r="CA214" s="1083"/>
      <c r="CB214" s="1083"/>
      <c r="CC214" s="1083"/>
      <c r="CD214" s="1083"/>
      <c r="CE214" s="1083"/>
    </row>
    <row r="215" spans="1:83" s="88" customFormat="1" ht="15.75">
      <c r="A215" s="1233" t="s">
        <v>297</v>
      </c>
      <c r="B215" s="1238" t="s">
        <v>142</v>
      </c>
      <c r="C215" s="1105"/>
      <c r="D215" s="1105"/>
      <c r="E215" s="1104"/>
      <c r="F215" s="1105"/>
      <c r="G215" s="1105"/>
      <c r="H215" s="787"/>
      <c r="I215" s="787"/>
      <c r="J215" s="787"/>
      <c r="K215" s="1104"/>
      <c r="L215" s="1104"/>
      <c r="M215" s="1104"/>
      <c r="N215" s="336"/>
      <c r="O215" s="336"/>
      <c r="P215" s="336"/>
      <c r="Q215" s="336"/>
      <c r="R215" s="336"/>
      <c r="S215" s="336"/>
      <c r="T215" s="174"/>
      <c r="U215" s="1129"/>
      <c r="V215" s="1129"/>
      <c r="W215" s="1129"/>
      <c r="X215" s="1129"/>
      <c r="Y215" s="1129"/>
      <c r="Z215" s="787"/>
      <c r="AA215" s="787"/>
      <c r="AB215" s="787"/>
      <c r="AC215" s="1104"/>
      <c r="AD215" s="1104"/>
      <c r="AE215" s="1104"/>
      <c r="AF215" s="1105"/>
      <c r="AG215" s="1083"/>
      <c r="AH215" s="1083"/>
      <c r="AI215" s="1083"/>
      <c r="AJ215" s="1083"/>
      <c r="AK215" s="1083"/>
      <c r="AL215" s="1083"/>
      <c r="AM215" s="1083"/>
      <c r="AN215" s="1083"/>
      <c r="AO215" s="1083"/>
      <c r="AP215" s="1083"/>
      <c r="AQ215" s="1083"/>
      <c r="AR215" s="1083"/>
      <c r="AS215" s="1083"/>
      <c r="AT215" s="1083"/>
      <c r="AU215" s="1083"/>
      <c r="AV215" s="1083"/>
      <c r="AW215" s="1083"/>
      <c r="AX215" s="1083"/>
      <c r="AY215" s="1083"/>
      <c r="AZ215" s="1083"/>
      <c r="BA215" s="1083"/>
      <c r="BB215" s="1083"/>
      <c r="BC215" s="1083"/>
      <c r="BD215" s="1083"/>
      <c r="BE215" s="1083"/>
      <c r="BF215" s="1083"/>
      <c r="BG215" s="1083"/>
      <c r="BH215" s="1083"/>
      <c r="BI215" s="1083"/>
      <c r="BJ215" s="1083"/>
      <c r="BK215" s="1083"/>
      <c r="BL215" s="1083"/>
      <c r="BM215" s="1083"/>
      <c r="BN215" s="1083"/>
      <c r="BO215" s="1083"/>
      <c r="BP215" s="1083"/>
      <c r="BQ215" s="1083"/>
      <c r="BR215" s="1083"/>
      <c r="BS215" s="1083"/>
      <c r="BT215" s="1083"/>
      <c r="BU215" s="1083"/>
      <c r="BV215" s="1083"/>
      <c r="BW215" s="1083"/>
      <c r="BX215" s="1083"/>
      <c r="BY215" s="1083"/>
      <c r="BZ215" s="1083"/>
      <c r="CA215" s="1083"/>
      <c r="CB215" s="1083"/>
      <c r="CC215" s="1083"/>
      <c r="CD215" s="1083"/>
      <c r="CE215" s="1083"/>
    </row>
    <row r="216" spans="1:83" s="88" customFormat="1" ht="61.5" customHeight="1">
      <c r="A216" s="1103" t="s">
        <v>77</v>
      </c>
      <c r="B216" s="1104" t="s">
        <v>628</v>
      </c>
      <c r="C216" s="1105" t="s">
        <v>543</v>
      </c>
      <c r="D216" s="1105" t="s">
        <v>55</v>
      </c>
      <c r="E216" s="1104" t="s">
        <v>628</v>
      </c>
      <c r="F216" s="1105" t="s">
        <v>530</v>
      </c>
      <c r="G216" s="1105" t="s">
        <v>629</v>
      </c>
      <c r="H216" s="787">
        <v>780</v>
      </c>
      <c r="I216" s="787">
        <v>230</v>
      </c>
      <c r="J216" s="787">
        <v>150</v>
      </c>
      <c r="K216" s="1104"/>
      <c r="L216" s="1104"/>
      <c r="M216" s="1104"/>
      <c r="N216" s="336">
        <v>1.2</v>
      </c>
      <c r="O216" s="336">
        <v>1.1000000000000001</v>
      </c>
      <c r="P216" s="336">
        <v>1.05</v>
      </c>
      <c r="Q216" s="336"/>
      <c r="R216" s="336"/>
      <c r="S216" s="336"/>
      <c r="T216" s="174">
        <v>936</v>
      </c>
      <c r="U216" s="1129">
        <v>253.00000000000003</v>
      </c>
      <c r="V216" s="1129">
        <v>157.5</v>
      </c>
      <c r="W216" s="1129"/>
      <c r="X216" s="1129"/>
      <c r="Y216" s="1129"/>
      <c r="Z216" s="787">
        <v>960</v>
      </c>
      <c r="AA216" s="787">
        <v>260</v>
      </c>
      <c r="AB216" s="787">
        <v>160</v>
      </c>
      <c r="AC216" s="1104"/>
      <c r="AD216" s="1104"/>
      <c r="AE216" s="1104"/>
      <c r="AF216" s="1105" t="s">
        <v>122</v>
      </c>
      <c r="AG216" s="1083"/>
      <c r="AH216" s="1083"/>
      <c r="AI216" s="1083"/>
      <c r="AJ216" s="1083"/>
      <c r="AK216" s="1083"/>
      <c r="AL216" s="1083"/>
      <c r="AM216" s="1083"/>
      <c r="AN216" s="1083"/>
      <c r="AO216" s="1083"/>
      <c r="AP216" s="1083"/>
      <c r="AQ216" s="1083"/>
      <c r="AR216" s="1083"/>
      <c r="AS216" s="1083"/>
      <c r="AT216" s="1083"/>
      <c r="AU216" s="1083"/>
      <c r="AV216" s="1083"/>
      <c r="AW216" s="1083"/>
      <c r="AX216" s="1083"/>
      <c r="AY216" s="1083"/>
      <c r="AZ216" s="1083"/>
      <c r="BA216" s="1083"/>
      <c r="BB216" s="1083"/>
      <c r="BC216" s="1083"/>
      <c r="BD216" s="1083"/>
      <c r="BE216" s="1083"/>
      <c r="BF216" s="1083"/>
      <c r="BG216" s="1083"/>
      <c r="BH216" s="1083"/>
      <c r="BI216" s="1083"/>
      <c r="BJ216" s="1083"/>
      <c r="BK216" s="1083"/>
      <c r="BL216" s="1083"/>
      <c r="BM216" s="1083"/>
      <c r="BN216" s="1083"/>
      <c r="BO216" s="1083"/>
      <c r="BP216" s="1083"/>
      <c r="BQ216" s="1083"/>
      <c r="BR216" s="1083"/>
      <c r="BS216" s="1083"/>
      <c r="BT216" s="1083"/>
      <c r="BU216" s="1083"/>
      <c r="BV216" s="1083"/>
      <c r="BW216" s="1083"/>
      <c r="BX216" s="1083"/>
      <c r="BY216" s="1083"/>
      <c r="BZ216" s="1083"/>
      <c r="CA216" s="1083"/>
      <c r="CB216" s="1083"/>
      <c r="CC216" s="1083"/>
      <c r="CD216" s="1083"/>
      <c r="CE216" s="1083"/>
    </row>
    <row r="217" spans="1:83" s="88" customFormat="1" ht="47.25">
      <c r="A217" s="1103" t="s">
        <v>78</v>
      </c>
      <c r="B217" s="1104" t="s">
        <v>630</v>
      </c>
      <c r="C217" s="1105" t="s">
        <v>543</v>
      </c>
      <c r="D217" s="1105" t="s">
        <v>55</v>
      </c>
      <c r="E217" s="1104" t="s">
        <v>631</v>
      </c>
      <c r="F217" s="1105" t="s">
        <v>543</v>
      </c>
      <c r="G217" s="1105" t="s">
        <v>55</v>
      </c>
      <c r="H217" s="787">
        <v>1000</v>
      </c>
      <c r="I217" s="787"/>
      <c r="J217" s="787"/>
      <c r="K217" s="1104"/>
      <c r="L217" s="1104"/>
      <c r="M217" s="1104"/>
      <c r="N217" s="336">
        <v>1.2</v>
      </c>
      <c r="O217" s="336"/>
      <c r="P217" s="336"/>
      <c r="Q217" s="336"/>
      <c r="R217" s="336"/>
      <c r="S217" s="336"/>
      <c r="T217" s="174">
        <v>1200</v>
      </c>
      <c r="U217" s="1129"/>
      <c r="V217" s="1129"/>
      <c r="W217" s="1129"/>
      <c r="X217" s="1129"/>
      <c r="Y217" s="1129"/>
      <c r="Z217" s="787">
        <v>1200</v>
      </c>
      <c r="AA217" s="787"/>
      <c r="AB217" s="787"/>
      <c r="AC217" s="1104"/>
      <c r="AD217" s="1104"/>
      <c r="AE217" s="1104"/>
      <c r="AF217" s="1105" t="s">
        <v>120</v>
      </c>
      <c r="AG217" s="1083"/>
      <c r="AH217" s="1083"/>
      <c r="AI217" s="1083"/>
      <c r="AJ217" s="1083"/>
      <c r="AK217" s="1083"/>
      <c r="AL217" s="1083"/>
      <c r="AM217" s="1083"/>
      <c r="AN217" s="1083"/>
      <c r="AO217" s="1083"/>
      <c r="AP217" s="1083"/>
      <c r="AQ217" s="1083"/>
      <c r="AR217" s="1083"/>
      <c r="AS217" s="1083"/>
      <c r="AT217" s="1083"/>
      <c r="AU217" s="1083"/>
      <c r="AV217" s="1083"/>
      <c r="AW217" s="1083"/>
      <c r="AX217" s="1083"/>
      <c r="AY217" s="1083"/>
      <c r="AZ217" s="1083"/>
      <c r="BA217" s="1083"/>
      <c r="BB217" s="1083"/>
      <c r="BC217" s="1083"/>
      <c r="BD217" s="1083"/>
      <c r="BE217" s="1083"/>
      <c r="BF217" s="1083"/>
      <c r="BG217" s="1083"/>
      <c r="BH217" s="1083"/>
      <c r="BI217" s="1083"/>
      <c r="BJ217" s="1083"/>
      <c r="BK217" s="1083"/>
      <c r="BL217" s="1083"/>
      <c r="BM217" s="1083"/>
      <c r="BN217" s="1083"/>
      <c r="BO217" s="1083"/>
      <c r="BP217" s="1083"/>
      <c r="BQ217" s="1083"/>
      <c r="BR217" s="1083"/>
      <c r="BS217" s="1083"/>
      <c r="BT217" s="1083"/>
      <c r="BU217" s="1083"/>
      <c r="BV217" s="1083"/>
      <c r="BW217" s="1083"/>
      <c r="BX217" s="1083"/>
      <c r="BY217" s="1083"/>
      <c r="BZ217" s="1083"/>
      <c r="CA217" s="1083"/>
      <c r="CB217" s="1083"/>
      <c r="CC217" s="1083"/>
      <c r="CD217" s="1083"/>
      <c r="CE217" s="1083"/>
    </row>
    <row r="218" spans="1:83" s="88" customFormat="1" ht="61.5" customHeight="1">
      <c r="A218" s="1103" t="s">
        <v>79</v>
      </c>
      <c r="B218" s="1104" t="s">
        <v>544</v>
      </c>
      <c r="C218" s="1105" t="s">
        <v>543</v>
      </c>
      <c r="D218" s="1105" t="s">
        <v>55</v>
      </c>
      <c r="E218" s="1104" t="s">
        <v>544</v>
      </c>
      <c r="F218" s="1105" t="s">
        <v>632</v>
      </c>
      <c r="G218" s="1105" t="s">
        <v>558</v>
      </c>
      <c r="H218" s="787">
        <v>150</v>
      </c>
      <c r="I218" s="787"/>
      <c r="J218" s="787"/>
      <c r="K218" s="1104"/>
      <c r="L218" s="1104"/>
      <c r="M218" s="1104"/>
      <c r="N218" s="336">
        <v>1.1000000000000001</v>
      </c>
      <c r="O218" s="336"/>
      <c r="P218" s="336"/>
      <c r="Q218" s="336"/>
      <c r="R218" s="336"/>
      <c r="S218" s="336"/>
      <c r="T218" s="174">
        <v>165</v>
      </c>
      <c r="U218" s="1129"/>
      <c r="V218" s="1129"/>
      <c r="W218" s="1129"/>
      <c r="X218" s="1129"/>
      <c r="Y218" s="1129"/>
      <c r="Z218" s="787">
        <v>170</v>
      </c>
      <c r="AA218" s="787"/>
      <c r="AB218" s="787"/>
      <c r="AC218" s="1104"/>
      <c r="AD218" s="1104"/>
      <c r="AE218" s="1104"/>
      <c r="AF218" s="1105" t="s">
        <v>122</v>
      </c>
      <c r="AG218" s="1083"/>
      <c r="AH218" s="1083"/>
      <c r="AI218" s="1083"/>
      <c r="AJ218" s="1083"/>
      <c r="AK218" s="1083"/>
      <c r="AL218" s="1083"/>
      <c r="AM218" s="1083"/>
      <c r="AN218" s="1083"/>
      <c r="AO218" s="1083"/>
      <c r="AP218" s="1083"/>
      <c r="AQ218" s="1083"/>
      <c r="AR218" s="1083"/>
      <c r="AS218" s="1083"/>
      <c r="AT218" s="1083"/>
      <c r="AU218" s="1083"/>
      <c r="AV218" s="1083"/>
      <c r="AW218" s="1083"/>
      <c r="AX218" s="1083"/>
      <c r="AY218" s="1083"/>
      <c r="AZ218" s="1083"/>
      <c r="BA218" s="1083"/>
      <c r="BB218" s="1083"/>
      <c r="BC218" s="1083"/>
      <c r="BD218" s="1083"/>
      <c r="BE218" s="1083"/>
      <c r="BF218" s="1083"/>
      <c r="BG218" s="1083"/>
      <c r="BH218" s="1083"/>
      <c r="BI218" s="1083"/>
      <c r="BJ218" s="1083"/>
      <c r="BK218" s="1083"/>
      <c r="BL218" s="1083"/>
      <c r="BM218" s="1083"/>
      <c r="BN218" s="1083"/>
      <c r="BO218" s="1083"/>
      <c r="BP218" s="1083"/>
      <c r="BQ218" s="1083"/>
      <c r="BR218" s="1083"/>
      <c r="BS218" s="1083"/>
      <c r="BT218" s="1083"/>
      <c r="BU218" s="1083"/>
      <c r="BV218" s="1083"/>
      <c r="BW218" s="1083"/>
      <c r="BX218" s="1083"/>
      <c r="BY218" s="1083"/>
      <c r="BZ218" s="1083"/>
      <c r="CA218" s="1083"/>
      <c r="CB218" s="1083"/>
      <c r="CC218" s="1083"/>
      <c r="CD218" s="1083"/>
      <c r="CE218" s="1083"/>
    </row>
    <row r="219" spans="1:83" s="88" customFormat="1" ht="47.25">
      <c r="A219" s="1106" t="s">
        <v>99</v>
      </c>
      <c r="B219" s="1104" t="s">
        <v>633</v>
      </c>
      <c r="C219" s="1107"/>
      <c r="D219" s="1107"/>
      <c r="E219" s="1107" t="s">
        <v>393</v>
      </c>
      <c r="F219" s="1107"/>
      <c r="G219" s="1107"/>
      <c r="H219" s="41">
        <v>130</v>
      </c>
      <c r="I219" s="41"/>
      <c r="J219" s="41"/>
      <c r="K219" s="1104"/>
      <c r="L219" s="1104"/>
      <c r="M219" s="1104"/>
      <c r="N219" s="336">
        <v>1.05</v>
      </c>
      <c r="O219" s="336"/>
      <c r="P219" s="336"/>
      <c r="Q219" s="336"/>
      <c r="R219" s="336"/>
      <c r="S219" s="336"/>
      <c r="T219" s="174">
        <v>136.5</v>
      </c>
      <c r="U219" s="1129"/>
      <c r="V219" s="1129"/>
      <c r="W219" s="1129"/>
      <c r="X219" s="1129"/>
      <c r="Y219" s="1129"/>
      <c r="Z219" s="812">
        <v>380</v>
      </c>
      <c r="AA219" s="812">
        <v>200</v>
      </c>
      <c r="AB219" s="812">
        <v>150</v>
      </c>
      <c r="AC219" s="1107">
        <v>260</v>
      </c>
      <c r="AD219" s="1107">
        <v>150</v>
      </c>
      <c r="AE219" s="1107">
        <v>86</v>
      </c>
      <c r="AF219" s="1130" t="s">
        <v>398</v>
      </c>
      <c r="AG219" s="1083"/>
      <c r="AH219" s="1083"/>
      <c r="AI219" s="1083"/>
      <c r="AJ219" s="1083"/>
      <c r="AK219" s="1083"/>
      <c r="AL219" s="1083"/>
      <c r="AM219" s="1083"/>
      <c r="AN219" s="1083"/>
      <c r="AO219" s="1083"/>
      <c r="AP219" s="1083"/>
      <c r="AQ219" s="1083"/>
      <c r="AR219" s="1083"/>
      <c r="AS219" s="1083"/>
      <c r="AT219" s="1083"/>
      <c r="AU219" s="1083"/>
      <c r="AV219" s="1083"/>
      <c r="AW219" s="1083"/>
      <c r="AX219" s="1083"/>
      <c r="AY219" s="1083"/>
      <c r="AZ219" s="1083"/>
      <c r="BA219" s="1083"/>
      <c r="BB219" s="1083"/>
      <c r="BC219" s="1083"/>
      <c r="BD219" s="1083"/>
      <c r="BE219" s="1083"/>
      <c r="BF219" s="1083"/>
      <c r="BG219" s="1083"/>
      <c r="BH219" s="1083"/>
      <c r="BI219" s="1083"/>
      <c r="BJ219" s="1083"/>
      <c r="BK219" s="1083"/>
      <c r="BL219" s="1083"/>
      <c r="BM219" s="1083"/>
      <c r="BN219" s="1083"/>
      <c r="BO219" s="1083"/>
      <c r="BP219" s="1083"/>
      <c r="BQ219" s="1083"/>
      <c r="BR219" s="1083"/>
      <c r="BS219" s="1083"/>
      <c r="BT219" s="1083"/>
      <c r="BU219" s="1083"/>
      <c r="BV219" s="1083"/>
      <c r="BW219" s="1083"/>
      <c r="BX219" s="1083"/>
      <c r="BY219" s="1083"/>
      <c r="BZ219" s="1083"/>
      <c r="CA219" s="1083"/>
      <c r="CB219" s="1083"/>
      <c r="CC219" s="1083"/>
      <c r="CD219" s="1083"/>
      <c r="CE219" s="1083"/>
    </row>
    <row r="220" spans="1:83" s="88" customFormat="1" ht="15.75">
      <c r="A220" s="1113"/>
      <c r="B220" s="1104" t="s">
        <v>100</v>
      </c>
      <c r="C220" s="1114"/>
      <c r="D220" s="1114"/>
      <c r="E220" s="1114"/>
      <c r="F220" s="1114"/>
      <c r="G220" s="1114"/>
      <c r="H220" s="41">
        <v>290</v>
      </c>
      <c r="I220" s="41">
        <v>90</v>
      </c>
      <c r="J220" s="41">
        <v>60</v>
      </c>
      <c r="K220" s="1104">
        <v>100</v>
      </c>
      <c r="L220" s="1104">
        <v>70</v>
      </c>
      <c r="M220" s="1104">
        <v>70</v>
      </c>
      <c r="N220" s="336" t="s">
        <v>1225</v>
      </c>
      <c r="O220" s="336" t="s">
        <v>1232</v>
      </c>
      <c r="P220" s="336" t="s">
        <v>1233</v>
      </c>
      <c r="Q220" s="336" t="s">
        <v>1233</v>
      </c>
      <c r="R220" s="336" t="s">
        <v>1233</v>
      </c>
      <c r="S220" s="336" t="s">
        <v>1236</v>
      </c>
      <c r="T220" s="174">
        <v>333.5</v>
      </c>
      <c r="U220" s="1129">
        <v>99.000000000000014</v>
      </c>
      <c r="V220" s="1129">
        <v>63</v>
      </c>
      <c r="W220" s="1129">
        <v>105</v>
      </c>
      <c r="X220" s="1129">
        <v>73.5</v>
      </c>
      <c r="Y220" s="1129">
        <v>73.5</v>
      </c>
      <c r="Z220" s="862"/>
      <c r="AA220" s="862"/>
      <c r="AB220" s="862"/>
      <c r="AC220" s="1114"/>
      <c r="AD220" s="1114"/>
      <c r="AE220" s="1114"/>
      <c r="AF220" s="1131"/>
      <c r="AG220" s="1083"/>
      <c r="AH220" s="1083"/>
      <c r="AI220" s="1083"/>
      <c r="AJ220" s="1083"/>
      <c r="AK220" s="1083"/>
      <c r="AL220" s="1083"/>
      <c r="AM220" s="1083"/>
      <c r="AN220" s="1083"/>
      <c r="AO220" s="1083"/>
      <c r="AP220" s="1083"/>
      <c r="AQ220" s="1083"/>
      <c r="AR220" s="1083"/>
      <c r="AS220" s="1083"/>
      <c r="AT220" s="1083"/>
      <c r="AU220" s="1083"/>
      <c r="AV220" s="1083"/>
      <c r="AW220" s="1083"/>
      <c r="AX220" s="1083"/>
      <c r="AY220" s="1083"/>
      <c r="AZ220" s="1083"/>
      <c r="BA220" s="1083"/>
      <c r="BB220" s="1083"/>
      <c r="BC220" s="1083"/>
      <c r="BD220" s="1083"/>
      <c r="BE220" s="1083"/>
      <c r="BF220" s="1083"/>
      <c r="BG220" s="1083"/>
      <c r="BH220" s="1083"/>
      <c r="BI220" s="1083"/>
      <c r="BJ220" s="1083"/>
      <c r="BK220" s="1083"/>
      <c r="BL220" s="1083"/>
      <c r="BM220" s="1083"/>
      <c r="BN220" s="1083"/>
      <c r="BO220" s="1083"/>
      <c r="BP220" s="1083"/>
      <c r="BQ220" s="1083"/>
      <c r="BR220" s="1083"/>
      <c r="BS220" s="1083"/>
      <c r="BT220" s="1083"/>
      <c r="BU220" s="1083"/>
      <c r="BV220" s="1083"/>
      <c r="BW220" s="1083"/>
      <c r="BX220" s="1083"/>
      <c r="BY220" s="1083"/>
      <c r="BZ220" s="1083"/>
      <c r="CA220" s="1083"/>
      <c r="CB220" s="1083"/>
      <c r="CC220" s="1083"/>
      <c r="CD220" s="1083"/>
      <c r="CE220" s="1083"/>
    </row>
    <row r="221" spans="1:83" s="88" customFormat="1" ht="15.75">
      <c r="A221" s="1108"/>
      <c r="B221" s="1104" t="s">
        <v>640</v>
      </c>
      <c r="C221" s="1109"/>
      <c r="D221" s="1109"/>
      <c r="E221" s="1109"/>
      <c r="F221" s="1109"/>
      <c r="G221" s="1109"/>
      <c r="H221" s="41">
        <v>310</v>
      </c>
      <c r="I221" s="41">
        <v>170</v>
      </c>
      <c r="J221" s="41">
        <v>130</v>
      </c>
      <c r="K221" s="1104">
        <v>230</v>
      </c>
      <c r="L221" s="1104">
        <v>140</v>
      </c>
      <c r="M221" s="1104">
        <v>80</v>
      </c>
      <c r="N221" s="336" t="s">
        <v>1434</v>
      </c>
      <c r="O221" s="336" t="s">
        <v>1225</v>
      </c>
      <c r="P221" s="336" t="s">
        <v>1232</v>
      </c>
      <c r="Q221" s="336" t="s">
        <v>1232</v>
      </c>
      <c r="R221" s="336" t="s">
        <v>1233</v>
      </c>
      <c r="S221" s="336" t="s">
        <v>1236</v>
      </c>
      <c r="T221" s="174">
        <v>372</v>
      </c>
      <c r="U221" s="1129">
        <v>195.49999999999997</v>
      </c>
      <c r="V221" s="1129">
        <v>143</v>
      </c>
      <c r="W221" s="1129">
        <v>253.00000000000003</v>
      </c>
      <c r="X221" s="1129">
        <v>147</v>
      </c>
      <c r="Y221" s="1129">
        <v>84</v>
      </c>
      <c r="Z221" s="813"/>
      <c r="AA221" s="813"/>
      <c r="AB221" s="813"/>
      <c r="AC221" s="1109"/>
      <c r="AD221" s="1109"/>
      <c r="AE221" s="1109"/>
      <c r="AF221" s="1132"/>
      <c r="AG221" s="1083"/>
      <c r="AH221" s="1083"/>
      <c r="AI221" s="1083"/>
      <c r="AJ221" s="1083"/>
      <c r="AK221" s="1083"/>
      <c r="AL221" s="1083"/>
      <c r="AM221" s="1083"/>
      <c r="AN221" s="1083"/>
      <c r="AO221" s="1083"/>
      <c r="AP221" s="1083"/>
      <c r="AQ221" s="1083"/>
      <c r="AR221" s="1083"/>
      <c r="AS221" s="1083"/>
      <c r="AT221" s="1083"/>
      <c r="AU221" s="1083"/>
      <c r="AV221" s="1083"/>
      <c r="AW221" s="1083"/>
      <c r="AX221" s="1083"/>
      <c r="AY221" s="1083"/>
      <c r="AZ221" s="1083"/>
      <c r="BA221" s="1083"/>
      <c r="BB221" s="1083"/>
      <c r="BC221" s="1083"/>
      <c r="BD221" s="1083"/>
      <c r="BE221" s="1083"/>
      <c r="BF221" s="1083"/>
      <c r="BG221" s="1083"/>
      <c r="BH221" s="1083"/>
      <c r="BI221" s="1083"/>
      <c r="BJ221" s="1083"/>
      <c r="BK221" s="1083"/>
      <c r="BL221" s="1083"/>
      <c r="BM221" s="1083"/>
      <c r="BN221" s="1083"/>
      <c r="BO221" s="1083"/>
      <c r="BP221" s="1083"/>
      <c r="BQ221" s="1083"/>
      <c r="BR221" s="1083"/>
      <c r="BS221" s="1083"/>
      <c r="BT221" s="1083"/>
      <c r="BU221" s="1083"/>
      <c r="BV221" s="1083"/>
      <c r="BW221" s="1083"/>
      <c r="BX221" s="1083"/>
      <c r="BY221" s="1083"/>
      <c r="BZ221" s="1083"/>
      <c r="CA221" s="1083"/>
      <c r="CB221" s="1083"/>
      <c r="CC221" s="1083"/>
      <c r="CD221" s="1083"/>
      <c r="CE221" s="1083"/>
    </row>
    <row r="222" spans="1:83" s="88" customFormat="1" ht="15.75">
      <c r="A222" s="1233" t="s">
        <v>298</v>
      </c>
      <c r="B222" s="1238" t="s">
        <v>143</v>
      </c>
      <c r="C222" s="1105"/>
      <c r="D222" s="1105"/>
      <c r="E222" s="1104"/>
      <c r="F222" s="1105"/>
      <c r="G222" s="1105"/>
      <c r="H222" s="787"/>
      <c r="I222" s="787"/>
      <c r="J222" s="787"/>
      <c r="K222" s="1104"/>
      <c r="L222" s="1104"/>
      <c r="M222" s="1104"/>
      <c r="N222" s="336"/>
      <c r="O222" s="336"/>
      <c r="P222" s="336"/>
      <c r="Q222" s="336"/>
      <c r="R222" s="336"/>
      <c r="S222" s="336"/>
      <c r="T222" s="174"/>
      <c r="U222" s="1129"/>
      <c r="V222" s="1129"/>
      <c r="W222" s="1129"/>
      <c r="X222" s="1129"/>
      <c r="Y222" s="1129"/>
      <c r="Z222" s="787"/>
      <c r="AA222" s="787"/>
      <c r="AB222" s="787"/>
      <c r="AC222" s="1104"/>
      <c r="AD222" s="1104"/>
      <c r="AE222" s="1104"/>
      <c r="AF222" s="1133"/>
      <c r="AG222" s="1083"/>
      <c r="AH222" s="1083"/>
      <c r="AI222" s="1083"/>
      <c r="AJ222" s="1083"/>
      <c r="AK222" s="1083"/>
      <c r="AL222" s="1083"/>
      <c r="AM222" s="1083"/>
      <c r="AN222" s="1083"/>
      <c r="AO222" s="1083"/>
      <c r="AP222" s="1083"/>
      <c r="AQ222" s="1083"/>
      <c r="AR222" s="1083"/>
      <c r="AS222" s="1083"/>
      <c r="AT222" s="1083"/>
      <c r="AU222" s="1083"/>
      <c r="AV222" s="1083"/>
      <c r="AW222" s="1083"/>
      <c r="AX222" s="1083"/>
      <c r="AY222" s="1083"/>
      <c r="AZ222" s="1083"/>
      <c r="BA222" s="1083"/>
      <c r="BB222" s="1083"/>
      <c r="BC222" s="1083"/>
      <c r="BD222" s="1083"/>
      <c r="BE222" s="1083"/>
      <c r="BF222" s="1083"/>
      <c r="BG222" s="1083"/>
      <c r="BH222" s="1083"/>
      <c r="BI222" s="1083"/>
      <c r="BJ222" s="1083"/>
      <c r="BK222" s="1083"/>
      <c r="BL222" s="1083"/>
      <c r="BM222" s="1083"/>
      <c r="BN222" s="1083"/>
      <c r="BO222" s="1083"/>
      <c r="BP222" s="1083"/>
      <c r="BQ222" s="1083"/>
      <c r="BR222" s="1083"/>
      <c r="BS222" s="1083"/>
      <c r="BT222" s="1083"/>
      <c r="BU222" s="1083"/>
      <c r="BV222" s="1083"/>
      <c r="BW222" s="1083"/>
      <c r="BX222" s="1083"/>
      <c r="BY222" s="1083"/>
      <c r="BZ222" s="1083"/>
      <c r="CA222" s="1083"/>
      <c r="CB222" s="1083"/>
      <c r="CC222" s="1083"/>
      <c r="CD222" s="1083"/>
      <c r="CE222" s="1083"/>
    </row>
    <row r="223" spans="1:83" s="88" customFormat="1" ht="46.15" customHeight="1">
      <c r="A223" s="1103" t="s">
        <v>80</v>
      </c>
      <c r="B223" s="1104" t="s">
        <v>546</v>
      </c>
      <c r="C223" s="1105" t="s">
        <v>650</v>
      </c>
      <c r="D223" s="1105" t="s">
        <v>651</v>
      </c>
      <c r="E223" s="1104" t="s">
        <v>546</v>
      </c>
      <c r="F223" s="1105" t="s">
        <v>650</v>
      </c>
      <c r="G223" s="1105" t="s">
        <v>652</v>
      </c>
      <c r="H223" s="787">
        <v>960</v>
      </c>
      <c r="I223" s="787">
        <v>460</v>
      </c>
      <c r="J223" s="787">
        <v>250</v>
      </c>
      <c r="K223" s="1104"/>
      <c r="L223" s="1104"/>
      <c r="M223" s="1104"/>
      <c r="N223" s="336">
        <v>1.25</v>
      </c>
      <c r="O223" s="336">
        <v>1.1499999999999999</v>
      </c>
      <c r="P223" s="336">
        <v>1.1000000000000001</v>
      </c>
      <c r="Q223" s="336"/>
      <c r="R223" s="336"/>
      <c r="S223" s="336"/>
      <c r="T223" s="174">
        <v>1200</v>
      </c>
      <c r="U223" s="1129">
        <v>529</v>
      </c>
      <c r="V223" s="1129">
        <v>275</v>
      </c>
      <c r="W223" s="1129"/>
      <c r="X223" s="1129"/>
      <c r="Y223" s="1129"/>
      <c r="Z223" s="787">
        <v>1230</v>
      </c>
      <c r="AA223" s="787">
        <v>540</v>
      </c>
      <c r="AB223" s="787">
        <v>280</v>
      </c>
      <c r="AC223" s="1104"/>
      <c r="AD223" s="1104"/>
      <c r="AE223" s="1104"/>
      <c r="AF223" s="1105" t="s">
        <v>118</v>
      </c>
      <c r="AG223" s="1083"/>
      <c r="AH223" s="1083"/>
      <c r="AI223" s="1083"/>
      <c r="AJ223" s="1083"/>
      <c r="AK223" s="1083"/>
      <c r="AL223" s="1083"/>
      <c r="AM223" s="1083"/>
      <c r="AN223" s="1083"/>
      <c r="AO223" s="1083"/>
      <c r="AP223" s="1083"/>
      <c r="AQ223" s="1083"/>
      <c r="AR223" s="1083"/>
      <c r="AS223" s="1083"/>
      <c r="AT223" s="1083"/>
      <c r="AU223" s="1083"/>
      <c r="AV223" s="1083"/>
      <c r="AW223" s="1083"/>
      <c r="AX223" s="1083"/>
      <c r="AY223" s="1083"/>
      <c r="AZ223" s="1083"/>
      <c r="BA223" s="1083"/>
      <c r="BB223" s="1083"/>
      <c r="BC223" s="1083"/>
      <c r="BD223" s="1083"/>
      <c r="BE223" s="1083"/>
      <c r="BF223" s="1083"/>
      <c r="BG223" s="1083"/>
      <c r="BH223" s="1083"/>
      <c r="BI223" s="1083"/>
      <c r="BJ223" s="1083"/>
      <c r="BK223" s="1083"/>
      <c r="BL223" s="1083"/>
      <c r="BM223" s="1083"/>
      <c r="BN223" s="1083"/>
      <c r="BO223" s="1083"/>
      <c r="BP223" s="1083"/>
      <c r="BQ223" s="1083"/>
      <c r="BR223" s="1083"/>
      <c r="BS223" s="1083"/>
      <c r="BT223" s="1083"/>
      <c r="BU223" s="1083"/>
      <c r="BV223" s="1083"/>
      <c r="BW223" s="1083"/>
      <c r="BX223" s="1083"/>
      <c r="BY223" s="1083"/>
      <c r="BZ223" s="1083"/>
      <c r="CA223" s="1083"/>
      <c r="CB223" s="1083"/>
      <c r="CC223" s="1083"/>
      <c r="CD223" s="1083"/>
      <c r="CE223" s="1083"/>
    </row>
    <row r="224" spans="1:83" s="88" customFormat="1" ht="31.5">
      <c r="A224" s="1103" t="s">
        <v>81</v>
      </c>
      <c r="B224" s="1104" t="s">
        <v>546</v>
      </c>
      <c r="C224" s="1105" t="s">
        <v>653</v>
      </c>
      <c r="D224" s="1105" t="s">
        <v>654</v>
      </c>
      <c r="E224" s="1104" t="s">
        <v>546</v>
      </c>
      <c r="F224" s="1105" t="s">
        <v>655</v>
      </c>
      <c r="G224" s="1105" t="s">
        <v>654</v>
      </c>
      <c r="H224" s="787">
        <v>420</v>
      </c>
      <c r="I224" s="787">
        <v>220</v>
      </c>
      <c r="J224" s="787">
        <v>140</v>
      </c>
      <c r="K224" s="1104"/>
      <c r="L224" s="1104"/>
      <c r="M224" s="1104"/>
      <c r="N224" s="336">
        <v>1.1499999999999999</v>
      </c>
      <c r="O224" s="336">
        <v>1.1000000000000001</v>
      </c>
      <c r="P224" s="336">
        <v>1.05</v>
      </c>
      <c r="Q224" s="336"/>
      <c r="R224" s="336"/>
      <c r="S224" s="336"/>
      <c r="T224" s="174">
        <v>482.99999999999994</v>
      </c>
      <c r="U224" s="1129">
        <v>242.00000000000003</v>
      </c>
      <c r="V224" s="1129">
        <v>147</v>
      </c>
      <c r="W224" s="1129"/>
      <c r="X224" s="1129"/>
      <c r="Y224" s="1129"/>
      <c r="Z224" s="787">
        <v>500</v>
      </c>
      <c r="AA224" s="787">
        <v>250</v>
      </c>
      <c r="AB224" s="787">
        <v>150</v>
      </c>
      <c r="AC224" s="1104"/>
      <c r="AD224" s="1104"/>
      <c r="AE224" s="1104"/>
      <c r="AF224" s="1105" t="s">
        <v>123</v>
      </c>
      <c r="AG224" s="1083"/>
      <c r="AH224" s="1083"/>
      <c r="AI224" s="1083"/>
      <c r="AJ224" s="1083"/>
      <c r="AK224" s="1083"/>
      <c r="AL224" s="1083"/>
      <c r="AM224" s="1083"/>
      <c r="AN224" s="1083"/>
      <c r="AO224" s="1083"/>
      <c r="AP224" s="1083"/>
      <c r="AQ224" s="1083"/>
      <c r="AR224" s="1083"/>
      <c r="AS224" s="1083"/>
      <c r="AT224" s="1083"/>
      <c r="AU224" s="1083"/>
      <c r="AV224" s="1083"/>
      <c r="AW224" s="1083"/>
      <c r="AX224" s="1083"/>
      <c r="AY224" s="1083"/>
      <c r="AZ224" s="1083"/>
      <c r="BA224" s="1083"/>
      <c r="BB224" s="1083"/>
      <c r="BC224" s="1083"/>
      <c r="BD224" s="1083"/>
      <c r="BE224" s="1083"/>
      <c r="BF224" s="1083"/>
      <c r="BG224" s="1083"/>
      <c r="BH224" s="1083"/>
      <c r="BI224" s="1083"/>
      <c r="BJ224" s="1083"/>
      <c r="BK224" s="1083"/>
      <c r="BL224" s="1083"/>
      <c r="BM224" s="1083"/>
      <c r="BN224" s="1083"/>
      <c r="BO224" s="1083"/>
      <c r="BP224" s="1083"/>
      <c r="BQ224" s="1083"/>
      <c r="BR224" s="1083"/>
      <c r="BS224" s="1083"/>
      <c r="BT224" s="1083"/>
      <c r="BU224" s="1083"/>
      <c r="BV224" s="1083"/>
      <c r="BW224" s="1083"/>
      <c r="BX224" s="1083"/>
      <c r="BY224" s="1083"/>
      <c r="BZ224" s="1083"/>
      <c r="CA224" s="1083"/>
      <c r="CB224" s="1083"/>
      <c r="CC224" s="1083"/>
      <c r="CD224" s="1083"/>
      <c r="CE224" s="1083"/>
    </row>
    <row r="225" spans="1:83" s="88" customFormat="1" ht="31.5">
      <c r="A225" s="1103" t="s">
        <v>82</v>
      </c>
      <c r="B225" s="1104" t="s">
        <v>600</v>
      </c>
      <c r="C225" s="1105" t="s">
        <v>656</v>
      </c>
      <c r="D225" s="1105" t="s">
        <v>657</v>
      </c>
      <c r="E225" s="1104" t="s">
        <v>600</v>
      </c>
      <c r="F225" s="1105" t="s">
        <v>658</v>
      </c>
      <c r="G225" s="1105" t="s">
        <v>657</v>
      </c>
      <c r="H225" s="787">
        <v>740</v>
      </c>
      <c r="I225" s="787">
        <v>380</v>
      </c>
      <c r="J225" s="787">
        <v>250</v>
      </c>
      <c r="K225" s="1104"/>
      <c r="L225" s="1104"/>
      <c r="M225" s="1104"/>
      <c r="N225" s="336">
        <v>1.2</v>
      </c>
      <c r="O225" s="336">
        <v>1.1499999999999999</v>
      </c>
      <c r="P225" s="336">
        <v>1.1000000000000001</v>
      </c>
      <c r="Q225" s="336"/>
      <c r="R225" s="336"/>
      <c r="S225" s="336"/>
      <c r="T225" s="174">
        <v>888</v>
      </c>
      <c r="U225" s="1129">
        <v>436.99999999999994</v>
      </c>
      <c r="V225" s="1129">
        <v>275</v>
      </c>
      <c r="W225" s="1129"/>
      <c r="X225" s="1129"/>
      <c r="Y225" s="1129"/>
      <c r="Z225" s="787">
        <v>910</v>
      </c>
      <c r="AA225" s="787">
        <v>450</v>
      </c>
      <c r="AB225" s="787">
        <v>280</v>
      </c>
      <c r="AC225" s="1104"/>
      <c r="AD225" s="1104"/>
      <c r="AE225" s="1104"/>
      <c r="AF225" s="1105" t="s">
        <v>123</v>
      </c>
      <c r="AG225" s="1083"/>
      <c r="AH225" s="1083"/>
      <c r="AI225" s="1083"/>
      <c r="AJ225" s="1083"/>
      <c r="AK225" s="1083"/>
      <c r="AL225" s="1083"/>
      <c r="AM225" s="1083"/>
      <c r="AN225" s="1083"/>
      <c r="AO225" s="1083"/>
      <c r="AP225" s="1083"/>
      <c r="AQ225" s="1083"/>
      <c r="AR225" s="1083"/>
      <c r="AS225" s="1083"/>
      <c r="AT225" s="1083"/>
      <c r="AU225" s="1083"/>
      <c r="AV225" s="1083"/>
      <c r="AW225" s="1083"/>
      <c r="AX225" s="1083"/>
      <c r="AY225" s="1083"/>
      <c r="AZ225" s="1083"/>
      <c r="BA225" s="1083"/>
      <c r="BB225" s="1083"/>
      <c r="BC225" s="1083"/>
      <c r="BD225" s="1083"/>
      <c r="BE225" s="1083"/>
      <c r="BF225" s="1083"/>
      <c r="BG225" s="1083"/>
      <c r="BH225" s="1083"/>
      <c r="BI225" s="1083"/>
      <c r="BJ225" s="1083"/>
      <c r="BK225" s="1083"/>
      <c r="BL225" s="1083"/>
      <c r="BM225" s="1083"/>
      <c r="BN225" s="1083"/>
      <c r="BO225" s="1083"/>
      <c r="BP225" s="1083"/>
      <c r="BQ225" s="1083"/>
      <c r="BR225" s="1083"/>
      <c r="BS225" s="1083"/>
      <c r="BT225" s="1083"/>
      <c r="BU225" s="1083"/>
      <c r="BV225" s="1083"/>
      <c r="BW225" s="1083"/>
      <c r="BX225" s="1083"/>
      <c r="BY225" s="1083"/>
      <c r="BZ225" s="1083"/>
      <c r="CA225" s="1083"/>
      <c r="CB225" s="1083"/>
      <c r="CC225" s="1083"/>
      <c r="CD225" s="1083"/>
      <c r="CE225" s="1083"/>
    </row>
    <row r="226" spans="1:83" s="88" customFormat="1" ht="31.5">
      <c r="A226" s="1103" t="s">
        <v>83</v>
      </c>
      <c r="B226" s="1104" t="s">
        <v>641</v>
      </c>
      <c r="C226" s="1105" t="s">
        <v>659</v>
      </c>
      <c r="D226" s="1105" t="s">
        <v>660</v>
      </c>
      <c r="E226" s="1104" t="s">
        <v>605</v>
      </c>
      <c r="F226" s="1105" t="s">
        <v>659</v>
      </c>
      <c r="G226" s="1105" t="s">
        <v>528</v>
      </c>
      <c r="H226" s="787">
        <v>560</v>
      </c>
      <c r="I226" s="787">
        <v>310</v>
      </c>
      <c r="J226" s="787">
        <v>170</v>
      </c>
      <c r="K226" s="1104"/>
      <c r="L226" s="1104"/>
      <c r="M226" s="1104"/>
      <c r="N226" s="336">
        <v>1.1499999999999999</v>
      </c>
      <c r="O226" s="336">
        <v>1.1000000000000001</v>
      </c>
      <c r="P226" s="336">
        <v>1.05</v>
      </c>
      <c r="Q226" s="336"/>
      <c r="R226" s="336"/>
      <c r="S226" s="336"/>
      <c r="T226" s="174">
        <v>644</v>
      </c>
      <c r="U226" s="1129">
        <v>341</v>
      </c>
      <c r="V226" s="1129">
        <v>178.5</v>
      </c>
      <c r="W226" s="1129"/>
      <c r="X226" s="1129"/>
      <c r="Y226" s="1129"/>
      <c r="Z226" s="787">
        <v>660</v>
      </c>
      <c r="AA226" s="787">
        <v>350</v>
      </c>
      <c r="AB226" s="787">
        <v>180</v>
      </c>
      <c r="AC226" s="1104"/>
      <c r="AD226" s="1104"/>
      <c r="AE226" s="1104"/>
      <c r="AF226" s="1105" t="s">
        <v>124</v>
      </c>
      <c r="AG226" s="1083"/>
      <c r="AH226" s="1083"/>
      <c r="AI226" s="1083"/>
      <c r="AJ226" s="1083"/>
      <c r="AK226" s="1083"/>
      <c r="AL226" s="1083"/>
      <c r="AM226" s="1083"/>
      <c r="AN226" s="1083"/>
      <c r="AO226" s="1083"/>
      <c r="AP226" s="1083"/>
      <c r="AQ226" s="1083"/>
      <c r="AR226" s="1083"/>
      <c r="AS226" s="1083"/>
      <c r="AT226" s="1083"/>
      <c r="AU226" s="1083"/>
      <c r="AV226" s="1083"/>
      <c r="AW226" s="1083"/>
      <c r="AX226" s="1083"/>
      <c r="AY226" s="1083"/>
      <c r="AZ226" s="1083"/>
      <c r="BA226" s="1083"/>
      <c r="BB226" s="1083"/>
      <c r="BC226" s="1083"/>
      <c r="BD226" s="1083"/>
      <c r="BE226" s="1083"/>
      <c r="BF226" s="1083"/>
      <c r="BG226" s="1083"/>
      <c r="BH226" s="1083"/>
      <c r="BI226" s="1083"/>
      <c r="BJ226" s="1083"/>
      <c r="BK226" s="1083"/>
      <c r="BL226" s="1083"/>
      <c r="BM226" s="1083"/>
      <c r="BN226" s="1083"/>
      <c r="BO226" s="1083"/>
      <c r="BP226" s="1083"/>
      <c r="BQ226" s="1083"/>
      <c r="BR226" s="1083"/>
      <c r="BS226" s="1083"/>
      <c r="BT226" s="1083"/>
      <c r="BU226" s="1083"/>
      <c r="BV226" s="1083"/>
      <c r="BW226" s="1083"/>
      <c r="BX226" s="1083"/>
      <c r="BY226" s="1083"/>
      <c r="BZ226" s="1083"/>
      <c r="CA226" s="1083"/>
      <c r="CB226" s="1083"/>
      <c r="CC226" s="1083"/>
      <c r="CD226" s="1083"/>
      <c r="CE226" s="1083"/>
    </row>
    <row r="227" spans="1:83" s="88" customFormat="1" ht="47.25">
      <c r="A227" s="1103" t="s">
        <v>243</v>
      </c>
      <c r="B227" s="1104" t="s">
        <v>661</v>
      </c>
      <c r="C227" s="1105" t="s">
        <v>616</v>
      </c>
      <c r="D227" s="1105" t="s">
        <v>662</v>
      </c>
      <c r="E227" s="1104" t="s">
        <v>663</v>
      </c>
      <c r="F227" s="1105" t="s">
        <v>616</v>
      </c>
      <c r="G227" s="1105" t="s">
        <v>664</v>
      </c>
      <c r="H227" s="787">
        <v>480</v>
      </c>
      <c r="I227" s="787">
        <v>230</v>
      </c>
      <c r="J227" s="787">
        <v>150</v>
      </c>
      <c r="K227" s="1104"/>
      <c r="L227" s="1104"/>
      <c r="M227" s="1104"/>
      <c r="N227" s="336">
        <v>1.1499999999999999</v>
      </c>
      <c r="O227" s="336">
        <v>1.1000000000000001</v>
      </c>
      <c r="P227" s="336">
        <v>1.05</v>
      </c>
      <c r="Q227" s="336"/>
      <c r="R227" s="336"/>
      <c r="S227" s="336"/>
      <c r="T227" s="174">
        <v>552</v>
      </c>
      <c r="U227" s="1129">
        <v>253.00000000000003</v>
      </c>
      <c r="V227" s="1129">
        <v>157.5</v>
      </c>
      <c r="W227" s="1129"/>
      <c r="X227" s="1129"/>
      <c r="Y227" s="1129"/>
      <c r="Z227" s="787">
        <v>570</v>
      </c>
      <c r="AA227" s="787">
        <v>260</v>
      </c>
      <c r="AB227" s="787">
        <v>160</v>
      </c>
      <c r="AC227" s="1104"/>
      <c r="AD227" s="1104"/>
      <c r="AE227" s="1104"/>
      <c r="AF227" s="1105" t="s">
        <v>124</v>
      </c>
      <c r="AG227" s="1083"/>
      <c r="AH227" s="1083"/>
      <c r="AI227" s="1083"/>
      <c r="AJ227" s="1083"/>
      <c r="AK227" s="1083"/>
      <c r="AL227" s="1083"/>
      <c r="AM227" s="1083"/>
      <c r="AN227" s="1083"/>
      <c r="AO227" s="1083"/>
      <c r="AP227" s="1083"/>
      <c r="AQ227" s="1083"/>
      <c r="AR227" s="1083"/>
      <c r="AS227" s="1083"/>
      <c r="AT227" s="1083"/>
      <c r="AU227" s="1083"/>
      <c r="AV227" s="1083"/>
      <c r="AW227" s="1083"/>
      <c r="AX227" s="1083"/>
      <c r="AY227" s="1083"/>
      <c r="AZ227" s="1083"/>
      <c r="BA227" s="1083"/>
      <c r="BB227" s="1083"/>
      <c r="BC227" s="1083"/>
      <c r="BD227" s="1083"/>
      <c r="BE227" s="1083"/>
      <c r="BF227" s="1083"/>
      <c r="BG227" s="1083"/>
      <c r="BH227" s="1083"/>
      <c r="BI227" s="1083"/>
      <c r="BJ227" s="1083"/>
      <c r="BK227" s="1083"/>
      <c r="BL227" s="1083"/>
      <c r="BM227" s="1083"/>
      <c r="BN227" s="1083"/>
      <c r="BO227" s="1083"/>
      <c r="BP227" s="1083"/>
      <c r="BQ227" s="1083"/>
      <c r="BR227" s="1083"/>
      <c r="BS227" s="1083"/>
      <c r="BT227" s="1083"/>
      <c r="BU227" s="1083"/>
      <c r="BV227" s="1083"/>
      <c r="BW227" s="1083"/>
      <c r="BX227" s="1083"/>
      <c r="BY227" s="1083"/>
      <c r="BZ227" s="1083"/>
      <c r="CA227" s="1083"/>
      <c r="CB227" s="1083"/>
      <c r="CC227" s="1083"/>
      <c r="CD227" s="1083"/>
      <c r="CE227" s="1083"/>
    </row>
    <row r="228" spans="1:83" s="88" customFormat="1" ht="31.5">
      <c r="A228" s="1103" t="s">
        <v>244</v>
      </c>
      <c r="B228" s="1104" t="s">
        <v>665</v>
      </c>
      <c r="C228" s="1105" t="s">
        <v>666</v>
      </c>
      <c r="D228" s="1105" t="s">
        <v>667</v>
      </c>
      <c r="E228" s="1104" t="s">
        <v>665</v>
      </c>
      <c r="F228" s="1105" t="s">
        <v>666</v>
      </c>
      <c r="G228" s="1105" t="s">
        <v>668</v>
      </c>
      <c r="H228" s="787">
        <v>540</v>
      </c>
      <c r="I228" s="787">
        <v>300</v>
      </c>
      <c r="J228" s="787">
        <v>170</v>
      </c>
      <c r="K228" s="1104"/>
      <c r="L228" s="1104"/>
      <c r="M228" s="1104"/>
      <c r="N228" s="336">
        <v>1.1499999999999999</v>
      </c>
      <c r="O228" s="336">
        <v>1.1000000000000001</v>
      </c>
      <c r="P228" s="336">
        <v>1.05</v>
      </c>
      <c r="Q228" s="336"/>
      <c r="R228" s="336"/>
      <c r="S228" s="336"/>
      <c r="T228" s="174">
        <v>621</v>
      </c>
      <c r="U228" s="1129">
        <v>330</v>
      </c>
      <c r="V228" s="1129">
        <v>178.5</v>
      </c>
      <c r="W228" s="1129"/>
      <c r="X228" s="1129"/>
      <c r="Y228" s="1129"/>
      <c r="Z228" s="787">
        <v>640</v>
      </c>
      <c r="AA228" s="787">
        <v>340</v>
      </c>
      <c r="AB228" s="787">
        <v>180</v>
      </c>
      <c r="AC228" s="1104"/>
      <c r="AD228" s="1104"/>
      <c r="AE228" s="1104"/>
      <c r="AF228" s="1105" t="s">
        <v>125</v>
      </c>
      <c r="AG228" s="1083"/>
      <c r="AH228" s="1083"/>
      <c r="AI228" s="1083"/>
      <c r="AJ228" s="1083"/>
      <c r="AK228" s="1083"/>
      <c r="AL228" s="1083"/>
      <c r="AM228" s="1083"/>
      <c r="AN228" s="1083"/>
      <c r="AO228" s="1083"/>
      <c r="AP228" s="1083"/>
      <c r="AQ228" s="1083"/>
      <c r="AR228" s="1083"/>
      <c r="AS228" s="1083"/>
      <c r="AT228" s="1083"/>
      <c r="AU228" s="1083"/>
      <c r="AV228" s="1083"/>
      <c r="AW228" s="1083"/>
      <c r="AX228" s="1083"/>
      <c r="AY228" s="1083"/>
      <c r="AZ228" s="1083"/>
      <c r="BA228" s="1083"/>
      <c r="BB228" s="1083"/>
      <c r="BC228" s="1083"/>
      <c r="BD228" s="1083"/>
      <c r="BE228" s="1083"/>
      <c r="BF228" s="1083"/>
      <c r="BG228" s="1083"/>
      <c r="BH228" s="1083"/>
      <c r="BI228" s="1083"/>
      <c r="BJ228" s="1083"/>
      <c r="BK228" s="1083"/>
      <c r="BL228" s="1083"/>
      <c r="BM228" s="1083"/>
      <c r="BN228" s="1083"/>
      <c r="BO228" s="1083"/>
      <c r="BP228" s="1083"/>
      <c r="BQ228" s="1083"/>
      <c r="BR228" s="1083"/>
      <c r="BS228" s="1083"/>
      <c r="BT228" s="1083"/>
      <c r="BU228" s="1083"/>
      <c r="BV228" s="1083"/>
      <c r="BW228" s="1083"/>
      <c r="BX228" s="1083"/>
      <c r="BY228" s="1083"/>
      <c r="BZ228" s="1083"/>
      <c r="CA228" s="1083"/>
      <c r="CB228" s="1083"/>
      <c r="CC228" s="1083"/>
      <c r="CD228" s="1083"/>
      <c r="CE228" s="1083"/>
    </row>
    <row r="229" spans="1:83" s="88" customFormat="1" ht="31.5">
      <c r="A229" s="1106" t="s">
        <v>245</v>
      </c>
      <c r="B229" s="1104" t="s">
        <v>669</v>
      </c>
      <c r="C229" s="1107"/>
      <c r="D229" s="1107"/>
      <c r="E229" s="1107" t="s">
        <v>394</v>
      </c>
      <c r="F229" s="1107"/>
      <c r="G229" s="1107"/>
      <c r="H229" s="41">
        <v>202</v>
      </c>
      <c r="I229" s="41"/>
      <c r="J229" s="41"/>
      <c r="K229" s="1227"/>
      <c r="L229" s="1227"/>
      <c r="M229" s="1227"/>
      <c r="N229" s="336">
        <v>1.05</v>
      </c>
      <c r="O229" s="336"/>
      <c r="P229" s="336"/>
      <c r="Q229" s="336"/>
      <c r="R229" s="336"/>
      <c r="S229" s="336"/>
      <c r="T229" s="174">
        <v>212.10000000000002</v>
      </c>
      <c r="U229" s="1129"/>
      <c r="V229" s="1129"/>
      <c r="W229" s="1129"/>
      <c r="X229" s="1129"/>
      <c r="Y229" s="1129"/>
      <c r="Z229" s="812">
        <v>220</v>
      </c>
      <c r="AA229" s="812">
        <v>110</v>
      </c>
      <c r="AB229" s="812">
        <v>65</v>
      </c>
      <c r="AC229" s="1134">
        <v>97</v>
      </c>
      <c r="AD229" s="1134">
        <v>54</v>
      </c>
      <c r="AE229" s="1134">
        <v>54</v>
      </c>
      <c r="AF229" s="1107" t="s">
        <v>398</v>
      </c>
      <c r="AG229" s="1083"/>
      <c r="AH229" s="1083"/>
      <c r="AI229" s="1083"/>
      <c r="AJ229" s="1083"/>
      <c r="AK229" s="1083"/>
      <c r="AL229" s="1083"/>
      <c r="AM229" s="1083"/>
      <c r="AN229" s="1083"/>
      <c r="AO229" s="1083"/>
      <c r="AP229" s="1083"/>
      <c r="AQ229" s="1083"/>
      <c r="AR229" s="1083"/>
      <c r="AS229" s="1083"/>
      <c r="AT229" s="1083"/>
      <c r="AU229" s="1083"/>
      <c r="AV229" s="1083"/>
      <c r="AW229" s="1083"/>
      <c r="AX229" s="1083"/>
      <c r="AY229" s="1083"/>
      <c r="AZ229" s="1083"/>
      <c r="BA229" s="1083"/>
      <c r="BB229" s="1083"/>
      <c r="BC229" s="1083"/>
      <c r="BD229" s="1083"/>
      <c r="BE229" s="1083"/>
      <c r="BF229" s="1083"/>
      <c r="BG229" s="1083"/>
      <c r="BH229" s="1083"/>
      <c r="BI229" s="1083"/>
      <c r="BJ229" s="1083"/>
      <c r="BK229" s="1083"/>
      <c r="BL229" s="1083"/>
      <c r="BM229" s="1083"/>
      <c r="BN229" s="1083"/>
      <c r="BO229" s="1083"/>
      <c r="BP229" s="1083"/>
      <c r="BQ229" s="1083"/>
      <c r="BR229" s="1083"/>
      <c r="BS229" s="1083"/>
      <c r="BT229" s="1083"/>
      <c r="BU229" s="1083"/>
      <c r="BV229" s="1083"/>
      <c r="BW229" s="1083"/>
      <c r="BX229" s="1083"/>
      <c r="BY229" s="1083"/>
      <c r="BZ229" s="1083"/>
      <c r="CA229" s="1083"/>
      <c r="CB229" s="1083"/>
      <c r="CC229" s="1083"/>
      <c r="CD229" s="1083"/>
      <c r="CE229" s="1083"/>
    </row>
    <row r="230" spans="1:83" s="88" customFormat="1" ht="47.25">
      <c r="A230" s="1108"/>
      <c r="B230" s="1104" t="s">
        <v>670</v>
      </c>
      <c r="C230" s="1109"/>
      <c r="D230" s="1109"/>
      <c r="E230" s="1109"/>
      <c r="F230" s="1109"/>
      <c r="G230" s="1109"/>
      <c r="H230" s="41">
        <v>150</v>
      </c>
      <c r="I230" s="41">
        <v>100</v>
      </c>
      <c r="J230" s="41">
        <v>60</v>
      </c>
      <c r="K230" s="1227">
        <v>90</v>
      </c>
      <c r="L230" s="1227">
        <v>50</v>
      </c>
      <c r="M230" s="1227">
        <v>50</v>
      </c>
      <c r="N230" s="336" t="s">
        <v>1225</v>
      </c>
      <c r="O230" s="336" t="s">
        <v>1232</v>
      </c>
      <c r="P230" s="336" t="s">
        <v>1233</v>
      </c>
      <c r="Q230" s="336" t="s">
        <v>1233</v>
      </c>
      <c r="R230" s="336" t="s">
        <v>1233</v>
      </c>
      <c r="S230" s="336" t="s">
        <v>1236</v>
      </c>
      <c r="T230" s="174">
        <v>172.5</v>
      </c>
      <c r="U230" s="1129">
        <v>110.00000000000001</v>
      </c>
      <c r="V230" s="1129">
        <v>63</v>
      </c>
      <c r="W230" s="1129">
        <v>94.5</v>
      </c>
      <c r="X230" s="1129">
        <v>52.5</v>
      </c>
      <c r="Y230" s="1129">
        <v>52.5</v>
      </c>
      <c r="Z230" s="813"/>
      <c r="AA230" s="813"/>
      <c r="AB230" s="813"/>
      <c r="AC230" s="1135"/>
      <c r="AD230" s="1135"/>
      <c r="AE230" s="1135"/>
      <c r="AF230" s="1109"/>
      <c r="AG230" s="1083"/>
      <c r="AH230" s="1083"/>
      <c r="AI230" s="1083"/>
      <c r="AJ230" s="1083"/>
      <c r="AK230" s="1083"/>
      <c r="AL230" s="1083"/>
      <c r="AM230" s="1083"/>
      <c r="AN230" s="1083"/>
      <c r="AO230" s="1083"/>
      <c r="AP230" s="1083"/>
      <c r="AQ230" s="1083"/>
      <c r="AR230" s="1083"/>
      <c r="AS230" s="1083"/>
      <c r="AT230" s="1083"/>
      <c r="AU230" s="1083"/>
      <c r="AV230" s="1083"/>
      <c r="AW230" s="1083"/>
      <c r="AX230" s="1083"/>
      <c r="AY230" s="1083"/>
      <c r="AZ230" s="1083"/>
      <c r="BA230" s="1083"/>
      <c r="BB230" s="1083"/>
      <c r="BC230" s="1083"/>
      <c r="BD230" s="1083"/>
      <c r="BE230" s="1083"/>
      <c r="BF230" s="1083"/>
      <c r="BG230" s="1083"/>
      <c r="BH230" s="1083"/>
      <c r="BI230" s="1083"/>
      <c r="BJ230" s="1083"/>
      <c r="BK230" s="1083"/>
      <c r="BL230" s="1083"/>
      <c r="BM230" s="1083"/>
      <c r="BN230" s="1083"/>
      <c r="BO230" s="1083"/>
      <c r="BP230" s="1083"/>
      <c r="BQ230" s="1083"/>
      <c r="BR230" s="1083"/>
      <c r="BS230" s="1083"/>
      <c r="BT230" s="1083"/>
      <c r="BU230" s="1083"/>
      <c r="BV230" s="1083"/>
      <c r="BW230" s="1083"/>
      <c r="BX230" s="1083"/>
      <c r="BY230" s="1083"/>
      <c r="BZ230" s="1083"/>
      <c r="CA230" s="1083"/>
      <c r="CB230" s="1083"/>
      <c r="CC230" s="1083"/>
      <c r="CD230" s="1083"/>
      <c r="CE230" s="1083"/>
    </row>
    <row r="231" spans="1:83" s="88" customFormat="1" ht="15.75">
      <c r="A231" s="1233" t="s">
        <v>299</v>
      </c>
      <c r="B231" s="1238" t="s">
        <v>144</v>
      </c>
      <c r="C231" s="1105"/>
      <c r="D231" s="1105"/>
      <c r="E231" s="1104"/>
      <c r="F231" s="1105"/>
      <c r="G231" s="1105"/>
      <c r="H231" s="787"/>
      <c r="I231" s="787"/>
      <c r="J231" s="787"/>
      <c r="K231" s="1104"/>
      <c r="L231" s="1104"/>
      <c r="M231" s="1104"/>
      <c r="N231" s="336"/>
      <c r="O231" s="336"/>
      <c r="P231" s="336"/>
      <c r="Q231" s="336"/>
      <c r="R231" s="336"/>
      <c r="S231" s="336"/>
      <c r="T231" s="174"/>
      <c r="U231" s="1129"/>
      <c r="V231" s="1129"/>
      <c r="W231" s="1129"/>
      <c r="X231" s="1129"/>
      <c r="Y231" s="1129"/>
      <c r="Z231" s="787"/>
      <c r="AA231" s="787"/>
      <c r="AB231" s="787"/>
      <c r="AC231" s="1104"/>
      <c r="AD231" s="1104"/>
      <c r="AE231" s="1104"/>
      <c r="AF231" s="1105"/>
      <c r="AG231" s="1083"/>
      <c r="AH231" s="1083"/>
      <c r="AI231" s="1083"/>
      <c r="AJ231" s="1083"/>
      <c r="AK231" s="1083"/>
      <c r="AL231" s="1083"/>
      <c r="AM231" s="1083"/>
      <c r="AN231" s="1083"/>
      <c r="AO231" s="1083"/>
      <c r="AP231" s="1083"/>
      <c r="AQ231" s="1083"/>
      <c r="AR231" s="1083"/>
      <c r="AS231" s="1083"/>
      <c r="AT231" s="1083"/>
      <c r="AU231" s="1083"/>
      <c r="AV231" s="1083"/>
      <c r="AW231" s="1083"/>
      <c r="AX231" s="1083"/>
      <c r="AY231" s="1083"/>
      <c r="AZ231" s="1083"/>
      <c r="BA231" s="1083"/>
      <c r="BB231" s="1083"/>
      <c r="BC231" s="1083"/>
      <c r="BD231" s="1083"/>
      <c r="BE231" s="1083"/>
      <c r="BF231" s="1083"/>
      <c r="BG231" s="1083"/>
      <c r="BH231" s="1083"/>
      <c r="BI231" s="1083"/>
      <c r="BJ231" s="1083"/>
      <c r="BK231" s="1083"/>
      <c r="BL231" s="1083"/>
      <c r="BM231" s="1083"/>
      <c r="BN231" s="1083"/>
      <c r="BO231" s="1083"/>
      <c r="BP231" s="1083"/>
      <c r="BQ231" s="1083"/>
      <c r="BR231" s="1083"/>
      <c r="BS231" s="1083"/>
      <c r="BT231" s="1083"/>
      <c r="BU231" s="1083"/>
      <c r="BV231" s="1083"/>
      <c r="BW231" s="1083"/>
      <c r="BX231" s="1083"/>
      <c r="BY231" s="1083"/>
      <c r="BZ231" s="1083"/>
      <c r="CA231" s="1083"/>
      <c r="CB231" s="1083"/>
      <c r="CC231" s="1083"/>
      <c r="CD231" s="1083"/>
      <c r="CE231" s="1083"/>
    </row>
    <row r="232" spans="1:83" s="88" customFormat="1" ht="31.5">
      <c r="A232" s="1103" t="s">
        <v>84</v>
      </c>
      <c r="B232" s="1104" t="s">
        <v>527</v>
      </c>
      <c r="C232" s="1104" t="s">
        <v>674</v>
      </c>
      <c r="D232" s="1104" t="s">
        <v>675</v>
      </c>
      <c r="E232" s="1104" t="s">
        <v>527</v>
      </c>
      <c r="F232" s="1104" t="s">
        <v>676</v>
      </c>
      <c r="G232" s="1104" t="s">
        <v>677</v>
      </c>
      <c r="H232" s="41">
        <v>2400</v>
      </c>
      <c r="I232" s="41"/>
      <c r="J232" s="41"/>
      <c r="K232" s="1104"/>
      <c r="L232" s="1104"/>
      <c r="M232" s="1104"/>
      <c r="N232" s="336">
        <v>1.25</v>
      </c>
      <c r="O232" s="336"/>
      <c r="P232" s="336"/>
      <c r="Q232" s="336"/>
      <c r="R232" s="336"/>
      <c r="S232" s="336"/>
      <c r="T232" s="174">
        <v>3000</v>
      </c>
      <c r="U232" s="1129"/>
      <c r="V232" s="1129"/>
      <c r="W232" s="1129"/>
      <c r="X232" s="1129"/>
      <c r="Y232" s="1129"/>
      <c r="Z232" s="41">
        <v>3100</v>
      </c>
      <c r="AA232" s="41"/>
      <c r="AB232" s="41"/>
      <c r="AC232" s="1104"/>
      <c r="AD232" s="1104"/>
      <c r="AE232" s="1104"/>
      <c r="AF232" s="1105" t="s">
        <v>125</v>
      </c>
      <c r="AG232" s="1083"/>
      <c r="AH232" s="1083"/>
      <c r="AI232" s="1083"/>
      <c r="AJ232" s="1083"/>
      <c r="AK232" s="1083"/>
      <c r="AL232" s="1083"/>
      <c r="AM232" s="1083"/>
      <c r="AN232" s="1083"/>
      <c r="AO232" s="1083"/>
      <c r="AP232" s="1083"/>
      <c r="AQ232" s="1083"/>
      <c r="AR232" s="1083"/>
      <c r="AS232" s="1083"/>
      <c r="AT232" s="1083"/>
      <c r="AU232" s="1083"/>
      <c r="AV232" s="1083"/>
      <c r="AW232" s="1083"/>
      <c r="AX232" s="1083"/>
      <c r="AY232" s="1083"/>
      <c r="AZ232" s="1083"/>
      <c r="BA232" s="1083"/>
      <c r="BB232" s="1083"/>
      <c r="BC232" s="1083"/>
      <c r="BD232" s="1083"/>
      <c r="BE232" s="1083"/>
      <c r="BF232" s="1083"/>
      <c r="BG232" s="1083"/>
      <c r="BH232" s="1083"/>
      <c r="BI232" s="1083"/>
      <c r="BJ232" s="1083"/>
      <c r="BK232" s="1083"/>
      <c r="BL232" s="1083"/>
      <c r="BM232" s="1083"/>
      <c r="BN232" s="1083"/>
      <c r="BO232" s="1083"/>
      <c r="BP232" s="1083"/>
      <c r="BQ232" s="1083"/>
      <c r="BR232" s="1083"/>
      <c r="BS232" s="1083"/>
      <c r="BT232" s="1083"/>
      <c r="BU232" s="1083"/>
      <c r="BV232" s="1083"/>
      <c r="BW232" s="1083"/>
      <c r="BX232" s="1083"/>
      <c r="BY232" s="1083"/>
      <c r="BZ232" s="1083"/>
      <c r="CA232" s="1083"/>
      <c r="CB232" s="1083"/>
      <c r="CC232" s="1083"/>
      <c r="CD232" s="1083"/>
      <c r="CE232" s="1083"/>
    </row>
    <row r="233" spans="1:83" s="88" customFormat="1" ht="46.15" customHeight="1">
      <c r="A233" s="1103" t="s">
        <v>85</v>
      </c>
      <c r="B233" s="1104" t="s">
        <v>527</v>
      </c>
      <c r="C233" s="1104" t="s">
        <v>678</v>
      </c>
      <c r="D233" s="1104" t="s">
        <v>679</v>
      </c>
      <c r="E233" s="1104" t="s">
        <v>527</v>
      </c>
      <c r="F233" s="1104" t="s">
        <v>677</v>
      </c>
      <c r="G233" s="1104" t="s">
        <v>680</v>
      </c>
      <c r="H233" s="41">
        <v>2000</v>
      </c>
      <c r="I233" s="41">
        <v>1300</v>
      </c>
      <c r="J233" s="41"/>
      <c r="K233" s="1104"/>
      <c r="L233" s="1104"/>
      <c r="M233" s="1104"/>
      <c r="N233" s="336">
        <v>1.2</v>
      </c>
      <c r="O233" s="336">
        <v>1.1499999999999999</v>
      </c>
      <c r="P233" s="336"/>
      <c r="Q233" s="336"/>
      <c r="R233" s="336"/>
      <c r="S233" s="336"/>
      <c r="T233" s="174">
        <v>2400</v>
      </c>
      <c r="U233" s="1129">
        <v>1494.9999999999998</v>
      </c>
      <c r="V233" s="1129"/>
      <c r="W233" s="1129"/>
      <c r="X233" s="1129"/>
      <c r="Y233" s="1129"/>
      <c r="Z233" s="41">
        <v>2500</v>
      </c>
      <c r="AA233" s="41">
        <v>1500</v>
      </c>
      <c r="AB233" s="41"/>
      <c r="AC233" s="1104"/>
      <c r="AD233" s="1104"/>
      <c r="AE233" s="1104"/>
      <c r="AF233" s="1105" t="s">
        <v>133</v>
      </c>
      <c r="AG233" s="1083"/>
      <c r="AH233" s="1083"/>
      <c r="AI233" s="1083"/>
      <c r="AJ233" s="1083"/>
      <c r="AK233" s="1083"/>
      <c r="AL233" s="1083"/>
      <c r="AM233" s="1083"/>
      <c r="AN233" s="1083"/>
      <c r="AO233" s="1083"/>
      <c r="AP233" s="1083"/>
      <c r="AQ233" s="1083"/>
      <c r="AR233" s="1083"/>
      <c r="AS233" s="1083"/>
      <c r="AT233" s="1083"/>
      <c r="AU233" s="1083"/>
      <c r="AV233" s="1083"/>
      <c r="AW233" s="1083"/>
      <c r="AX233" s="1083"/>
      <c r="AY233" s="1083"/>
      <c r="AZ233" s="1083"/>
      <c r="BA233" s="1083"/>
      <c r="BB233" s="1083"/>
      <c r="BC233" s="1083"/>
      <c r="BD233" s="1083"/>
      <c r="BE233" s="1083"/>
      <c r="BF233" s="1083"/>
      <c r="BG233" s="1083"/>
      <c r="BH233" s="1083"/>
      <c r="BI233" s="1083"/>
      <c r="BJ233" s="1083"/>
      <c r="BK233" s="1083"/>
      <c r="BL233" s="1083"/>
      <c r="BM233" s="1083"/>
      <c r="BN233" s="1083"/>
      <c r="BO233" s="1083"/>
      <c r="BP233" s="1083"/>
      <c r="BQ233" s="1083"/>
      <c r="BR233" s="1083"/>
      <c r="BS233" s="1083"/>
      <c r="BT233" s="1083"/>
      <c r="BU233" s="1083"/>
      <c r="BV233" s="1083"/>
      <c r="BW233" s="1083"/>
      <c r="BX233" s="1083"/>
      <c r="BY233" s="1083"/>
      <c r="BZ233" s="1083"/>
      <c r="CA233" s="1083"/>
      <c r="CB233" s="1083"/>
      <c r="CC233" s="1083"/>
      <c r="CD233" s="1083"/>
      <c r="CE233" s="1083"/>
    </row>
    <row r="234" spans="1:83" s="88" customFormat="1" ht="46.15" customHeight="1">
      <c r="A234" s="1103" t="s">
        <v>86</v>
      </c>
      <c r="B234" s="1104" t="s">
        <v>527</v>
      </c>
      <c r="C234" s="1104" t="s">
        <v>681</v>
      </c>
      <c r="D234" s="1104" t="s">
        <v>682</v>
      </c>
      <c r="E234" s="1104" t="s">
        <v>527</v>
      </c>
      <c r="F234" s="1104" t="s">
        <v>683</v>
      </c>
      <c r="G234" s="1104" t="s">
        <v>684</v>
      </c>
      <c r="H234" s="41">
        <v>2000</v>
      </c>
      <c r="I234" s="41">
        <v>1300</v>
      </c>
      <c r="J234" s="41">
        <v>530</v>
      </c>
      <c r="K234" s="1104"/>
      <c r="L234" s="1104"/>
      <c r="M234" s="1104"/>
      <c r="N234" s="336">
        <v>1.2</v>
      </c>
      <c r="O234" s="336">
        <v>1.1499999999999999</v>
      </c>
      <c r="P234" s="336">
        <v>1.1000000000000001</v>
      </c>
      <c r="Q234" s="336"/>
      <c r="R234" s="336"/>
      <c r="S234" s="336"/>
      <c r="T234" s="174">
        <v>2400</v>
      </c>
      <c r="U234" s="1129">
        <v>1494.9999999999998</v>
      </c>
      <c r="V234" s="1129">
        <v>583</v>
      </c>
      <c r="W234" s="1129"/>
      <c r="X234" s="1129"/>
      <c r="Y234" s="1129"/>
      <c r="Z234" s="41">
        <v>2500</v>
      </c>
      <c r="AA234" s="41">
        <v>1540</v>
      </c>
      <c r="AB234" s="41">
        <v>600</v>
      </c>
      <c r="AC234" s="1104"/>
      <c r="AD234" s="1104"/>
      <c r="AE234" s="1104"/>
      <c r="AF234" s="1105" t="s">
        <v>133</v>
      </c>
      <c r="AG234" s="1083"/>
      <c r="AH234" s="1083"/>
      <c r="AI234" s="1083"/>
      <c r="AJ234" s="1083"/>
      <c r="AK234" s="1083"/>
      <c r="AL234" s="1083"/>
      <c r="AM234" s="1083"/>
      <c r="AN234" s="1083"/>
      <c r="AO234" s="1083"/>
      <c r="AP234" s="1083"/>
      <c r="AQ234" s="1083"/>
      <c r="AR234" s="1083"/>
      <c r="AS234" s="1083"/>
      <c r="AT234" s="1083"/>
      <c r="AU234" s="1083"/>
      <c r="AV234" s="1083"/>
      <c r="AW234" s="1083"/>
      <c r="AX234" s="1083"/>
      <c r="AY234" s="1083"/>
      <c r="AZ234" s="1083"/>
      <c r="BA234" s="1083"/>
      <c r="BB234" s="1083"/>
      <c r="BC234" s="1083"/>
      <c r="BD234" s="1083"/>
      <c r="BE234" s="1083"/>
      <c r="BF234" s="1083"/>
      <c r="BG234" s="1083"/>
      <c r="BH234" s="1083"/>
      <c r="BI234" s="1083"/>
      <c r="BJ234" s="1083"/>
      <c r="BK234" s="1083"/>
      <c r="BL234" s="1083"/>
      <c r="BM234" s="1083"/>
      <c r="BN234" s="1083"/>
      <c r="BO234" s="1083"/>
      <c r="BP234" s="1083"/>
      <c r="BQ234" s="1083"/>
      <c r="BR234" s="1083"/>
      <c r="BS234" s="1083"/>
      <c r="BT234" s="1083"/>
      <c r="BU234" s="1083"/>
      <c r="BV234" s="1083"/>
      <c r="BW234" s="1083"/>
      <c r="BX234" s="1083"/>
      <c r="BY234" s="1083"/>
      <c r="BZ234" s="1083"/>
      <c r="CA234" s="1083"/>
      <c r="CB234" s="1083"/>
      <c r="CC234" s="1083"/>
      <c r="CD234" s="1083"/>
      <c r="CE234" s="1083"/>
    </row>
    <row r="235" spans="1:83" s="88" customFormat="1" ht="63">
      <c r="A235" s="1103" t="s">
        <v>87</v>
      </c>
      <c r="B235" s="1104" t="s">
        <v>527</v>
      </c>
      <c r="C235" s="1104" t="s">
        <v>685</v>
      </c>
      <c r="D235" s="1104" t="s">
        <v>686</v>
      </c>
      <c r="E235" s="1104" t="s">
        <v>527</v>
      </c>
      <c r="F235" s="1104" t="s">
        <v>684</v>
      </c>
      <c r="G235" s="1104" t="s">
        <v>686</v>
      </c>
      <c r="H235" s="41">
        <v>1200</v>
      </c>
      <c r="I235" s="41">
        <v>520</v>
      </c>
      <c r="J235" s="41">
        <v>260</v>
      </c>
      <c r="K235" s="1104"/>
      <c r="L235" s="1104"/>
      <c r="M235" s="1104"/>
      <c r="N235" s="336">
        <v>1.1499999999999999</v>
      </c>
      <c r="O235" s="336">
        <v>1.1000000000000001</v>
      </c>
      <c r="P235" s="336">
        <v>1.05</v>
      </c>
      <c r="Q235" s="336"/>
      <c r="R235" s="336"/>
      <c r="S235" s="336"/>
      <c r="T235" s="174">
        <v>1380</v>
      </c>
      <c r="U235" s="1129">
        <v>572</v>
      </c>
      <c r="V235" s="1129">
        <v>273</v>
      </c>
      <c r="W235" s="1129"/>
      <c r="X235" s="1129"/>
      <c r="Y235" s="1129"/>
      <c r="Z235" s="41">
        <v>1400</v>
      </c>
      <c r="AA235" s="41">
        <v>590</v>
      </c>
      <c r="AB235" s="41">
        <v>280</v>
      </c>
      <c r="AC235" s="1104"/>
      <c r="AD235" s="1104"/>
      <c r="AE235" s="1104"/>
      <c r="AF235" s="1105" t="s">
        <v>123</v>
      </c>
      <c r="AG235" s="1083"/>
      <c r="AH235" s="1083"/>
      <c r="AI235" s="1083"/>
      <c r="AJ235" s="1083"/>
      <c r="AK235" s="1083"/>
      <c r="AL235" s="1083"/>
      <c r="AM235" s="1083"/>
      <c r="AN235" s="1083"/>
      <c r="AO235" s="1083"/>
      <c r="AP235" s="1083"/>
      <c r="AQ235" s="1083"/>
      <c r="AR235" s="1083"/>
      <c r="AS235" s="1083"/>
      <c r="AT235" s="1083"/>
      <c r="AU235" s="1083"/>
      <c r="AV235" s="1083"/>
      <c r="AW235" s="1083"/>
      <c r="AX235" s="1083"/>
      <c r="AY235" s="1083"/>
      <c r="AZ235" s="1083"/>
      <c r="BA235" s="1083"/>
      <c r="BB235" s="1083"/>
      <c r="BC235" s="1083"/>
      <c r="BD235" s="1083"/>
      <c r="BE235" s="1083"/>
      <c r="BF235" s="1083"/>
      <c r="BG235" s="1083"/>
      <c r="BH235" s="1083"/>
      <c r="BI235" s="1083"/>
      <c r="BJ235" s="1083"/>
      <c r="BK235" s="1083"/>
      <c r="BL235" s="1083"/>
      <c r="BM235" s="1083"/>
      <c r="BN235" s="1083"/>
      <c r="BO235" s="1083"/>
      <c r="BP235" s="1083"/>
      <c r="BQ235" s="1083"/>
      <c r="BR235" s="1083"/>
      <c r="BS235" s="1083"/>
      <c r="BT235" s="1083"/>
      <c r="BU235" s="1083"/>
      <c r="BV235" s="1083"/>
      <c r="BW235" s="1083"/>
      <c r="BX235" s="1083"/>
      <c r="BY235" s="1083"/>
      <c r="BZ235" s="1083"/>
      <c r="CA235" s="1083"/>
      <c r="CB235" s="1083"/>
      <c r="CC235" s="1083"/>
      <c r="CD235" s="1083"/>
      <c r="CE235" s="1083"/>
    </row>
    <row r="236" spans="1:83" s="88" customFormat="1" ht="46.15" customHeight="1">
      <c r="A236" s="1103" t="s">
        <v>101</v>
      </c>
      <c r="B236" s="1104" t="s">
        <v>134</v>
      </c>
      <c r="C236" s="1104" t="s">
        <v>687</v>
      </c>
      <c r="D236" s="1104" t="s">
        <v>688</v>
      </c>
      <c r="E236" s="1107" t="s">
        <v>134</v>
      </c>
      <c r="F236" s="1107" t="s">
        <v>135</v>
      </c>
      <c r="G236" s="1107" t="s">
        <v>136</v>
      </c>
      <c r="H236" s="812">
        <v>1000</v>
      </c>
      <c r="I236" s="812">
        <v>660</v>
      </c>
      <c r="J236" s="812">
        <v>400</v>
      </c>
      <c r="K236" s="1107"/>
      <c r="L236" s="1107"/>
      <c r="M236" s="1107"/>
      <c r="N236" s="669">
        <v>1.1499999999999999</v>
      </c>
      <c r="O236" s="669">
        <v>1.1000000000000001</v>
      </c>
      <c r="P236" s="669">
        <v>1.05</v>
      </c>
      <c r="Q236" s="1162"/>
      <c r="R236" s="1162"/>
      <c r="S236" s="1162"/>
      <c r="T236" s="769">
        <f>N236*H236</f>
        <v>1150</v>
      </c>
      <c r="U236" s="1136">
        <f t="shared" ref="U236:V237" si="4">O236*I236</f>
        <v>726.00000000000011</v>
      </c>
      <c r="V236" s="1136">
        <f t="shared" si="4"/>
        <v>420</v>
      </c>
      <c r="W236" s="1137"/>
      <c r="X236" s="1137"/>
      <c r="Y236" s="1137"/>
      <c r="Z236" s="812">
        <v>1100</v>
      </c>
      <c r="AA236" s="812">
        <v>730</v>
      </c>
      <c r="AB236" s="812">
        <v>440</v>
      </c>
      <c r="AC236" s="1107"/>
      <c r="AD236" s="1107"/>
      <c r="AE236" s="1107"/>
      <c r="AF236" s="1107" t="s">
        <v>137</v>
      </c>
      <c r="AG236" s="1083"/>
      <c r="AH236" s="1083"/>
      <c r="AI236" s="1083"/>
      <c r="AJ236" s="1083"/>
      <c r="AK236" s="1083"/>
      <c r="AL236" s="1083"/>
      <c r="AM236" s="1083"/>
      <c r="AN236" s="1083"/>
      <c r="AO236" s="1083"/>
      <c r="AP236" s="1083"/>
      <c r="AQ236" s="1083"/>
      <c r="AR236" s="1083"/>
      <c r="AS236" s="1083"/>
      <c r="AT236" s="1083"/>
      <c r="AU236" s="1083"/>
      <c r="AV236" s="1083"/>
      <c r="AW236" s="1083"/>
      <c r="AX236" s="1083"/>
      <c r="AY236" s="1083"/>
      <c r="AZ236" s="1083"/>
      <c r="BA236" s="1083"/>
      <c r="BB236" s="1083"/>
      <c r="BC236" s="1083"/>
      <c r="BD236" s="1083"/>
      <c r="BE236" s="1083"/>
      <c r="BF236" s="1083"/>
      <c r="BG236" s="1083"/>
      <c r="BH236" s="1083"/>
      <c r="BI236" s="1083"/>
      <c r="BJ236" s="1083"/>
      <c r="BK236" s="1083"/>
      <c r="BL236" s="1083"/>
      <c r="BM236" s="1083"/>
      <c r="BN236" s="1083"/>
      <c r="BO236" s="1083"/>
      <c r="BP236" s="1083"/>
      <c r="BQ236" s="1083"/>
      <c r="BR236" s="1083"/>
      <c r="BS236" s="1083"/>
      <c r="BT236" s="1083"/>
      <c r="BU236" s="1083"/>
      <c r="BV236" s="1083"/>
      <c r="BW236" s="1083"/>
      <c r="BX236" s="1083"/>
      <c r="BY236" s="1083"/>
      <c r="BZ236" s="1083"/>
      <c r="CA236" s="1083"/>
      <c r="CB236" s="1083"/>
      <c r="CC236" s="1083"/>
      <c r="CD236" s="1083"/>
      <c r="CE236" s="1083"/>
    </row>
    <row r="237" spans="1:83" s="88" customFormat="1" ht="31.5">
      <c r="A237" s="1103" t="s">
        <v>102</v>
      </c>
      <c r="B237" s="1104" t="s">
        <v>134</v>
      </c>
      <c r="C237" s="1104" t="s">
        <v>689</v>
      </c>
      <c r="D237" s="1104" t="s">
        <v>690</v>
      </c>
      <c r="E237" s="1109"/>
      <c r="F237" s="1109"/>
      <c r="G237" s="1109"/>
      <c r="H237" s="813"/>
      <c r="I237" s="813"/>
      <c r="J237" s="813"/>
      <c r="K237" s="1109"/>
      <c r="L237" s="1109"/>
      <c r="M237" s="1109"/>
      <c r="N237" s="669">
        <v>1.1000000000000001</v>
      </c>
      <c r="O237" s="669">
        <v>1.05</v>
      </c>
      <c r="P237" s="669">
        <v>1.05</v>
      </c>
      <c r="Q237" s="1163"/>
      <c r="R237" s="1163"/>
      <c r="S237" s="1163"/>
      <c r="T237" s="769">
        <f>N237*H237</f>
        <v>0</v>
      </c>
      <c r="U237" s="1136">
        <f t="shared" si="4"/>
        <v>0</v>
      </c>
      <c r="V237" s="1136">
        <f t="shared" si="4"/>
        <v>0</v>
      </c>
      <c r="W237" s="1138"/>
      <c r="X237" s="1138"/>
      <c r="Y237" s="1138"/>
      <c r="Z237" s="813"/>
      <c r="AA237" s="813"/>
      <c r="AB237" s="813"/>
      <c r="AC237" s="1109"/>
      <c r="AD237" s="1109"/>
      <c r="AE237" s="1109"/>
      <c r="AF237" s="1109"/>
      <c r="AG237" s="1083"/>
      <c r="AH237" s="1083"/>
      <c r="AI237" s="1083"/>
      <c r="AJ237" s="1083"/>
      <c r="AK237" s="1083"/>
      <c r="AL237" s="1083"/>
      <c r="AM237" s="1083"/>
      <c r="AN237" s="1083"/>
      <c r="AO237" s="1083"/>
      <c r="AP237" s="1083"/>
      <c r="AQ237" s="1083"/>
      <c r="AR237" s="1083"/>
      <c r="AS237" s="1083"/>
      <c r="AT237" s="1083"/>
      <c r="AU237" s="1083"/>
      <c r="AV237" s="1083"/>
      <c r="AW237" s="1083"/>
      <c r="AX237" s="1083"/>
      <c r="AY237" s="1083"/>
      <c r="AZ237" s="1083"/>
      <c r="BA237" s="1083"/>
      <c r="BB237" s="1083"/>
      <c r="BC237" s="1083"/>
      <c r="BD237" s="1083"/>
      <c r="BE237" s="1083"/>
      <c r="BF237" s="1083"/>
      <c r="BG237" s="1083"/>
      <c r="BH237" s="1083"/>
      <c r="BI237" s="1083"/>
      <c r="BJ237" s="1083"/>
      <c r="BK237" s="1083"/>
      <c r="BL237" s="1083"/>
      <c r="BM237" s="1083"/>
      <c r="BN237" s="1083"/>
      <c r="BO237" s="1083"/>
      <c r="BP237" s="1083"/>
      <c r="BQ237" s="1083"/>
      <c r="BR237" s="1083"/>
      <c r="BS237" s="1083"/>
      <c r="BT237" s="1083"/>
      <c r="BU237" s="1083"/>
      <c r="BV237" s="1083"/>
      <c r="BW237" s="1083"/>
      <c r="BX237" s="1083"/>
      <c r="BY237" s="1083"/>
      <c r="BZ237" s="1083"/>
      <c r="CA237" s="1083"/>
      <c r="CB237" s="1083"/>
      <c r="CC237" s="1083"/>
      <c r="CD237" s="1083"/>
      <c r="CE237" s="1083"/>
    </row>
    <row r="238" spans="1:83" s="88" customFormat="1" ht="47.25">
      <c r="A238" s="1103" t="s">
        <v>159</v>
      </c>
      <c r="B238" s="1104" t="s">
        <v>740</v>
      </c>
      <c r="C238" s="1104" t="s">
        <v>741</v>
      </c>
      <c r="D238" s="1104" t="s">
        <v>742</v>
      </c>
      <c r="E238" s="1104" t="s">
        <v>134</v>
      </c>
      <c r="F238" s="1104" t="s">
        <v>743</v>
      </c>
      <c r="G238" s="1104" t="s">
        <v>744</v>
      </c>
      <c r="H238" s="41">
        <v>190</v>
      </c>
      <c r="I238" s="41">
        <v>120</v>
      </c>
      <c r="J238" s="41">
        <v>100</v>
      </c>
      <c r="K238" s="1104"/>
      <c r="L238" s="1104"/>
      <c r="M238" s="1104"/>
      <c r="N238" s="336">
        <v>1.1000000000000001</v>
      </c>
      <c r="O238" s="336">
        <v>1.05</v>
      </c>
      <c r="P238" s="336">
        <v>1.05</v>
      </c>
      <c r="Q238" s="336"/>
      <c r="R238" s="336"/>
      <c r="S238" s="336"/>
      <c r="T238" s="174">
        <v>209.00000000000003</v>
      </c>
      <c r="U238" s="1129">
        <v>126</v>
      </c>
      <c r="V238" s="1129">
        <v>105</v>
      </c>
      <c r="W238" s="1129"/>
      <c r="X238" s="1129"/>
      <c r="Y238" s="1129"/>
      <c r="Z238" s="41">
        <v>210</v>
      </c>
      <c r="AA238" s="41">
        <v>130</v>
      </c>
      <c r="AB238" s="41">
        <v>110</v>
      </c>
      <c r="AC238" s="1104"/>
      <c r="AD238" s="1104"/>
      <c r="AE238" s="1104"/>
      <c r="AF238" s="1105" t="s">
        <v>138</v>
      </c>
      <c r="AG238" s="1083"/>
      <c r="AH238" s="1083"/>
      <c r="AI238" s="1083"/>
      <c r="AJ238" s="1083"/>
      <c r="AK238" s="1083"/>
      <c r="AL238" s="1083"/>
      <c r="AM238" s="1083"/>
      <c r="AN238" s="1083"/>
      <c r="AO238" s="1083"/>
      <c r="AP238" s="1083"/>
      <c r="AQ238" s="1083"/>
      <c r="AR238" s="1083"/>
      <c r="AS238" s="1083"/>
      <c r="AT238" s="1083"/>
      <c r="AU238" s="1083"/>
      <c r="AV238" s="1083"/>
      <c r="AW238" s="1083"/>
      <c r="AX238" s="1083"/>
      <c r="AY238" s="1083"/>
      <c r="AZ238" s="1083"/>
      <c r="BA238" s="1083"/>
      <c r="BB238" s="1083"/>
      <c r="BC238" s="1083"/>
      <c r="BD238" s="1083"/>
      <c r="BE238" s="1083"/>
      <c r="BF238" s="1083"/>
      <c r="BG238" s="1083"/>
      <c r="BH238" s="1083"/>
      <c r="BI238" s="1083"/>
      <c r="BJ238" s="1083"/>
      <c r="BK238" s="1083"/>
      <c r="BL238" s="1083"/>
      <c r="BM238" s="1083"/>
      <c r="BN238" s="1083"/>
      <c r="BO238" s="1083"/>
      <c r="BP238" s="1083"/>
      <c r="BQ238" s="1083"/>
      <c r="BR238" s="1083"/>
      <c r="BS238" s="1083"/>
      <c r="BT238" s="1083"/>
      <c r="BU238" s="1083"/>
      <c r="BV238" s="1083"/>
      <c r="BW238" s="1083"/>
      <c r="BX238" s="1083"/>
      <c r="BY238" s="1083"/>
      <c r="BZ238" s="1083"/>
      <c r="CA238" s="1083"/>
      <c r="CB238" s="1083"/>
      <c r="CC238" s="1083"/>
      <c r="CD238" s="1083"/>
      <c r="CE238" s="1083"/>
    </row>
    <row r="239" spans="1:83" s="88" customFormat="1" ht="63">
      <c r="A239" s="1103" t="s">
        <v>246</v>
      </c>
      <c r="B239" s="1104" t="s">
        <v>43</v>
      </c>
      <c r="C239" s="1104" t="s">
        <v>691</v>
      </c>
      <c r="D239" s="1104" t="s">
        <v>692</v>
      </c>
      <c r="E239" s="1104" t="s">
        <v>43</v>
      </c>
      <c r="F239" s="1104" t="s">
        <v>686</v>
      </c>
      <c r="G239" s="1104" t="s">
        <v>692</v>
      </c>
      <c r="H239" s="41">
        <v>600</v>
      </c>
      <c r="I239" s="41">
        <v>380</v>
      </c>
      <c r="J239" s="41">
        <v>290</v>
      </c>
      <c r="K239" s="1104"/>
      <c r="L239" s="1104"/>
      <c r="M239" s="1104"/>
      <c r="N239" s="336">
        <v>1.1000000000000001</v>
      </c>
      <c r="O239" s="336">
        <v>1.05</v>
      </c>
      <c r="P239" s="336">
        <v>1.05</v>
      </c>
      <c r="Q239" s="336"/>
      <c r="R239" s="336"/>
      <c r="S239" s="336"/>
      <c r="T239" s="174">
        <v>660</v>
      </c>
      <c r="U239" s="1129">
        <v>399</v>
      </c>
      <c r="V239" s="1129">
        <v>304.5</v>
      </c>
      <c r="W239" s="1129"/>
      <c r="X239" s="1129"/>
      <c r="Y239" s="1129"/>
      <c r="Z239" s="41">
        <v>680</v>
      </c>
      <c r="AA239" s="41">
        <v>410</v>
      </c>
      <c r="AB239" s="41">
        <v>310</v>
      </c>
      <c r="AC239" s="1104"/>
      <c r="AD239" s="1104"/>
      <c r="AE239" s="1104"/>
      <c r="AF239" s="1105" t="s">
        <v>123</v>
      </c>
      <c r="AG239" s="1083"/>
      <c r="AH239" s="1083"/>
      <c r="AI239" s="1083"/>
      <c r="AJ239" s="1083"/>
      <c r="AK239" s="1083"/>
      <c r="AL239" s="1083"/>
      <c r="AM239" s="1083"/>
      <c r="AN239" s="1083"/>
      <c r="AO239" s="1083"/>
      <c r="AP239" s="1083"/>
      <c r="AQ239" s="1083"/>
      <c r="AR239" s="1083"/>
      <c r="AS239" s="1083"/>
      <c r="AT239" s="1083"/>
      <c r="AU239" s="1083"/>
      <c r="AV239" s="1083"/>
      <c r="AW239" s="1083"/>
      <c r="AX239" s="1083"/>
      <c r="AY239" s="1083"/>
      <c r="AZ239" s="1083"/>
      <c r="BA239" s="1083"/>
      <c r="BB239" s="1083"/>
      <c r="BC239" s="1083"/>
      <c r="BD239" s="1083"/>
      <c r="BE239" s="1083"/>
      <c r="BF239" s="1083"/>
      <c r="BG239" s="1083"/>
      <c r="BH239" s="1083"/>
      <c r="BI239" s="1083"/>
      <c r="BJ239" s="1083"/>
      <c r="BK239" s="1083"/>
      <c r="BL239" s="1083"/>
      <c r="BM239" s="1083"/>
      <c r="BN239" s="1083"/>
      <c r="BO239" s="1083"/>
      <c r="BP239" s="1083"/>
      <c r="BQ239" s="1083"/>
      <c r="BR239" s="1083"/>
      <c r="BS239" s="1083"/>
      <c r="BT239" s="1083"/>
      <c r="BU239" s="1083"/>
      <c r="BV239" s="1083"/>
      <c r="BW239" s="1083"/>
      <c r="BX239" s="1083"/>
      <c r="BY239" s="1083"/>
      <c r="BZ239" s="1083"/>
      <c r="CA239" s="1083"/>
      <c r="CB239" s="1083"/>
      <c r="CC239" s="1083"/>
      <c r="CD239" s="1083"/>
      <c r="CE239" s="1083"/>
    </row>
    <row r="240" spans="1:83" s="88" customFormat="1" ht="61.5" customHeight="1">
      <c r="A240" s="1103" t="s">
        <v>247</v>
      </c>
      <c r="B240" s="1104" t="s">
        <v>559</v>
      </c>
      <c r="C240" s="1105" t="s">
        <v>543</v>
      </c>
      <c r="D240" s="1105" t="s">
        <v>55</v>
      </c>
      <c r="E240" s="1104" t="s">
        <v>559</v>
      </c>
      <c r="F240" s="1105" t="s">
        <v>605</v>
      </c>
      <c r="G240" s="1105" t="s">
        <v>693</v>
      </c>
      <c r="H240" s="787">
        <v>1100</v>
      </c>
      <c r="I240" s="787"/>
      <c r="J240" s="787"/>
      <c r="K240" s="1104"/>
      <c r="L240" s="1104"/>
      <c r="M240" s="1104"/>
      <c r="N240" s="336">
        <v>1.1000000000000001</v>
      </c>
      <c r="O240" s="336"/>
      <c r="P240" s="336"/>
      <c r="Q240" s="336"/>
      <c r="R240" s="336"/>
      <c r="S240" s="336"/>
      <c r="T240" s="174">
        <v>1210</v>
      </c>
      <c r="U240" s="1129"/>
      <c r="V240" s="1129"/>
      <c r="W240" s="1129"/>
      <c r="X240" s="1129"/>
      <c r="Y240" s="1129"/>
      <c r="Z240" s="787">
        <v>1200</v>
      </c>
      <c r="AA240" s="787"/>
      <c r="AB240" s="787"/>
      <c r="AC240" s="1104"/>
      <c r="AD240" s="1104"/>
      <c r="AE240" s="1104"/>
      <c r="AF240" s="1105" t="s">
        <v>122</v>
      </c>
      <c r="AG240" s="1083"/>
      <c r="AH240" s="1083"/>
      <c r="AI240" s="1083"/>
      <c r="AJ240" s="1083"/>
      <c r="AK240" s="1083"/>
      <c r="AL240" s="1083"/>
      <c r="AM240" s="1083"/>
      <c r="AN240" s="1083"/>
      <c r="AO240" s="1083"/>
      <c r="AP240" s="1083"/>
      <c r="AQ240" s="1083"/>
      <c r="AR240" s="1083"/>
      <c r="AS240" s="1083"/>
      <c r="AT240" s="1083"/>
      <c r="AU240" s="1083"/>
      <c r="AV240" s="1083"/>
      <c r="AW240" s="1083"/>
      <c r="AX240" s="1083"/>
      <c r="AY240" s="1083"/>
      <c r="AZ240" s="1083"/>
      <c r="BA240" s="1083"/>
      <c r="BB240" s="1083"/>
      <c r="BC240" s="1083"/>
      <c r="BD240" s="1083"/>
      <c r="BE240" s="1083"/>
      <c r="BF240" s="1083"/>
      <c r="BG240" s="1083"/>
      <c r="BH240" s="1083"/>
      <c r="BI240" s="1083"/>
      <c r="BJ240" s="1083"/>
      <c r="BK240" s="1083"/>
      <c r="BL240" s="1083"/>
      <c r="BM240" s="1083"/>
      <c r="BN240" s="1083"/>
      <c r="BO240" s="1083"/>
      <c r="BP240" s="1083"/>
      <c r="BQ240" s="1083"/>
      <c r="BR240" s="1083"/>
      <c r="BS240" s="1083"/>
      <c r="BT240" s="1083"/>
      <c r="BU240" s="1083"/>
      <c r="BV240" s="1083"/>
      <c r="BW240" s="1083"/>
      <c r="BX240" s="1083"/>
      <c r="BY240" s="1083"/>
      <c r="BZ240" s="1083"/>
      <c r="CA240" s="1083"/>
      <c r="CB240" s="1083"/>
      <c r="CC240" s="1083"/>
      <c r="CD240" s="1083"/>
      <c r="CE240" s="1083"/>
    </row>
    <row r="241" spans="1:83" s="88" customFormat="1" ht="61.5" customHeight="1">
      <c r="A241" s="1103" t="s">
        <v>248</v>
      </c>
      <c r="B241" s="1104" t="s">
        <v>533</v>
      </c>
      <c r="C241" s="1105" t="s">
        <v>543</v>
      </c>
      <c r="D241" s="1105" t="s">
        <v>55</v>
      </c>
      <c r="E241" s="1104" t="s">
        <v>533</v>
      </c>
      <c r="F241" s="1105" t="s">
        <v>694</v>
      </c>
      <c r="G241" s="1105" t="s">
        <v>694</v>
      </c>
      <c r="H241" s="787">
        <v>1500</v>
      </c>
      <c r="I241" s="787"/>
      <c r="J241" s="787"/>
      <c r="K241" s="1104"/>
      <c r="L241" s="1104"/>
      <c r="M241" s="1104"/>
      <c r="N241" s="336">
        <v>1.1499999999999999</v>
      </c>
      <c r="O241" s="336"/>
      <c r="P241" s="336"/>
      <c r="Q241" s="336"/>
      <c r="R241" s="336"/>
      <c r="S241" s="336"/>
      <c r="T241" s="174">
        <v>1724.9999999999998</v>
      </c>
      <c r="U241" s="1129"/>
      <c r="V241" s="1129"/>
      <c r="W241" s="1129"/>
      <c r="X241" s="1129"/>
      <c r="Y241" s="1129"/>
      <c r="Z241" s="787">
        <v>1800</v>
      </c>
      <c r="AA241" s="787"/>
      <c r="AB241" s="787"/>
      <c r="AC241" s="1104"/>
      <c r="AD241" s="1104"/>
      <c r="AE241" s="1104"/>
      <c r="AF241" s="1105" t="s">
        <v>122</v>
      </c>
      <c r="AG241" s="1083"/>
      <c r="AH241" s="1083"/>
      <c r="AI241" s="1083"/>
      <c r="AJ241" s="1083"/>
      <c r="AK241" s="1083"/>
      <c r="AL241" s="1083"/>
      <c r="AM241" s="1083"/>
      <c r="AN241" s="1083"/>
      <c r="AO241" s="1083"/>
      <c r="AP241" s="1083"/>
      <c r="AQ241" s="1083"/>
      <c r="AR241" s="1083"/>
      <c r="AS241" s="1083"/>
      <c r="AT241" s="1083"/>
      <c r="AU241" s="1083"/>
      <c r="AV241" s="1083"/>
      <c r="AW241" s="1083"/>
      <c r="AX241" s="1083"/>
      <c r="AY241" s="1083"/>
      <c r="AZ241" s="1083"/>
      <c r="BA241" s="1083"/>
      <c r="BB241" s="1083"/>
      <c r="BC241" s="1083"/>
      <c r="BD241" s="1083"/>
      <c r="BE241" s="1083"/>
      <c r="BF241" s="1083"/>
      <c r="BG241" s="1083"/>
      <c r="BH241" s="1083"/>
      <c r="BI241" s="1083"/>
      <c r="BJ241" s="1083"/>
      <c r="BK241" s="1083"/>
      <c r="BL241" s="1083"/>
      <c r="BM241" s="1083"/>
      <c r="BN241" s="1083"/>
      <c r="BO241" s="1083"/>
      <c r="BP241" s="1083"/>
      <c r="BQ241" s="1083"/>
      <c r="BR241" s="1083"/>
      <c r="BS241" s="1083"/>
      <c r="BT241" s="1083"/>
      <c r="BU241" s="1083"/>
      <c r="BV241" s="1083"/>
      <c r="BW241" s="1083"/>
      <c r="BX241" s="1083"/>
      <c r="BY241" s="1083"/>
      <c r="BZ241" s="1083"/>
      <c r="CA241" s="1083"/>
      <c r="CB241" s="1083"/>
      <c r="CC241" s="1083"/>
      <c r="CD241" s="1083"/>
      <c r="CE241" s="1083"/>
    </row>
    <row r="242" spans="1:83" s="88" customFormat="1" ht="61.5" customHeight="1">
      <c r="A242" s="1103" t="s">
        <v>249</v>
      </c>
      <c r="B242" s="1104" t="s">
        <v>599</v>
      </c>
      <c r="C242" s="1105" t="s">
        <v>695</v>
      </c>
      <c r="D242" s="1105" t="s">
        <v>696</v>
      </c>
      <c r="E242" s="1104" t="s">
        <v>599</v>
      </c>
      <c r="F242" s="1105" t="s">
        <v>694</v>
      </c>
      <c r="G242" s="1105" t="s">
        <v>694</v>
      </c>
      <c r="H242" s="787">
        <v>1500</v>
      </c>
      <c r="I242" s="787"/>
      <c r="J242" s="787"/>
      <c r="K242" s="1104"/>
      <c r="L242" s="1104"/>
      <c r="M242" s="1104"/>
      <c r="N242" s="336">
        <v>1.1499999999999999</v>
      </c>
      <c r="O242" s="336"/>
      <c r="P242" s="336"/>
      <c r="Q242" s="336"/>
      <c r="R242" s="336"/>
      <c r="S242" s="336"/>
      <c r="T242" s="174">
        <v>1724.9999999999998</v>
      </c>
      <c r="U242" s="1129"/>
      <c r="V242" s="1129"/>
      <c r="W242" s="1129"/>
      <c r="X242" s="1129"/>
      <c r="Y242" s="1129"/>
      <c r="Z242" s="787">
        <v>1800</v>
      </c>
      <c r="AA242" s="787"/>
      <c r="AB242" s="787"/>
      <c r="AC242" s="1104"/>
      <c r="AD242" s="1104"/>
      <c r="AE242" s="1104"/>
      <c r="AF242" s="1105" t="s">
        <v>122</v>
      </c>
      <c r="AG242" s="1083"/>
      <c r="AH242" s="1083"/>
      <c r="AI242" s="1083"/>
      <c r="AJ242" s="1083"/>
      <c r="AK242" s="1083"/>
      <c r="AL242" s="1083"/>
      <c r="AM242" s="1083"/>
      <c r="AN242" s="1083"/>
      <c r="AO242" s="1083"/>
      <c r="AP242" s="1083"/>
      <c r="AQ242" s="1083"/>
      <c r="AR242" s="1083"/>
      <c r="AS242" s="1083"/>
      <c r="AT242" s="1083"/>
      <c r="AU242" s="1083"/>
      <c r="AV242" s="1083"/>
      <c r="AW242" s="1083"/>
      <c r="AX242" s="1083"/>
      <c r="AY242" s="1083"/>
      <c r="AZ242" s="1083"/>
      <c r="BA242" s="1083"/>
      <c r="BB242" s="1083"/>
      <c r="BC242" s="1083"/>
      <c r="BD242" s="1083"/>
      <c r="BE242" s="1083"/>
      <c r="BF242" s="1083"/>
      <c r="BG242" s="1083"/>
      <c r="BH242" s="1083"/>
      <c r="BI242" s="1083"/>
      <c r="BJ242" s="1083"/>
      <c r="BK242" s="1083"/>
      <c r="BL242" s="1083"/>
      <c r="BM242" s="1083"/>
      <c r="BN242" s="1083"/>
      <c r="BO242" s="1083"/>
      <c r="BP242" s="1083"/>
      <c r="BQ242" s="1083"/>
      <c r="BR242" s="1083"/>
      <c r="BS242" s="1083"/>
      <c r="BT242" s="1083"/>
      <c r="BU242" s="1083"/>
      <c r="BV242" s="1083"/>
      <c r="BW242" s="1083"/>
      <c r="BX242" s="1083"/>
      <c r="BY242" s="1083"/>
      <c r="BZ242" s="1083"/>
      <c r="CA242" s="1083"/>
      <c r="CB242" s="1083"/>
      <c r="CC242" s="1083"/>
      <c r="CD242" s="1083"/>
      <c r="CE242" s="1083"/>
    </row>
    <row r="243" spans="1:83" s="88" customFormat="1" ht="61.5" customHeight="1">
      <c r="A243" s="1103" t="s">
        <v>250</v>
      </c>
      <c r="B243" s="1104" t="s">
        <v>697</v>
      </c>
      <c r="C243" s="1105" t="s">
        <v>698</v>
      </c>
      <c r="D243" s="1105" t="s">
        <v>699</v>
      </c>
      <c r="E243" s="1104" t="s">
        <v>697</v>
      </c>
      <c r="F243" s="1105" t="s">
        <v>694</v>
      </c>
      <c r="G243" s="1105" t="s">
        <v>694</v>
      </c>
      <c r="H243" s="787">
        <v>1500</v>
      </c>
      <c r="I243" s="787"/>
      <c r="J243" s="787"/>
      <c r="K243" s="1104"/>
      <c r="L243" s="1104"/>
      <c r="M243" s="1104"/>
      <c r="N243" s="336">
        <v>1.1499999999999999</v>
      </c>
      <c r="O243" s="336"/>
      <c r="P243" s="336"/>
      <c r="Q243" s="336"/>
      <c r="R243" s="336"/>
      <c r="S243" s="336"/>
      <c r="T243" s="174">
        <v>1724.9999999999998</v>
      </c>
      <c r="U243" s="1129"/>
      <c r="V243" s="1129"/>
      <c r="W243" s="1129"/>
      <c r="X243" s="1129"/>
      <c r="Y243" s="1129"/>
      <c r="Z243" s="787">
        <v>1800</v>
      </c>
      <c r="AA243" s="787"/>
      <c r="AB243" s="787"/>
      <c r="AC243" s="1104"/>
      <c r="AD243" s="1104"/>
      <c r="AE243" s="1104"/>
      <c r="AF243" s="1105" t="s">
        <v>122</v>
      </c>
      <c r="AG243" s="1083"/>
      <c r="AH243" s="1083"/>
      <c r="AI243" s="1083"/>
      <c r="AJ243" s="1083"/>
      <c r="AK243" s="1083"/>
      <c r="AL243" s="1083"/>
      <c r="AM243" s="1083"/>
      <c r="AN243" s="1083"/>
      <c r="AO243" s="1083"/>
      <c r="AP243" s="1083"/>
      <c r="AQ243" s="1083"/>
      <c r="AR243" s="1083"/>
      <c r="AS243" s="1083"/>
      <c r="AT243" s="1083"/>
      <c r="AU243" s="1083"/>
      <c r="AV243" s="1083"/>
      <c r="AW243" s="1083"/>
      <c r="AX243" s="1083"/>
      <c r="AY243" s="1083"/>
      <c r="AZ243" s="1083"/>
      <c r="BA243" s="1083"/>
      <c r="BB243" s="1083"/>
      <c r="BC243" s="1083"/>
      <c r="BD243" s="1083"/>
      <c r="BE243" s="1083"/>
      <c r="BF243" s="1083"/>
      <c r="BG243" s="1083"/>
      <c r="BH243" s="1083"/>
      <c r="BI243" s="1083"/>
      <c r="BJ243" s="1083"/>
      <c r="BK243" s="1083"/>
      <c r="BL243" s="1083"/>
      <c r="BM243" s="1083"/>
      <c r="BN243" s="1083"/>
      <c r="BO243" s="1083"/>
      <c r="BP243" s="1083"/>
      <c r="BQ243" s="1083"/>
      <c r="BR243" s="1083"/>
      <c r="BS243" s="1083"/>
      <c r="BT243" s="1083"/>
      <c r="BU243" s="1083"/>
      <c r="BV243" s="1083"/>
      <c r="BW243" s="1083"/>
      <c r="BX243" s="1083"/>
      <c r="BY243" s="1083"/>
      <c r="BZ243" s="1083"/>
      <c r="CA243" s="1083"/>
      <c r="CB243" s="1083"/>
      <c r="CC243" s="1083"/>
      <c r="CD243" s="1083"/>
      <c r="CE243" s="1083"/>
    </row>
    <row r="244" spans="1:83" s="88" customFormat="1" ht="47.25">
      <c r="A244" s="1103" t="s">
        <v>251</v>
      </c>
      <c r="B244" s="1104" t="s">
        <v>700</v>
      </c>
      <c r="C244" s="1105" t="s">
        <v>697</v>
      </c>
      <c r="D244" s="1105" t="s">
        <v>701</v>
      </c>
      <c r="E244" s="1104" t="s">
        <v>700</v>
      </c>
      <c r="F244" s="1105" t="s">
        <v>702</v>
      </c>
      <c r="G244" s="1105" t="s">
        <v>703</v>
      </c>
      <c r="H244" s="787">
        <v>1500</v>
      </c>
      <c r="I244" s="787"/>
      <c r="J244" s="787"/>
      <c r="K244" s="1104"/>
      <c r="L244" s="1104"/>
      <c r="M244" s="1104"/>
      <c r="N244" s="336">
        <v>1.1499999999999999</v>
      </c>
      <c r="O244" s="336"/>
      <c r="P244" s="336"/>
      <c r="Q244" s="336"/>
      <c r="R244" s="336"/>
      <c r="S244" s="336"/>
      <c r="T244" s="174">
        <v>1724.9999999999998</v>
      </c>
      <c r="U244" s="1129"/>
      <c r="V244" s="1129"/>
      <c r="W244" s="1129"/>
      <c r="X244" s="1129"/>
      <c r="Y244" s="1129"/>
      <c r="Z244" s="787">
        <v>1800</v>
      </c>
      <c r="AA244" s="787"/>
      <c r="AB244" s="787"/>
      <c r="AC244" s="1104"/>
      <c r="AD244" s="1104"/>
      <c r="AE244" s="1104"/>
      <c r="AF244" s="1105" t="s">
        <v>125</v>
      </c>
      <c r="AG244" s="1083"/>
      <c r="AH244" s="1083"/>
      <c r="AI244" s="1083"/>
      <c r="AJ244" s="1083"/>
      <c r="AK244" s="1083"/>
      <c r="AL244" s="1083"/>
      <c r="AM244" s="1083"/>
      <c r="AN244" s="1083"/>
      <c r="AO244" s="1083"/>
      <c r="AP244" s="1083"/>
      <c r="AQ244" s="1083"/>
      <c r="AR244" s="1083"/>
      <c r="AS244" s="1083"/>
      <c r="AT244" s="1083"/>
      <c r="AU244" s="1083"/>
      <c r="AV244" s="1083"/>
      <c r="AW244" s="1083"/>
      <c r="AX244" s="1083"/>
      <c r="AY244" s="1083"/>
      <c r="AZ244" s="1083"/>
      <c r="BA244" s="1083"/>
      <c r="BB244" s="1083"/>
      <c r="BC244" s="1083"/>
      <c r="BD244" s="1083"/>
      <c r="BE244" s="1083"/>
      <c r="BF244" s="1083"/>
      <c r="BG244" s="1083"/>
      <c r="BH244" s="1083"/>
      <c r="BI244" s="1083"/>
      <c r="BJ244" s="1083"/>
      <c r="BK244" s="1083"/>
      <c r="BL244" s="1083"/>
      <c r="BM244" s="1083"/>
      <c r="BN244" s="1083"/>
      <c r="BO244" s="1083"/>
      <c r="BP244" s="1083"/>
      <c r="BQ244" s="1083"/>
      <c r="BR244" s="1083"/>
      <c r="BS244" s="1083"/>
      <c r="BT244" s="1083"/>
      <c r="BU244" s="1083"/>
      <c r="BV244" s="1083"/>
      <c r="BW244" s="1083"/>
      <c r="BX244" s="1083"/>
      <c r="BY244" s="1083"/>
      <c r="BZ244" s="1083"/>
      <c r="CA244" s="1083"/>
      <c r="CB244" s="1083"/>
      <c r="CC244" s="1083"/>
      <c r="CD244" s="1083"/>
      <c r="CE244" s="1083"/>
    </row>
    <row r="245" spans="1:83" s="88" customFormat="1" ht="47.25" customHeight="1">
      <c r="A245" s="1103" t="s">
        <v>252</v>
      </c>
      <c r="B245" s="1104" t="s">
        <v>542</v>
      </c>
      <c r="C245" s="1105" t="s">
        <v>701</v>
      </c>
      <c r="D245" s="1105" t="s">
        <v>704</v>
      </c>
      <c r="E245" s="1107" t="s">
        <v>542</v>
      </c>
      <c r="F245" s="1107" t="s">
        <v>545</v>
      </c>
      <c r="G245" s="1107" t="s">
        <v>705</v>
      </c>
      <c r="H245" s="812">
        <v>1500</v>
      </c>
      <c r="I245" s="812"/>
      <c r="J245" s="812"/>
      <c r="K245" s="1107"/>
      <c r="L245" s="1107"/>
      <c r="M245" s="1107"/>
      <c r="N245" s="1162">
        <v>1.1499999999999999</v>
      </c>
      <c r="O245" s="1162"/>
      <c r="P245" s="1162"/>
      <c r="Q245" s="1162"/>
      <c r="R245" s="1162"/>
      <c r="S245" s="1162"/>
      <c r="T245" s="948">
        <v>1724.9999999999998</v>
      </c>
      <c r="U245" s="1137"/>
      <c r="V245" s="1137"/>
      <c r="W245" s="1137"/>
      <c r="X245" s="1106"/>
      <c r="Y245" s="1137"/>
      <c r="Z245" s="812">
        <v>1800</v>
      </c>
      <c r="AA245" s="812"/>
      <c r="AB245" s="812"/>
      <c r="AC245" s="1107"/>
      <c r="AD245" s="1107"/>
      <c r="AE245" s="1107"/>
      <c r="AF245" s="1107" t="s">
        <v>126</v>
      </c>
      <c r="AG245" s="1083"/>
      <c r="AH245" s="1083"/>
      <c r="AI245" s="1083"/>
      <c r="AJ245" s="1083"/>
      <c r="AK245" s="1083"/>
      <c r="AL245" s="1083"/>
      <c r="AM245" s="1083"/>
      <c r="AN245" s="1083"/>
      <c r="AO245" s="1083"/>
      <c r="AP245" s="1083"/>
      <c r="AQ245" s="1083"/>
      <c r="AR245" s="1083"/>
      <c r="AS245" s="1083"/>
      <c r="AT245" s="1083"/>
      <c r="AU245" s="1083"/>
      <c r="AV245" s="1083"/>
      <c r="AW245" s="1083"/>
      <c r="AX245" s="1083"/>
      <c r="AY245" s="1083"/>
      <c r="AZ245" s="1083"/>
      <c r="BA245" s="1083"/>
      <c r="BB245" s="1083"/>
      <c r="BC245" s="1083"/>
      <c r="BD245" s="1083"/>
      <c r="BE245" s="1083"/>
      <c r="BF245" s="1083"/>
      <c r="BG245" s="1083"/>
      <c r="BH245" s="1083"/>
      <c r="BI245" s="1083"/>
      <c r="BJ245" s="1083"/>
      <c r="BK245" s="1083"/>
      <c r="BL245" s="1083"/>
      <c r="BM245" s="1083"/>
      <c r="BN245" s="1083"/>
      <c r="BO245" s="1083"/>
      <c r="BP245" s="1083"/>
      <c r="BQ245" s="1083"/>
      <c r="BR245" s="1083"/>
      <c r="BS245" s="1083"/>
      <c r="BT245" s="1083"/>
      <c r="BU245" s="1083"/>
      <c r="BV245" s="1083"/>
      <c r="BW245" s="1083"/>
      <c r="BX245" s="1083"/>
      <c r="BY245" s="1083"/>
      <c r="BZ245" s="1083"/>
      <c r="CA245" s="1083"/>
      <c r="CB245" s="1083"/>
      <c r="CC245" s="1083"/>
      <c r="CD245" s="1083"/>
      <c r="CE245" s="1083"/>
    </row>
    <row r="246" spans="1:83" s="88" customFormat="1" ht="31.5">
      <c r="A246" s="1103" t="s">
        <v>253</v>
      </c>
      <c r="B246" s="1104" t="s">
        <v>542</v>
      </c>
      <c r="C246" s="1105" t="s">
        <v>706</v>
      </c>
      <c r="D246" s="1105" t="s">
        <v>707</v>
      </c>
      <c r="E246" s="1109"/>
      <c r="F246" s="1109"/>
      <c r="G246" s="1109"/>
      <c r="H246" s="813"/>
      <c r="I246" s="813"/>
      <c r="J246" s="813"/>
      <c r="K246" s="1109"/>
      <c r="L246" s="1109"/>
      <c r="M246" s="1109"/>
      <c r="N246" s="1163"/>
      <c r="O246" s="1163"/>
      <c r="P246" s="1163"/>
      <c r="Q246" s="1163"/>
      <c r="R246" s="1163"/>
      <c r="S246" s="1163"/>
      <c r="T246" s="948"/>
      <c r="U246" s="1138"/>
      <c r="V246" s="1138"/>
      <c r="W246" s="1138"/>
      <c r="X246" s="1108"/>
      <c r="Y246" s="1138"/>
      <c r="Z246" s="813"/>
      <c r="AA246" s="813"/>
      <c r="AB246" s="813"/>
      <c r="AC246" s="1109"/>
      <c r="AD246" s="1109"/>
      <c r="AE246" s="1109"/>
      <c r="AF246" s="1109"/>
      <c r="AG246" s="1083"/>
      <c r="AH246" s="1083"/>
      <c r="AI246" s="1083"/>
      <c r="AJ246" s="1083"/>
      <c r="AK246" s="1083"/>
      <c r="AL246" s="1083"/>
      <c r="AM246" s="1083"/>
      <c r="AN246" s="1083"/>
      <c r="AO246" s="1083"/>
      <c r="AP246" s="1083"/>
      <c r="AQ246" s="1083"/>
      <c r="AR246" s="1083"/>
      <c r="AS246" s="1083"/>
      <c r="AT246" s="1083"/>
      <c r="AU246" s="1083"/>
      <c r="AV246" s="1083"/>
      <c r="AW246" s="1083"/>
      <c r="AX246" s="1083"/>
      <c r="AY246" s="1083"/>
      <c r="AZ246" s="1083"/>
      <c r="BA246" s="1083"/>
      <c r="BB246" s="1083"/>
      <c r="BC246" s="1083"/>
      <c r="BD246" s="1083"/>
      <c r="BE246" s="1083"/>
      <c r="BF246" s="1083"/>
      <c r="BG246" s="1083"/>
      <c r="BH246" s="1083"/>
      <c r="BI246" s="1083"/>
      <c r="BJ246" s="1083"/>
      <c r="BK246" s="1083"/>
      <c r="BL246" s="1083"/>
      <c r="BM246" s="1083"/>
      <c r="BN246" s="1083"/>
      <c r="BO246" s="1083"/>
      <c r="BP246" s="1083"/>
      <c r="BQ246" s="1083"/>
      <c r="BR246" s="1083"/>
      <c r="BS246" s="1083"/>
      <c r="BT246" s="1083"/>
      <c r="BU246" s="1083"/>
      <c r="BV246" s="1083"/>
      <c r="BW246" s="1083"/>
      <c r="BX246" s="1083"/>
      <c r="BY246" s="1083"/>
      <c r="BZ246" s="1083"/>
      <c r="CA246" s="1083"/>
      <c r="CB246" s="1083"/>
      <c r="CC246" s="1083"/>
      <c r="CD246" s="1083"/>
      <c r="CE246" s="1083"/>
    </row>
    <row r="247" spans="1:83" s="88" customFormat="1" ht="46.15" customHeight="1">
      <c r="A247" s="1103" t="s">
        <v>254</v>
      </c>
      <c r="B247" s="1104" t="s">
        <v>708</v>
      </c>
      <c r="C247" s="1105"/>
      <c r="D247" s="1105"/>
      <c r="E247" s="1104" t="s">
        <v>709</v>
      </c>
      <c r="F247" s="1105"/>
      <c r="G247" s="1105"/>
      <c r="H247" s="787">
        <v>250</v>
      </c>
      <c r="I247" s="787"/>
      <c r="J247" s="787"/>
      <c r="K247" s="1104"/>
      <c r="L247" s="1104"/>
      <c r="M247" s="1104"/>
      <c r="N247" s="336"/>
      <c r="O247" s="336"/>
      <c r="P247" s="336"/>
      <c r="Q247" s="336"/>
      <c r="R247" s="336"/>
      <c r="S247" s="336"/>
      <c r="T247" s="174"/>
      <c r="U247" s="1129"/>
      <c r="V247" s="1129"/>
      <c r="W247" s="1129"/>
      <c r="X247" s="1129"/>
      <c r="Y247" s="1129"/>
      <c r="Z247" s="787">
        <v>280</v>
      </c>
      <c r="AA247" s="787"/>
      <c r="AB247" s="787"/>
      <c r="AC247" s="1104"/>
      <c r="AD247" s="1104"/>
      <c r="AE247" s="1104"/>
      <c r="AF247" s="1105" t="s">
        <v>120</v>
      </c>
      <c r="AG247" s="1083"/>
      <c r="AH247" s="1083"/>
      <c r="AI247" s="1083"/>
      <c r="AJ247" s="1083"/>
      <c r="AK247" s="1083"/>
      <c r="AL247" s="1083"/>
      <c r="AM247" s="1083"/>
      <c r="AN247" s="1083"/>
      <c r="AO247" s="1083"/>
      <c r="AP247" s="1083"/>
      <c r="AQ247" s="1083"/>
      <c r="AR247" s="1083"/>
      <c r="AS247" s="1083"/>
      <c r="AT247" s="1083"/>
      <c r="AU247" s="1083"/>
      <c r="AV247" s="1083"/>
      <c r="AW247" s="1083"/>
      <c r="AX247" s="1083"/>
      <c r="AY247" s="1083"/>
      <c r="AZ247" s="1083"/>
      <c r="BA247" s="1083"/>
      <c r="BB247" s="1083"/>
      <c r="BC247" s="1083"/>
      <c r="BD247" s="1083"/>
      <c r="BE247" s="1083"/>
      <c r="BF247" s="1083"/>
      <c r="BG247" s="1083"/>
      <c r="BH247" s="1083"/>
      <c r="BI247" s="1083"/>
      <c r="BJ247" s="1083"/>
      <c r="BK247" s="1083"/>
      <c r="BL247" s="1083"/>
      <c r="BM247" s="1083"/>
      <c r="BN247" s="1083"/>
      <c r="BO247" s="1083"/>
      <c r="BP247" s="1083"/>
      <c r="BQ247" s="1083"/>
      <c r="BR247" s="1083"/>
      <c r="BS247" s="1083"/>
      <c r="BT247" s="1083"/>
      <c r="BU247" s="1083"/>
      <c r="BV247" s="1083"/>
      <c r="BW247" s="1083"/>
      <c r="BX247" s="1083"/>
      <c r="BY247" s="1083"/>
      <c r="BZ247" s="1083"/>
      <c r="CA247" s="1083"/>
      <c r="CB247" s="1083"/>
      <c r="CC247" s="1083"/>
      <c r="CD247" s="1083"/>
      <c r="CE247" s="1083"/>
    </row>
    <row r="248" spans="1:83" s="88" customFormat="1" ht="30" customHeight="1">
      <c r="A248" s="1106" t="s">
        <v>255</v>
      </c>
      <c r="B248" s="1104" t="s">
        <v>710</v>
      </c>
      <c r="C248" s="1105"/>
      <c r="D248" s="1105"/>
      <c r="E248" s="1107" t="s">
        <v>395</v>
      </c>
      <c r="F248" s="1107"/>
      <c r="G248" s="1107"/>
      <c r="H248" s="787">
        <v>100</v>
      </c>
      <c r="I248" s="787"/>
      <c r="J248" s="787"/>
      <c r="K248" s="1104"/>
      <c r="L248" s="1104"/>
      <c r="M248" s="1104"/>
      <c r="N248" s="336">
        <v>1.05</v>
      </c>
      <c r="O248" s="336"/>
      <c r="P248" s="336"/>
      <c r="Q248" s="336"/>
      <c r="R248" s="336"/>
      <c r="S248" s="336"/>
      <c r="T248" s="174">
        <v>105</v>
      </c>
      <c r="U248" s="1129"/>
      <c r="V248" s="1129"/>
      <c r="W248" s="1129"/>
      <c r="X248" s="1129"/>
      <c r="Y248" s="1129"/>
      <c r="Z248" s="812">
        <v>750</v>
      </c>
      <c r="AA248" s="812">
        <v>420</v>
      </c>
      <c r="AB248" s="812">
        <v>260</v>
      </c>
      <c r="AC248" s="1107">
        <v>290</v>
      </c>
      <c r="AD248" s="1107">
        <v>180</v>
      </c>
      <c r="AE248" s="1107">
        <v>110</v>
      </c>
      <c r="AF248" s="1107" t="s">
        <v>398</v>
      </c>
      <c r="AG248" s="1083"/>
      <c r="AH248" s="1083"/>
      <c r="AI248" s="1083"/>
      <c r="AJ248" s="1083"/>
      <c r="AK248" s="1083"/>
      <c r="AL248" s="1083"/>
      <c r="AM248" s="1083"/>
      <c r="AN248" s="1083"/>
      <c r="AO248" s="1083"/>
      <c r="AP248" s="1083"/>
      <c r="AQ248" s="1083"/>
      <c r="AR248" s="1083"/>
      <c r="AS248" s="1083"/>
      <c r="AT248" s="1083"/>
      <c r="AU248" s="1083"/>
      <c r="AV248" s="1083"/>
      <c r="AW248" s="1083"/>
      <c r="AX248" s="1083"/>
      <c r="AY248" s="1083"/>
      <c r="AZ248" s="1083"/>
      <c r="BA248" s="1083"/>
      <c r="BB248" s="1083"/>
      <c r="BC248" s="1083"/>
      <c r="BD248" s="1083"/>
      <c r="BE248" s="1083"/>
      <c r="BF248" s="1083"/>
      <c r="BG248" s="1083"/>
      <c r="BH248" s="1083"/>
      <c r="BI248" s="1083"/>
      <c r="BJ248" s="1083"/>
      <c r="BK248" s="1083"/>
      <c r="BL248" s="1083"/>
      <c r="BM248" s="1083"/>
      <c r="BN248" s="1083"/>
      <c r="BO248" s="1083"/>
      <c r="BP248" s="1083"/>
      <c r="BQ248" s="1083"/>
      <c r="BR248" s="1083"/>
      <c r="BS248" s="1083"/>
      <c r="BT248" s="1083"/>
      <c r="BU248" s="1083"/>
      <c r="BV248" s="1083"/>
      <c r="BW248" s="1083"/>
      <c r="BX248" s="1083"/>
      <c r="BY248" s="1083"/>
      <c r="BZ248" s="1083"/>
      <c r="CA248" s="1083"/>
      <c r="CB248" s="1083"/>
      <c r="CC248" s="1083"/>
      <c r="CD248" s="1083"/>
      <c r="CE248" s="1083"/>
    </row>
    <row r="249" spans="1:83" s="88" customFormat="1" ht="30.75" customHeight="1">
      <c r="A249" s="1113"/>
      <c r="B249" s="1104" t="s">
        <v>711</v>
      </c>
      <c r="C249" s="1105"/>
      <c r="D249" s="1105"/>
      <c r="E249" s="1114"/>
      <c r="F249" s="1114"/>
      <c r="G249" s="1114"/>
      <c r="H249" s="41">
        <v>560</v>
      </c>
      <c r="I249" s="41">
        <v>340</v>
      </c>
      <c r="J249" s="41">
        <v>220</v>
      </c>
      <c r="K249" s="1104">
        <v>260</v>
      </c>
      <c r="L249" s="1104">
        <v>170</v>
      </c>
      <c r="M249" s="1104">
        <v>100</v>
      </c>
      <c r="N249" s="336" t="s">
        <v>1437</v>
      </c>
      <c r="O249" s="336" t="s">
        <v>1434</v>
      </c>
      <c r="P249" s="336" t="s">
        <v>1225</v>
      </c>
      <c r="Q249" s="336" t="s">
        <v>1232</v>
      </c>
      <c r="R249" s="336" t="s">
        <v>1233</v>
      </c>
      <c r="S249" s="336" t="s">
        <v>1236</v>
      </c>
      <c r="T249" s="174">
        <v>728</v>
      </c>
      <c r="U249" s="1129">
        <v>408</v>
      </c>
      <c r="V249" s="1129">
        <v>252.99999999999997</v>
      </c>
      <c r="W249" s="1129">
        <v>286</v>
      </c>
      <c r="X249" s="1129">
        <v>178.5</v>
      </c>
      <c r="Y249" s="1129">
        <v>105</v>
      </c>
      <c r="Z249" s="862"/>
      <c r="AA249" s="862"/>
      <c r="AB249" s="862"/>
      <c r="AC249" s="1114"/>
      <c r="AD249" s="1114"/>
      <c r="AE249" s="1114"/>
      <c r="AF249" s="1114"/>
      <c r="AG249" s="1083"/>
      <c r="AH249" s="1083"/>
      <c r="AI249" s="1083"/>
      <c r="AJ249" s="1083"/>
      <c r="AK249" s="1083"/>
      <c r="AL249" s="1083"/>
      <c r="AM249" s="1083"/>
      <c r="AN249" s="1083"/>
      <c r="AO249" s="1083"/>
      <c r="AP249" s="1083"/>
      <c r="AQ249" s="1083"/>
      <c r="AR249" s="1083"/>
      <c r="AS249" s="1083"/>
      <c r="AT249" s="1083"/>
      <c r="AU249" s="1083"/>
      <c r="AV249" s="1083"/>
      <c r="AW249" s="1083"/>
      <c r="AX249" s="1083"/>
      <c r="AY249" s="1083"/>
      <c r="AZ249" s="1083"/>
      <c r="BA249" s="1083"/>
      <c r="BB249" s="1083"/>
      <c r="BC249" s="1083"/>
      <c r="BD249" s="1083"/>
      <c r="BE249" s="1083"/>
      <c r="BF249" s="1083"/>
      <c r="BG249" s="1083"/>
      <c r="BH249" s="1083"/>
      <c r="BI249" s="1083"/>
      <c r="BJ249" s="1083"/>
      <c r="BK249" s="1083"/>
      <c r="BL249" s="1083"/>
      <c r="BM249" s="1083"/>
      <c r="BN249" s="1083"/>
      <c r="BO249" s="1083"/>
      <c r="BP249" s="1083"/>
      <c r="BQ249" s="1083"/>
      <c r="BR249" s="1083"/>
      <c r="BS249" s="1083"/>
      <c r="BT249" s="1083"/>
      <c r="BU249" s="1083"/>
      <c r="BV249" s="1083"/>
      <c r="BW249" s="1083"/>
      <c r="BX249" s="1083"/>
      <c r="BY249" s="1083"/>
      <c r="BZ249" s="1083"/>
      <c r="CA249" s="1083"/>
      <c r="CB249" s="1083"/>
      <c r="CC249" s="1083"/>
      <c r="CD249" s="1083"/>
      <c r="CE249" s="1083"/>
    </row>
    <row r="250" spans="1:83" s="88" customFormat="1" ht="15.75">
      <c r="A250" s="1113"/>
      <c r="B250" s="1104" t="s">
        <v>104</v>
      </c>
      <c r="C250" s="1105"/>
      <c r="D250" s="1105"/>
      <c r="E250" s="1114"/>
      <c r="F250" s="1114"/>
      <c r="G250" s="1114"/>
      <c r="H250" s="41">
        <v>370</v>
      </c>
      <c r="I250" s="41">
        <v>210</v>
      </c>
      <c r="J250" s="41">
        <v>140</v>
      </c>
      <c r="K250" s="1104">
        <v>220</v>
      </c>
      <c r="L250" s="1104">
        <v>160</v>
      </c>
      <c r="M250" s="1104">
        <v>90</v>
      </c>
      <c r="N250" s="336" t="s">
        <v>1224</v>
      </c>
      <c r="O250" s="336" t="s">
        <v>1225</v>
      </c>
      <c r="P250" s="336" t="s">
        <v>1232</v>
      </c>
      <c r="Q250" s="336" t="s">
        <v>1233</v>
      </c>
      <c r="R250" s="336" t="s">
        <v>1233</v>
      </c>
      <c r="S250" s="336" t="s">
        <v>1236</v>
      </c>
      <c r="T250" s="174">
        <v>462.5</v>
      </c>
      <c r="U250" s="1129">
        <v>241.49999999999997</v>
      </c>
      <c r="V250" s="1129">
        <v>154</v>
      </c>
      <c r="W250" s="1129">
        <v>231</v>
      </c>
      <c r="X250" s="1129">
        <v>168</v>
      </c>
      <c r="Y250" s="1129">
        <v>94.5</v>
      </c>
      <c r="Z250" s="862"/>
      <c r="AA250" s="862"/>
      <c r="AB250" s="862"/>
      <c r="AC250" s="1114"/>
      <c r="AD250" s="1114"/>
      <c r="AE250" s="1114"/>
      <c r="AF250" s="1114"/>
      <c r="AG250" s="1083"/>
      <c r="AH250" s="1083"/>
      <c r="AI250" s="1083"/>
      <c r="AJ250" s="1083"/>
      <c r="AK250" s="1083"/>
      <c r="AL250" s="1083"/>
      <c r="AM250" s="1083"/>
      <c r="AN250" s="1083"/>
      <c r="AO250" s="1083"/>
      <c r="AP250" s="1083"/>
      <c r="AQ250" s="1083"/>
      <c r="AR250" s="1083"/>
      <c r="AS250" s="1083"/>
      <c r="AT250" s="1083"/>
      <c r="AU250" s="1083"/>
      <c r="AV250" s="1083"/>
      <c r="AW250" s="1083"/>
      <c r="AX250" s="1083"/>
      <c r="AY250" s="1083"/>
      <c r="AZ250" s="1083"/>
      <c r="BA250" s="1083"/>
      <c r="BB250" s="1083"/>
      <c r="BC250" s="1083"/>
      <c r="BD250" s="1083"/>
      <c r="BE250" s="1083"/>
      <c r="BF250" s="1083"/>
      <c r="BG250" s="1083"/>
      <c r="BH250" s="1083"/>
      <c r="BI250" s="1083"/>
      <c r="BJ250" s="1083"/>
      <c r="BK250" s="1083"/>
      <c r="BL250" s="1083"/>
      <c r="BM250" s="1083"/>
      <c r="BN250" s="1083"/>
      <c r="BO250" s="1083"/>
      <c r="BP250" s="1083"/>
      <c r="BQ250" s="1083"/>
      <c r="BR250" s="1083"/>
      <c r="BS250" s="1083"/>
      <c r="BT250" s="1083"/>
      <c r="BU250" s="1083"/>
      <c r="BV250" s="1083"/>
      <c r="BW250" s="1083"/>
      <c r="BX250" s="1083"/>
      <c r="BY250" s="1083"/>
      <c r="BZ250" s="1083"/>
      <c r="CA250" s="1083"/>
      <c r="CB250" s="1083"/>
      <c r="CC250" s="1083"/>
      <c r="CD250" s="1083"/>
      <c r="CE250" s="1083"/>
    </row>
    <row r="251" spans="1:83" s="88" customFormat="1" ht="15.75">
      <c r="A251" s="1108"/>
      <c r="B251" s="1104" t="s">
        <v>103</v>
      </c>
      <c r="C251" s="1105"/>
      <c r="D251" s="1105"/>
      <c r="E251" s="1114"/>
      <c r="F251" s="1114"/>
      <c r="G251" s="1114"/>
      <c r="H251" s="41">
        <v>330</v>
      </c>
      <c r="I251" s="41">
        <v>180</v>
      </c>
      <c r="J251" s="41">
        <v>120</v>
      </c>
      <c r="K251" s="1104">
        <v>210</v>
      </c>
      <c r="L251" s="1104">
        <v>130</v>
      </c>
      <c r="M251" s="1104">
        <v>80</v>
      </c>
      <c r="N251" s="336" t="s">
        <v>1225</v>
      </c>
      <c r="O251" s="336" t="s">
        <v>1232</v>
      </c>
      <c r="P251" s="336" t="s">
        <v>1233</v>
      </c>
      <c r="Q251" s="336" t="s">
        <v>1233</v>
      </c>
      <c r="R251" s="336" t="s">
        <v>1233</v>
      </c>
      <c r="S251" s="336" t="s">
        <v>1236</v>
      </c>
      <c r="T251" s="174">
        <v>379.49999999999994</v>
      </c>
      <c r="U251" s="1129">
        <v>198.00000000000003</v>
      </c>
      <c r="V251" s="1129">
        <v>126</v>
      </c>
      <c r="W251" s="1129">
        <v>220.5</v>
      </c>
      <c r="X251" s="1129">
        <v>136.5</v>
      </c>
      <c r="Y251" s="1129">
        <v>84</v>
      </c>
      <c r="Z251" s="813"/>
      <c r="AA251" s="813"/>
      <c r="AB251" s="813"/>
      <c r="AC251" s="1109"/>
      <c r="AD251" s="1109"/>
      <c r="AE251" s="1109"/>
      <c r="AF251" s="1109"/>
      <c r="AG251" s="1083"/>
      <c r="AH251" s="1083"/>
      <c r="AI251" s="1083"/>
      <c r="AJ251" s="1083"/>
      <c r="AK251" s="1083"/>
      <c r="AL251" s="1083"/>
      <c r="AM251" s="1083"/>
      <c r="AN251" s="1083"/>
      <c r="AO251" s="1083"/>
      <c r="AP251" s="1083"/>
      <c r="AQ251" s="1083"/>
      <c r="AR251" s="1083"/>
      <c r="AS251" s="1083"/>
      <c r="AT251" s="1083"/>
      <c r="AU251" s="1083"/>
      <c r="AV251" s="1083"/>
      <c r="AW251" s="1083"/>
      <c r="AX251" s="1083"/>
      <c r="AY251" s="1083"/>
      <c r="AZ251" s="1083"/>
      <c r="BA251" s="1083"/>
      <c r="BB251" s="1083"/>
      <c r="BC251" s="1083"/>
      <c r="BD251" s="1083"/>
      <c r="BE251" s="1083"/>
      <c r="BF251" s="1083"/>
      <c r="BG251" s="1083"/>
      <c r="BH251" s="1083"/>
      <c r="BI251" s="1083"/>
      <c r="BJ251" s="1083"/>
      <c r="BK251" s="1083"/>
      <c r="BL251" s="1083"/>
      <c r="BM251" s="1083"/>
      <c r="BN251" s="1083"/>
      <c r="BO251" s="1083"/>
      <c r="BP251" s="1083"/>
      <c r="BQ251" s="1083"/>
      <c r="BR251" s="1083"/>
      <c r="BS251" s="1083"/>
      <c r="BT251" s="1083"/>
      <c r="BU251" s="1083"/>
      <c r="BV251" s="1083"/>
      <c r="BW251" s="1083"/>
      <c r="BX251" s="1083"/>
      <c r="BY251" s="1083"/>
      <c r="BZ251" s="1083"/>
      <c r="CA251" s="1083"/>
      <c r="CB251" s="1083"/>
      <c r="CC251" s="1083"/>
      <c r="CD251" s="1083"/>
      <c r="CE251" s="1083"/>
    </row>
    <row r="252" spans="1:83" s="88" customFormat="1" ht="15.75">
      <c r="A252" s="1233" t="s">
        <v>300</v>
      </c>
      <c r="B252" s="1202" t="s">
        <v>145</v>
      </c>
      <c r="C252" s="1105"/>
      <c r="D252" s="1105"/>
      <c r="E252" s="1109"/>
      <c r="F252" s="1109"/>
      <c r="G252" s="1109"/>
      <c r="H252" s="787"/>
      <c r="I252" s="787"/>
      <c r="J252" s="787"/>
      <c r="K252" s="1104"/>
      <c r="L252" s="1104"/>
      <c r="M252" s="1104"/>
      <c r="N252" s="336"/>
      <c r="O252" s="336"/>
      <c r="P252" s="336"/>
      <c r="Q252" s="336"/>
      <c r="R252" s="336"/>
      <c r="S252" s="336"/>
      <c r="T252" s="174"/>
      <c r="U252" s="1129"/>
      <c r="V252" s="1129"/>
      <c r="W252" s="1129"/>
      <c r="X252" s="1129"/>
      <c r="Y252" s="1129"/>
      <c r="Z252" s="787"/>
      <c r="AA252" s="787"/>
      <c r="AB252" s="787"/>
      <c r="AC252" s="1104"/>
      <c r="AD252" s="1104"/>
      <c r="AE252" s="1104"/>
      <c r="AF252" s="1105"/>
      <c r="AG252" s="1083"/>
      <c r="AH252" s="1083"/>
      <c r="AI252" s="1083"/>
      <c r="AJ252" s="1083"/>
      <c r="AK252" s="1083"/>
      <c r="AL252" s="1083"/>
      <c r="AM252" s="1083"/>
      <c r="AN252" s="1083"/>
      <c r="AO252" s="1083"/>
      <c r="AP252" s="1083"/>
      <c r="AQ252" s="1083"/>
      <c r="AR252" s="1083"/>
      <c r="AS252" s="1083"/>
      <c r="AT252" s="1083"/>
      <c r="AU252" s="1083"/>
      <c r="AV252" s="1083"/>
      <c r="AW252" s="1083"/>
      <c r="AX252" s="1083"/>
      <c r="AY252" s="1083"/>
      <c r="AZ252" s="1083"/>
      <c r="BA252" s="1083"/>
      <c r="BB252" s="1083"/>
      <c r="BC252" s="1083"/>
      <c r="BD252" s="1083"/>
      <c r="BE252" s="1083"/>
      <c r="BF252" s="1083"/>
      <c r="BG252" s="1083"/>
      <c r="BH252" s="1083"/>
      <c r="BI252" s="1083"/>
      <c r="BJ252" s="1083"/>
      <c r="BK252" s="1083"/>
      <c r="BL252" s="1083"/>
      <c r="BM252" s="1083"/>
      <c r="BN252" s="1083"/>
      <c r="BO252" s="1083"/>
      <c r="BP252" s="1083"/>
      <c r="BQ252" s="1083"/>
      <c r="BR252" s="1083"/>
      <c r="BS252" s="1083"/>
      <c r="BT252" s="1083"/>
      <c r="BU252" s="1083"/>
      <c r="BV252" s="1083"/>
      <c r="BW252" s="1083"/>
      <c r="BX252" s="1083"/>
      <c r="BY252" s="1083"/>
      <c r="BZ252" s="1083"/>
      <c r="CA252" s="1083"/>
      <c r="CB252" s="1083"/>
      <c r="CC252" s="1083"/>
      <c r="CD252" s="1083"/>
      <c r="CE252" s="1083"/>
    </row>
    <row r="253" spans="1:83" s="88" customFormat="1" ht="46.15" customHeight="1">
      <c r="A253" s="1103" t="s">
        <v>88</v>
      </c>
      <c r="B253" s="1104" t="s">
        <v>528</v>
      </c>
      <c r="C253" s="1105" t="s">
        <v>725</v>
      </c>
      <c r="D253" s="1105" t="s">
        <v>725</v>
      </c>
      <c r="E253" s="1104" t="s">
        <v>528</v>
      </c>
      <c r="F253" s="1105" t="s">
        <v>722</v>
      </c>
      <c r="G253" s="1105" t="s">
        <v>725</v>
      </c>
      <c r="H253" s="787">
        <v>620</v>
      </c>
      <c r="I253" s="787">
        <v>450</v>
      </c>
      <c r="J253" s="787">
        <v>330</v>
      </c>
      <c r="K253" s="1104"/>
      <c r="L253" s="1104"/>
      <c r="M253" s="1104"/>
      <c r="N253" s="336">
        <v>1.2</v>
      </c>
      <c r="O253" s="336">
        <v>1.1499999999999999</v>
      </c>
      <c r="P253" s="336">
        <v>1.1000000000000001</v>
      </c>
      <c r="Q253" s="336"/>
      <c r="R253" s="336"/>
      <c r="S253" s="336"/>
      <c r="T253" s="174">
        <v>744</v>
      </c>
      <c r="U253" s="1129">
        <v>517.5</v>
      </c>
      <c r="V253" s="1129">
        <v>363.00000000000006</v>
      </c>
      <c r="W253" s="1129"/>
      <c r="X253" s="1129"/>
      <c r="Y253" s="1129"/>
      <c r="Z253" s="787">
        <v>1200</v>
      </c>
      <c r="AA253" s="787">
        <v>530</v>
      </c>
      <c r="AB253" s="787">
        <v>370</v>
      </c>
      <c r="AC253" s="1104"/>
      <c r="AD253" s="1104"/>
      <c r="AE253" s="1104"/>
      <c r="AF253" s="1105" t="s">
        <v>119</v>
      </c>
      <c r="AG253" s="1083"/>
      <c r="AH253" s="1083"/>
      <c r="AI253" s="1083"/>
      <c r="AJ253" s="1083"/>
      <c r="AK253" s="1083"/>
      <c r="AL253" s="1083"/>
      <c r="AM253" s="1083"/>
      <c r="AN253" s="1083"/>
      <c r="AO253" s="1083"/>
      <c r="AP253" s="1083"/>
      <c r="AQ253" s="1083"/>
      <c r="AR253" s="1083"/>
      <c r="AS253" s="1083"/>
      <c r="AT253" s="1083"/>
      <c r="AU253" s="1083"/>
      <c r="AV253" s="1083"/>
      <c r="AW253" s="1083"/>
      <c r="AX253" s="1083"/>
      <c r="AY253" s="1083"/>
      <c r="AZ253" s="1083"/>
      <c r="BA253" s="1083"/>
      <c r="BB253" s="1083"/>
      <c r="BC253" s="1083"/>
      <c r="BD253" s="1083"/>
      <c r="BE253" s="1083"/>
      <c r="BF253" s="1083"/>
      <c r="BG253" s="1083"/>
      <c r="BH253" s="1083"/>
      <c r="BI253" s="1083"/>
      <c r="BJ253" s="1083"/>
      <c r="BK253" s="1083"/>
      <c r="BL253" s="1083"/>
      <c r="BM253" s="1083"/>
      <c r="BN253" s="1083"/>
      <c r="BO253" s="1083"/>
      <c r="BP253" s="1083"/>
      <c r="BQ253" s="1083"/>
      <c r="BR253" s="1083"/>
      <c r="BS253" s="1083"/>
      <c r="BT253" s="1083"/>
      <c r="BU253" s="1083"/>
      <c r="BV253" s="1083"/>
      <c r="BW253" s="1083"/>
      <c r="BX253" s="1083"/>
      <c r="BY253" s="1083"/>
      <c r="BZ253" s="1083"/>
      <c r="CA253" s="1083"/>
      <c r="CB253" s="1083"/>
      <c r="CC253" s="1083"/>
      <c r="CD253" s="1083"/>
      <c r="CE253" s="1083"/>
    </row>
    <row r="254" spans="1:83" s="88" customFormat="1" ht="61.5" customHeight="1">
      <c r="A254" s="1103" t="s">
        <v>89</v>
      </c>
      <c r="B254" s="1104" t="s">
        <v>531</v>
      </c>
      <c r="C254" s="1105" t="s">
        <v>722</v>
      </c>
      <c r="D254" s="1105" t="s">
        <v>725</v>
      </c>
      <c r="E254" s="1104" t="s">
        <v>531</v>
      </c>
      <c r="F254" s="1105" t="s">
        <v>722</v>
      </c>
      <c r="G254" s="1105" t="s">
        <v>726</v>
      </c>
      <c r="H254" s="787">
        <v>900</v>
      </c>
      <c r="I254" s="787">
        <v>720</v>
      </c>
      <c r="J254" s="787">
        <v>540</v>
      </c>
      <c r="K254" s="1104"/>
      <c r="L254" s="1104"/>
      <c r="M254" s="1104"/>
      <c r="N254" s="336">
        <v>1.25</v>
      </c>
      <c r="O254" s="336">
        <v>1.2</v>
      </c>
      <c r="P254" s="336">
        <v>1.1499999999999999</v>
      </c>
      <c r="Q254" s="336"/>
      <c r="R254" s="336"/>
      <c r="S254" s="336"/>
      <c r="T254" s="174">
        <v>1125</v>
      </c>
      <c r="U254" s="1129">
        <v>864</v>
      </c>
      <c r="V254" s="1129">
        <v>621</v>
      </c>
      <c r="W254" s="1129"/>
      <c r="X254" s="1129"/>
      <c r="Y254" s="1129"/>
      <c r="Z254" s="787">
        <v>1200</v>
      </c>
      <c r="AA254" s="787"/>
      <c r="AB254" s="787"/>
      <c r="AC254" s="1104"/>
      <c r="AD254" s="1104"/>
      <c r="AE254" s="1104"/>
      <c r="AF254" s="1105" t="s">
        <v>130</v>
      </c>
      <c r="AG254" s="1083"/>
      <c r="AH254" s="1083"/>
      <c r="AI254" s="1083"/>
      <c r="AJ254" s="1083"/>
      <c r="AK254" s="1083"/>
      <c r="AL254" s="1083"/>
      <c r="AM254" s="1083"/>
      <c r="AN254" s="1083"/>
      <c r="AO254" s="1083"/>
      <c r="AP254" s="1083"/>
      <c r="AQ254" s="1083"/>
      <c r="AR254" s="1083"/>
      <c r="AS254" s="1083"/>
      <c r="AT254" s="1083"/>
      <c r="AU254" s="1083"/>
      <c r="AV254" s="1083"/>
      <c r="AW254" s="1083"/>
      <c r="AX254" s="1083"/>
      <c r="AY254" s="1083"/>
      <c r="AZ254" s="1083"/>
      <c r="BA254" s="1083"/>
      <c r="BB254" s="1083"/>
      <c r="BC254" s="1083"/>
      <c r="BD254" s="1083"/>
      <c r="BE254" s="1083"/>
      <c r="BF254" s="1083"/>
      <c r="BG254" s="1083"/>
      <c r="BH254" s="1083"/>
      <c r="BI254" s="1083"/>
      <c r="BJ254" s="1083"/>
      <c r="BK254" s="1083"/>
      <c r="BL254" s="1083"/>
      <c r="BM254" s="1083"/>
      <c r="BN254" s="1083"/>
      <c r="BO254" s="1083"/>
      <c r="BP254" s="1083"/>
      <c r="BQ254" s="1083"/>
      <c r="BR254" s="1083"/>
      <c r="BS254" s="1083"/>
      <c r="BT254" s="1083"/>
      <c r="BU254" s="1083"/>
      <c r="BV254" s="1083"/>
      <c r="BW254" s="1083"/>
      <c r="BX254" s="1083"/>
      <c r="BY254" s="1083"/>
      <c r="BZ254" s="1083"/>
      <c r="CA254" s="1083"/>
      <c r="CB254" s="1083"/>
      <c r="CC254" s="1083"/>
      <c r="CD254" s="1083"/>
      <c r="CE254" s="1083"/>
    </row>
    <row r="255" spans="1:83" s="88" customFormat="1" ht="76.900000000000006" customHeight="1">
      <c r="A255" s="1103" t="s">
        <v>90</v>
      </c>
      <c r="B255" s="1104" t="s">
        <v>727</v>
      </c>
      <c r="C255" s="1105" t="s">
        <v>728</v>
      </c>
      <c r="D255" s="1105" t="s">
        <v>725</v>
      </c>
      <c r="E255" s="1104" t="s">
        <v>727</v>
      </c>
      <c r="F255" s="1105" t="s">
        <v>728</v>
      </c>
      <c r="G255" s="1105" t="s">
        <v>726</v>
      </c>
      <c r="H255" s="787">
        <v>750</v>
      </c>
      <c r="I255" s="787">
        <v>600</v>
      </c>
      <c r="J255" s="787">
        <v>450</v>
      </c>
      <c r="K255" s="1104"/>
      <c r="L255" s="1104"/>
      <c r="M255" s="1104"/>
      <c r="N255" s="336">
        <v>1.2</v>
      </c>
      <c r="O255" s="336">
        <v>1.1499999999999999</v>
      </c>
      <c r="P255" s="336">
        <v>1.1000000000000001</v>
      </c>
      <c r="Q255" s="336"/>
      <c r="R255" s="336"/>
      <c r="S255" s="336"/>
      <c r="T255" s="174">
        <v>900</v>
      </c>
      <c r="U255" s="1129">
        <v>690</v>
      </c>
      <c r="V255" s="1129">
        <v>495.00000000000006</v>
      </c>
      <c r="W255" s="1129"/>
      <c r="X255" s="1129"/>
      <c r="Y255" s="1129"/>
      <c r="Z255" s="787">
        <v>1200</v>
      </c>
      <c r="AA255" s="787"/>
      <c r="AB255" s="787"/>
      <c r="AC255" s="1104"/>
      <c r="AD255" s="1104"/>
      <c r="AE255" s="1104"/>
      <c r="AF255" s="1105" t="s">
        <v>127</v>
      </c>
      <c r="AG255" s="1083"/>
      <c r="AH255" s="1083"/>
      <c r="AI255" s="1083"/>
      <c r="AJ255" s="1083"/>
      <c r="AK255" s="1083"/>
      <c r="AL255" s="1083"/>
      <c r="AM255" s="1083"/>
      <c r="AN255" s="1083"/>
      <c r="AO255" s="1083"/>
      <c r="AP255" s="1083"/>
      <c r="AQ255" s="1083"/>
      <c r="AR255" s="1083"/>
      <c r="AS255" s="1083"/>
      <c r="AT255" s="1083"/>
      <c r="AU255" s="1083"/>
      <c r="AV255" s="1083"/>
      <c r="AW255" s="1083"/>
      <c r="AX255" s="1083"/>
      <c r="AY255" s="1083"/>
      <c r="AZ255" s="1083"/>
      <c r="BA255" s="1083"/>
      <c r="BB255" s="1083"/>
      <c r="BC255" s="1083"/>
      <c r="BD255" s="1083"/>
      <c r="BE255" s="1083"/>
      <c r="BF255" s="1083"/>
      <c r="BG255" s="1083"/>
      <c r="BH255" s="1083"/>
      <c r="BI255" s="1083"/>
      <c r="BJ255" s="1083"/>
      <c r="BK255" s="1083"/>
      <c r="BL255" s="1083"/>
      <c r="BM255" s="1083"/>
      <c r="BN255" s="1083"/>
      <c r="BO255" s="1083"/>
      <c r="BP255" s="1083"/>
      <c r="BQ255" s="1083"/>
      <c r="BR255" s="1083"/>
      <c r="BS255" s="1083"/>
      <c r="BT255" s="1083"/>
      <c r="BU255" s="1083"/>
      <c r="BV255" s="1083"/>
      <c r="BW255" s="1083"/>
      <c r="BX255" s="1083"/>
      <c r="BY255" s="1083"/>
      <c r="BZ255" s="1083"/>
      <c r="CA255" s="1083"/>
      <c r="CB255" s="1083"/>
      <c r="CC255" s="1083"/>
      <c r="CD255" s="1083"/>
      <c r="CE255" s="1083"/>
    </row>
    <row r="256" spans="1:83" s="88" customFormat="1" ht="31.5" customHeight="1">
      <c r="A256" s="1103" t="s">
        <v>189</v>
      </c>
      <c r="B256" s="1104" t="s">
        <v>538</v>
      </c>
      <c r="C256" s="1105" t="s">
        <v>722</v>
      </c>
      <c r="D256" s="1105" t="s">
        <v>728</v>
      </c>
      <c r="E256" s="1107" t="s">
        <v>538</v>
      </c>
      <c r="F256" s="1107" t="s">
        <v>729</v>
      </c>
      <c r="G256" s="1107" t="s">
        <v>413</v>
      </c>
      <c r="H256" s="787">
        <v>900</v>
      </c>
      <c r="I256" s="787">
        <v>720</v>
      </c>
      <c r="J256" s="787">
        <v>540</v>
      </c>
      <c r="K256" s="1104"/>
      <c r="L256" s="1104"/>
      <c r="M256" s="1104"/>
      <c r="N256" s="336">
        <v>1.2</v>
      </c>
      <c r="O256" s="336">
        <v>1.1499999999999999</v>
      </c>
      <c r="P256" s="336">
        <v>1.1000000000000001</v>
      </c>
      <c r="Q256" s="336"/>
      <c r="R256" s="336"/>
      <c r="S256" s="336"/>
      <c r="T256" s="174">
        <v>1080</v>
      </c>
      <c r="U256" s="1129">
        <v>827.99999999999989</v>
      </c>
      <c r="V256" s="1129">
        <v>594</v>
      </c>
      <c r="W256" s="1129"/>
      <c r="X256" s="1129"/>
      <c r="Y256" s="1129"/>
      <c r="Z256" s="812">
        <v>1200</v>
      </c>
      <c r="AA256" s="812"/>
      <c r="AB256" s="812"/>
      <c r="AC256" s="1107"/>
      <c r="AD256" s="1107"/>
      <c r="AE256" s="1107"/>
      <c r="AF256" s="1107" t="s">
        <v>131</v>
      </c>
      <c r="AG256" s="1083"/>
      <c r="AH256" s="1083"/>
      <c r="AI256" s="1083"/>
      <c r="AJ256" s="1083"/>
      <c r="AK256" s="1083"/>
      <c r="AL256" s="1083"/>
      <c r="AM256" s="1083"/>
      <c r="AN256" s="1083"/>
      <c r="AO256" s="1083"/>
      <c r="AP256" s="1083"/>
      <c r="AQ256" s="1083"/>
      <c r="AR256" s="1083"/>
      <c r="AS256" s="1083"/>
      <c r="AT256" s="1083"/>
      <c r="AU256" s="1083"/>
      <c r="AV256" s="1083"/>
      <c r="AW256" s="1083"/>
      <c r="AX256" s="1083"/>
      <c r="AY256" s="1083"/>
      <c r="AZ256" s="1083"/>
      <c r="BA256" s="1083"/>
      <c r="BB256" s="1083"/>
      <c r="BC256" s="1083"/>
      <c r="BD256" s="1083"/>
      <c r="BE256" s="1083"/>
      <c r="BF256" s="1083"/>
      <c r="BG256" s="1083"/>
      <c r="BH256" s="1083"/>
      <c r="BI256" s="1083"/>
      <c r="BJ256" s="1083"/>
      <c r="BK256" s="1083"/>
      <c r="BL256" s="1083"/>
      <c r="BM256" s="1083"/>
      <c r="BN256" s="1083"/>
      <c r="BO256" s="1083"/>
      <c r="BP256" s="1083"/>
      <c r="BQ256" s="1083"/>
      <c r="BR256" s="1083"/>
      <c r="BS256" s="1083"/>
      <c r="BT256" s="1083"/>
      <c r="BU256" s="1083"/>
      <c r="BV256" s="1083"/>
      <c r="BW256" s="1083"/>
      <c r="BX256" s="1083"/>
      <c r="BY256" s="1083"/>
      <c r="BZ256" s="1083"/>
      <c r="CA256" s="1083"/>
      <c r="CB256" s="1083"/>
      <c r="CC256" s="1083"/>
      <c r="CD256" s="1083"/>
      <c r="CE256" s="1083"/>
    </row>
    <row r="257" spans="1:83" s="88" customFormat="1" ht="32.25" customHeight="1">
      <c r="A257" s="1103" t="s">
        <v>256</v>
      </c>
      <c r="B257" s="1104" t="s">
        <v>730</v>
      </c>
      <c r="C257" s="1105" t="s">
        <v>731</v>
      </c>
      <c r="D257" s="1105" t="s">
        <v>560</v>
      </c>
      <c r="E257" s="1109"/>
      <c r="F257" s="1109"/>
      <c r="G257" s="1109"/>
      <c r="H257" s="787">
        <v>900</v>
      </c>
      <c r="I257" s="787">
        <v>700</v>
      </c>
      <c r="J257" s="787">
        <v>500</v>
      </c>
      <c r="K257" s="1104"/>
      <c r="L257" s="1104"/>
      <c r="M257" s="1104"/>
      <c r="N257" s="336">
        <v>1.25</v>
      </c>
      <c r="O257" s="336">
        <v>1.2</v>
      </c>
      <c r="P257" s="336">
        <v>1.1499999999999999</v>
      </c>
      <c r="Q257" s="336"/>
      <c r="R257" s="336"/>
      <c r="S257" s="336"/>
      <c r="T257" s="174">
        <v>1125</v>
      </c>
      <c r="U257" s="1129">
        <v>840</v>
      </c>
      <c r="V257" s="1129">
        <v>575</v>
      </c>
      <c r="W257" s="1129"/>
      <c r="X257" s="1129"/>
      <c r="Y257" s="1129"/>
      <c r="Z257" s="813"/>
      <c r="AA257" s="813"/>
      <c r="AB257" s="813"/>
      <c r="AC257" s="1109"/>
      <c r="AD257" s="1109"/>
      <c r="AE257" s="1109"/>
      <c r="AF257" s="1109"/>
      <c r="AG257" s="1083"/>
      <c r="AH257" s="1083"/>
      <c r="AI257" s="1083"/>
      <c r="AJ257" s="1083"/>
      <c r="AK257" s="1083"/>
      <c r="AL257" s="1083"/>
      <c r="AM257" s="1083"/>
      <c r="AN257" s="1083"/>
      <c r="AO257" s="1083"/>
      <c r="AP257" s="1083"/>
      <c r="AQ257" s="1083"/>
      <c r="AR257" s="1083"/>
      <c r="AS257" s="1083"/>
      <c r="AT257" s="1083"/>
      <c r="AU257" s="1083"/>
      <c r="AV257" s="1083"/>
      <c r="AW257" s="1083"/>
      <c r="AX257" s="1083"/>
      <c r="AY257" s="1083"/>
      <c r="AZ257" s="1083"/>
      <c r="BA257" s="1083"/>
      <c r="BB257" s="1083"/>
      <c r="BC257" s="1083"/>
      <c r="BD257" s="1083"/>
      <c r="BE257" s="1083"/>
      <c r="BF257" s="1083"/>
      <c r="BG257" s="1083"/>
      <c r="BH257" s="1083"/>
      <c r="BI257" s="1083"/>
      <c r="BJ257" s="1083"/>
      <c r="BK257" s="1083"/>
      <c r="BL257" s="1083"/>
      <c r="BM257" s="1083"/>
      <c r="BN257" s="1083"/>
      <c r="BO257" s="1083"/>
      <c r="BP257" s="1083"/>
      <c r="BQ257" s="1083"/>
      <c r="BR257" s="1083"/>
      <c r="BS257" s="1083"/>
      <c r="BT257" s="1083"/>
      <c r="BU257" s="1083"/>
      <c r="BV257" s="1083"/>
      <c r="BW257" s="1083"/>
      <c r="BX257" s="1083"/>
      <c r="BY257" s="1083"/>
      <c r="BZ257" s="1083"/>
      <c r="CA257" s="1083"/>
      <c r="CB257" s="1083"/>
      <c r="CC257" s="1083"/>
      <c r="CD257" s="1083"/>
      <c r="CE257" s="1083"/>
    </row>
    <row r="258" spans="1:83" s="88" customFormat="1" ht="30.75" customHeight="1">
      <c r="A258" s="1103" t="s">
        <v>257</v>
      </c>
      <c r="B258" s="1104" t="s">
        <v>732</v>
      </c>
      <c r="C258" s="1104" t="s">
        <v>733</v>
      </c>
      <c r="D258" s="1104" t="s">
        <v>734</v>
      </c>
      <c r="E258" s="1104" t="s">
        <v>550</v>
      </c>
      <c r="F258" s="1104" t="s">
        <v>735</v>
      </c>
      <c r="G258" s="1104" t="s">
        <v>736</v>
      </c>
      <c r="H258" s="787">
        <v>680</v>
      </c>
      <c r="I258" s="787">
        <v>540</v>
      </c>
      <c r="J258" s="787">
        <v>410</v>
      </c>
      <c r="K258" s="1104"/>
      <c r="L258" s="1104"/>
      <c r="M258" s="1104"/>
      <c r="N258" s="336">
        <v>1.2</v>
      </c>
      <c r="O258" s="336">
        <v>1.1499999999999999</v>
      </c>
      <c r="P258" s="336">
        <v>1.1000000000000001</v>
      </c>
      <c r="Q258" s="336"/>
      <c r="R258" s="336"/>
      <c r="S258" s="336"/>
      <c r="T258" s="174">
        <v>816</v>
      </c>
      <c r="U258" s="1129">
        <v>621</v>
      </c>
      <c r="V258" s="1129">
        <v>451.00000000000006</v>
      </c>
      <c r="W258" s="1129"/>
      <c r="X258" s="1129"/>
      <c r="Y258" s="1129"/>
      <c r="Z258" s="787">
        <v>840</v>
      </c>
      <c r="AA258" s="787">
        <v>640</v>
      </c>
      <c r="AB258" s="787">
        <v>460</v>
      </c>
      <c r="AC258" s="1104"/>
      <c r="AD258" s="1104"/>
      <c r="AE258" s="1104"/>
      <c r="AF258" s="1105" t="s">
        <v>132</v>
      </c>
      <c r="AG258" s="1083"/>
      <c r="AH258" s="1083"/>
      <c r="AI258" s="1083"/>
      <c r="AJ258" s="1083"/>
      <c r="AK258" s="1083"/>
      <c r="AL258" s="1083"/>
      <c r="AM258" s="1083"/>
      <c r="AN258" s="1083"/>
      <c r="AO258" s="1083"/>
      <c r="AP258" s="1083"/>
      <c r="AQ258" s="1083"/>
      <c r="AR258" s="1083"/>
      <c r="AS258" s="1083"/>
      <c r="AT258" s="1083"/>
      <c r="AU258" s="1083"/>
      <c r="AV258" s="1083"/>
      <c r="AW258" s="1083"/>
      <c r="AX258" s="1083"/>
      <c r="AY258" s="1083"/>
      <c r="AZ258" s="1083"/>
      <c r="BA258" s="1083"/>
      <c r="BB258" s="1083"/>
      <c r="BC258" s="1083"/>
      <c r="BD258" s="1083"/>
      <c r="BE258" s="1083"/>
      <c r="BF258" s="1083"/>
      <c r="BG258" s="1083"/>
      <c r="BH258" s="1083"/>
      <c r="BI258" s="1083"/>
      <c r="BJ258" s="1083"/>
      <c r="BK258" s="1083"/>
      <c r="BL258" s="1083"/>
      <c r="BM258" s="1083"/>
      <c r="BN258" s="1083"/>
      <c r="BO258" s="1083"/>
      <c r="BP258" s="1083"/>
      <c r="BQ258" s="1083"/>
      <c r="BR258" s="1083"/>
      <c r="BS258" s="1083"/>
      <c r="BT258" s="1083"/>
      <c r="BU258" s="1083"/>
      <c r="BV258" s="1083"/>
      <c r="BW258" s="1083"/>
      <c r="BX258" s="1083"/>
      <c r="BY258" s="1083"/>
      <c r="BZ258" s="1083"/>
      <c r="CA258" s="1083"/>
      <c r="CB258" s="1083"/>
      <c r="CC258" s="1083"/>
      <c r="CD258" s="1083"/>
      <c r="CE258" s="1083"/>
    </row>
    <row r="259" spans="1:83" s="88" customFormat="1" ht="46.15" customHeight="1">
      <c r="A259" s="1103" t="s">
        <v>258</v>
      </c>
      <c r="B259" s="1104" t="s">
        <v>546</v>
      </c>
      <c r="C259" s="1105" t="s">
        <v>725</v>
      </c>
      <c r="D259" s="1105" t="s">
        <v>737</v>
      </c>
      <c r="E259" s="1104" t="s">
        <v>546</v>
      </c>
      <c r="F259" s="1105" t="s">
        <v>725</v>
      </c>
      <c r="G259" s="1105" t="s">
        <v>459</v>
      </c>
      <c r="H259" s="787">
        <v>600</v>
      </c>
      <c r="I259" s="787">
        <v>500</v>
      </c>
      <c r="J259" s="787">
        <v>300</v>
      </c>
      <c r="K259" s="1104"/>
      <c r="L259" s="1104"/>
      <c r="M259" s="1104"/>
      <c r="N259" s="336">
        <v>1.2</v>
      </c>
      <c r="O259" s="336">
        <v>1.1499999999999999</v>
      </c>
      <c r="P259" s="336">
        <v>1.1000000000000001</v>
      </c>
      <c r="Q259" s="336"/>
      <c r="R259" s="336"/>
      <c r="S259" s="336"/>
      <c r="T259" s="174">
        <v>720</v>
      </c>
      <c r="U259" s="1129">
        <v>575</v>
      </c>
      <c r="V259" s="1129">
        <v>330</v>
      </c>
      <c r="W259" s="1129"/>
      <c r="X259" s="1129"/>
      <c r="Y259" s="1129"/>
      <c r="Z259" s="787">
        <v>740</v>
      </c>
      <c r="AA259" s="787">
        <v>590</v>
      </c>
      <c r="AB259" s="787">
        <v>340</v>
      </c>
      <c r="AC259" s="1104"/>
      <c r="AD259" s="1104"/>
      <c r="AE259" s="1104"/>
      <c r="AF259" s="1105" t="s">
        <v>118</v>
      </c>
      <c r="AG259" s="1083"/>
      <c r="AH259" s="1083"/>
      <c r="AI259" s="1083"/>
      <c r="AJ259" s="1083"/>
      <c r="AK259" s="1083"/>
      <c r="AL259" s="1083"/>
      <c r="AM259" s="1083"/>
      <c r="AN259" s="1083"/>
      <c r="AO259" s="1083"/>
      <c r="AP259" s="1083"/>
      <c r="AQ259" s="1083"/>
      <c r="AR259" s="1083"/>
      <c r="AS259" s="1083"/>
      <c r="AT259" s="1083"/>
      <c r="AU259" s="1083"/>
      <c r="AV259" s="1083"/>
      <c r="AW259" s="1083"/>
      <c r="AX259" s="1083"/>
      <c r="AY259" s="1083"/>
      <c r="AZ259" s="1083"/>
      <c r="BA259" s="1083"/>
      <c r="BB259" s="1083"/>
      <c r="BC259" s="1083"/>
      <c r="BD259" s="1083"/>
      <c r="BE259" s="1083"/>
      <c r="BF259" s="1083"/>
      <c r="BG259" s="1083"/>
      <c r="BH259" s="1083"/>
      <c r="BI259" s="1083"/>
      <c r="BJ259" s="1083"/>
      <c r="BK259" s="1083"/>
      <c r="BL259" s="1083"/>
      <c r="BM259" s="1083"/>
      <c r="BN259" s="1083"/>
      <c r="BO259" s="1083"/>
      <c r="BP259" s="1083"/>
      <c r="BQ259" s="1083"/>
      <c r="BR259" s="1083"/>
      <c r="BS259" s="1083"/>
      <c r="BT259" s="1083"/>
      <c r="BU259" s="1083"/>
      <c r="BV259" s="1083"/>
      <c r="BW259" s="1083"/>
      <c r="BX259" s="1083"/>
      <c r="BY259" s="1083"/>
      <c r="BZ259" s="1083"/>
      <c r="CA259" s="1083"/>
      <c r="CB259" s="1083"/>
      <c r="CC259" s="1083"/>
      <c r="CD259" s="1083"/>
      <c r="CE259" s="1083"/>
    </row>
    <row r="260" spans="1:83" s="88" customFormat="1" ht="46.15" customHeight="1">
      <c r="A260" s="1106" t="s">
        <v>259</v>
      </c>
      <c r="B260" s="1104" t="s">
        <v>738</v>
      </c>
      <c r="C260" s="1105"/>
      <c r="D260" s="1105"/>
      <c r="E260" s="1107" t="s">
        <v>397</v>
      </c>
      <c r="F260" s="1107"/>
      <c r="G260" s="1107"/>
      <c r="H260" s="787">
        <v>150</v>
      </c>
      <c r="I260" s="787"/>
      <c r="J260" s="787"/>
      <c r="K260" s="1227"/>
      <c r="L260" s="1227"/>
      <c r="M260" s="1227"/>
      <c r="N260" s="336">
        <v>1.05</v>
      </c>
      <c r="O260" s="336"/>
      <c r="P260" s="336"/>
      <c r="Q260" s="336"/>
      <c r="R260" s="336"/>
      <c r="S260" s="336"/>
      <c r="T260" s="174">
        <v>157.5</v>
      </c>
      <c r="U260" s="1129"/>
      <c r="V260" s="1129"/>
      <c r="W260" s="1129"/>
      <c r="X260" s="1129"/>
      <c r="Y260" s="1129"/>
      <c r="Z260" s="812">
        <v>160</v>
      </c>
      <c r="AA260" s="812">
        <v>106</v>
      </c>
      <c r="AB260" s="812">
        <v>79</v>
      </c>
      <c r="AC260" s="1107">
        <v>97</v>
      </c>
      <c r="AD260" s="1107">
        <v>54</v>
      </c>
      <c r="AE260" s="1107">
        <v>54</v>
      </c>
      <c r="AF260" s="1107" t="s">
        <v>401</v>
      </c>
      <c r="AG260" s="1083"/>
      <c r="AH260" s="1083"/>
      <c r="AI260" s="1083"/>
      <c r="AJ260" s="1083"/>
      <c r="AK260" s="1083"/>
      <c r="AL260" s="1083"/>
      <c r="AM260" s="1083"/>
      <c r="AN260" s="1083"/>
      <c r="AO260" s="1083"/>
      <c r="AP260" s="1083"/>
      <c r="AQ260" s="1083"/>
      <c r="AR260" s="1083"/>
      <c r="AS260" s="1083"/>
      <c r="AT260" s="1083"/>
      <c r="AU260" s="1083"/>
      <c r="AV260" s="1083"/>
      <c r="AW260" s="1083"/>
      <c r="AX260" s="1083"/>
      <c r="AY260" s="1083"/>
      <c r="AZ260" s="1083"/>
      <c r="BA260" s="1083"/>
      <c r="BB260" s="1083"/>
      <c r="BC260" s="1083"/>
      <c r="BD260" s="1083"/>
      <c r="BE260" s="1083"/>
      <c r="BF260" s="1083"/>
      <c r="BG260" s="1083"/>
      <c r="BH260" s="1083"/>
      <c r="BI260" s="1083"/>
      <c r="BJ260" s="1083"/>
      <c r="BK260" s="1083"/>
      <c r="BL260" s="1083"/>
      <c r="BM260" s="1083"/>
      <c r="BN260" s="1083"/>
      <c r="BO260" s="1083"/>
      <c r="BP260" s="1083"/>
      <c r="BQ260" s="1083"/>
      <c r="BR260" s="1083"/>
      <c r="BS260" s="1083"/>
      <c r="BT260" s="1083"/>
      <c r="BU260" s="1083"/>
      <c r="BV260" s="1083"/>
      <c r="BW260" s="1083"/>
      <c r="BX260" s="1083"/>
      <c r="BY260" s="1083"/>
      <c r="BZ260" s="1083"/>
      <c r="CA260" s="1083"/>
      <c r="CB260" s="1083"/>
      <c r="CC260" s="1083"/>
      <c r="CD260" s="1083"/>
      <c r="CE260" s="1083"/>
    </row>
    <row r="261" spans="1:83" s="88" customFormat="1" ht="46.15" customHeight="1">
      <c r="A261" s="1113"/>
      <c r="B261" s="1104" t="s">
        <v>739</v>
      </c>
      <c r="C261" s="1105"/>
      <c r="D261" s="1105"/>
      <c r="E261" s="1114"/>
      <c r="F261" s="1114"/>
      <c r="G261" s="1114"/>
      <c r="H261" s="787">
        <v>130</v>
      </c>
      <c r="I261" s="787">
        <v>90</v>
      </c>
      <c r="J261" s="787">
        <v>70</v>
      </c>
      <c r="K261" s="1227">
        <v>90</v>
      </c>
      <c r="L261" s="1227">
        <v>50</v>
      </c>
      <c r="M261" s="1227">
        <v>50</v>
      </c>
      <c r="N261" s="336" t="s">
        <v>1434</v>
      </c>
      <c r="O261" s="336" t="s">
        <v>1225</v>
      </c>
      <c r="P261" s="336" t="s">
        <v>1232</v>
      </c>
      <c r="Q261" s="336" t="s">
        <v>1233</v>
      </c>
      <c r="R261" s="336" t="s">
        <v>1233</v>
      </c>
      <c r="S261" s="336" t="s">
        <v>1236</v>
      </c>
      <c r="T261" s="174">
        <v>156</v>
      </c>
      <c r="U261" s="1129">
        <v>103.49999999999999</v>
      </c>
      <c r="V261" s="1129">
        <v>77</v>
      </c>
      <c r="W261" s="1129">
        <v>94.5</v>
      </c>
      <c r="X261" s="1129">
        <v>52.5</v>
      </c>
      <c r="Y261" s="1129">
        <v>52.5</v>
      </c>
      <c r="Z261" s="862"/>
      <c r="AA261" s="862"/>
      <c r="AB261" s="862"/>
      <c r="AC261" s="1114"/>
      <c r="AD261" s="1114"/>
      <c r="AE261" s="1114"/>
      <c r="AF261" s="1114"/>
      <c r="AG261" s="1083"/>
      <c r="AH261" s="1083"/>
      <c r="AI261" s="1083"/>
      <c r="AJ261" s="1083"/>
      <c r="AK261" s="1083"/>
      <c r="AL261" s="1083"/>
      <c r="AM261" s="1083"/>
      <c r="AN261" s="1083"/>
      <c r="AO261" s="1083"/>
      <c r="AP261" s="1083"/>
      <c r="AQ261" s="1083"/>
      <c r="AR261" s="1083"/>
      <c r="AS261" s="1083"/>
      <c r="AT261" s="1083"/>
      <c r="AU261" s="1083"/>
      <c r="AV261" s="1083"/>
      <c r="AW261" s="1083"/>
      <c r="AX261" s="1083"/>
      <c r="AY261" s="1083"/>
      <c r="AZ261" s="1083"/>
      <c r="BA261" s="1083"/>
      <c r="BB261" s="1083"/>
      <c r="BC261" s="1083"/>
      <c r="BD261" s="1083"/>
      <c r="BE261" s="1083"/>
      <c r="BF261" s="1083"/>
      <c r="BG261" s="1083"/>
      <c r="BH261" s="1083"/>
      <c r="BI261" s="1083"/>
      <c r="BJ261" s="1083"/>
      <c r="BK261" s="1083"/>
      <c r="BL261" s="1083"/>
      <c r="BM261" s="1083"/>
      <c r="BN261" s="1083"/>
      <c r="BO261" s="1083"/>
      <c r="BP261" s="1083"/>
      <c r="BQ261" s="1083"/>
      <c r="BR261" s="1083"/>
      <c r="BS261" s="1083"/>
      <c r="BT261" s="1083"/>
      <c r="BU261" s="1083"/>
      <c r="BV261" s="1083"/>
      <c r="BW261" s="1083"/>
      <c r="BX261" s="1083"/>
      <c r="BY261" s="1083"/>
      <c r="BZ261" s="1083"/>
      <c r="CA261" s="1083"/>
      <c r="CB261" s="1083"/>
      <c r="CC261" s="1083"/>
      <c r="CD261" s="1083"/>
      <c r="CE261" s="1083"/>
    </row>
    <row r="262" spans="1:83" s="88" customFormat="1" ht="46.15" customHeight="1">
      <c r="A262" s="1108"/>
      <c r="B262" s="1104" t="s">
        <v>105</v>
      </c>
      <c r="C262" s="1105"/>
      <c r="D262" s="1105"/>
      <c r="E262" s="1109"/>
      <c r="F262" s="1109"/>
      <c r="G262" s="1109"/>
      <c r="H262" s="787">
        <v>110</v>
      </c>
      <c r="I262" s="787">
        <v>80</v>
      </c>
      <c r="J262" s="787">
        <v>50</v>
      </c>
      <c r="K262" s="1227">
        <v>80</v>
      </c>
      <c r="L262" s="1227">
        <v>50</v>
      </c>
      <c r="M262" s="1227">
        <v>50</v>
      </c>
      <c r="N262" s="336" t="s">
        <v>1225</v>
      </c>
      <c r="O262" s="336" t="s">
        <v>1232</v>
      </c>
      <c r="P262" s="336" t="s">
        <v>1233</v>
      </c>
      <c r="Q262" s="336" t="s">
        <v>1233</v>
      </c>
      <c r="R262" s="336" t="s">
        <v>1233</v>
      </c>
      <c r="S262" s="336" t="s">
        <v>1236</v>
      </c>
      <c r="T262" s="174">
        <v>126.49999999999999</v>
      </c>
      <c r="U262" s="1129">
        <v>88</v>
      </c>
      <c r="V262" s="1129">
        <v>52.5</v>
      </c>
      <c r="W262" s="1129">
        <v>84</v>
      </c>
      <c r="X262" s="1129">
        <v>52.5</v>
      </c>
      <c r="Y262" s="1129">
        <v>52.5</v>
      </c>
      <c r="Z262" s="813"/>
      <c r="AA262" s="813"/>
      <c r="AB262" s="813"/>
      <c r="AC262" s="1109"/>
      <c r="AD262" s="1109"/>
      <c r="AE262" s="1109"/>
      <c r="AF262" s="1109"/>
      <c r="AG262" s="1083"/>
      <c r="AH262" s="1083"/>
      <c r="AI262" s="1083"/>
      <c r="AJ262" s="1083"/>
      <c r="AK262" s="1083"/>
      <c r="AL262" s="1083"/>
      <c r="AM262" s="1083"/>
      <c r="AN262" s="1083"/>
      <c r="AO262" s="1083"/>
      <c r="AP262" s="1083"/>
      <c r="AQ262" s="1083"/>
      <c r="AR262" s="1083"/>
      <c r="AS262" s="1083"/>
      <c r="AT262" s="1083"/>
      <c r="AU262" s="1083"/>
      <c r="AV262" s="1083"/>
      <c r="AW262" s="1083"/>
      <c r="AX262" s="1083"/>
      <c r="AY262" s="1083"/>
      <c r="AZ262" s="1083"/>
      <c r="BA262" s="1083"/>
      <c r="BB262" s="1083"/>
      <c r="BC262" s="1083"/>
      <c r="BD262" s="1083"/>
      <c r="BE262" s="1083"/>
      <c r="BF262" s="1083"/>
      <c r="BG262" s="1083"/>
      <c r="BH262" s="1083"/>
      <c r="BI262" s="1083"/>
      <c r="BJ262" s="1083"/>
      <c r="BK262" s="1083"/>
      <c r="BL262" s="1083"/>
      <c r="BM262" s="1083"/>
      <c r="BN262" s="1083"/>
      <c r="BO262" s="1083"/>
      <c r="BP262" s="1083"/>
      <c r="BQ262" s="1083"/>
      <c r="BR262" s="1083"/>
      <c r="BS262" s="1083"/>
      <c r="BT262" s="1083"/>
      <c r="BU262" s="1083"/>
      <c r="BV262" s="1083"/>
      <c r="BW262" s="1083"/>
      <c r="BX262" s="1083"/>
      <c r="BY262" s="1083"/>
      <c r="BZ262" s="1083"/>
      <c r="CA262" s="1083"/>
      <c r="CB262" s="1083"/>
      <c r="CC262" s="1083"/>
      <c r="CD262" s="1083"/>
      <c r="CE262" s="1083"/>
    </row>
    <row r="263" spans="1:83" s="88" customFormat="1" ht="46.15" customHeight="1">
      <c r="A263" s="1115" t="s">
        <v>301</v>
      </c>
      <c r="B263" s="1116" t="s">
        <v>146</v>
      </c>
      <c r="C263" s="1105"/>
      <c r="D263" s="1105"/>
      <c r="E263" s="1104"/>
      <c r="F263" s="1105"/>
      <c r="G263" s="1105"/>
      <c r="H263" s="787"/>
      <c r="I263" s="787"/>
      <c r="J263" s="787"/>
      <c r="K263" s="1104"/>
      <c r="L263" s="1104"/>
      <c r="M263" s="1104"/>
      <c r="N263" s="336"/>
      <c r="O263" s="336"/>
      <c r="P263" s="336"/>
      <c r="Q263" s="336"/>
      <c r="R263" s="336"/>
      <c r="S263" s="336"/>
      <c r="T263" s="174"/>
      <c r="U263" s="1129"/>
      <c r="V263" s="1129"/>
      <c r="W263" s="1129"/>
      <c r="X263" s="1129"/>
      <c r="Y263" s="1129"/>
      <c r="Z263" s="785"/>
      <c r="AA263" s="785"/>
      <c r="AB263" s="785"/>
      <c r="AC263" s="1117"/>
      <c r="AD263" s="1117"/>
      <c r="AE263" s="1117"/>
      <c r="AF263" s="1105"/>
      <c r="AG263" s="1083"/>
      <c r="AH263" s="1083"/>
      <c r="AI263" s="1083"/>
      <c r="AJ263" s="1083"/>
      <c r="AK263" s="1083"/>
      <c r="AL263" s="1083"/>
      <c r="AM263" s="1083"/>
      <c r="AN263" s="1083"/>
      <c r="AO263" s="1083"/>
      <c r="AP263" s="1083"/>
      <c r="AQ263" s="1083"/>
      <c r="AR263" s="1083"/>
      <c r="AS263" s="1083"/>
      <c r="AT263" s="1083"/>
      <c r="AU263" s="1083"/>
      <c r="AV263" s="1083"/>
      <c r="AW263" s="1083"/>
      <c r="AX263" s="1083"/>
      <c r="AY263" s="1083"/>
      <c r="AZ263" s="1083"/>
      <c r="BA263" s="1083"/>
      <c r="BB263" s="1083"/>
      <c r="BC263" s="1083"/>
      <c r="BD263" s="1083"/>
      <c r="BE263" s="1083"/>
      <c r="BF263" s="1083"/>
      <c r="BG263" s="1083"/>
      <c r="BH263" s="1083"/>
      <c r="BI263" s="1083"/>
      <c r="BJ263" s="1083"/>
      <c r="BK263" s="1083"/>
      <c r="BL263" s="1083"/>
      <c r="BM263" s="1083"/>
      <c r="BN263" s="1083"/>
      <c r="BO263" s="1083"/>
      <c r="BP263" s="1083"/>
      <c r="BQ263" s="1083"/>
      <c r="BR263" s="1083"/>
      <c r="BS263" s="1083"/>
      <c r="BT263" s="1083"/>
      <c r="BU263" s="1083"/>
      <c r="BV263" s="1083"/>
      <c r="BW263" s="1083"/>
      <c r="BX263" s="1083"/>
      <c r="BY263" s="1083"/>
      <c r="BZ263" s="1083"/>
      <c r="CA263" s="1083"/>
      <c r="CB263" s="1083"/>
      <c r="CC263" s="1083"/>
      <c r="CD263" s="1083"/>
      <c r="CE263" s="1083"/>
    </row>
    <row r="264" spans="1:83" s="88" customFormat="1" ht="30.75" customHeight="1">
      <c r="A264" s="1106" t="s">
        <v>91</v>
      </c>
      <c r="B264" s="1104" t="s">
        <v>759</v>
      </c>
      <c r="C264" s="1105"/>
      <c r="D264" s="1105"/>
      <c r="E264" s="1107" t="s">
        <v>396</v>
      </c>
      <c r="F264" s="1107"/>
      <c r="G264" s="1107"/>
      <c r="H264" s="41">
        <v>1500</v>
      </c>
      <c r="I264" s="41"/>
      <c r="J264" s="41"/>
      <c r="K264" s="1227"/>
      <c r="L264" s="1227"/>
      <c r="M264" s="1227"/>
      <c r="N264" s="336">
        <v>1.05</v>
      </c>
      <c r="O264" s="336"/>
      <c r="P264" s="336"/>
      <c r="Q264" s="336"/>
      <c r="R264" s="336"/>
      <c r="S264" s="336"/>
      <c r="T264" s="174">
        <v>1575</v>
      </c>
      <c r="U264" s="1129"/>
      <c r="V264" s="1129"/>
      <c r="W264" s="1129"/>
      <c r="X264" s="1129"/>
      <c r="Y264" s="1129"/>
      <c r="Z264" s="812">
        <v>173</v>
      </c>
      <c r="AA264" s="812">
        <v>118</v>
      </c>
      <c r="AB264" s="812">
        <v>79</v>
      </c>
      <c r="AC264" s="1134">
        <v>108</v>
      </c>
      <c r="AD264" s="1134">
        <v>65</v>
      </c>
      <c r="AE264" s="1134">
        <v>65</v>
      </c>
      <c r="AF264" s="1107" t="s">
        <v>401</v>
      </c>
      <c r="AG264" s="1083"/>
      <c r="AH264" s="1083"/>
      <c r="AI264" s="1083"/>
      <c r="AJ264" s="1083"/>
      <c r="AK264" s="1083"/>
      <c r="AL264" s="1083"/>
      <c r="AM264" s="1083"/>
      <c r="AN264" s="1083"/>
      <c r="AO264" s="1083"/>
      <c r="AP264" s="1083"/>
      <c r="AQ264" s="1083"/>
      <c r="AR264" s="1083"/>
      <c r="AS264" s="1083"/>
      <c r="AT264" s="1083"/>
      <c r="AU264" s="1083"/>
      <c r="AV264" s="1083"/>
      <c r="AW264" s="1083"/>
      <c r="AX264" s="1083"/>
      <c r="AY264" s="1083"/>
      <c r="AZ264" s="1083"/>
      <c r="BA264" s="1083"/>
      <c r="BB264" s="1083"/>
      <c r="BC264" s="1083"/>
      <c r="BD264" s="1083"/>
      <c r="BE264" s="1083"/>
      <c r="BF264" s="1083"/>
      <c r="BG264" s="1083"/>
      <c r="BH264" s="1083"/>
      <c r="BI264" s="1083"/>
      <c r="BJ264" s="1083"/>
      <c r="BK264" s="1083"/>
      <c r="BL264" s="1083"/>
      <c r="BM264" s="1083"/>
      <c r="BN264" s="1083"/>
      <c r="BO264" s="1083"/>
      <c r="BP264" s="1083"/>
      <c r="BQ264" s="1083"/>
      <c r="BR264" s="1083"/>
      <c r="BS264" s="1083"/>
      <c r="BT264" s="1083"/>
      <c r="BU264" s="1083"/>
      <c r="BV264" s="1083"/>
      <c r="BW264" s="1083"/>
      <c r="BX264" s="1083"/>
      <c r="BY264" s="1083"/>
      <c r="BZ264" s="1083"/>
      <c r="CA264" s="1083"/>
      <c r="CB264" s="1083"/>
      <c r="CC264" s="1083"/>
      <c r="CD264" s="1083"/>
      <c r="CE264" s="1083"/>
    </row>
    <row r="265" spans="1:83" s="88" customFormat="1" ht="15.75">
      <c r="A265" s="1113"/>
      <c r="B265" s="1104" t="s">
        <v>745</v>
      </c>
      <c r="C265" s="1105"/>
      <c r="D265" s="1105"/>
      <c r="E265" s="1114"/>
      <c r="F265" s="1114"/>
      <c r="G265" s="1114"/>
      <c r="H265" s="41">
        <v>140</v>
      </c>
      <c r="I265" s="41">
        <v>100</v>
      </c>
      <c r="J265" s="41">
        <v>70</v>
      </c>
      <c r="K265" s="1227">
        <v>100</v>
      </c>
      <c r="L265" s="1227">
        <v>60</v>
      </c>
      <c r="M265" s="1227">
        <v>60</v>
      </c>
      <c r="N265" s="336" t="s">
        <v>1434</v>
      </c>
      <c r="O265" s="336" t="s">
        <v>1225</v>
      </c>
      <c r="P265" s="336" t="s">
        <v>1232</v>
      </c>
      <c r="Q265" s="336" t="s">
        <v>1233</v>
      </c>
      <c r="R265" s="336" t="s">
        <v>1233</v>
      </c>
      <c r="S265" s="336" t="s">
        <v>1236</v>
      </c>
      <c r="T265" s="174">
        <v>168</v>
      </c>
      <c r="U265" s="1129">
        <v>114.99999999999999</v>
      </c>
      <c r="V265" s="1129">
        <v>77</v>
      </c>
      <c r="W265" s="1129">
        <v>105</v>
      </c>
      <c r="X265" s="1129">
        <v>63</v>
      </c>
      <c r="Y265" s="1129">
        <v>63</v>
      </c>
      <c r="Z265" s="862"/>
      <c r="AA265" s="862"/>
      <c r="AB265" s="862"/>
      <c r="AC265" s="1139"/>
      <c r="AD265" s="1139"/>
      <c r="AE265" s="1139"/>
      <c r="AF265" s="1114"/>
      <c r="AG265" s="1083"/>
      <c r="AH265" s="1083"/>
      <c r="AI265" s="1083"/>
      <c r="AJ265" s="1083"/>
      <c r="AK265" s="1083"/>
      <c r="AL265" s="1083"/>
      <c r="AM265" s="1083"/>
      <c r="AN265" s="1083"/>
      <c r="AO265" s="1083"/>
      <c r="AP265" s="1083"/>
      <c r="AQ265" s="1083"/>
      <c r="AR265" s="1083"/>
      <c r="AS265" s="1083"/>
      <c r="AT265" s="1083"/>
      <c r="AU265" s="1083"/>
      <c r="AV265" s="1083"/>
      <c r="AW265" s="1083"/>
      <c r="AX265" s="1083"/>
      <c r="AY265" s="1083"/>
      <c r="AZ265" s="1083"/>
      <c r="BA265" s="1083"/>
      <c r="BB265" s="1083"/>
      <c r="BC265" s="1083"/>
      <c r="BD265" s="1083"/>
      <c r="BE265" s="1083"/>
      <c r="BF265" s="1083"/>
      <c r="BG265" s="1083"/>
      <c r="BH265" s="1083"/>
      <c r="BI265" s="1083"/>
      <c r="BJ265" s="1083"/>
      <c r="BK265" s="1083"/>
      <c r="BL265" s="1083"/>
      <c r="BM265" s="1083"/>
      <c r="BN265" s="1083"/>
      <c r="BO265" s="1083"/>
      <c r="BP265" s="1083"/>
      <c r="BQ265" s="1083"/>
      <c r="BR265" s="1083"/>
      <c r="BS265" s="1083"/>
      <c r="BT265" s="1083"/>
      <c r="BU265" s="1083"/>
      <c r="BV265" s="1083"/>
      <c r="BW265" s="1083"/>
      <c r="BX265" s="1083"/>
      <c r="BY265" s="1083"/>
      <c r="BZ265" s="1083"/>
      <c r="CA265" s="1083"/>
      <c r="CB265" s="1083"/>
      <c r="CC265" s="1083"/>
      <c r="CD265" s="1083"/>
      <c r="CE265" s="1083"/>
    </row>
    <row r="266" spans="1:83" s="88" customFormat="1" ht="15.75">
      <c r="A266" s="1108"/>
      <c r="B266" s="1104" t="s">
        <v>107</v>
      </c>
      <c r="C266" s="1105"/>
      <c r="D266" s="1105"/>
      <c r="E266" s="1109"/>
      <c r="F266" s="1109"/>
      <c r="G266" s="1109"/>
      <c r="H266" s="41">
        <v>124</v>
      </c>
      <c r="I266" s="41">
        <v>80</v>
      </c>
      <c r="J266" s="41">
        <v>60</v>
      </c>
      <c r="K266" s="1227">
        <v>80</v>
      </c>
      <c r="L266" s="1227">
        <v>50</v>
      </c>
      <c r="M266" s="1227">
        <v>50</v>
      </c>
      <c r="N266" s="336" t="s">
        <v>1225</v>
      </c>
      <c r="O266" s="336" t="s">
        <v>1232</v>
      </c>
      <c r="P266" s="336" t="s">
        <v>1233</v>
      </c>
      <c r="Q266" s="336" t="s">
        <v>1233</v>
      </c>
      <c r="R266" s="336" t="s">
        <v>1233</v>
      </c>
      <c r="S266" s="336" t="s">
        <v>1236</v>
      </c>
      <c r="T266" s="174"/>
      <c r="U266" s="1129"/>
      <c r="V266" s="1129"/>
      <c r="W266" s="1129"/>
      <c r="X266" s="1129"/>
      <c r="Y266" s="1129"/>
      <c r="Z266" s="813"/>
      <c r="AA266" s="813"/>
      <c r="AB266" s="813"/>
      <c r="AC266" s="1135"/>
      <c r="AD266" s="1135"/>
      <c r="AE266" s="1135"/>
      <c r="AF266" s="1109"/>
      <c r="AG266" s="1083"/>
      <c r="AH266" s="1083"/>
      <c r="AI266" s="1083"/>
      <c r="AJ266" s="1083"/>
      <c r="AK266" s="1083"/>
      <c r="AL266" s="1083"/>
      <c r="AM266" s="1083"/>
      <c r="AN266" s="1083"/>
      <c r="AO266" s="1083"/>
      <c r="AP266" s="1083"/>
      <c r="AQ266" s="1083"/>
      <c r="AR266" s="1083"/>
      <c r="AS266" s="1083"/>
      <c r="AT266" s="1083"/>
      <c r="AU266" s="1083"/>
      <c r="AV266" s="1083"/>
      <c r="AW266" s="1083"/>
      <c r="AX266" s="1083"/>
      <c r="AY266" s="1083"/>
      <c r="AZ266" s="1083"/>
      <c r="BA266" s="1083"/>
      <c r="BB266" s="1083"/>
      <c r="BC266" s="1083"/>
      <c r="BD266" s="1083"/>
      <c r="BE266" s="1083"/>
      <c r="BF266" s="1083"/>
      <c r="BG266" s="1083"/>
      <c r="BH266" s="1083"/>
      <c r="BI266" s="1083"/>
      <c r="BJ266" s="1083"/>
      <c r="BK266" s="1083"/>
      <c r="BL266" s="1083"/>
      <c r="BM266" s="1083"/>
      <c r="BN266" s="1083"/>
      <c r="BO266" s="1083"/>
      <c r="BP266" s="1083"/>
      <c r="BQ266" s="1083"/>
      <c r="BR266" s="1083"/>
      <c r="BS266" s="1083"/>
      <c r="BT266" s="1083"/>
      <c r="BU266" s="1083"/>
      <c r="BV266" s="1083"/>
      <c r="BW266" s="1083"/>
      <c r="BX266" s="1083"/>
      <c r="BY266" s="1083"/>
      <c r="BZ266" s="1083"/>
      <c r="CA266" s="1083"/>
      <c r="CB266" s="1083"/>
      <c r="CC266" s="1083"/>
      <c r="CD266" s="1083"/>
      <c r="CE266" s="1083"/>
    </row>
    <row r="267" spans="1:83" s="88" customFormat="1" ht="15.75">
      <c r="A267" s="1208"/>
      <c r="B267" s="1083"/>
      <c r="C267" s="1084"/>
      <c r="D267" s="1084"/>
      <c r="E267" s="1083"/>
      <c r="F267" s="1084"/>
      <c r="G267" s="1084"/>
      <c r="H267" s="158"/>
      <c r="I267" s="158"/>
      <c r="J267" s="158"/>
      <c r="K267" s="1083"/>
      <c r="L267" s="1083"/>
      <c r="M267" s="1083"/>
      <c r="N267" s="1083"/>
      <c r="O267" s="1083"/>
      <c r="P267" s="1083"/>
      <c r="Q267" s="1083"/>
      <c r="R267" s="1083"/>
      <c r="S267" s="1083"/>
      <c r="U267" s="1084"/>
      <c r="V267" s="1084"/>
      <c r="W267" s="1084"/>
      <c r="X267" s="1084"/>
      <c r="Y267" s="1083"/>
      <c r="Z267" s="158"/>
      <c r="AA267" s="158"/>
      <c r="AB267" s="158"/>
      <c r="AC267" s="1083"/>
      <c r="AD267" s="1083"/>
      <c r="AE267" s="1083"/>
      <c r="AF267" s="1084"/>
      <c r="AG267" s="1083"/>
      <c r="AH267" s="1083"/>
      <c r="AI267" s="1083"/>
      <c r="AJ267" s="1083"/>
      <c r="AK267" s="1083"/>
      <c r="AL267" s="1083"/>
      <c r="AM267" s="1083"/>
      <c r="AN267" s="1083"/>
      <c r="AO267" s="1083"/>
      <c r="AP267" s="1083"/>
      <c r="AQ267" s="1083"/>
      <c r="AR267" s="1083"/>
      <c r="AS267" s="1083"/>
      <c r="AT267" s="1083"/>
      <c r="AU267" s="1083"/>
      <c r="AV267" s="1083"/>
      <c r="AW267" s="1083"/>
      <c r="AX267" s="1083"/>
      <c r="AY267" s="1083"/>
      <c r="AZ267" s="1083"/>
      <c r="BA267" s="1083"/>
      <c r="BB267" s="1083"/>
      <c r="BC267" s="1083"/>
      <c r="BD267" s="1083"/>
      <c r="BE267" s="1083"/>
      <c r="BF267" s="1083"/>
      <c r="BG267" s="1083"/>
      <c r="BH267" s="1083"/>
      <c r="BI267" s="1083"/>
      <c r="BJ267" s="1083"/>
      <c r="BK267" s="1083"/>
      <c r="BL267" s="1083"/>
      <c r="BM267" s="1083"/>
      <c r="BN267" s="1083"/>
      <c r="BO267" s="1083"/>
      <c r="BP267" s="1083"/>
      <c r="BQ267" s="1083"/>
      <c r="BR267" s="1083"/>
      <c r="BS267" s="1083"/>
      <c r="BT267" s="1083"/>
      <c r="BU267" s="1083"/>
      <c r="BV267" s="1083"/>
      <c r="BW267" s="1083"/>
      <c r="BX267" s="1083"/>
      <c r="BY267" s="1083"/>
      <c r="BZ267" s="1083"/>
      <c r="CA267" s="1083"/>
      <c r="CB267" s="1083"/>
      <c r="CC267" s="1083"/>
      <c r="CD267" s="1083"/>
      <c r="CE267" s="1083"/>
    </row>
    <row r="268" spans="1:83" s="88" customFormat="1" ht="15.4" customHeight="1">
      <c r="A268" s="1209" t="s">
        <v>291</v>
      </c>
      <c r="B268" s="1209"/>
      <c r="C268" s="1209"/>
      <c r="D268" s="1209"/>
      <c r="E268" s="1209"/>
      <c r="F268" s="1209"/>
      <c r="G268" s="1084"/>
      <c r="H268" s="74"/>
      <c r="I268" s="74"/>
      <c r="J268" s="74"/>
      <c r="K268" s="1083"/>
      <c r="L268" s="1083"/>
      <c r="M268" s="1083"/>
      <c r="N268" s="1083"/>
      <c r="O268" s="1083"/>
      <c r="P268" s="1083"/>
      <c r="Q268" s="1083"/>
      <c r="R268" s="1083"/>
      <c r="S268" s="1083"/>
      <c r="U268" s="1085"/>
      <c r="V268" s="1085"/>
      <c r="W268" s="1085"/>
      <c r="X268" s="1085"/>
      <c r="Y268" s="1083"/>
      <c r="Z268" s="74"/>
      <c r="AA268" s="74"/>
      <c r="AB268" s="74"/>
      <c r="AC268" s="1083"/>
      <c r="AD268" s="1083"/>
      <c r="AE268" s="1127" t="s">
        <v>776</v>
      </c>
      <c r="AF268" s="1127"/>
      <c r="AG268" s="1083"/>
      <c r="AH268" s="1083"/>
      <c r="AI268" s="1083"/>
      <c r="AJ268" s="1083"/>
      <c r="AK268" s="1083"/>
      <c r="AL268" s="1083"/>
      <c r="AM268" s="1083"/>
      <c r="AN268" s="1083"/>
      <c r="AO268" s="1083"/>
      <c r="AP268" s="1083"/>
      <c r="AQ268" s="1083"/>
      <c r="AR268" s="1083"/>
      <c r="AS268" s="1083"/>
      <c r="AT268" s="1083"/>
      <c r="AU268" s="1083"/>
      <c r="AV268" s="1083"/>
      <c r="AW268" s="1083"/>
      <c r="AX268" s="1083"/>
      <c r="AY268" s="1083"/>
      <c r="AZ268" s="1083"/>
      <c r="BA268" s="1083"/>
      <c r="BB268" s="1083"/>
      <c r="BC268" s="1083"/>
      <c r="BD268" s="1083"/>
      <c r="BE268" s="1083"/>
      <c r="BF268" s="1083"/>
      <c r="BG268" s="1083"/>
      <c r="BH268" s="1083"/>
      <c r="BI268" s="1083"/>
      <c r="BJ268" s="1083"/>
      <c r="BK268" s="1083"/>
      <c r="BL268" s="1083"/>
      <c r="BM268" s="1083"/>
      <c r="BN268" s="1083"/>
      <c r="BO268" s="1083"/>
      <c r="BP268" s="1083"/>
      <c r="BQ268" s="1083"/>
      <c r="BR268" s="1083"/>
      <c r="BS268" s="1083"/>
      <c r="BT268" s="1083"/>
      <c r="BU268" s="1083"/>
      <c r="BV268" s="1083"/>
      <c r="BW268" s="1083"/>
      <c r="BX268" s="1083"/>
      <c r="BY268" s="1083"/>
      <c r="BZ268" s="1083"/>
      <c r="CA268" s="1083"/>
      <c r="CB268" s="1083"/>
      <c r="CC268" s="1083"/>
      <c r="CD268" s="1083"/>
      <c r="CE268" s="1083"/>
    </row>
    <row r="269" spans="1:83" s="88" customFormat="1" ht="40.15" customHeight="1">
      <c r="A269" s="1182" t="s">
        <v>11</v>
      </c>
      <c r="B269" s="888" t="s">
        <v>766</v>
      </c>
      <c r="C269" s="889"/>
      <c r="D269" s="890"/>
      <c r="E269" s="1087" t="s">
        <v>12</v>
      </c>
      <c r="F269" s="1088"/>
      <c r="G269" s="1089"/>
      <c r="H269" s="1183" t="s">
        <v>769</v>
      </c>
      <c r="I269" s="1184"/>
      <c r="J269" s="1184"/>
      <c r="K269" s="1184"/>
      <c r="L269" s="1184"/>
      <c r="M269" s="1185"/>
      <c r="N269" s="1018" t="s">
        <v>2062</v>
      </c>
      <c r="O269" s="1018"/>
      <c r="P269" s="1018"/>
      <c r="Q269" s="1018"/>
      <c r="R269" s="1018"/>
      <c r="S269" s="1018"/>
      <c r="T269" s="809" t="s">
        <v>773</v>
      </c>
      <c r="U269" s="809"/>
      <c r="V269" s="809"/>
      <c r="W269" s="809"/>
      <c r="X269" s="809"/>
      <c r="Y269" s="809"/>
      <c r="Z269" s="1087" t="s">
        <v>774</v>
      </c>
      <c r="AA269" s="1088"/>
      <c r="AB269" s="1088"/>
      <c r="AC269" s="1088"/>
      <c r="AD269" s="1088"/>
      <c r="AE269" s="1089"/>
      <c r="AF269" s="1093" t="s">
        <v>2</v>
      </c>
      <c r="AG269" s="1083"/>
      <c r="AH269" s="1083"/>
      <c r="AI269" s="1083"/>
      <c r="AJ269" s="1083"/>
      <c r="AK269" s="1083"/>
      <c r="AL269" s="1083"/>
      <c r="AM269" s="1083"/>
      <c r="AN269" s="1083"/>
      <c r="AO269" s="1083"/>
      <c r="AP269" s="1083"/>
      <c r="AQ269" s="1083"/>
      <c r="AR269" s="1083"/>
      <c r="AS269" s="1083"/>
      <c r="AT269" s="1083"/>
      <c r="AU269" s="1083"/>
      <c r="AV269" s="1083"/>
      <c r="AW269" s="1083"/>
      <c r="AX269" s="1083"/>
      <c r="AY269" s="1083"/>
      <c r="AZ269" s="1083"/>
      <c r="BA269" s="1083"/>
      <c r="BB269" s="1083"/>
      <c r="BC269" s="1083"/>
      <c r="BD269" s="1083"/>
      <c r="BE269" s="1083"/>
      <c r="BF269" s="1083"/>
      <c r="BG269" s="1083"/>
      <c r="BH269" s="1083"/>
      <c r="BI269" s="1083"/>
      <c r="BJ269" s="1083"/>
      <c r="BK269" s="1083"/>
      <c r="BL269" s="1083"/>
      <c r="BM269" s="1083"/>
      <c r="BN269" s="1083"/>
      <c r="BO269" s="1083"/>
      <c r="BP269" s="1083"/>
      <c r="BQ269" s="1083"/>
      <c r="BR269" s="1083"/>
      <c r="BS269" s="1083"/>
      <c r="BT269" s="1083"/>
      <c r="BU269" s="1083"/>
      <c r="BV269" s="1083"/>
      <c r="BW269" s="1083"/>
      <c r="BX269" s="1083"/>
      <c r="BY269" s="1083"/>
      <c r="BZ269" s="1083"/>
      <c r="CA269" s="1083"/>
      <c r="CB269" s="1083"/>
      <c r="CC269" s="1083"/>
      <c r="CD269" s="1083"/>
      <c r="CE269" s="1083"/>
    </row>
    <row r="270" spans="1:83" s="88" customFormat="1" ht="31.5">
      <c r="A270" s="1186"/>
      <c r="B270" s="1093" t="s">
        <v>13</v>
      </c>
      <c r="C270" s="1087" t="s">
        <v>1</v>
      </c>
      <c r="D270" s="1089"/>
      <c r="E270" s="1093" t="s">
        <v>13</v>
      </c>
      <c r="F270" s="1087" t="s">
        <v>1</v>
      </c>
      <c r="G270" s="1089"/>
      <c r="H270" s="1087" t="s">
        <v>20</v>
      </c>
      <c r="I270" s="1088"/>
      <c r="J270" s="1089"/>
      <c r="K270" s="1087" t="s">
        <v>21</v>
      </c>
      <c r="L270" s="1089"/>
      <c r="M270" s="1116" t="s">
        <v>22</v>
      </c>
      <c r="N270" s="942" t="s">
        <v>20</v>
      </c>
      <c r="O270" s="942"/>
      <c r="P270" s="942"/>
      <c r="Q270" s="942" t="s">
        <v>21</v>
      </c>
      <c r="R270" s="942"/>
      <c r="S270" s="789" t="s">
        <v>22</v>
      </c>
      <c r="T270" s="934" t="s">
        <v>20</v>
      </c>
      <c r="U270" s="934"/>
      <c r="V270" s="934"/>
      <c r="W270" s="886" t="s">
        <v>21</v>
      </c>
      <c r="X270" s="887"/>
      <c r="Y270" s="793" t="s">
        <v>22</v>
      </c>
      <c r="Z270" s="1087" t="s">
        <v>20</v>
      </c>
      <c r="AA270" s="1088"/>
      <c r="AB270" s="1089"/>
      <c r="AC270" s="1087" t="s">
        <v>21</v>
      </c>
      <c r="AD270" s="1089"/>
      <c r="AE270" s="1116" t="s">
        <v>22</v>
      </c>
      <c r="AF270" s="1095"/>
      <c r="AG270" s="1083"/>
      <c r="AH270" s="1083"/>
      <c r="AI270" s="1083"/>
      <c r="AJ270" s="1083"/>
      <c r="AK270" s="1083"/>
      <c r="AL270" s="1083"/>
      <c r="AM270" s="1083"/>
      <c r="AN270" s="1083"/>
      <c r="AO270" s="1083"/>
      <c r="AP270" s="1083"/>
      <c r="AQ270" s="1083"/>
      <c r="AR270" s="1083"/>
      <c r="AS270" s="1083"/>
      <c r="AT270" s="1083"/>
      <c r="AU270" s="1083"/>
      <c r="AV270" s="1083"/>
      <c r="AW270" s="1083"/>
      <c r="AX270" s="1083"/>
      <c r="AY270" s="1083"/>
      <c r="AZ270" s="1083"/>
      <c r="BA270" s="1083"/>
      <c r="BB270" s="1083"/>
      <c r="BC270" s="1083"/>
      <c r="BD270" s="1083"/>
      <c r="BE270" s="1083"/>
      <c r="BF270" s="1083"/>
      <c r="BG270" s="1083"/>
      <c r="BH270" s="1083"/>
      <c r="BI270" s="1083"/>
      <c r="BJ270" s="1083"/>
      <c r="BK270" s="1083"/>
      <c r="BL270" s="1083"/>
      <c r="BM270" s="1083"/>
      <c r="BN270" s="1083"/>
      <c r="BO270" s="1083"/>
      <c r="BP270" s="1083"/>
      <c r="BQ270" s="1083"/>
      <c r="BR270" s="1083"/>
      <c r="BS270" s="1083"/>
      <c r="BT270" s="1083"/>
      <c r="BU270" s="1083"/>
      <c r="BV270" s="1083"/>
      <c r="BW270" s="1083"/>
      <c r="BX270" s="1083"/>
      <c r="BY270" s="1083"/>
      <c r="BZ270" s="1083"/>
      <c r="CA270" s="1083"/>
      <c r="CB270" s="1083"/>
      <c r="CC270" s="1083"/>
      <c r="CD270" s="1083"/>
      <c r="CE270" s="1083"/>
    </row>
    <row r="271" spans="1:83" s="88" customFormat="1" ht="15.75">
      <c r="A271" s="1187"/>
      <c r="B271" s="1097"/>
      <c r="C271" s="1098" t="s">
        <v>3</v>
      </c>
      <c r="D271" s="1098" t="s">
        <v>14</v>
      </c>
      <c r="E271" s="1097"/>
      <c r="F271" s="1098" t="s">
        <v>3</v>
      </c>
      <c r="G271" s="1098" t="s">
        <v>14</v>
      </c>
      <c r="H271" s="1098" t="s">
        <v>5</v>
      </c>
      <c r="I271" s="1098" t="s">
        <v>6</v>
      </c>
      <c r="J271" s="1098" t="s">
        <v>7</v>
      </c>
      <c r="K271" s="1098" t="s">
        <v>5</v>
      </c>
      <c r="L271" s="1098" t="s">
        <v>6</v>
      </c>
      <c r="M271" s="1098" t="s">
        <v>5</v>
      </c>
      <c r="N271" s="791" t="s">
        <v>5</v>
      </c>
      <c r="O271" s="791" t="s">
        <v>6</v>
      </c>
      <c r="P271" s="791" t="s">
        <v>7</v>
      </c>
      <c r="Q271" s="791" t="s">
        <v>5</v>
      </c>
      <c r="R271" s="791" t="s">
        <v>6</v>
      </c>
      <c r="S271" s="791" t="s">
        <v>5</v>
      </c>
      <c r="T271" s="71" t="s">
        <v>5</v>
      </c>
      <c r="U271" s="1098" t="s">
        <v>6</v>
      </c>
      <c r="V271" s="1098" t="s">
        <v>7</v>
      </c>
      <c r="W271" s="1098" t="s">
        <v>5</v>
      </c>
      <c r="X271" s="1098" t="s">
        <v>6</v>
      </c>
      <c r="Y271" s="1098" t="s">
        <v>5</v>
      </c>
      <c r="Z271" s="1098" t="s">
        <v>5</v>
      </c>
      <c r="AA271" s="1098" t="s">
        <v>6</v>
      </c>
      <c r="AB271" s="1098" t="s">
        <v>7</v>
      </c>
      <c r="AC271" s="1098" t="s">
        <v>5</v>
      </c>
      <c r="AD271" s="1098" t="s">
        <v>6</v>
      </c>
      <c r="AE271" s="1098" t="s">
        <v>5</v>
      </c>
      <c r="AF271" s="1097"/>
      <c r="AG271" s="1083"/>
      <c r="AH271" s="1083"/>
      <c r="AI271" s="1083"/>
      <c r="AJ271" s="1083"/>
      <c r="AK271" s="1083"/>
      <c r="AL271" s="1083"/>
      <c r="AM271" s="1083"/>
      <c r="AN271" s="1083"/>
      <c r="AO271" s="1083"/>
      <c r="AP271" s="1083"/>
      <c r="AQ271" s="1083"/>
      <c r="AR271" s="1083"/>
      <c r="AS271" s="1083"/>
      <c r="AT271" s="1083"/>
      <c r="AU271" s="1083"/>
      <c r="AV271" s="1083"/>
      <c r="AW271" s="1083"/>
      <c r="AX271" s="1083"/>
      <c r="AY271" s="1083"/>
      <c r="AZ271" s="1083"/>
      <c r="BA271" s="1083"/>
      <c r="BB271" s="1083"/>
      <c r="BC271" s="1083"/>
      <c r="BD271" s="1083"/>
      <c r="BE271" s="1083"/>
      <c r="BF271" s="1083"/>
      <c r="BG271" s="1083"/>
      <c r="BH271" s="1083"/>
      <c r="BI271" s="1083"/>
      <c r="BJ271" s="1083"/>
      <c r="BK271" s="1083"/>
      <c r="BL271" s="1083"/>
      <c r="BM271" s="1083"/>
      <c r="BN271" s="1083"/>
      <c r="BO271" s="1083"/>
      <c r="BP271" s="1083"/>
      <c r="BQ271" s="1083"/>
      <c r="BR271" s="1083"/>
      <c r="BS271" s="1083"/>
      <c r="BT271" s="1083"/>
      <c r="BU271" s="1083"/>
      <c r="BV271" s="1083"/>
      <c r="BW271" s="1083"/>
      <c r="BX271" s="1083"/>
      <c r="BY271" s="1083"/>
      <c r="BZ271" s="1083"/>
      <c r="CA271" s="1083"/>
      <c r="CB271" s="1083"/>
      <c r="CC271" s="1083"/>
      <c r="CD271" s="1083"/>
      <c r="CE271" s="1083"/>
    </row>
    <row r="272" spans="1:83" s="88" customFormat="1" ht="15.75">
      <c r="A272" s="1099">
        <v>1</v>
      </c>
      <c r="B272" s="1100">
        <v>2</v>
      </c>
      <c r="C272" s="1099">
        <v>3</v>
      </c>
      <c r="D272" s="1100">
        <v>4</v>
      </c>
      <c r="E272" s="1099">
        <v>5</v>
      </c>
      <c r="F272" s="1100">
        <v>6</v>
      </c>
      <c r="G272" s="1099">
        <v>7</v>
      </c>
      <c r="H272" s="1100">
        <v>8</v>
      </c>
      <c r="I272" s="1099">
        <v>9</v>
      </c>
      <c r="J272" s="1100">
        <v>10</v>
      </c>
      <c r="K272" s="1099">
        <v>11</v>
      </c>
      <c r="L272" s="1100">
        <v>12</v>
      </c>
      <c r="M272" s="1099">
        <v>13</v>
      </c>
      <c r="N272" s="1100">
        <v>14</v>
      </c>
      <c r="O272" s="1099">
        <v>15</v>
      </c>
      <c r="P272" s="1100">
        <v>16</v>
      </c>
      <c r="Q272" s="1099">
        <v>17</v>
      </c>
      <c r="R272" s="1100">
        <v>18</v>
      </c>
      <c r="S272" s="1099">
        <v>19</v>
      </c>
      <c r="T272" s="771">
        <v>20</v>
      </c>
      <c r="U272" s="1099">
        <v>21</v>
      </c>
      <c r="V272" s="1100">
        <v>22</v>
      </c>
      <c r="W272" s="1099">
        <v>23</v>
      </c>
      <c r="X272" s="1100">
        <v>24</v>
      </c>
      <c r="Y272" s="1099">
        <v>25</v>
      </c>
      <c r="Z272" s="1100">
        <v>26</v>
      </c>
      <c r="AA272" s="1099">
        <v>27</v>
      </c>
      <c r="AB272" s="1100">
        <v>28</v>
      </c>
      <c r="AC272" s="1099">
        <v>29</v>
      </c>
      <c r="AD272" s="1100">
        <v>30</v>
      </c>
      <c r="AE272" s="1099">
        <v>31</v>
      </c>
      <c r="AF272" s="1100">
        <v>32</v>
      </c>
      <c r="AG272" s="1083"/>
      <c r="AH272" s="1083"/>
      <c r="AI272" s="1083"/>
      <c r="AJ272" s="1083"/>
      <c r="AK272" s="1083"/>
      <c r="AL272" s="1083"/>
      <c r="AM272" s="1083"/>
      <c r="AN272" s="1083"/>
      <c r="AO272" s="1083"/>
      <c r="AP272" s="1083"/>
      <c r="AQ272" s="1083"/>
      <c r="AR272" s="1083"/>
      <c r="AS272" s="1083"/>
      <c r="AT272" s="1083"/>
      <c r="AU272" s="1083"/>
      <c r="AV272" s="1083"/>
      <c r="AW272" s="1083"/>
      <c r="AX272" s="1083"/>
      <c r="AY272" s="1083"/>
      <c r="AZ272" s="1083"/>
      <c r="BA272" s="1083"/>
      <c r="BB272" s="1083"/>
      <c r="BC272" s="1083"/>
      <c r="BD272" s="1083"/>
      <c r="BE272" s="1083"/>
      <c r="BF272" s="1083"/>
      <c r="BG272" s="1083"/>
      <c r="BH272" s="1083"/>
      <c r="BI272" s="1083"/>
      <c r="BJ272" s="1083"/>
      <c r="BK272" s="1083"/>
      <c r="BL272" s="1083"/>
      <c r="BM272" s="1083"/>
      <c r="BN272" s="1083"/>
      <c r="BO272" s="1083"/>
      <c r="BP272" s="1083"/>
      <c r="BQ272" s="1083"/>
      <c r="BR272" s="1083"/>
      <c r="BS272" s="1083"/>
      <c r="BT272" s="1083"/>
      <c r="BU272" s="1083"/>
      <c r="BV272" s="1083"/>
      <c r="BW272" s="1083"/>
      <c r="BX272" s="1083"/>
      <c r="BY272" s="1083"/>
      <c r="BZ272" s="1083"/>
      <c r="CA272" s="1083"/>
      <c r="CB272" s="1083"/>
      <c r="CC272" s="1083"/>
      <c r="CD272" s="1083"/>
      <c r="CE272" s="1083"/>
    </row>
    <row r="273" spans="1:83" s="88" customFormat="1" ht="15.75">
      <c r="A273" s="1101" t="s">
        <v>302</v>
      </c>
      <c r="B273" s="1239" t="s">
        <v>147</v>
      </c>
      <c r="C273" s="1100"/>
      <c r="D273" s="1100"/>
      <c r="E273" s="1100"/>
      <c r="F273" s="1100"/>
      <c r="G273" s="1100"/>
      <c r="H273" s="1100"/>
      <c r="I273" s="1100"/>
      <c r="J273" s="1100"/>
      <c r="K273" s="1104"/>
      <c r="L273" s="1104"/>
      <c r="M273" s="1104"/>
      <c r="N273" s="336"/>
      <c r="O273" s="336"/>
      <c r="P273" s="336"/>
      <c r="Q273" s="336"/>
      <c r="R273" s="336"/>
      <c r="S273" s="336"/>
      <c r="T273" s="103"/>
      <c r="U273" s="1128"/>
      <c r="V273" s="1128"/>
      <c r="W273" s="1128"/>
      <c r="X273" s="1128"/>
      <c r="Y273" s="1128"/>
      <c r="Z273" s="1100"/>
      <c r="AA273" s="1100"/>
      <c r="AB273" s="1100"/>
      <c r="AC273" s="1104"/>
      <c r="AD273" s="1104"/>
      <c r="AE273" s="1104"/>
      <c r="AF273" s="1100"/>
      <c r="AG273" s="1083"/>
      <c r="AH273" s="1083"/>
      <c r="AI273" s="1083"/>
      <c r="AJ273" s="1083"/>
      <c r="AK273" s="1083"/>
      <c r="AL273" s="1083"/>
      <c r="AM273" s="1083"/>
      <c r="AN273" s="1083"/>
      <c r="AO273" s="1083"/>
      <c r="AP273" s="1083"/>
      <c r="AQ273" s="1083"/>
      <c r="AR273" s="1083"/>
      <c r="AS273" s="1083"/>
      <c r="AT273" s="1083"/>
      <c r="AU273" s="1083"/>
      <c r="AV273" s="1083"/>
      <c r="AW273" s="1083"/>
      <c r="AX273" s="1083"/>
      <c r="AY273" s="1083"/>
      <c r="AZ273" s="1083"/>
      <c r="BA273" s="1083"/>
      <c r="BB273" s="1083"/>
      <c r="BC273" s="1083"/>
      <c r="BD273" s="1083"/>
      <c r="BE273" s="1083"/>
      <c r="BF273" s="1083"/>
      <c r="BG273" s="1083"/>
      <c r="BH273" s="1083"/>
      <c r="BI273" s="1083"/>
      <c r="BJ273" s="1083"/>
      <c r="BK273" s="1083"/>
      <c r="BL273" s="1083"/>
      <c r="BM273" s="1083"/>
      <c r="BN273" s="1083"/>
      <c r="BO273" s="1083"/>
      <c r="BP273" s="1083"/>
      <c r="BQ273" s="1083"/>
      <c r="BR273" s="1083"/>
      <c r="BS273" s="1083"/>
      <c r="BT273" s="1083"/>
      <c r="BU273" s="1083"/>
      <c r="BV273" s="1083"/>
      <c r="BW273" s="1083"/>
      <c r="BX273" s="1083"/>
      <c r="BY273" s="1083"/>
      <c r="BZ273" s="1083"/>
      <c r="CA273" s="1083"/>
      <c r="CB273" s="1083"/>
      <c r="CC273" s="1083"/>
      <c r="CD273" s="1083"/>
      <c r="CE273" s="1083"/>
    </row>
    <row r="274" spans="1:83" s="88" customFormat="1" ht="30.75" customHeight="1">
      <c r="A274" s="1225" t="s">
        <v>23</v>
      </c>
      <c r="B274" s="1229" t="s">
        <v>601</v>
      </c>
      <c r="C274" s="1148"/>
      <c r="D274" s="1148"/>
      <c r="E274" s="1140" t="s">
        <v>391</v>
      </c>
      <c r="F274" s="1140"/>
      <c r="G274" s="1140"/>
      <c r="H274" s="41">
        <v>140</v>
      </c>
      <c r="I274" s="41"/>
      <c r="J274" s="41"/>
      <c r="K274" s="41"/>
      <c r="L274" s="41"/>
      <c r="M274" s="41"/>
      <c r="N274" s="336" t="s">
        <v>1236</v>
      </c>
      <c r="O274" s="336"/>
      <c r="P274" s="336"/>
      <c r="Q274" s="336"/>
      <c r="R274" s="336"/>
      <c r="S274" s="336"/>
      <c r="T274" s="178">
        <v>147</v>
      </c>
      <c r="U274" s="493"/>
      <c r="V274" s="493"/>
      <c r="W274" s="493"/>
      <c r="X274" s="493"/>
      <c r="Y274" s="493"/>
      <c r="Z274" s="812">
        <v>510</v>
      </c>
      <c r="AA274" s="812">
        <v>320</v>
      </c>
      <c r="AB274" s="812">
        <v>180</v>
      </c>
      <c r="AC274" s="812">
        <v>310</v>
      </c>
      <c r="AD274" s="812">
        <v>170</v>
      </c>
      <c r="AE274" s="812">
        <v>87</v>
      </c>
      <c r="AF274" s="1140" t="s">
        <v>401</v>
      </c>
      <c r="AG274" s="1083"/>
      <c r="AH274" s="1083"/>
      <c r="AI274" s="1083"/>
      <c r="AJ274" s="1083"/>
      <c r="AK274" s="1083"/>
      <c r="AL274" s="1083"/>
      <c r="AM274" s="1083"/>
      <c r="AN274" s="1083"/>
      <c r="AO274" s="1083"/>
      <c r="AP274" s="1083"/>
      <c r="AQ274" s="1083"/>
      <c r="AR274" s="1083"/>
      <c r="AS274" s="1083"/>
      <c r="AT274" s="1083"/>
      <c r="AU274" s="1083"/>
      <c r="AV274" s="1083"/>
      <c r="AW274" s="1083"/>
      <c r="AX274" s="1083"/>
      <c r="AY274" s="1083"/>
      <c r="AZ274" s="1083"/>
      <c r="BA274" s="1083"/>
      <c r="BB274" s="1083"/>
      <c r="BC274" s="1083"/>
      <c r="BD274" s="1083"/>
      <c r="BE274" s="1083"/>
      <c r="BF274" s="1083"/>
      <c r="BG274" s="1083"/>
      <c r="BH274" s="1083"/>
      <c r="BI274" s="1083"/>
      <c r="BJ274" s="1083"/>
      <c r="BK274" s="1083"/>
      <c r="BL274" s="1083"/>
      <c r="BM274" s="1083"/>
      <c r="BN274" s="1083"/>
      <c r="BO274" s="1083"/>
      <c r="BP274" s="1083"/>
      <c r="BQ274" s="1083"/>
      <c r="BR274" s="1083"/>
      <c r="BS274" s="1083"/>
      <c r="BT274" s="1083"/>
      <c r="BU274" s="1083"/>
      <c r="BV274" s="1083"/>
      <c r="BW274" s="1083"/>
      <c r="BX274" s="1083"/>
      <c r="BY274" s="1083"/>
      <c r="BZ274" s="1083"/>
      <c r="CA274" s="1083"/>
      <c r="CB274" s="1083"/>
      <c r="CC274" s="1083"/>
      <c r="CD274" s="1083"/>
      <c r="CE274" s="1083"/>
    </row>
    <row r="275" spans="1:83" s="88" customFormat="1" ht="31.5">
      <c r="A275" s="1228"/>
      <c r="B275" s="1229" t="s">
        <v>602</v>
      </c>
      <c r="C275" s="1148"/>
      <c r="D275" s="1148"/>
      <c r="E275" s="1141"/>
      <c r="F275" s="1141"/>
      <c r="G275" s="1141"/>
      <c r="H275" s="41">
        <v>410</v>
      </c>
      <c r="I275" s="41">
        <v>270</v>
      </c>
      <c r="J275" s="41">
        <v>160</v>
      </c>
      <c r="K275" s="41">
        <v>270</v>
      </c>
      <c r="L275" s="41">
        <v>160</v>
      </c>
      <c r="M275" s="41">
        <v>80</v>
      </c>
      <c r="N275" s="336" t="s">
        <v>1434</v>
      </c>
      <c r="O275" s="336" t="s">
        <v>1225</v>
      </c>
      <c r="P275" s="336" t="s">
        <v>1232</v>
      </c>
      <c r="Q275" s="336" t="s">
        <v>1232</v>
      </c>
      <c r="R275" s="336" t="s">
        <v>1233</v>
      </c>
      <c r="S275" s="336" t="s">
        <v>1236</v>
      </c>
      <c r="T275" s="178">
        <v>492</v>
      </c>
      <c r="U275" s="493">
        <v>310.5</v>
      </c>
      <c r="V275" s="493">
        <v>176</v>
      </c>
      <c r="W275" s="493">
        <v>297</v>
      </c>
      <c r="X275" s="493">
        <v>168</v>
      </c>
      <c r="Y275" s="493">
        <v>84</v>
      </c>
      <c r="Z275" s="862"/>
      <c r="AA275" s="862"/>
      <c r="AB275" s="862"/>
      <c r="AC275" s="862"/>
      <c r="AD275" s="862"/>
      <c r="AE275" s="862"/>
      <c r="AF275" s="1141"/>
      <c r="AG275" s="1083"/>
      <c r="AH275" s="1083"/>
      <c r="AI275" s="1083"/>
      <c r="AJ275" s="1083"/>
      <c r="AK275" s="1083"/>
      <c r="AL275" s="1083"/>
      <c r="AM275" s="1083"/>
      <c r="AN275" s="1083"/>
      <c r="AO275" s="1083"/>
      <c r="AP275" s="1083"/>
      <c r="AQ275" s="1083"/>
      <c r="AR275" s="1083"/>
      <c r="AS275" s="1083"/>
      <c r="AT275" s="1083"/>
      <c r="AU275" s="1083"/>
      <c r="AV275" s="1083"/>
      <c r="AW275" s="1083"/>
      <c r="AX275" s="1083"/>
      <c r="AY275" s="1083"/>
      <c r="AZ275" s="1083"/>
      <c r="BA275" s="1083"/>
      <c r="BB275" s="1083"/>
      <c r="BC275" s="1083"/>
      <c r="BD275" s="1083"/>
      <c r="BE275" s="1083"/>
      <c r="BF275" s="1083"/>
      <c r="BG275" s="1083"/>
      <c r="BH275" s="1083"/>
      <c r="BI275" s="1083"/>
      <c r="BJ275" s="1083"/>
      <c r="BK275" s="1083"/>
      <c r="BL275" s="1083"/>
      <c r="BM275" s="1083"/>
      <c r="BN275" s="1083"/>
      <c r="BO275" s="1083"/>
      <c r="BP275" s="1083"/>
      <c r="BQ275" s="1083"/>
      <c r="BR275" s="1083"/>
      <c r="BS275" s="1083"/>
      <c r="BT275" s="1083"/>
      <c r="BU275" s="1083"/>
      <c r="BV275" s="1083"/>
      <c r="BW275" s="1083"/>
      <c r="BX275" s="1083"/>
      <c r="BY275" s="1083"/>
      <c r="BZ275" s="1083"/>
      <c r="CA275" s="1083"/>
      <c r="CB275" s="1083"/>
      <c r="CC275" s="1083"/>
      <c r="CD275" s="1083"/>
      <c r="CE275" s="1083"/>
    </row>
    <row r="276" spans="1:83" s="88" customFormat="1" ht="15.75">
      <c r="A276" s="1231"/>
      <c r="B276" s="1229" t="s">
        <v>390</v>
      </c>
      <c r="C276" s="1148"/>
      <c r="D276" s="1148"/>
      <c r="E276" s="1142"/>
      <c r="F276" s="1142"/>
      <c r="G276" s="1142"/>
      <c r="H276" s="41">
        <v>320</v>
      </c>
      <c r="I276" s="41">
        <v>220</v>
      </c>
      <c r="J276" s="41">
        <v>150</v>
      </c>
      <c r="K276" s="41">
        <v>170</v>
      </c>
      <c r="L276" s="41">
        <v>80</v>
      </c>
      <c r="M276" s="41">
        <v>60</v>
      </c>
      <c r="N276" s="336" t="s">
        <v>1434</v>
      </c>
      <c r="O276" s="336" t="s">
        <v>1225</v>
      </c>
      <c r="P276" s="336" t="s">
        <v>1232</v>
      </c>
      <c r="Q276" s="336" t="s">
        <v>1232</v>
      </c>
      <c r="R276" s="336" t="s">
        <v>1233</v>
      </c>
      <c r="S276" s="336" t="s">
        <v>1236</v>
      </c>
      <c r="T276" s="178">
        <v>384</v>
      </c>
      <c r="U276" s="493">
        <v>252.99999999999997</v>
      </c>
      <c r="V276" s="493">
        <v>165</v>
      </c>
      <c r="W276" s="493">
        <v>187.00000000000003</v>
      </c>
      <c r="X276" s="493">
        <v>84</v>
      </c>
      <c r="Y276" s="493">
        <v>63</v>
      </c>
      <c r="Z276" s="813"/>
      <c r="AA276" s="813"/>
      <c r="AB276" s="813"/>
      <c r="AC276" s="813"/>
      <c r="AD276" s="813"/>
      <c r="AE276" s="813"/>
      <c r="AF276" s="1142"/>
      <c r="AG276" s="1083"/>
      <c r="AH276" s="1083"/>
      <c r="AI276" s="1083"/>
      <c r="AJ276" s="1083"/>
      <c r="AK276" s="1083"/>
      <c r="AL276" s="1083"/>
      <c r="AM276" s="1083"/>
      <c r="AN276" s="1083"/>
      <c r="AO276" s="1083"/>
      <c r="AP276" s="1083"/>
      <c r="AQ276" s="1083"/>
      <c r="AR276" s="1083"/>
      <c r="AS276" s="1083"/>
      <c r="AT276" s="1083"/>
      <c r="AU276" s="1083"/>
      <c r="AV276" s="1083"/>
      <c r="AW276" s="1083"/>
      <c r="AX276" s="1083"/>
      <c r="AY276" s="1083"/>
      <c r="AZ276" s="1083"/>
      <c r="BA276" s="1083"/>
      <c r="BB276" s="1083"/>
      <c r="BC276" s="1083"/>
      <c r="BD276" s="1083"/>
      <c r="BE276" s="1083"/>
      <c r="BF276" s="1083"/>
      <c r="BG276" s="1083"/>
      <c r="BH276" s="1083"/>
      <c r="BI276" s="1083"/>
      <c r="BJ276" s="1083"/>
      <c r="BK276" s="1083"/>
      <c r="BL276" s="1083"/>
      <c r="BM276" s="1083"/>
      <c r="BN276" s="1083"/>
      <c r="BO276" s="1083"/>
      <c r="BP276" s="1083"/>
      <c r="BQ276" s="1083"/>
      <c r="BR276" s="1083"/>
      <c r="BS276" s="1083"/>
      <c r="BT276" s="1083"/>
      <c r="BU276" s="1083"/>
      <c r="BV276" s="1083"/>
      <c r="BW276" s="1083"/>
      <c r="BX276" s="1083"/>
      <c r="BY276" s="1083"/>
      <c r="BZ276" s="1083"/>
      <c r="CA276" s="1083"/>
      <c r="CB276" s="1083"/>
      <c r="CC276" s="1083"/>
      <c r="CD276" s="1083"/>
      <c r="CE276" s="1083"/>
    </row>
    <row r="277" spans="1:83" s="88" customFormat="1" ht="15.75">
      <c r="A277" s="1233" t="s">
        <v>303</v>
      </c>
      <c r="B277" s="1240" t="s">
        <v>148</v>
      </c>
      <c r="C277" s="1105"/>
      <c r="D277" s="1105"/>
      <c r="E277" s="1104"/>
      <c r="F277" s="1105"/>
      <c r="G277" s="1105"/>
      <c r="H277" s="1105"/>
      <c r="I277" s="1105"/>
      <c r="J277" s="1105"/>
      <c r="K277" s="1104"/>
      <c r="L277" s="1104"/>
      <c r="M277" s="1104"/>
      <c r="N277" s="336"/>
      <c r="O277" s="336"/>
      <c r="P277" s="336"/>
      <c r="Q277" s="336"/>
      <c r="R277" s="336"/>
      <c r="S277" s="336"/>
      <c r="T277" s="178"/>
      <c r="U277" s="493"/>
      <c r="V277" s="493"/>
      <c r="W277" s="493"/>
      <c r="X277" s="493"/>
      <c r="Y277" s="493"/>
      <c r="Z277" s="1105"/>
      <c r="AA277" s="1105"/>
      <c r="AB277" s="1105"/>
      <c r="AC277" s="1104"/>
      <c r="AD277" s="1104"/>
      <c r="AE277" s="1104"/>
      <c r="AF277" s="1105"/>
      <c r="AG277" s="1083"/>
      <c r="AH277" s="1083"/>
      <c r="AI277" s="1083"/>
      <c r="AJ277" s="1083"/>
      <c r="AK277" s="1083"/>
      <c r="AL277" s="1083"/>
      <c r="AM277" s="1083"/>
      <c r="AN277" s="1083"/>
      <c r="AO277" s="1083"/>
      <c r="AP277" s="1083"/>
      <c r="AQ277" s="1083"/>
      <c r="AR277" s="1083"/>
      <c r="AS277" s="1083"/>
      <c r="AT277" s="1083"/>
      <c r="AU277" s="1083"/>
      <c r="AV277" s="1083"/>
      <c r="AW277" s="1083"/>
      <c r="AX277" s="1083"/>
      <c r="AY277" s="1083"/>
      <c r="AZ277" s="1083"/>
      <c r="BA277" s="1083"/>
      <c r="BB277" s="1083"/>
      <c r="BC277" s="1083"/>
      <c r="BD277" s="1083"/>
      <c r="BE277" s="1083"/>
      <c r="BF277" s="1083"/>
      <c r="BG277" s="1083"/>
      <c r="BH277" s="1083"/>
      <c r="BI277" s="1083"/>
      <c r="BJ277" s="1083"/>
      <c r="BK277" s="1083"/>
      <c r="BL277" s="1083"/>
      <c r="BM277" s="1083"/>
      <c r="BN277" s="1083"/>
      <c r="BO277" s="1083"/>
      <c r="BP277" s="1083"/>
      <c r="BQ277" s="1083"/>
      <c r="BR277" s="1083"/>
      <c r="BS277" s="1083"/>
      <c r="BT277" s="1083"/>
      <c r="BU277" s="1083"/>
      <c r="BV277" s="1083"/>
      <c r="BW277" s="1083"/>
      <c r="BX277" s="1083"/>
      <c r="BY277" s="1083"/>
      <c r="BZ277" s="1083"/>
      <c r="CA277" s="1083"/>
      <c r="CB277" s="1083"/>
      <c r="CC277" s="1083"/>
      <c r="CD277" s="1083"/>
      <c r="CE277" s="1083"/>
    </row>
    <row r="278" spans="1:83" s="88" customFormat="1" ht="31.5">
      <c r="A278" s="1103" t="s">
        <v>75</v>
      </c>
      <c r="B278" s="1237" t="s">
        <v>605</v>
      </c>
      <c r="C278" s="1105" t="s">
        <v>608</v>
      </c>
      <c r="D278" s="1105" t="s">
        <v>609</v>
      </c>
      <c r="E278" s="1104" t="s">
        <v>604</v>
      </c>
      <c r="F278" s="1105" t="s">
        <v>608</v>
      </c>
      <c r="G278" s="1105" t="s">
        <v>609</v>
      </c>
      <c r="H278" s="1105">
        <v>489.99999999999994</v>
      </c>
      <c r="I278" s="1105">
        <v>340</v>
      </c>
      <c r="J278" s="1105">
        <v>220</v>
      </c>
      <c r="K278" s="1104"/>
      <c r="L278" s="1104"/>
      <c r="M278" s="1104"/>
      <c r="N278" s="336">
        <v>1.2</v>
      </c>
      <c r="O278" s="336">
        <v>1.1499999999999999</v>
      </c>
      <c r="P278" s="336">
        <v>1.1000000000000001</v>
      </c>
      <c r="Q278" s="336"/>
      <c r="R278" s="336"/>
      <c r="S278" s="336"/>
      <c r="T278" s="178">
        <v>587.99999999999989</v>
      </c>
      <c r="U278" s="493">
        <v>390.99999999999994</v>
      </c>
      <c r="V278" s="493">
        <v>242.00000000000003</v>
      </c>
      <c r="W278" s="493"/>
      <c r="X278" s="493"/>
      <c r="Y278" s="493"/>
      <c r="Z278" s="1105">
        <v>600</v>
      </c>
      <c r="AA278" s="1105">
        <v>400</v>
      </c>
      <c r="AB278" s="1105">
        <v>250</v>
      </c>
      <c r="AC278" s="1104"/>
      <c r="AD278" s="1104"/>
      <c r="AE278" s="1104"/>
      <c r="AF278" s="1105" t="s">
        <v>120</v>
      </c>
      <c r="AG278" s="1083"/>
      <c r="AH278" s="1083"/>
      <c r="AI278" s="1083"/>
      <c r="AJ278" s="1083"/>
      <c r="AK278" s="1083"/>
      <c r="AL278" s="1083"/>
      <c r="AM278" s="1083"/>
      <c r="AN278" s="1083"/>
      <c r="AO278" s="1083"/>
      <c r="AP278" s="1083"/>
      <c r="AQ278" s="1083"/>
      <c r="AR278" s="1083"/>
      <c r="AS278" s="1083"/>
      <c r="AT278" s="1083"/>
      <c r="AU278" s="1083"/>
      <c r="AV278" s="1083"/>
      <c r="AW278" s="1083"/>
      <c r="AX278" s="1083"/>
      <c r="AY278" s="1083"/>
      <c r="AZ278" s="1083"/>
      <c r="BA278" s="1083"/>
      <c r="BB278" s="1083"/>
      <c r="BC278" s="1083"/>
      <c r="BD278" s="1083"/>
      <c r="BE278" s="1083"/>
      <c r="BF278" s="1083"/>
      <c r="BG278" s="1083"/>
      <c r="BH278" s="1083"/>
      <c r="BI278" s="1083"/>
      <c r="BJ278" s="1083"/>
      <c r="BK278" s="1083"/>
      <c r="BL278" s="1083"/>
      <c r="BM278" s="1083"/>
      <c r="BN278" s="1083"/>
      <c r="BO278" s="1083"/>
      <c r="BP278" s="1083"/>
      <c r="BQ278" s="1083"/>
      <c r="BR278" s="1083"/>
      <c r="BS278" s="1083"/>
      <c r="BT278" s="1083"/>
      <c r="BU278" s="1083"/>
      <c r="BV278" s="1083"/>
      <c r="BW278" s="1083"/>
      <c r="BX278" s="1083"/>
      <c r="BY278" s="1083"/>
      <c r="BZ278" s="1083"/>
      <c r="CA278" s="1083"/>
      <c r="CB278" s="1083"/>
      <c r="CC278" s="1083"/>
      <c r="CD278" s="1083"/>
      <c r="CE278" s="1083"/>
    </row>
    <row r="279" spans="1:83" s="88" customFormat="1" ht="47.25">
      <c r="A279" s="1103" t="s">
        <v>76</v>
      </c>
      <c r="B279" s="1237" t="s">
        <v>610</v>
      </c>
      <c r="C279" s="1105" t="s">
        <v>611</v>
      </c>
      <c r="D279" s="1105" t="s">
        <v>612</v>
      </c>
      <c r="E279" s="1104" t="s">
        <v>613</v>
      </c>
      <c r="F279" s="1105" t="s">
        <v>614</v>
      </c>
      <c r="G279" s="1105" t="s">
        <v>615</v>
      </c>
      <c r="H279" s="1105">
        <v>530</v>
      </c>
      <c r="I279" s="1105">
        <v>330</v>
      </c>
      <c r="J279" s="1105">
        <v>220</v>
      </c>
      <c r="K279" s="1104"/>
      <c r="L279" s="1104"/>
      <c r="M279" s="1104"/>
      <c r="N279" s="336">
        <v>1.1499999999999999</v>
      </c>
      <c r="O279" s="336">
        <v>1.1000000000000001</v>
      </c>
      <c r="P279" s="336">
        <v>1.05</v>
      </c>
      <c r="Q279" s="336"/>
      <c r="R279" s="336"/>
      <c r="S279" s="336"/>
      <c r="T279" s="178">
        <v>609.5</v>
      </c>
      <c r="U279" s="493">
        <v>363.00000000000006</v>
      </c>
      <c r="V279" s="493">
        <v>231</v>
      </c>
      <c r="W279" s="493"/>
      <c r="X279" s="493"/>
      <c r="Y279" s="493"/>
      <c r="Z279" s="1105">
        <v>630</v>
      </c>
      <c r="AA279" s="1105">
        <v>370</v>
      </c>
      <c r="AB279" s="1105">
        <v>240</v>
      </c>
      <c r="AC279" s="1104"/>
      <c r="AD279" s="1104"/>
      <c r="AE279" s="1104"/>
      <c r="AF279" s="1105" t="s">
        <v>121</v>
      </c>
      <c r="AG279" s="1083"/>
      <c r="AH279" s="1083"/>
      <c r="AI279" s="1083"/>
      <c r="AJ279" s="1083"/>
      <c r="AK279" s="1083"/>
      <c r="AL279" s="1083"/>
      <c r="AM279" s="1083"/>
      <c r="AN279" s="1083"/>
      <c r="AO279" s="1083"/>
      <c r="AP279" s="1083"/>
      <c r="AQ279" s="1083"/>
      <c r="AR279" s="1083"/>
      <c r="AS279" s="1083"/>
      <c r="AT279" s="1083"/>
      <c r="AU279" s="1083"/>
      <c r="AV279" s="1083"/>
      <c r="AW279" s="1083"/>
      <c r="AX279" s="1083"/>
      <c r="AY279" s="1083"/>
      <c r="AZ279" s="1083"/>
      <c r="BA279" s="1083"/>
      <c r="BB279" s="1083"/>
      <c r="BC279" s="1083"/>
      <c r="BD279" s="1083"/>
      <c r="BE279" s="1083"/>
      <c r="BF279" s="1083"/>
      <c r="BG279" s="1083"/>
      <c r="BH279" s="1083"/>
      <c r="BI279" s="1083"/>
      <c r="BJ279" s="1083"/>
      <c r="BK279" s="1083"/>
      <c r="BL279" s="1083"/>
      <c r="BM279" s="1083"/>
      <c r="BN279" s="1083"/>
      <c r="BO279" s="1083"/>
      <c r="BP279" s="1083"/>
      <c r="BQ279" s="1083"/>
      <c r="BR279" s="1083"/>
      <c r="BS279" s="1083"/>
      <c r="BT279" s="1083"/>
      <c r="BU279" s="1083"/>
      <c r="BV279" s="1083"/>
      <c r="BW279" s="1083"/>
      <c r="BX279" s="1083"/>
      <c r="BY279" s="1083"/>
      <c r="BZ279" s="1083"/>
      <c r="CA279" s="1083"/>
      <c r="CB279" s="1083"/>
      <c r="CC279" s="1083"/>
      <c r="CD279" s="1083"/>
      <c r="CE279" s="1083"/>
    </row>
    <row r="280" spans="1:83" s="88" customFormat="1" ht="31.5">
      <c r="A280" s="1103" t="s">
        <v>97</v>
      </c>
      <c r="B280" s="1235" t="s">
        <v>618</v>
      </c>
      <c r="C280" s="1107"/>
      <c r="D280" s="1107"/>
      <c r="E280" s="1104" t="s">
        <v>534</v>
      </c>
      <c r="F280" s="1105" t="s">
        <v>526</v>
      </c>
      <c r="G280" s="1105" t="s">
        <v>604</v>
      </c>
      <c r="H280" s="1105">
        <v>530</v>
      </c>
      <c r="I280" s="1105"/>
      <c r="J280" s="1105"/>
      <c r="K280" s="1104"/>
      <c r="L280" s="1104"/>
      <c r="M280" s="1104"/>
      <c r="N280" s="336">
        <v>1.2</v>
      </c>
      <c r="O280" s="336"/>
      <c r="P280" s="336"/>
      <c r="Q280" s="336"/>
      <c r="R280" s="336"/>
      <c r="S280" s="336"/>
      <c r="T280" s="178"/>
      <c r="U280" s="493"/>
      <c r="V280" s="493"/>
      <c r="W280" s="493"/>
      <c r="X280" s="493"/>
      <c r="Y280" s="493"/>
      <c r="Z280" s="1105">
        <v>700</v>
      </c>
      <c r="AA280" s="1105"/>
      <c r="AB280" s="1105"/>
      <c r="AC280" s="1104"/>
      <c r="AD280" s="1104"/>
      <c r="AE280" s="1104"/>
      <c r="AF280" s="1105" t="s">
        <v>352</v>
      </c>
      <c r="AG280" s="1083"/>
      <c r="AH280" s="1083"/>
      <c r="AI280" s="1083"/>
      <c r="AJ280" s="1083"/>
      <c r="AK280" s="1083"/>
      <c r="AL280" s="1083"/>
      <c r="AM280" s="1083"/>
      <c r="AN280" s="1083"/>
      <c r="AO280" s="1083"/>
      <c r="AP280" s="1083"/>
      <c r="AQ280" s="1083"/>
      <c r="AR280" s="1083"/>
      <c r="AS280" s="1083"/>
      <c r="AT280" s="1083"/>
      <c r="AU280" s="1083"/>
      <c r="AV280" s="1083"/>
      <c r="AW280" s="1083"/>
      <c r="AX280" s="1083"/>
      <c r="AY280" s="1083"/>
      <c r="AZ280" s="1083"/>
      <c r="BA280" s="1083"/>
      <c r="BB280" s="1083"/>
      <c r="BC280" s="1083"/>
      <c r="BD280" s="1083"/>
      <c r="BE280" s="1083"/>
      <c r="BF280" s="1083"/>
      <c r="BG280" s="1083"/>
      <c r="BH280" s="1083"/>
      <c r="BI280" s="1083"/>
      <c r="BJ280" s="1083"/>
      <c r="BK280" s="1083"/>
      <c r="BL280" s="1083"/>
      <c r="BM280" s="1083"/>
      <c r="BN280" s="1083"/>
      <c r="BO280" s="1083"/>
      <c r="BP280" s="1083"/>
      <c r="BQ280" s="1083"/>
      <c r="BR280" s="1083"/>
      <c r="BS280" s="1083"/>
      <c r="BT280" s="1083"/>
      <c r="BU280" s="1083"/>
      <c r="BV280" s="1083"/>
      <c r="BW280" s="1083"/>
      <c r="BX280" s="1083"/>
      <c r="BY280" s="1083"/>
      <c r="BZ280" s="1083"/>
      <c r="CA280" s="1083"/>
      <c r="CB280" s="1083"/>
      <c r="CC280" s="1083"/>
      <c r="CD280" s="1083"/>
      <c r="CE280" s="1083"/>
    </row>
    <row r="281" spans="1:83" s="88" customFormat="1" ht="15.75">
      <c r="A281" s="1103" t="s">
        <v>98</v>
      </c>
      <c r="B281" s="1236"/>
      <c r="C281" s="1109"/>
      <c r="D281" s="1109"/>
      <c r="E281" s="1104" t="s">
        <v>605</v>
      </c>
      <c r="F281" s="1105" t="s">
        <v>606</v>
      </c>
      <c r="G281" s="1105" t="s">
        <v>534</v>
      </c>
      <c r="H281" s="1105">
        <v>530</v>
      </c>
      <c r="I281" s="1105"/>
      <c r="J281" s="1105"/>
      <c r="K281" s="1104"/>
      <c r="L281" s="1104"/>
      <c r="M281" s="1104"/>
      <c r="N281" s="336">
        <v>1.2</v>
      </c>
      <c r="O281" s="336"/>
      <c r="P281" s="336"/>
      <c r="Q281" s="336"/>
      <c r="R281" s="336"/>
      <c r="S281" s="336"/>
      <c r="T281" s="178"/>
      <c r="U281" s="493"/>
      <c r="V281" s="493"/>
      <c r="W281" s="493"/>
      <c r="X281" s="493"/>
      <c r="Y281" s="493"/>
      <c r="Z281" s="1105">
        <v>700</v>
      </c>
      <c r="AA281" s="1105"/>
      <c r="AB281" s="1105"/>
      <c r="AC281" s="1104"/>
      <c r="AD281" s="1104"/>
      <c r="AE281" s="1104"/>
      <c r="AF281" s="1105"/>
      <c r="AG281" s="1083"/>
      <c r="AH281" s="1083"/>
      <c r="AI281" s="1083"/>
      <c r="AJ281" s="1083"/>
      <c r="AK281" s="1083"/>
      <c r="AL281" s="1083"/>
      <c r="AM281" s="1083"/>
      <c r="AN281" s="1083"/>
      <c r="AO281" s="1083"/>
      <c r="AP281" s="1083"/>
      <c r="AQ281" s="1083"/>
      <c r="AR281" s="1083"/>
      <c r="AS281" s="1083"/>
      <c r="AT281" s="1083"/>
      <c r="AU281" s="1083"/>
      <c r="AV281" s="1083"/>
      <c r="AW281" s="1083"/>
      <c r="AX281" s="1083"/>
      <c r="AY281" s="1083"/>
      <c r="AZ281" s="1083"/>
      <c r="BA281" s="1083"/>
      <c r="BB281" s="1083"/>
      <c r="BC281" s="1083"/>
      <c r="BD281" s="1083"/>
      <c r="BE281" s="1083"/>
      <c r="BF281" s="1083"/>
      <c r="BG281" s="1083"/>
      <c r="BH281" s="1083"/>
      <c r="BI281" s="1083"/>
      <c r="BJ281" s="1083"/>
      <c r="BK281" s="1083"/>
      <c r="BL281" s="1083"/>
      <c r="BM281" s="1083"/>
      <c r="BN281" s="1083"/>
      <c r="BO281" s="1083"/>
      <c r="BP281" s="1083"/>
      <c r="BQ281" s="1083"/>
      <c r="BR281" s="1083"/>
      <c r="BS281" s="1083"/>
      <c r="BT281" s="1083"/>
      <c r="BU281" s="1083"/>
      <c r="BV281" s="1083"/>
      <c r="BW281" s="1083"/>
      <c r="BX281" s="1083"/>
      <c r="BY281" s="1083"/>
      <c r="BZ281" s="1083"/>
      <c r="CA281" s="1083"/>
      <c r="CB281" s="1083"/>
      <c r="CC281" s="1083"/>
      <c r="CD281" s="1083"/>
      <c r="CE281" s="1083"/>
    </row>
    <row r="282" spans="1:83" s="88" customFormat="1" ht="30.75" customHeight="1">
      <c r="A282" s="1106" t="s">
        <v>157</v>
      </c>
      <c r="B282" s="1237" t="s">
        <v>617</v>
      </c>
      <c r="C282" s="1105"/>
      <c r="D282" s="1105"/>
      <c r="E282" s="1107" t="s">
        <v>392</v>
      </c>
      <c r="F282" s="1107"/>
      <c r="G282" s="1107"/>
      <c r="H282" s="1104">
        <v>110</v>
      </c>
      <c r="I282" s="1104"/>
      <c r="J282" s="1104"/>
      <c r="K282" s="1104"/>
      <c r="L282" s="1104"/>
      <c r="M282" s="1104"/>
      <c r="N282" s="336">
        <v>1.05</v>
      </c>
      <c r="O282" s="336"/>
      <c r="P282" s="336"/>
      <c r="Q282" s="336"/>
      <c r="R282" s="336"/>
      <c r="S282" s="336"/>
      <c r="T282" s="178">
        <v>115.5</v>
      </c>
      <c r="U282" s="493"/>
      <c r="V282" s="493"/>
      <c r="W282" s="493"/>
      <c r="X282" s="493"/>
      <c r="Y282" s="493"/>
      <c r="Z282" s="1107">
        <v>410</v>
      </c>
      <c r="AA282" s="1107">
        <v>280</v>
      </c>
      <c r="AB282" s="1107">
        <v>190</v>
      </c>
      <c r="AC282" s="1107">
        <v>220</v>
      </c>
      <c r="AD282" s="1107">
        <v>140</v>
      </c>
      <c r="AE282" s="1107">
        <v>97</v>
      </c>
      <c r="AF282" s="1107" t="s">
        <v>401</v>
      </c>
      <c r="AG282" s="1083"/>
      <c r="AH282" s="1083"/>
      <c r="AI282" s="1083"/>
      <c r="AJ282" s="1083"/>
      <c r="AK282" s="1083"/>
      <c r="AL282" s="1083"/>
      <c r="AM282" s="1083"/>
      <c r="AN282" s="1083"/>
      <c r="AO282" s="1083"/>
      <c r="AP282" s="1083"/>
      <c r="AQ282" s="1083"/>
      <c r="AR282" s="1083"/>
      <c r="AS282" s="1083"/>
      <c r="AT282" s="1083"/>
      <c r="AU282" s="1083"/>
      <c r="AV282" s="1083"/>
      <c r="AW282" s="1083"/>
      <c r="AX282" s="1083"/>
      <c r="AY282" s="1083"/>
      <c r="AZ282" s="1083"/>
      <c r="BA282" s="1083"/>
      <c r="BB282" s="1083"/>
      <c r="BC282" s="1083"/>
      <c r="BD282" s="1083"/>
      <c r="BE282" s="1083"/>
      <c r="BF282" s="1083"/>
      <c r="BG282" s="1083"/>
      <c r="BH282" s="1083"/>
      <c r="BI282" s="1083"/>
      <c r="BJ282" s="1083"/>
      <c r="BK282" s="1083"/>
      <c r="BL282" s="1083"/>
      <c r="BM282" s="1083"/>
      <c r="BN282" s="1083"/>
      <c r="BO282" s="1083"/>
      <c r="BP282" s="1083"/>
      <c r="BQ282" s="1083"/>
      <c r="BR282" s="1083"/>
      <c r="BS282" s="1083"/>
      <c r="BT282" s="1083"/>
      <c r="BU282" s="1083"/>
      <c r="BV282" s="1083"/>
      <c r="BW282" s="1083"/>
      <c r="BX282" s="1083"/>
      <c r="BY282" s="1083"/>
      <c r="BZ282" s="1083"/>
      <c r="CA282" s="1083"/>
      <c r="CB282" s="1083"/>
      <c r="CC282" s="1083"/>
      <c r="CD282" s="1083"/>
      <c r="CE282" s="1083"/>
    </row>
    <row r="283" spans="1:83" s="88" customFormat="1" ht="15.75">
      <c r="A283" s="1113"/>
      <c r="B283" s="1237" t="s">
        <v>619</v>
      </c>
      <c r="C283" s="1105"/>
      <c r="D283" s="1105"/>
      <c r="E283" s="1114"/>
      <c r="F283" s="1114"/>
      <c r="G283" s="1114"/>
      <c r="H283" s="1104">
        <v>130</v>
      </c>
      <c r="I283" s="1104">
        <v>100</v>
      </c>
      <c r="J283" s="1104">
        <v>80</v>
      </c>
      <c r="K283" s="1104">
        <v>100</v>
      </c>
      <c r="L283" s="1104">
        <v>60</v>
      </c>
      <c r="M283" s="1104">
        <v>50</v>
      </c>
      <c r="N283" s="336">
        <v>1.1000000000000001</v>
      </c>
      <c r="O283" s="336">
        <v>1.05</v>
      </c>
      <c r="P283" s="336">
        <v>1.05</v>
      </c>
      <c r="Q283" s="336">
        <v>1.05</v>
      </c>
      <c r="R283" s="336">
        <v>1.05</v>
      </c>
      <c r="S283" s="336">
        <v>1.05</v>
      </c>
      <c r="T283" s="178">
        <v>143</v>
      </c>
      <c r="U283" s="493">
        <v>105</v>
      </c>
      <c r="V283" s="493">
        <v>84</v>
      </c>
      <c r="W283" s="493">
        <v>105</v>
      </c>
      <c r="X283" s="493">
        <v>63</v>
      </c>
      <c r="Y283" s="493">
        <v>52.5</v>
      </c>
      <c r="Z283" s="1114"/>
      <c r="AA283" s="1114"/>
      <c r="AB283" s="1114"/>
      <c r="AC283" s="1114"/>
      <c r="AD283" s="1114"/>
      <c r="AE283" s="1114"/>
      <c r="AF283" s="1114"/>
      <c r="AG283" s="1083"/>
      <c r="AH283" s="1083"/>
      <c r="AI283" s="1083"/>
      <c r="AJ283" s="1083"/>
      <c r="AK283" s="1083"/>
      <c r="AL283" s="1083"/>
      <c r="AM283" s="1083"/>
      <c r="AN283" s="1083"/>
      <c r="AO283" s="1083"/>
      <c r="AP283" s="1083"/>
      <c r="AQ283" s="1083"/>
      <c r="AR283" s="1083"/>
      <c r="AS283" s="1083"/>
      <c r="AT283" s="1083"/>
      <c r="AU283" s="1083"/>
      <c r="AV283" s="1083"/>
      <c r="AW283" s="1083"/>
      <c r="AX283" s="1083"/>
      <c r="AY283" s="1083"/>
      <c r="AZ283" s="1083"/>
      <c r="BA283" s="1083"/>
      <c r="BB283" s="1083"/>
      <c r="BC283" s="1083"/>
      <c r="BD283" s="1083"/>
      <c r="BE283" s="1083"/>
      <c r="BF283" s="1083"/>
      <c r="BG283" s="1083"/>
      <c r="BH283" s="1083"/>
      <c r="BI283" s="1083"/>
      <c r="BJ283" s="1083"/>
      <c r="BK283" s="1083"/>
      <c r="BL283" s="1083"/>
      <c r="BM283" s="1083"/>
      <c r="BN283" s="1083"/>
      <c r="BO283" s="1083"/>
      <c r="BP283" s="1083"/>
      <c r="BQ283" s="1083"/>
      <c r="BR283" s="1083"/>
      <c r="BS283" s="1083"/>
      <c r="BT283" s="1083"/>
      <c r="BU283" s="1083"/>
      <c r="BV283" s="1083"/>
      <c r="BW283" s="1083"/>
      <c r="BX283" s="1083"/>
      <c r="BY283" s="1083"/>
      <c r="BZ283" s="1083"/>
      <c r="CA283" s="1083"/>
      <c r="CB283" s="1083"/>
      <c r="CC283" s="1083"/>
      <c r="CD283" s="1083"/>
      <c r="CE283" s="1083"/>
    </row>
    <row r="284" spans="1:83" s="88" customFormat="1" ht="15.75">
      <c r="A284" s="1113"/>
      <c r="B284" s="1237" t="s">
        <v>620</v>
      </c>
      <c r="C284" s="1105"/>
      <c r="D284" s="1105"/>
      <c r="E284" s="1114"/>
      <c r="F284" s="1114"/>
      <c r="G284" s="1114"/>
      <c r="H284" s="1104">
        <v>320</v>
      </c>
      <c r="I284" s="1104">
        <v>210</v>
      </c>
      <c r="J284" s="1104">
        <v>150</v>
      </c>
      <c r="K284" s="1104">
        <v>190</v>
      </c>
      <c r="L284" s="1104">
        <v>130</v>
      </c>
      <c r="M284" s="1104">
        <v>80</v>
      </c>
      <c r="N284" s="336">
        <v>1.1000000000000001</v>
      </c>
      <c r="O284" s="336">
        <v>1.05</v>
      </c>
      <c r="P284" s="336">
        <v>1.05</v>
      </c>
      <c r="Q284" s="336">
        <v>1.05</v>
      </c>
      <c r="R284" s="336">
        <v>1.05</v>
      </c>
      <c r="S284" s="336">
        <v>1.05</v>
      </c>
      <c r="T284" s="178">
        <v>352</v>
      </c>
      <c r="U284" s="493">
        <v>220.5</v>
      </c>
      <c r="V284" s="493">
        <v>157.5</v>
      </c>
      <c r="W284" s="493">
        <v>199.5</v>
      </c>
      <c r="X284" s="493">
        <v>136.5</v>
      </c>
      <c r="Y284" s="493">
        <v>84</v>
      </c>
      <c r="Z284" s="1114"/>
      <c r="AA284" s="1114"/>
      <c r="AB284" s="1114"/>
      <c r="AC284" s="1114"/>
      <c r="AD284" s="1114"/>
      <c r="AE284" s="1114"/>
      <c r="AF284" s="1114"/>
      <c r="AG284" s="1083"/>
      <c r="AH284" s="1083"/>
      <c r="AI284" s="1083"/>
      <c r="AJ284" s="1083"/>
      <c r="AK284" s="1083"/>
      <c r="AL284" s="1083"/>
      <c r="AM284" s="1083"/>
      <c r="AN284" s="1083"/>
      <c r="AO284" s="1083"/>
      <c r="AP284" s="1083"/>
      <c r="AQ284" s="1083"/>
      <c r="AR284" s="1083"/>
      <c r="AS284" s="1083"/>
      <c r="AT284" s="1083"/>
      <c r="AU284" s="1083"/>
      <c r="AV284" s="1083"/>
      <c r="AW284" s="1083"/>
      <c r="AX284" s="1083"/>
      <c r="AY284" s="1083"/>
      <c r="AZ284" s="1083"/>
      <c r="BA284" s="1083"/>
      <c r="BB284" s="1083"/>
      <c r="BC284" s="1083"/>
      <c r="BD284" s="1083"/>
      <c r="BE284" s="1083"/>
      <c r="BF284" s="1083"/>
      <c r="BG284" s="1083"/>
      <c r="BH284" s="1083"/>
      <c r="BI284" s="1083"/>
      <c r="BJ284" s="1083"/>
      <c r="BK284" s="1083"/>
      <c r="BL284" s="1083"/>
      <c r="BM284" s="1083"/>
      <c r="BN284" s="1083"/>
      <c r="BO284" s="1083"/>
      <c r="BP284" s="1083"/>
      <c r="BQ284" s="1083"/>
      <c r="BR284" s="1083"/>
      <c r="BS284" s="1083"/>
      <c r="BT284" s="1083"/>
      <c r="BU284" s="1083"/>
      <c r="BV284" s="1083"/>
      <c r="BW284" s="1083"/>
      <c r="BX284" s="1083"/>
      <c r="BY284" s="1083"/>
      <c r="BZ284" s="1083"/>
      <c r="CA284" s="1083"/>
      <c r="CB284" s="1083"/>
      <c r="CC284" s="1083"/>
      <c r="CD284" s="1083"/>
      <c r="CE284" s="1083"/>
    </row>
    <row r="285" spans="1:83" s="88" customFormat="1" ht="15.75">
      <c r="A285" s="1108"/>
      <c r="B285" s="1237" t="s">
        <v>621</v>
      </c>
      <c r="C285" s="1105"/>
      <c r="D285" s="1105"/>
      <c r="E285" s="1109"/>
      <c r="F285" s="1109"/>
      <c r="G285" s="1109"/>
      <c r="H285" s="1104">
        <v>350</v>
      </c>
      <c r="I285" s="1104">
        <v>250</v>
      </c>
      <c r="J285" s="1104">
        <v>180</v>
      </c>
      <c r="K285" s="1104">
        <v>210</v>
      </c>
      <c r="L285" s="1104">
        <v>130</v>
      </c>
      <c r="M285" s="1104">
        <v>90</v>
      </c>
      <c r="N285" s="336">
        <v>1.1499999999999999</v>
      </c>
      <c r="O285" s="336">
        <v>1.1000000000000001</v>
      </c>
      <c r="P285" s="336">
        <v>1.05</v>
      </c>
      <c r="Q285" s="336">
        <v>1.05</v>
      </c>
      <c r="R285" s="336">
        <v>1.05</v>
      </c>
      <c r="S285" s="336">
        <v>1.05</v>
      </c>
      <c r="T285" s="178">
        <v>402.49999999999994</v>
      </c>
      <c r="U285" s="493">
        <v>275</v>
      </c>
      <c r="V285" s="493">
        <v>189</v>
      </c>
      <c r="W285" s="493">
        <v>220.5</v>
      </c>
      <c r="X285" s="493">
        <v>136.5</v>
      </c>
      <c r="Y285" s="493">
        <v>94.5</v>
      </c>
      <c r="Z285" s="1109"/>
      <c r="AA285" s="1109"/>
      <c r="AB285" s="1109"/>
      <c r="AC285" s="1109"/>
      <c r="AD285" s="1109"/>
      <c r="AE285" s="1109"/>
      <c r="AF285" s="1109"/>
      <c r="AG285" s="1083"/>
      <c r="AH285" s="1083"/>
      <c r="AI285" s="1083"/>
      <c r="AJ285" s="1083"/>
      <c r="AK285" s="1083"/>
      <c r="AL285" s="1083"/>
      <c r="AM285" s="1083"/>
      <c r="AN285" s="1083"/>
      <c r="AO285" s="1083"/>
      <c r="AP285" s="1083"/>
      <c r="AQ285" s="1083"/>
      <c r="AR285" s="1083"/>
      <c r="AS285" s="1083"/>
      <c r="AT285" s="1083"/>
      <c r="AU285" s="1083"/>
      <c r="AV285" s="1083"/>
      <c r="AW285" s="1083"/>
      <c r="AX285" s="1083"/>
      <c r="AY285" s="1083"/>
      <c r="AZ285" s="1083"/>
      <c r="BA285" s="1083"/>
      <c r="BB285" s="1083"/>
      <c r="BC285" s="1083"/>
      <c r="BD285" s="1083"/>
      <c r="BE285" s="1083"/>
      <c r="BF285" s="1083"/>
      <c r="BG285" s="1083"/>
      <c r="BH285" s="1083"/>
      <c r="BI285" s="1083"/>
      <c r="BJ285" s="1083"/>
      <c r="BK285" s="1083"/>
      <c r="BL285" s="1083"/>
      <c r="BM285" s="1083"/>
      <c r="BN285" s="1083"/>
      <c r="BO285" s="1083"/>
      <c r="BP285" s="1083"/>
      <c r="BQ285" s="1083"/>
      <c r="BR285" s="1083"/>
      <c r="BS285" s="1083"/>
      <c r="BT285" s="1083"/>
      <c r="BU285" s="1083"/>
      <c r="BV285" s="1083"/>
      <c r="BW285" s="1083"/>
      <c r="BX285" s="1083"/>
      <c r="BY285" s="1083"/>
      <c r="BZ285" s="1083"/>
      <c r="CA285" s="1083"/>
      <c r="CB285" s="1083"/>
      <c r="CC285" s="1083"/>
      <c r="CD285" s="1083"/>
      <c r="CE285" s="1083"/>
    </row>
    <row r="286" spans="1:83" s="88" customFormat="1" ht="15.75">
      <c r="A286" s="1233" t="s">
        <v>304</v>
      </c>
      <c r="B286" s="1241" t="s">
        <v>142</v>
      </c>
      <c r="C286" s="1105"/>
      <c r="D286" s="1105"/>
      <c r="E286" s="1104"/>
      <c r="F286" s="1105"/>
      <c r="G286" s="1105"/>
      <c r="H286" s="1105"/>
      <c r="I286" s="1105"/>
      <c r="J286" s="1105"/>
      <c r="K286" s="1104"/>
      <c r="L286" s="1104"/>
      <c r="M286" s="1104"/>
      <c r="N286" s="336"/>
      <c r="O286" s="336"/>
      <c r="P286" s="336"/>
      <c r="Q286" s="336"/>
      <c r="R286" s="336"/>
      <c r="S286" s="336"/>
      <c r="T286" s="178"/>
      <c r="U286" s="493"/>
      <c r="V286" s="493"/>
      <c r="W286" s="493"/>
      <c r="X286" s="493"/>
      <c r="Y286" s="493"/>
      <c r="Z286" s="1105"/>
      <c r="AA286" s="1105"/>
      <c r="AB286" s="1105"/>
      <c r="AC286" s="1104"/>
      <c r="AD286" s="1104"/>
      <c r="AE286" s="1104"/>
      <c r="AF286" s="1105"/>
      <c r="AG286" s="1083"/>
      <c r="AH286" s="1083"/>
      <c r="AI286" s="1083"/>
      <c r="AJ286" s="1083"/>
      <c r="AK286" s="1083"/>
      <c r="AL286" s="1083"/>
      <c r="AM286" s="1083"/>
      <c r="AN286" s="1083"/>
      <c r="AO286" s="1083"/>
      <c r="AP286" s="1083"/>
      <c r="AQ286" s="1083"/>
      <c r="AR286" s="1083"/>
      <c r="AS286" s="1083"/>
      <c r="AT286" s="1083"/>
      <c r="AU286" s="1083"/>
      <c r="AV286" s="1083"/>
      <c r="AW286" s="1083"/>
      <c r="AX286" s="1083"/>
      <c r="AY286" s="1083"/>
      <c r="AZ286" s="1083"/>
      <c r="BA286" s="1083"/>
      <c r="BB286" s="1083"/>
      <c r="BC286" s="1083"/>
      <c r="BD286" s="1083"/>
      <c r="BE286" s="1083"/>
      <c r="BF286" s="1083"/>
      <c r="BG286" s="1083"/>
      <c r="BH286" s="1083"/>
      <c r="BI286" s="1083"/>
      <c r="BJ286" s="1083"/>
      <c r="BK286" s="1083"/>
      <c r="BL286" s="1083"/>
      <c r="BM286" s="1083"/>
      <c r="BN286" s="1083"/>
      <c r="BO286" s="1083"/>
      <c r="BP286" s="1083"/>
      <c r="BQ286" s="1083"/>
      <c r="BR286" s="1083"/>
      <c r="BS286" s="1083"/>
      <c r="BT286" s="1083"/>
      <c r="BU286" s="1083"/>
      <c r="BV286" s="1083"/>
      <c r="BW286" s="1083"/>
      <c r="BX286" s="1083"/>
      <c r="BY286" s="1083"/>
      <c r="BZ286" s="1083"/>
      <c r="CA286" s="1083"/>
      <c r="CB286" s="1083"/>
      <c r="CC286" s="1083"/>
      <c r="CD286" s="1083"/>
      <c r="CE286" s="1083"/>
    </row>
    <row r="287" spans="1:83" s="88" customFormat="1" ht="47.25">
      <c r="A287" s="1103" t="s">
        <v>77</v>
      </c>
      <c r="B287" s="1237" t="s">
        <v>628</v>
      </c>
      <c r="C287" s="1105" t="s">
        <v>543</v>
      </c>
      <c r="D287" s="1105" t="s">
        <v>55</v>
      </c>
      <c r="E287" s="1104" t="s">
        <v>628</v>
      </c>
      <c r="F287" s="1105" t="s">
        <v>530</v>
      </c>
      <c r="G287" s="1105" t="s">
        <v>629</v>
      </c>
      <c r="H287" s="1105">
        <v>550</v>
      </c>
      <c r="I287" s="1105">
        <v>160</v>
      </c>
      <c r="J287" s="1105">
        <v>110</v>
      </c>
      <c r="K287" s="1104"/>
      <c r="L287" s="1104"/>
      <c r="M287" s="1104"/>
      <c r="N287" s="336">
        <v>1.2</v>
      </c>
      <c r="O287" s="336">
        <v>1.1000000000000001</v>
      </c>
      <c r="P287" s="336">
        <v>1.05</v>
      </c>
      <c r="Q287" s="336"/>
      <c r="R287" s="336"/>
      <c r="S287" s="336"/>
      <c r="T287" s="178">
        <v>660</v>
      </c>
      <c r="U287" s="493">
        <v>176</v>
      </c>
      <c r="V287" s="493">
        <v>115.5</v>
      </c>
      <c r="W287" s="493"/>
      <c r="X287" s="493"/>
      <c r="Y287" s="493"/>
      <c r="Z287" s="1105">
        <v>680</v>
      </c>
      <c r="AA287" s="1105">
        <v>180</v>
      </c>
      <c r="AB287" s="1105">
        <v>120</v>
      </c>
      <c r="AC287" s="1104"/>
      <c r="AD287" s="1104"/>
      <c r="AE287" s="1104"/>
      <c r="AF287" s="1105" t="s">
        <v>122</v>
      </c>
      <c r="AG287" s="1083"/>
      <c r="AH287" s="1083"/>
      <c r="AI287" s="1083"/>
      <c r="AJ287" s="1083"/>
      <c r="AK287" s="1083"/>
      <c r="AL287" s="1083"/>
      <c r="AM287" s="1083"/>
      <c r="AN287" s="1083"/>
      <c r="AO287" s="1083"/>
      <c r="AP287" s="1083"/>
      <c r="AQ287" s="1083"/>
      <c r="AR287" s="1083"/>
      <c r="AS287" s="1083"/>
      <c r="AT287" s="1083"/>
      <c r="AU287" s="1083"/>
      <c r="AV287" s="1083"/>
      <c r="AW287" s="1083"/>
      <c r="AX287" s="1083"/>
      <c r="AY287" s="1083"/>
      <c r="AZ287" s="1083"/>
      <c r="BA287" s="1083"/>
      <c r="BB287" s="1083"/>
      <c r="BC287" s="1083"/>
      <c r="BD287" s="1083"/>
      <c r="BE287" s="1083"/>
      <c r="BF287" s="1083"/>
      <c r="BG287" s="1083"/>
      <c r="BH287" s="1083"/>
      <c r="BI287" s="1083"/>
      <c r="BJ287" s="1083"/>
      <c r="BK287" s="1083"/>
      <c r="BL287" s="1083"/>
      <c r="BM287" s="1083"/>
      <c r="BN287" s="1083"/>
      <c r="BO287" s="1083"/>
      <c r="BP287" s="1083"/>
      <c r="BQ287" s="1083"/>
      <c r="BR287" s="1083"/>
      <c r="BS287" s="1083"/>
      <c r="BT287" s="1083"/>
      <c r="BU287" s="1083"/>
      <c r="BV287" s="1083"/>
      <c r="BW287" s="1083"/>
      <c r="BX287" s="1083"/>
      <c r="BY287" s="1083"/>
      <c r="BZ287" s="1083"/>
      <c r="CA287" s="1083"/>
      <c r="CB287" s="1083"/>
      <c r="CC287" s="1083"/>
      <c r="CD287" s="1083"/>
      <c r="CE287" s="1083"/>
    </row>
    <row r="288" spans="1:83" s="88" customFormat="1" ht="47.25">
      <c r="A288" s="1103" t="s">
        <v>78</v>
      </c>
      <c r="B288" s="1237" t="s">
        <v>630</v>
      </c>
      <c r="C288" s="1105" t="s">
        <v>543</v>
      </c>
      <c r="D288" s="1105" t="s">
        <v>55</v>
      </c>
      <c r="E288" s="1104" t="s">
        <v>631</v>
      </c>
      <c r="F288" s="1105" t="s">
        <v>543</v>
      </c>
      <c r="G288" s="1105" t="s">
        <v>55</v>
      </c>
      <c r="H288" s="1105">
        <v>700</v>
      </c>
      <c r="I288" s="1105"/>
      <c r="J288" s="1105"/>
      <c r="K288" s="1104"/>
      <c r="L288" s="1104"/>
      <c r="M288" s="1104"/>
      <c r="N288" s="336">
        <v>1.2</v>
      </c>
      <c r="O288" s="336"/>
      <c r="P288" s="336"/>
      <c r="Q288" s="336"/>
      <c r="R288" s="336"/>
      <c r="S288" s="336"/>
      <c r="T288" s="178">
        <v>840</v>
      </c>
      <c r="U288" s="493"/>
      <c r="V288" s="493"/>
      <c r="W288" s="493"/>
      <c r="X288" s="493"/>
      <c r="Y288" s="493"/>
      <c r="Z288" s="1105">
        <v>840</v>
      </c>
      <c r="AA288" s="1105"/>
      <c r="AB288" s="1105"/>
      <c r="AC288" s="1104"/>
      <c r="AD288" s="1104"/>
      <c r="AE288" s="1104"/>
      <c r="AF288" s="1105" t="s">
        <v>120</v>
      </c>
      <c r="AG288" s="1083"/>
      <c r="AH288" s="1083"/>
      <c r="AI288" s="1083"/>
      <c r="AJ288" s="1083"/>
      <c r="AK288" s="1083"/>
      <c r="AL288" s="1083"/>
      <c r="AM288" s="1083"/>
      <c r="AN288" s="1083"/>
      <c r="AO288" s="1083"/>
      <c r="AP288" s="1083"/>
      <c r="AQ288" s="1083"/>
      <c r="AR288" s="1083"/>
      <c r="AS288" s="1083"/>
      <c r="AT288" s="1083"/>
      <c r="AU288" s="1083"/>
      <c r="AV288" s="1083"/>
      <c r="AW288" s="1083"/>
      <c r="AX288" s="1083"/>
      <c r="AY288" s="1083"/>
      <c r="AZ288" s="1083"/>
      <c r="BA288" s="1083"/>
      <c r="BB288" s="1083"/>
      <c r="BC288" s="1083"/>
      <c r="BD288" s="1083"/>
      <c r="BE288" s="1083"/>
      <c r="BF288" s="1083"/>
      <c r="BG288" s="1083"/>
      <c r="BH288" s="1083"/>
      <c r="BI288" s="1083"/>
      <c r="BJ288" s="1083"/>
      <c r="BK288" s="1083"/>
      <c r="BL288" s="1083"/>
      <c r="BM288" s="1083"/>
      <c r="BN288" s="1083"/>
      <c r="BO288" s="1083"/>
      <c r="BP288" s="1083"/>
      <c r="BQ288" s="1083"/>
      <c r="BR288" s="1083"/>
      <c r="BS288" s="1083"/>
      <c r="BT288" s="1083"/>
      <c r="BU288" s="1083"/>
      <c r="BV288" s="1083"/>
      <c r="BW288" s="1083"/>
      <c r="BX288" s="1083"/>
      <c r="BY288" s="1083"/>
      <c r="BZ288" s="1083"/>
      <c r="CA288" s="1083"/>
      <c r="CB288" s="1083"/>
      <c r="CC288" s="1083"/>
      <c r="CD288" s="1083"/>
      <c r="CE288" s="1083"/>
    </row>
    <row r="289" spans="1:83" s="88" customFormat="1" ht="47.25">
      <c r="A289" s="1103" t="s">
        <v>79</v>
      </c>
      <c r="B289" s="1237" t="s">
        <v>544</v>
      </c>
      <c r="C289" s="1105" t="s">
        <v>543</v>
      </c>
      <c r="D289" s="1105" t="s">
        <v>55</v>
      </c>
      <c r="E289" s="1104" t="s">
        <v>544</v>
      </c>
      <c r="F289" s="1105" t="s">
        <v>632</v>
      </c>
      <c r="G289" s="1105" t="s">
        <v>558</v>
      </c>
      <c r="H289" s="1105">
        <v>105</v>
      </c>
      <c r="I289" s="1105"/>
      <c r="J289" s="1105"/>
      <c r="K289" s="1104"/>
      <c r="L289" s="1104"/>
      <c r="M289" s="1104"/>
      <c r="N289" s="336">
        <v>1.1000000000000001</v>
      </c>
      <c r="O289" s="336"/>
      <c r="P289" s="336"/>
      <c r="Q289" s="336"/>
      <c r="R289" s="336"/>
      <c r="S289" s="336"/>
      <c r="T289" s="178">
        <v>115.50000000000001</v>
      </c>
      <c r="U289" s="493"/>
      <c r="V289" s="493"/>
      <c r="W289" s="493"/>
      <c r="X289" s="493"/>
      <c r="Y289" s="493"/>
      <c r="Z289" s="1105">
        <v>120</v>
      </c>
      <c r="AA289" s="1105"/>
      <c r="AB289" s="1105"/>
      <c r="AC289" s="1104"/>
      <c r="AD289" s="1104"/>
      <c r="AE289" s="1104"/>
      <c r="AF289" s="1105" t="s">
        <v>122</v>
      </c>
      <c r="AG289" s="1083"/>
      <c r="AH289" s="1083"/>
      <c r="AI289" s="1083"/>
      <c r="AJ289" s="1083"/>
      <c r="AK289" s="1083"/>
      <c r="AL289" s="1083"/>
      <c r="AM289" s="1083"/>
      <c r="AN289" s="1083"/>
      <c r="AO289" s="1083"/>
      <c r="AP289" s="1083"/>
      <c r="AQ289" s="1083"/>
      <c r="AR289" s="1083"/>
      <c r="AS289" s="1083"/>
      <c r="AT289" s="1083"/>
      <c r="AU289" s="1083"/>
      <c r="AV289" s="1083"/>
      <c r="AW289" s="1083"/>
      <c r="AX289" s="1083"/>
      <c r="AY289" s="1083"/>
      <c r="AZ289" s="1083"/>
      <c r="BA289" s="1083"/>
      <c r="BB289" s="1083"/>
      <c r="BC289" s="1083"/>
      <c r="BD289" s="1083"/>
      <c r="BE289" s="1083"/>
      <c r="BF289" s="1083"/>
      <c r="BG289" s="1083"/>
      <c r="BH289" s="1083"/>
      <c r="BI289" s="1083"/>
      <c r="BJ289" s="1083"/>
      <c r="BK289" s="1083"/>
      <c r="BL289" s="1083"/>
      <c r="BM289" s="1083"/>
      <c r="BN289" s="1083"/>
      <c r="BO289" s="1083"/>
      <c r="BP289" s="1083"/>
      <c r="BQ289" s="1083"/>
      <c r="BR289" s="1083"/>
      <c r="BS289" s="1083"/>
      <c r="BT289" s="1083"/>
      <c r="BU289" s="1083"/>
      <c r="BV289" s="1083"/>
      <c r="BW289" s="1083"/>
      <c r="BX289" s="1083"/>
      <c r="BY289" s="1083"/>
      <c r="BZ289" s="1083"/>
      <c r="CA289" s="1083"/>
      <c r="CB289" s="1083"/>
      <c r="CC289" s="1083"/>
      <c r="CD289" s="1083"/>
      <c r="CE289" s="1083"/>
    </row>
    <row r="290" spans="1:83" s="88" customFormat="1" ht="47.25">
      <c r="A290" s="1106" t="s">
        <v>99</v>
      </c>
      <c r="B290" s="1237" t="s">
        <v>633</v>
      </c>
      <c r="C290" s="1105"/>
      <c r="D290" s="1105"/>
      <c r="E290" s="1107" t="s">
        <v>393</v>
      </c>
      <c r="F290" s="1107"/>
      <c r="G290" s="1107"/>
      <c r="H290" s="1104">
        <v>90</v>
      </c>
      <c r="I290" s="1104"/>
      <c r="J290" s="1104"/>
      <c r="K290" s="1104"/>
      <c r="L290" s="1104"/>
      <c r="M290" s="1104"/>
      <c r="N290" s="336">
        <v>1.05</v>
      </c>
      <c r="O290" s="336"/>
      <c r="P290" s="336"/>
      <c r="Q290" s="336"/>
      <c r="R290" s="336"/>
      <c r="S290" s="336"/>
      <c r="T290" s="178">
        <v>94.5</v>
      </c>
      <c r="U290" s="493"/>
      <c r="V290" s="493"/>
      <c r="W290" s="493"/>
      <c r="X290" s="493"/>
      <c r="Y290" s="493"/>
      <c r="Z290" s="1107">
        <v>270</v>
      </c>
      <c r="AA290" s="1107">
        <v>140</v>
      </c>
      <c r="AB290" s="1107">
        <v>104</v>
      </c>
      <c r="AC290" s="1107">
        <v>180</v>
      </c>
      <c r="AD290" s="1107">
        <v>110</v>
      </c>
      <c r="AE290" s="1107">
        <v>65</v>
      </c>
      <c r="AF290" s="1107" t="s">
        <v>399</v>
      </c>
      <c r="AG290" s="1083"/>
      <c r="AH290" s="1083"/>
      <c r="AI290" s="1083"/>
      <c r="AJ290" s="1083"/>
      <c r="AK290" s="1083"/>
      <c r="AL290" s="1083"/>
      <c r="AM290" s="1083"/>
      <c r="AN290" s="1083"/>
      <c r="AO290" s="1083"/>
      <c r="AP290" s="1083"/>
      <c r="AQ290" s="1083"/>
      <c r="AR290" s="1083"/>
      <c r="AS290" s="1083"/>
      <c r="AT290" s="1083"/>
      <c r="AU290" s="1083"/>
      <c r="AV290" s="1083"/>
      <c r="AW290" s="1083"/>
      <c r="AX290" s="1083"/>
      <c r="AY290" s="1083"/>
      <c r="AZ290" s="1083"/>
      <c r="BA290" s="1083"/>
      <c r="BB290" s="1083"/>
      <c r="BC290" s="1083"/>
      <c r="BD290" s="1083"/>
      <c r="BE290" s="1083"/>
      <c r="BF290" s="1083"/>
      <c r="BG290" s="1083"/>
      <c r="BH290" s="1083"/>
      <c r="BI290" s="1083"/>
      <c r="BJ290" s="1083"/>
      <c r="BK290" s="1083"/>
      <c r="BL290" s="1083"/>
      <c r="BM290" s="1083"/>
      <c r="BN290" s="1083"/>
      <c r="BO290" s="1083"/>
      <c r="BP290" s="1083"/>
      <c r="BQ290" s="1083"/>
      <c r="BR290" s="1083"/>
      <c r="BS290" s="1083"/>
      <c r="BT290" s="1083"/>
      <c r="BU290" s="1083"/>
      <c r="BV290" s="1083"/>
      <c r="BW290" s="1083"/>
      <c r="BX290" s="1083"/>
      <c r="BY290" s="1083"/>
      <c r="BZ290" s="1083"/>
      <c r="CA290" s="1083"/>
      <c r="CB290" s="1083"/>
      <c r="CC290" s="1083"/>
      <c r="CD290" s="1083"/>
      <c r="CE290" s="1083"/>
    </row>
    <row r="291" spans="1:83" s="88" customFormat="1" ht="15.75">
      <c r="A291" s="1113"/>
      <c r="B291" s="1237" t="s">
        <v>100</v>
      </c>
      <c r="C291" s="1105"/>
      <c r="D291" s="1105"/>
      <c r="E291" s="1114"/>
      <c r="F291" s="1114"/>
      <c r="G291" s="1114"/>
      <c r="H291" s="1104">
        <v>200</v>
      </c>
      <c r="I291" s="1104">
        <v>60</v>
      </c>
      <c r="J291" s="1104">
        <v>40</v>
      </c>
      <c r="K291" s="1104">
        <v>70</v>
      </c>
      <c r="L291" s="1104">
        <v>50</v>
      </c>
      <c r="M291" s="1104">
        <v>50</v>
      </c>
      <c r="N291" s="336" t="s">
        <v>1225</v>
      </c>
      <c r="O291" s="336" t="s">
        <v>1232</v>
      </c>
      <c r="P291" s="336" t="s">
        <v>1233</v>
      </c>
      <c r="Q291" s="336" t="s">
        <v>1233</v>
      </c>
      <c r="R291" s="336" t="s">
        <v>1233</v>
      </c>
      <c r="S291" s="336" t="s">
        <v>1236</v>
      </c>
      <c r="T291" s="178">
        <v>229.99999999999997</v>
      </c>
      <c r="U291" s="493">
        <v>66</v>
      </c>
      <c r="V291" s="493">
        <v>42</v>
      </c>
      <c r="W291" s="493">
        <v>73.5</v>
      </c>
      <c r="X291" s="493">
        <v>52.5</v>
      </c>
      <c r="Y291" s="493">
        <v>52.5</v>
      </c>
      <c r="Z291" s="1114"/>
      <c r="AA291" s="1114"/>
      <c r="AB291" s="1114"/>
      <c r="AC291" s="1114"/>
      <c r="AD291" s="1114"/>
      <c r="AE291" s="1114"/>
      <c r="AF291" s="1114"/>
      <c r="AG291" s="1083"/>
      <c r="AH291" s="1083"/>
      <c r="AI291" s="1083"/>
      <c r="AJ291" s="1083"/>
      <c r="AK291" s="1083"/>
      <c r="AL291" s="1083"/>
      <c r="AM291" s="1083"/>
      <c r="AN291" s="1083"/>
      <c r="AO291" s="1083"/>
      <c r="AP291" s="1083"/>
      <c r="AQ291" s="1083"/>
      <c r="AR291" s="1083"/>
      <c r="AS291" s="1083"/>
      <c r="AT291" s="1083"/>
      <c r="AU291" s="1083"/>
      <c r="AV291" s="1083"/>
      <c r="AW291" s="1083"/>
      <c r="AX291" s="1083"/>
      <c r="AY291" s="1083"/>
      <c r="AZ291" s="1083"/>
      <c r="BA291" s="1083"/>
      <c r="BB291" s="1083"/>
      <c r="BC291" s="1083"/>
      <c r="BD291" s="1083"/>
      <c r="BE291" s="1083"/>
      <c r="BF291" s="1083"/>
      <c r="BG291" s="1083"/>
      <c r="BH291" s="1083"/>
      <c r="BI291" s="1083"/>
      <c r="BJ291" s="1083"/>
      <c r="BK291" s="1083"/>
      <c r="BL291" s="1083"/>
      <c r="BM291" s="1083"/>
      <c r="BN291" s="1083"/>
      <c r="BO291" s="1083"/>
      <c r="BP291" s="1083"/>
      <c r="BQ291" s="1083"/>
      <c r="BR291" s="1083"/>
      <c r="BS291" s="1083"/>
      <c r="BT291" s="1083"/>
      <c r="BU291" s="1083"/>
      <c r="BV291" s="1083"/>
      <c r="BW291" s="1083"/>
      <c r="BX291" s="1083"/>
      <c r="BY291" s="1083"/>
      <c r="BZ291" s="1083"/>
      <c r="CA291" s="1083"/>
      <c r="CB291" s="1083"/>
      <c r="CC291" s="1083"/>
      <c r="CD291" s="1083"/>
      <c r="CE291" s="1083"/>
    </row>
    <row r="292" spans="1:83" s="88" customFormat="1" ht="15.75">
      <c r="A292" s="1108"/>
      <c r="B292" s="1237" t="s">
        <v>640</v>
      </c>
      <c r="C292" s="1105"/>
      <c r="D292" s="1105"/>
      <c r="E292" s="1109"/>
      <c r="F292" s="1109"/>
      <c r="G292" s="1109"/>
      <c r="H292" s="1104">
        <v>220</v>
      </c>
      <c r="I292" s="1104">
        <v>120</v>
      </c>
      <c r="J292" s="1104">
        <v>90</v>
      </c>
      <c r="K292" s="1104">
        <v>160</v>
      </c>
      <c r="L292" s="1104">
        <v>100</v>
      </c>
      <c r="M292" s="1104">
        <v>60</v>
      </c>
      <c r="N292" s="336" t="s">
        <v>1434</v>
      </c>
      <c r="O292" s="336" t="s">
        <v>1225</v>
      </c>
      <c r="P292" s="336" t="s">
        <v>1232</v>
      </c>
      <c r="Q292" s="336" t="s">
        <v>1232</v>
      </c>
      <c r="R292" s="336" t="s">
        <v>1233</v>
      </c>
      <c r="S292" s="336" t="s">
        <v>1236</v>
      </c>
      <c r="T292" s="178">
        <v>264</v>
      </c>
      <c r="U292" s="493">
        <v>138</v>
      </c>
      <c r="V292" s="493">
        <v>99.000000000000014</v>
      </c>
      <c r="W292" s="493">
        <v>176</v>
      </c>
      <c r="X292" s="493">
        <v>105</v>
      </c>
      <c r="Y292" s="493">
        <v>63</v>
      </c>
      <c r="Z292" s="1109"/>
      <c r="AA292" s="1109"/>
      <c r="AB292" s="1109"/>
      <c r="AC292" s="1109"/>
      <c r="AD292" s="1109"/>
      <c r="AE292" s="1109"/>
      <c r="AF292" s="1109"/>
      <c r="AG292" s="1083"/>
      <c r="AH292" s="1083"/>
      <c r="AI292" s="1083"/>
      <c r="AJ292" s="1083"/>
      <c r="AK292" s="1083"/>
      <c r="AL292" s="1083"/>
      <c r="AM292" s="1083"/>
      <c r="AN292" s="1083"/>
      <c r="AO292" s="1083"/>
      <c r="AP292" s="1083"/>
      <c r="AQ292" s="1083"/>
      <c r="AR292" s="1083"/>
      <c r="AS292" s="1083"/>
      <c r="AT292" s="1083"/>
      <c r="AU292" s="1083"/>
      <c r="AV292" s="1083"/>
      <c r="AW292" s="1083"/>
      <c r="AX292" s="1083"/>
      <c r="AY292" s="1083"/>
      <c r="AZ292" s="1083"/>
      <c r="BA292" s="1083"/>
      <c r="BB292" s="1083"/>
      <c r="BC292" s="1083"/>
      <c r="BD292" s="1083"/>
      <c r="BE292" s="1083"/>
      <c r="BF292" s="1083"/>
      <c r="BG292" s="1083"/>
      <c r="BH292" s="1083"/>
      <c r="BI292" s="1083"/>
      <c r="BJ292" s="1083"/>
      <c r="BK292" s="1083"/>
      <c r="BL292" s="1083"/>
      <c r="BM292" s="1083"/>
      <c r="BN292" s="1083"/>
      <c r="BO292" s="1083"/>
      <c r="BP292" s="1083"/>
      <c r="BQ292" s="1083"/>
      <c r="BR292" s="1083"/>
      <c r="BS292" s="1083"/>
      <c r="BT292" s="1083"/>
      <c r="BU292" s="1083"/>
      <c r="BV292" s="1083"/>
      <c r="BW292" s="1083"/>
      <c r="BX292" s="1083"/>
      <c r="BY292" s="1083"/>
      <c r="BZ292" s="1083"/>
      <c r="CA292" s="1083"/>
      <c r="CB292" s="1083"/>
      <c r="CC292" s="1083"/>
      <c r="CD292" s="1083"/>
      <c r="CE292" s="1083"/>
    </row>
    <row r="293" spans="1:83" s="88" customFormat="1" ht="15.75">
      <c r="A293" s="1233" t="s">
        <v>305</v>
      </c>
      <c r="B293" s="1241" t="s">
        <v>143</v>
      </c>
      <c r="C293" s="1105"/>
      <c r="D293" s="1105"/>
      <c r="E293" s="1104"/>
      <c r="F293" s="1105"/>
      <c r="G293" s="1105"/>
      <c r="H293" s="1105"/>
      <c r="I293" s="1105"/>
      <c r="J293" s="1105"/>
      <c r="K293" s="1104"/>
      <c r="L293" s="1104"/>
      <c r="M293" s="1104"/>
      <c r="N293" s="336"/>
      <c r="O293" s="336"/>
      <c r="P293" s="336"/>
      <c r="Q293" s="336"/>
      <c r="R293" s="336"/>
      <c r="S293" s="336"/>
      <c r="T293" s="178"/>
      <c r="U293" s="493"/>
      <c r="V293" s="493"/>
      <c r="W293" s="493"/>
      <c r="X293" s="493"/>
      <c r="Y293" s="493"/>
      <c r="Z293" s="1105"/>
      <c r="AA293" s="1105"/>
      <c r="AB293" s="1105"/>
      <c r="AC293" s="1104"/>
      <c r="AD293" s="1104"/>
      <c r="AE293" s="1104"/>
      <c r="AF293" s="1105"/>
      <c r="AG293" s="1083"/>
      <c r="AH293" s="1083"/>
      <c r="AI293" s="1083"/>
      <c r="AJ293" s="1083"/>
      <c r="AK293" s="1083"/>
      <c r="AL293" s="1083"/>
      <c r="AM293" s="1083"/>
      <c r="AN293" s="1083"/>
      <c r="AO293" s="1083"/>
      <c r="AP293" s="1083"/>
      <c r="AQ293" s="1083"/>
      <c r="AR293" s="1083"/>
      <c r="AS293" s="1083"/>
      <c r="AT293" s="1083"/>
      <c r="AU293" s="1083"/>
      <c r="AV293" s="1083"/>
      <c r="AW293" s="1083"/>
      <c r="AX293" s="1083"/>
      <c r="AY293" s="1083"/>
      <c r="AZ293" s="1083"/>
      <c r="BA293" s="1083"/>
      <c r="BB293" s="1083"/>
      <c r="BC293" s="1083"/>
      <c r="BD293" s="1083"/>
      <c r="BE293" s="1083"/>
      <c r="BF293" s="1083"/>
      <c r="BG293" s="1083"/>
      <c r="BH293" s="1083"/>
      <c r="BI293" s="1083"/>
      <c r="BJ293" s="1083"/>
      <c r="BK293" s="1083"/>
      <c r="BL293" s="1083"/>
      <c r="BM293" s="1083"/>
      <c r="BN293" s="1083"/>
      <c r="BO293" s="1083"/>
      <c r="BP293" s="1083"/>
      <c r="BQ293" s="1083"/>
      <c r="BR293" s="1083"/>
      <c r="BS293" s="1083"/>
      <c r="BT293" s="1083"/>
      <c r="BU293" s="1083"/>
      <c r="BV293" s="1083"/>
      <c r="BW293" s="1083"/>
      <c r="BX293" s="1083"/>
      <c r="BY293" s="1083"/>
      <c r="BZ293" s="1083"/>
      <c r="CA293" s="1083"/>
      <c r="CB293" s="1083"/>
      <c r="CC293" s="1083"/>
      <c r="CD293" s="1083"/>
      <c r="CE293" s="1083"/>
    </row>
    <row r="294" spans="1:83" s="88" customFormat="1" ht="31.5">
      <c r="A294" s="1103" t="s">
        <v>80</v>
      </c>
      <c r="B294" s="1237" t="s">
        <v>546</v>
      </c>
      <c r="C294" s="1105" t="s">
        <v>650</v>
      </c>
      <c r="D294" s="1105" t="s">
        <v>651</v>
      </c>
      <c r="E294" s="1104" t="s">
        <v>546</v>
      </c>
      <c r="F294" s="1105" t="s">
        <v>650</v>
      </c>
      <c r="G294" s="1105" t="s">
        <v>652</v>
      </c>
      <c r="H294" s="1143">
        <v>760</v>
      </c>
      <c r="I294" s="1143">
        <v>320</v>
      </c>
      <c r="J294" s="1143">
        <v>180</v>
      </c>
      <c r="K294" s="1104"/>
      <c r="L294" s="1104"/>
      <c r="M294" s="1104"/>
      <c r="N294" s="336">
        <v>1.25</v>
      </c>
      <c r="O294" s="336">
        <v>1.1499999999999999</v>
      </c>
      <c r="P294" s="336">
        <v>1.1000000000000001</v>
      </c>
      <c r="Q294" s="336"/>
      <c r="R294" s="336"/>
      <c r="S294" s="336"/>
      <c r="T294" s="178">
        <v>950</v>
      </c>
      <c r="U294" s="493">
        <v>368</v>
      </c>
      <c r="V294" s="493">
        <v>198.00000000000003</v>
      </c>
      <c r="W294" s="493"/>
      <c r="X294" s="493"/>
      <c r="Y294" s="493"/>
      <c r="Z294" s="1143">
        <v>974</v>
      </c>
      <c r="AA294" s="1143">
        <v>376</v>
      </c>
      <c r="AB294" s="1143">
        <v>202</v>
      </c>
      <c r="AC294" s="1104"/>
      <c r="AD294" s="1104"/>
      <c r="AE294" s="1104"/>
      <c r="AF294" s="1105" t="s">
        <v>118</v>
      </c>
      <c r="AG294" s="1083"/>
      <c r="AH294" s="1083"/>
      <c r="AI294" s="1083"/>
      <c r="AJ294" s="1083"/>
      <c r="AK294" s="1083"/>
      <c r="AL294" s="1083"/>
      <c r="AM294" s="1083"/>
      <c r="AN294" s="1083"/>
      <c r="AO294" s="1083"/>
      <c r="AP294" s="1083"/>
      <c r="AQ294" s="1083"/>
      <c r="AR294" s="1083"/>
      <c r="AS294" s="1083"/>
      <c r="AT294" s="1083"/>
      <c r="AU294" s="1083"/>
      <c r="AV294" s="1083"/>
      <c r="AW294" s="1083"/>
      <c r="AX294" s="1083"/>
      <c r="AY294" s="1083"/>
      <c r="AZ294" s="1083"/>
      <c r="BA294" s="1083"/>
      <c r="BB294" s="1083"/>
      <c r="BC294" s="1083"/>
      <c r="BD294" s="1083"/>
      <c r="BE294" s="1083"/>
      <c r="BF294" s="1083"/>
      <c r="BG294" s="1083"/>
      <c r="BH294" s="1083"/>
      <c r="BI294" s="1083"/>
      <c r="BJ294" s="1083"/>
      <c r="BK294" s="1083"/>
      <c r="BL294" s="1083"/>
      <c r="BM294" s="1083"/>
      <c r="BN294" s="1083"/>
      <c r="BO294" s="1083"/>
      <c r="BP294" s="1083"/>
      <c r="BQ294" s="1083"/>
      <c r="BR294" s="1083"/>
      <c r="BS294" s="1083"/>
      <c r="BT294" s="1083"/>
      <c r="BU294" s="1083"/>
      <c r="BV294" s="1083"/>
      <c r="BW294" s="1083"/>
      <c r="BX294" s="1083"/>
      <c r="BY294" s="1083"/>
      <c r="BZ294" s="1083"/>
      <c r="CA294" s="1083"/>
      <c r="CB294" s="1083"/>
      <c r="CC294" s="1083"/>
      <c r="CD294" s="1083"/>
      <c r="CE294" s="1083"/>
    </row>
    <row r="295" spans="1:83" s="88" customFormat="1" ht="31.5">
      <c r="A295" s="1103" t="s">
        <v>81</v>
      </c>
      <c r="B295" s="1237" t="s">
        <v>546</v>
      </c>
      <c r="C295" s="1105" t="s">
        <v>653</v>
      </c>
      <c r="D295" s="1105" t="s">
        <v>654</v>
      </c>
      <c r="E295" s="1104" t="s">
        <v>546</v>
      </c>
      <c r="F295" s="1105" t="s">
        <v>655</v>
      </c>
      <c r="G295" s="1105" t="s">
        <v>654</v>
      </c>
      <c r="H295" s="1143">
        <v>290</v>
      </c>
      <c r="I295" s="1143">
        <v>150</v>
      </c>
      <c r="J295" s="1143">
        <v>110</v>
      </c>
      <c r="K295" s="1104"/>
      <c r="L295" s="1104"/>
      <c r="M295" s="1104"/>
      <c r="N295" s="336">
        <v>1.1499999999999999</v>
      </c>
      <c r="O295" s="336">
        <v>1.1000000000000001</v>
      </c>
      <c r="P295" s="336">
        <v>1.05</v>
      </c>
      <c r="Q295" s="336"/>
      <c r="R295" s="336"/>
      <c r="S295" s="336"/>
      <c r="T295" s="178">
        <v>333.5</v>
      </c>
      <c r="U295" s="493">
        <v>165</v>
      </c>
      <c r="V295" s="493">
        <v>115.5</v>
      </c>
      <c r="W295" s="493"/>
      <c r="X295" s="493"/>
      <c r="Y295" s="493"/>
      <c r="Z295" s="1143">
        <v>345</v>
      </c>
      <c r="AA295" s="1143">
        <v>170</v>
      </c>
      <c r="AB295" s="1143">
        <v>118</v>
      </c>
      <c r="AC295" s="1104"/>
      <c r="AD295" s="1104"/>
      <c r="AE295" s="1104"/>
      <c r="AF295" s="1105" t="s">
        <v>123</v>
      </c>
      <c r="AG295" s="1083"/>
      <c r="AH295" s="1083"/>
      <c r="AI295" s="1083"/>
      <c r="AJ295" s="1083"/>
      <c r="AK295" s="1083"/>
      <c r="AL295" s="1083"/>
      <c r="AM295" s="1083"/>
      <c r="AN295" s="1083"/>
      <c r="AO295" s="1083"/>
      <c r="AP295" s="1083"/>
      <c r="AQ295" s="1083"/>
      <c r="AR295" s="1083"/>
      <c r="AS295" s="1083"/>
      <c r="AT295" s="1083"/>
      <c r="AU295" s="1083"/>
      <c r="AV295" s="1083"/>
      <c r="AW295" s="1083"/>
      <c r="AX295" s="1083"/>
      <c r="AY295" s="1083"/>
      <c r="AZ295" s="1083"/>
      <c r="BA295" s="1083"/>
      <c r="BB295" s="1083"/>
      <c r="BC295" s="1083"/>
      <c r="BD295" s="1083"/>
      <c r="BE295" s="1083"/>
      <c r="BF295" s="1083"/>
      <c r="BG295" s="1083"/>
      <c r="BH295" s="1083"/>
      <c r="BI295" s="1083"/>
      <c r="BJ295" s="1083"/>
      <c r="BK295" s="1083"/>
      <c r="BL295" s="1083"/>
      <c r="BM295" s="1083"/>
      <c r="BN295" s="1083"/>
      <c r="BO295" s="1083"/>
      <c r="BP295" s="1083"/>
      <c r="BQ295" s="1083"/>
      <c r="BR295" s="1083"/>
      <c r="BS295" s="1083"/>
      <c r="BT295" s="1083"/>
      <c r="BU295" s="1083"/>
      <c r="BV295" s="1083"/>
      <c r="BW295" s="1083"/>
      <c r="BX295" s="1083"/>
      <c r="BY295" s="1083"/>
      <c r="BZ295" s="1083"/>
      <c r="CA295" s="1083"/>
      <c r="CB295" s="1083"/>
      <c r="CC295" s="1083"/>
      <c r="CD295" s="1083"/>
      <c r="CE295" s="1083"/>
    </row>
    <row r="296" spans="1:83" s="88" customFormat="1" ht="31.5">
      <c r="A296" s="1103" t="s">
        <v>82</v>
      </c>
      <c r="B296" s="1237" t="s">
        <v>600</v>
      </c>
      <c r="C296" s="1105" t="s">
        <v>656</v>
      </c>
      <c r="D296" s="1105" t="s">
        <v>657</v>
      </c>
      <c r="E296" s="1104" t="s">
        <v>600</v>
      </c>
      <c r="F296" s="1105" t="s">
        <v>658</v>
      </c>
      <c r="G296" s="1105" t="s">
        <v>657</v>
      </c>
      <c r="H296" s="1143">
        <v>520</v>
      </c>
      <c r="I296" s="1143">
        <v>270</v>
      </c>
      <c r="J296" s="1143">
        <v>180</v>
      </c>
      <c r="K296" s="1104"/>
      <c r="L296" s="1104"/>
      <c r="M296" s="1104"/>
      <c r="N296" s="336">
        <v>1.2</v>
      </c>
      <c r="O296" s="336">
        <v>1.1499999999999999</v>
      </c>
      <c r="P296" s="336">
        <v>1.1000000000000001</v>
      </c>
      <c r="Q296" s="336"/>
      <c r="R296" s="336"/>
      <c r="S296" s="336"/>
      <c r="T296" s="178">
        <v>624</v>
      </c>
      <c r="U296" s="493">
        <v>310.5</v>
      </c>
      <c r="V296" s="493">
        <v>198.00000000000003</v>
      </c>
      <c r="W296" s="493"/>
      <c r="X296" s="493"/>
      <c r="Y296" s="493"/>
      <c r="Z296" s="1143">
        <v>639</v>
      </c>
      <c r="AA296" s="1143">
        <v>320</v>
      </c>
      <c r="AB296" s="1143">
        <v>202</v>
      </c>
      <c r="AC296" s="1104"/>
      <c r="AD296" s="1104"/>
      <c r="AE296" s="1104"/>
      <c r="AF296" s="1105" t="s">
        <v>123</v>
      </c>
      <c r="AG296" s="1083"/>
      <c r="AH296" s="1083"/>
      <c r="AI296" s="1083"/>
      <c r="AJ296" s="1083"/>
      <c r="AK296" s="1083"/>
      <c r="AL296" s="1083"/>
      <c r="AM296" s="1083"/>
      <c r="AN296" s="1083"/>
      <c r="AO296" s="1083"/>
      <c r="AP296" s="1083"/>
      <c r="AQ296" s="1083"/>
      <c r="AR296" s="1083"/>
      <c r="AS296" s="1083"/>
      <c r="AT296" s="1083"/>
      <c r="AU296" s="1083"/>
      <c r="AV296" s="1083"/>
      <c r="AW296" s="1083"/>
      <c r="AX296" s="1083"/>
      <c r="AY296" s="1083"/>
      <c r="AZ296" s="1083"/>
      <c r="BA296" s="1083"/>
      <c r="BB296" s="1083"/>
      <c r="BC296" s="1083"/>
      <c r="BD296" s="1083"/>
      <c r="BE296" s="1083"/>
      <c r="BF296" s="1083"/>
      <c r="BG296" s="1083"/>
      <c r="BH296" s="1083"/>
      <c r="BI296" s="1083"/>
      <c r="BJ296" s="1083"/>
      <c r="BK296" s="1083"/>
      <c r="BL296" s="1083"/>
      <c r="BM296" s="1083"/>
      <c r="BN296" s="1083"/>
      <c r="BO296" s="1083"/>
      <c r="BP296" s="1083"/>
      <c r="BQ296" s="1083"/>
      <c r="BR296" s="1083"/>
      <c r="BS296" s="1083"/>
      <c r="BT296" s="1083"/>
      <c r="BU296" s="1083"/>
      <c r="BV296" s="1083"/>
      <c r="BW296" s="1083"/>
      <c r="BX296" s="1083"/>
      <c r="BY296" s="1083"/>
      <c r="BZ296" s="1083"/>
      <c r="CA296" s="1083"/>
      <c r="CB296" s="1083"/>
      <c r="CC296" s="1083"/>
      <c r="CD296" s="1083"/>
      <c r="CE296" s="1083"/>
    </row>
    <row r="297" spans="1:83" s="88" customFormat="1" ht="31.5">
      <c r="A297" s="1103" t="s">
        <v>83</v>
      </c>
      <c r="B297" s="1237" t="s">
        <v>641</v>
      </c>
      <c r="C297" s="1105" t="s">
        <v>659</v>
      </c>
      <c r="D297" s="1105" t="s">
        <v>660</v>
      </c>
      <c r="E297" s="1104" t="s">
        <v>605</v>
      </c>
      <c r="F297" s="1105" t="s">
        <v>659</v>
      </c>
      <c r="G297" s="1105" t="s">
        <v>528</v>
      </c>
      <c r="H297" s="1143">
        <v>390</v>
      </c>
      <c r="I297" s="1143">
        <v>220</v>
      </c>
      <c r="J297" s="1143">
        <v>120</v>
      </c>
      <c r="K297" s="1104"/>
      <c r="L297" s="1104"/>
      <c r="M297" s="1104"/>
      <c r="N297" s="336">
        <v>1.1499999999999999</v>
      </c>
      <c r="O297" s="336">
        <v>1.1000000000000001</v>
      </c>
      <c r="P297" s="336">
        <v>1.05</v>
      </c>
      <c r="Q297" s="336"/>
      <c r="R297" s="336"/>
      <c r="S297" s="336"/>
      <c r="T297" s="178">
        <v>448.49999999999994</v>
      </c>
      <c r="U297" s="493">
        <v>242.00000000000003</v>
      </c>
      <c r="V297" s="493">
        <v>126</v>
      </c>
      <c r="W297" s="493"/>
      <c r="X297" s="493"/>
      <c r="Y297" s="493"/>
      <c r="Z297" s="1143">
        <v>460</v>
      </c>
      <c r="AA297" s="1143">
        <v>248</v>
      </c>
      <c r="AB297" s="1143">
        <v>127</v>
      </c>
      <c r="AC297" s="1104"/>
      <c r="AD297" s="1104"/>
      <c r="AE297" s="1104"/>
      <c r="AF297" s="1105" t="s">
        <v>124</v>
      </c>
      <c r="AG297" s="1083"/>
      <c r="AH297" s="1083"/>
      <c r="AI297" s="1083"/>
      <c r="AJ297" s="1083"/>
      <c r="AK297" s="1083"/>
      <c r="AL297" s="1083"/>
      <c r="AM297" s="1083"/>
      <c r="AN297" s="1083"/>
      <c r="AO297" s="1083"/>
      <c r="AP297" s="1083"/>
      <c r="AQ297" s="1083"/>
      <c r="AR297" s="1083"/>
      <c r="AS297" s="1083"/>
      <c r="AT297" s="1083"/>
      <c r="AU297" s="1083"/>
      <c r="AV297" s="1083"/>
      <c r="AW297" s="1083"/>
      <c r="AX297" s="1083"/>
      <c r="AY297" s="1083"/>
      <c r="AZ297" s="1083"/>
      <c r="BA297" s="1083"/>
      <c r="BB297" s="1083"/>
      <c r="BC297" s="1083"/>
      <c r="BD297" s="1083"/>
      <c r="BE297" s="1083"/>
      <c r="BF297" s="1083"/>
      <c r="BG297" s="1083"/>
      <c r="BH297" s="1083"/>
      <c r="BI297" s="1083"/>
      <c r="BJ297" s="1083"/>
      <c r="BK297" s="1083"/>
      <c r="BL297" s="1083"/>
      <c r="BM297" s="1083"/>
      <c r="BN297" s="1083"/>
      <c r="BO297" s="1083"/>
      <c r="BP297" s="1083"/>
      <c r="BQ297" s="1083"/>
      <c r="BR297" s="1083"/>
      <c r="BS297" s="1083"/>
      <c r="BT297" s="1083"/>
      <c r="BU297" s="1083"/>
      <c r="BV297" s="1083"/>
      <c r="BW297" s="1083"/>
      <c r="BX297" s="1083"/>
      <c r="BY297" s="1083"/>
      <c r="BZ297" s="1083"/>
      <c r="CA297" s="1083"/>
      <c r="CB297" s="1083"/>
      <c r="CC297" s="1083"/>
      <c r="CD297" s="1083"/>
      <c r="CE297" s="1083"/>
    </row>
    <row r="298" spans="1:83" s="88" customFormat="1" ht="47.25">
      <c r="A298" s="1103" t="s">
        <v>243</v>
      </c>
      <c r="B298" s="1237" t="s">
        <v>661</v>
      </c>
      <c r="C298" s="1105" t="s">
        <v>616</v>
      </c>
      <c r="D298" s="1105" t="s">
        <v>662</v>
      </c>
      <c r="E298" s="1104" t="s">
        <v>663</v>
      </c>
      <c r="F298" s="1105" t="s">
        <v>616</v>
      </c>
      <c r="G298" s="1105" t="s">
        <v>664</v>
      </c>
      <c r="H298" s="1143">
        <v>340</v>
      </c>
      <c r="I298" s="1143">
        <v>160</v>
      </c>
      <c r="J298" s="1143">
        <v>110</v>
      </c>
      <c r="K298" s="1104"/>
      <c r="L298" s="1104"/>
      <c r="M298" s="1104"/>
      <c r="N298" s="336">
        <v>1.1499999999999999</v>
      </c>
      <c r="O298" s="336">
        <v>1.1000000000000001</v>
      </c>
      <c r="P298" s="336">
        <v>1.05</v>
      </c>
      <c r="Q298" s="336"/>
      <c r="R298" s="336"/>
      <c r="S298" s="336"/>
      <c r="T298" s="178">
        <v>390.99999999999994</v>
      </c>
      <c r="U298" s="493">
        <v>176</v>
      </c>
      <c r="V298" s="493">
        <v>115.5</v>
      </c>
      <c r="W298" s="493"/>
      <c r="X298" s="493"/>
      <c r="Y298" s="493"/>
      <c r="Z298" s="1143">
        <v>404</v>
      </c>
      <c r="AA298" s="1143">
        <v>181</v>
      </c>
      <c r="AB298" s="1143">
        <v>117</v>
      </c>
      <c r="AC298" s="1104"/>
      <c r="AD298" s="1104"/>
      <c r="AE298" s="1104"/>
      <c r="AF298" s="1105" t="s">
        <v>124</v>
      </c>
      <c r="AG298" s="1083"/>
      <c r="AH298" s="1083"/>
      <c r="AI298" s="1083"/>
      <c r="AJ298" s="1083"/>
      <c r="AK298" s="1083"/>
      <c r="AL298" s="1083"/>
      <c r="AM298" s="1083"/>
      <c r="AN298" s="1083"/>
      <c r="AO298" s="1083"/>
      <c r="AP298" s="1083"/>
      <c r="AQ298" s="1083"/>
      <c r="AR298" s="1083"/>
      <c r="AS298" s="1083"/>
      <c r="AT298" s="1083"/>
      <c r="AU298" s="1083"/>
      <c r="AV298" s="1083"/>
      <c r="AW298" s="1083"/>
      <c r="AX298" s="1083"/>
      <c r="AY298" s="1083"/>
      <c r="AZ298" s="1083"/>
      <c r="BA298" s="1083"/>
      <c r="BB298" s="1083"/>
      <c r="BC298" s="1083"/>
      <c r="BD298" s="1083"/>
      <c r="BE298" s="1083"/>
      <c r="BF298" s="1083"/>
      <c r="BG298" s="1083"/>
      <c r="BH298" s="1083"/>
      <c r="BI298" s="1083"/>
      <c r="BJ298" s="1083"/>
      <c r="BK298" s="1083"/>
      <c r="BL298" s="1083"/>
      <c r="BM298" s="1083"/>
      <c r="BN298" s="1083"/>
      <c r="BO298" s="1083"/>
      <c r="BP298" s="1083"/>
      <c r="BQ298" s="1083"/>
      <c r="BR298" s="1083"/>
      <c r="BS298" s="1083"/>
      <c r="BT298" s="1083"/>
      <c r="BU298" s="1083"/>
      <c r="BV298" s="1083"/>
      <c r="BW298" s="1083"/>
      <c r="BX298" s="1083"/>
      <c r="BY298" s="1083"/>
      <c r="BZ298" s="1083"/>
      <c r="CA298" s="1083"/>
      <c r="CB298" s="1083"/>
      <c r="CC298" s="1083"/>
      <c r="CD298" s="1083"/>
      <c r="CE298" s="1083"/>
    </row>
    <row r="299" spans="1:83" s="88" customFormat="1" ht="51" customHeight="1">
      <c r="A299" s="1103" t="s">
        <v>244</v>
      </c>
      <c r="B299" s="1237" t="s">
        <v>665</v>
      </c>
      <c r="C299" s="1105" t="s">
        <v>666</v>
      </c>
      <c r="D299" s="1105" t="s">
        <v>667</v>
      </c>
      <c r="E299" s="1104" t="s">
        <v>665</v>
      </c>
      <c r="F299" s="1105" t="s">
        <v>666</v>
      </c>
      <c r="G299" s="1105" t="s">
        <v>668</v>
      </c>
      <c r="H299" s="1143">
        <v>380</v>
      </c>
      <c r="I299" s="1143">
        <v>210</v>
      </c>
      <c r="J299" s="1143">
        <v>120</v>
      </c>
      <c r="K299" s="1104"/>
      <c r="L299" s="1104"/>
      <c r="M299" s="1104"/>
      <c r="N299" s="336">
        <v>1.1499999999999999</v>
      </c>
      <c r="O299" s="336">
        <v>1.1000000000000001</v>
      </c>
      <c r="P299" s="336">
        <v>1.05</v>
      </c>
      <c r="Q299" s="336"/>
      <c r="R299" s="336"/>
      <c r="S299" s="336"/>
      <c r="T299" s="178">
        <v>436.99999999999994</v>
      </c>
      <c r="U299" s="493">
        <v>231.00000000000003</v>
      </c>
      <c r="V299" s="493">
        <v>126</v>
      </c>
      <c r="W299" s="493"/>
      <c r="X299" s="493"/>
      <c r="Y299" s="493"/>
      <c r="Z299" s="1143">
        <v>450</v>
      </c>
      <c r="AA299" s="1143">
        <v>238</v>
      </c>
      <c r="AB299" s="1143">
        <v>127</v>
      </c>
      <c r="AC299" s="1104"/>
      <c r="AD299" s="1104"/>
      <c r="AE299" s="1104"/>
      <c r="AF299" s="1105" t="s">
        <v>125</v>
      </c>
      <c r="AG299" s="1083"/>
      <c r="AH299" s="1083"/>
      <c r="AI299" s="1083"/>
      <c r="AJ299" s="1083"/>
      <c r="AK299" s="1083"/>
      <c r="AL299" s="1083"/>
      <c r="AM299" s="1083"/>
      <c r="AN299" s="1083"/>
      <c r="AO299" s="1083"/>
      <c r="AP299" s="1083"/>
      <c r="AQ299" s="1083"/>
      <c r="AR299" s="1083"/>
      <c r="AS299" s="1083"/>
      <c r="AT299" s="1083"/>
      <c r="AU299" s="1083"/>
      <c r="AV299" s="1083"/>
      <c r="AW299" s="1083"/>
      <c r="AX299" s="1083"/>
      <c r="AY299" s="1083"/>
      <c r="AZ299" s="1083"/>
      <c r="BA299" s="1083"/>
      <c r="BB299" s="1083"/>
      <c r="BC299" s="1083"/>
      <c r="BD299" s="1083"/>
      <c r="BE299" s="1083"/>
      <c r="BF299" s="1083"/>
      <c r="BG299" s="1083"/>
      <c r="BH299" s="1083"/>
      <c r="BI299" s="1083"/>
      <c r="BJ299" s="1083"/>
      <c r="BK299" s="1083"/>
      <c r="BL299" s="1083"/>
      <c r="BM299" s="1083"/>
      <c r="BN299" s="1083"/>
      <c r="BO299" s="1083"/>
      <c r="BP299" s="1083"/>
      <c r="BQ299" s="1083"/>
      <c r="BR299" s="1083"/>
      <c r="BS299" s="1083"/>
      <c r="BT299" s="1083"/>
      <c r="BU299" s="1083"/>
      <c r="BV299" s="1083"/>
      <c r="BW299" s="1083"/>
      <c r="BX299" s="1083"/>
      <c r="BY299" s="1083"/>
      <c r="BZ299" s="1083"/>
      <c r="CA299" s="1083"/>
      <c r="CB299" s="1083"/>
      <c r="CC299" s="1083"/>
      <c r="CD299" s="1083"/>
      <c r="CE299" s="1083"/>
    </row>
    <row r="300" spans="1:83" s="88" customFormat="1" ht="51" customHeight="1">
      <c r="A300" s="1106" t="s">
        <v>245</v>
      </c>
      <c r="B300" s="1237" t="s">
        <v>669</v>
      </c>
      <c r="C300" s="1105"/>
      <c r="D300" s="1105"/>
      <c r="E300" s="1107" t="s">
        <v>394</v>
      </c>
      <c r="F300" s="1107"/>
      <c r="G300" s="1107"/>
      <c r="H300" s="1227">
        <v>140</v>
      </c>
      <c r="I300" s="1227"/>
      <c r="J300" s="1227"/>
      <c r="K300" s="1227"/>
      <c r="L300" s="1227"/>
      <c r="M300" s="1227"/>
      <c r="N300" s="336">
        <v>1.05</v>
      </c>
      <c r="O300" s="336"/>
      <c r="P300" s="336"/>
      <c r="Q300" s="336"/>
      <c r="R300" s="336"/>
      <c r="S300" s="336"/>
      <c r="T300" s="178">
        <v>147</v>
      </c>
      <c r="U300" s="493"/>
      <c r="V300" s="493"/>
      <c r="W300" s="493"/>
      <c r="X300" s="493"/>
      <c r="Y300" s="493"/>
      <c r="Z300" s="1134">
        <v>152</v>
      </c>
      <c r="AA300" s="1134">
        <v>77</v>
      </c>
      <c r="AB300" s="1134">
        <v>43</v>
      </c>
      <c r="AC300" s="1134">
        <v>65</v>
      </c>
      <c r="AD300" s="1134">
        <v>43</v>
      </c>
      <c r="AE300" s="1134">
        <v>43</v>
      </c>
      <c r="AF300" s="1134" t="s">
        <v>401</v>
      </c>
      <c r="AG300" s="1083"/>
      <c r="AH300" s="1083"/>
      <c r="AI300" s="1083"/>
      <c r="AJ300" s="1083"/>
      <c r="AK300" s="1083"/>
      <c r="AL300" s="1083"/>
      <c r="AM300" s="1083"/>
      <c r="AN300" s="1083"/>
      <c r="AO300" s="1083"/>
      <c r="AP300" s="1083"/>
      <c r="AQ300" s="1083"/>
      <c r="AR300" s="1083"/>
      <c r="AS300" s="1083"/>
      <c r="AT300" s="1083"/>
      <c r="AU300" s="1083"/>
      <c r="AV300" s="1083"/>
      <c r="AW300" s="1083"/>
      <c r="AX300" s="1083"/>
      <c r="AY300" s="1083"/>
      <c r="AZ300" s="1083"/>
      <c r="BA300" s="1083"/>
      <c r="BB300" s="1083"/>
      <c r="BC300" s="1083"/>
      <c r="BD300" s="1083"/>
      <c r="BE300" s="1083"/>
      <c r="BF300" s="1083"/>
      <c r="BG300" s="1083"/>
      <c r="BH300" s="1083"/>
      <c r="BI300" s="1083"/>
      <c r="BJ300" s="1083"/>
      <c r="BK300" s="1083"/>
      <c r="BL300" s="1083"/>
      <c r="BM300" s="1083"/>
      <c r="BN300" s="1083"/>
      <c r="BO300" s="1083"/>
      <c r="BP300" s="1083"/>
      <c r="BQ300" s="1083"/>
      <c r="BR300" s="1083"/>
      <c r="BS300" s="1083"/>
      <c r="BT300" s="1083"/>
      <c r="BU300" s="1083"/>
      <c r="BV300" s="1083"/>
      <c r="BW300" s="1083"/>
      <c r="BX300" s="1083"/>
      <c r="BY300" s="1083"/>
      <c r="BZ300" s="1083"/>
      <c r="CA300" s="1083"/>
      <c r="CB300" s="1083"/>
      <c r="CC300" s="1083"/>
      <c r="CD300" s="1083"/>
      <c r="CE300" s="1083"/>
    </row>
    <row r="301" spans="1:83" s="88" customFormat="1" ht="51" customHeight="1">
      <c r="A301" s="1108"/>
      <c r="B301" s="1237" t="s">
        <v>670</v>
      </c>
      <c r="C301" s="1105"/>
      <c r="D301" s="1105"/>
      <c r="E301" s="1109"/>
      <c r="F301" s="1109"/>
      <c r="G301" s="1109"/>
      <c r="H301" s="1227">
        <v>110</v>
      </c>
      <c r="I301" s="1227">
        <v>70</v>
      </c>
      <c r="J301" s="1227">
        <v>40</v>
      </c>
      <c r="K301" s="1227">
        <v>60</v>
      </c>
      <c r="L301" s="1227">
        <v>40</v>
      </c>
      <c r="M301" s="1227">
        <v>40</v>
      </c>
      <c r="N301" s="336" t="s">
        <v>1225</v>
      </c>
      <c r="O301" s="336" t="s">
        <v>1232</v>
      </c>
      <c r="P301" s="336" t="s">
        <v>1233</v>
      </c>
      <c r="Q301" s="336" t="s">
        <v>1233</v>
      </c>
      <c r="R301" s="336" t="s">
        <v>1233</v>
      </c>
      <c r="S301" s="336" t="s">
        <v>1236</v>
      </c>
      <c r="T301" s="178">
        <v>126.49999999999999</v>
      </c>
      <c r="U301" s="493">
        <v>77</v>
      </c>
      <c r="V301" s="493">
        <v>42</v>
      </c>
      <c r="W301" s="493">
        <v>63</v>
      </c>
      <c r="X301" s="493">
        <v>42</v>
      </c>
      <c r="Y301" s="493">
        <v>42</v>
      </c>
      <c r="Z301" s="1135"/>
      <c r="AA301" s="1135"/>
      <c r="AB301" s="1135"/>
      <c r="AC301" s="1135"/>
      <c r="AD301" s="1135"/>
      <c r="AE301" s="1135"/>
      <c r="AF301" s="1135"/>
      <c r="AG301" s="1083"/>
      <c r="AH301" s="1083"/>
      <c r="AI301" s="1083"/>
      <c r="AJ301" s="1083"/>
      <c r="AK301" s="1083"/>
      <c r="AL301" s="1083"/>
      <c r="AM301" s="1083"/>
      <c r="AN301" s="1083"/>
      <c r="AO301" s="1083"/>
      <c r="AP301" s="1083"/>
      <c r="AQ301" s="1083"/>
      <c r="AR301" s="1083"/>
      <c r="AS301" s="1083"/>
      <c r="AT301" s="1083"/>
      <c r="AU301" s="1083"/>
      <c r="AV301" s="1083"/>
      <c r="AW301" s="1083"/>
      <c r="AX301" s="1083"/>
      <c r="AY301" s="1083"/>
      <c r="AZ301" s="1083"/>
      <c r="BA301" s="1083"/>
      <c r="BB301" s="1083"/>
      <c r="BC301" s="1083"/>
      <c r="BD301" s="1083"/>
      <c r="BE301" s="1083"/>
      <c r="BF301" s="1083"/>
      <c r="BG301" s="1083"/>
      <c r="BH301" s="1083"/>
      <c r="BI301" s="1083"/>
      <c r="BJ301" s="1083"/>
      <c r="BK301" s="1083"/>
      <c r="BL301" s="1083"/>
      <c r="BM301" s="1083"/>
      <c r="BN301" s="1083"/>
      <c r="BO301" s="1083"/>
      <c r="BP301" s="1083"/>
      <c r="BQ301" s="1083"/>
      <c r="BR301" s="1083"/>
      <c r="BS301" s="1083"/>
      <c r="BT301" s="1083"/>
      <c r="BU301" s="1083"/>
      <c r="BV301" s="1083"/>
      <c r="BW301" s="1083"/>
      <c r="BX301" s="1083"/>
      <c r="BY301" s="1083"/>
      <c r="BZ301" s="1083"/>
      <c r="CA301" s="1083"/>
      <c r="CB301" s="1083"/>
      <c r="CC301" s="1083"/>
      <c r="CD301" s="1083"/>
      <c r="CE301" s="1083"/>
    </row>
    <row r="302" spans="1:83" s="88" customFormat="1" ht="15.75">
      <c r="A302" s="1233" t="s">
        <v>306</v>
      </c>
      <c r="B302" s="1241" t="s">
        <v>144</v>
      </c>
      <c r="C302" s="1105"/>
      <c r="D302" s="1105"/>
      <c r="E302" s="1104"/>
      <c r="F302" s="1105"/>
      <c r="G302" s="1105"/>
      <c r="H302" s="1105"/>
      <c r="I302" s="1105"/>
      <c r="J302" s="1105"/>
      <c r="K302" s="1104"/>
      <c r="L302" s="1104"/>
      <c r="M302" s="1104"/>
      <c r="N302" s="336"/>
      <c r="O302" s="336"/>
      <c r="P302" s="336"/>
      <c r="Q302" s="336"/>
      <c r="R302" s="336"/>
      <c r="S302" s="336"/>
      <c r="T302" s="178"/>
      <c r="U302" s="493"/>
      <c r="V302" s="493"/>
      <c r="W302" s="493"/>
      <c r="X302" s="493"/>
      <c r="Y302" s="493"/>
      <c r="Z302" s="1105"/>
      <c r="AA302" s="1105"/>
      <c r="AB302" s="1105"/>
      <c r="AC302" s="1104"/>
      <c r="AD302" s="1104"/>
      <c r="AE302" s="1104"/>
      <c r="AF302" s="1105"/>
      <c r="AG302" s="1083"/>
      <c r="AH302" s="1083"/>
      <c r="AI302" s="1083"/>
      <c r="AJ302" s="1083"/>
      <c r="AK302" s="1083"/>
      <c r="AL302" s="1083"/>
      <c r="AM302" s="1083"/>
      <c r="AN302" s="1083"/>
      <c r="AO302" s="1083"/>
      <c r="AP302" s="1083"/>
      <c r="AQ302" s="1083"/>
      <c r="AR302" s="1083"/>
      <c r="AS302" s="1083"/>
      <c r="AT302" s="1083"/>
      <c r="AU302" s="1083"/>
      <c r="AV302" s="1083"/>
      <c r="AW302" s="1083"/>
      <c r="AX302" s="1083"/>
      <c r="AY302" s="1083"/>
      <c r="AZ302" s="1083"/>
      <c r="BA302" s="1083"/>
      <c r="BB302" s="1083"/>
      <c r="BC302" s="1083"/>
      <c r="BD302" s="1083"/>
      <c r="BE302" s="1083"/>
      <c r="BF302" s="1083"/>
      <c r="BG302" s="1083"/>
      <c r="BH302" s="1083"/>
      <c r="BI302" s="1083"/>
      <c r="BJ302" s="1083"/>
      <c r="BK302" s="1083"/>
      <c r="BL302" s="1083"/>
      <c r="BM302" s="1083"/>
      <c r="BN302" s="1083"/>
      <c r="BO302" s="1083"/>
      <c r="BP302" s="1083"/>
      <c r="BQ302" s="1083"/>
      <c r="BR302" s="1083"/>
      <c r="BS302" s="1083"/>
      <c r="BT302" s="1083"/>
      <c r="BU302" s="1083"/>
      <c r="BV302" s="1083"/>
      <c r="BW302" s="1083"/>
      <c r="BX302" s="1083"/>
      <c r="BY302" s="1083"/>
      <c r="BZ302" s="1083"/>
      <c r="CA302" s="1083"/>
      <c r="CB302" s="1083"/>
      <c r="CC302" s="1083"/>
      <c r="CD302" s="1083"/>
      <c r="CE302" s="1083"/>
    </row>
    <row r="303" spans="1:83" s="88" customFormat="1" ht="31.5">
      <c r="A303" s="1103" t="s">
        <v>84</v>
      </c>
      <c r="B303" s="1237" t="s">
        <v>527</v>
      </c>
      <c r="C303" s="1104" t="s">
        <v>674</v>
      </c>
      <c r="D303" s="1104" t="s">
        <v>675</v>
      </c>
      <c r="E303" s="1104" t="s">
        <v>527</v>
      </c>
      <c r="F303" s="1104" t="s">
        <v>676</v>
      </c>
      <c r="G303" s="1104" t="s">
        <v>677</v>
      </c>
      <c r="H303" s="1143">
        <v>1700</v>
      </c>
      <c r="I303" s="1143"/>
      <c r="J303" s="1143"/>
      <c r="K303" s="1104"/>
      <c r="L303" s="1104"/>
      <c r="M303" s="1104"/>
      <c r="N303" s="336">
        <v>1.25</v>
      </c>
      <c r="O303" s="336"/>
      <c r="P303" s="336"/>
      <c r="Q303" s="336"/>
      <c r="R303" s="336"/>
      <c r="S303" s="336"/>
      <c r="T303" s="178">
        <v>2125</v>
      </c>
      <c r="U303" s="493"/>
      <c r="V303" s="493"/>
      <c r="W303" s="493"/>
      <c r="X303" s="493"/>
      <c r="Y303" s="493"/>
      <c r="Z303" s="1143">
        <v>2200</v>
      </c>
      <c r="AA303" s="1143"/>
      <c r="AB303" s="1143"/>
      <c r="AC303" s="1104"/>
      <c r="AD303" s="1104"/>
      <c r="AE303" s="1104"/>
      <c r="AF303" s="1105" t="s">
        <v>125</v>
      </c>
      <c r="AG303" s="1083"/>
      <c r="AH303" s="1083"/>
      <c r="AI303" s="1083"/>
      <c r="AJ303" s="1083"/>
      <c r="AK303" s="1083"/>
      <c r="AL303" s="1083"/>
      <c r="AM303" s="1083"/>
      <c r="AN303" s="1083"/>
      <c r="AO303" s="1083"/>
      <c r="AP303" s="1083"/>
      <c r="AQ303" s="1083"/>
      <c r="AR303" s="1083"/>
      <c r="AS303" s="1083"/>
      <c r="AT303" s="1083"/>
      <c r="AU303" s="1083"/>
      <c r="AV303" s="1083"/>
      <c r="AW303" s="1083"/>
      <c r="AX303" s="1083"/>
      <c r="AY303" s="1083"/>
      <c r="AZ303" s="1083"/>
      <c r="BA303" s="1083"/>
      <c r="BB303" s="1083"/>
      <c r="BC303" s="1083"/>
      <c r="BD303" s="1083"/>
      <c r="BE303" s="1083"/>
      <c r="BF303" s="1083"/>
      <c r="BG303" s="1083"/>
      <c r="BH303" s="1083"/>
      <c r="BI303" s="1083"/>
      <c r="BJ303" s="1083"/>
      <c r="BK303" s="1083"/>
      <c r="BL303" s="1083"/>
      <c r="BM303" s="1083"/>
      <c r="BN303" s="1083"/>
      <c r="BO303" s="1083"/>
      <c r="BP303" s="1083"/>
      <c r="BQ303" s="1083"/>
      <c r="BR303" s="1083"/>
      <c r="BS303" s="1083"/>
      <c r="BT303" s="1083"/>
      <c r="BU303" s="1083"/>
      <c r="BV303" s="1083"/>
      <c r="BW303" s="1083"/>
      <c r="BX303" s="1083"/>
      <c r="BY303" s="1083"/>
      <c r="BZ303" s="1083"/>
      <c r="CA303" s="1083"/>
      <c r="CB303" s="1083"/>
      <c r="CC303" s="1083"/>
      <c r="CD303" s="1083"/>
      <c r="CE303" s="1083"/>
    </row>
    <row r="304" spans="1:83" s="88" customFormat="1" ht="31.5">
      <c r="A304" s="1103" t="s">
        <v>85</v>
      </c>
      <c r="B304" s="1237" t="s">
        <v>527</v>
      </c>
      <c r="C304" s="1104" t="s">
        <v>678</v>
      </c>
      <c r="D304" s="1104" t="s">
        <v>679</v>
      </c>
      <c r="E304" s="1104" t="s">
        <v>527</v>
      </c>
      <c r="F304" s="1104" t="s">
        <v>677</v>
      </c>
      <c r="G304" s="1104" t="s">
        <v>680</v>
      </c>
      <c r="H304" s="1143">
        <v>1400</v>
      </c>
      <c r="I304" s="1143">
        <v>910</v>
      </c>
      <c r="J304" s="1143"/>
      <c r="K304" s="1104"/>
      <c r="L304" s="1104"/>
      <c r="M304" s="1104"/>
      <c r="N304" s="336">
        <v>1.2</v>
      </c>
      <c r="O304" s="336">
        <v>1.1499999999999999</v>
      </c>
      <c r="P304" s="336"/>
      <c r="Q304" s="336"/>
      <c r="R304" s="336"/>
      <c r="S304" s="336"/>
      <c r="T304" s="178">
        <v>1680</v>
      </c>
      <c r="U304" s="493">
        <v>1046.5</v>
      </c>
      <c r="V304" s="493"/>
      <c r="W304" s="493"/>
      <c r="X304" s="493"/>
      <c r="Y304" s="493"/>
      <c r="Z304" s="1143">
        <v>1750</v>
      </c>
      <c r="AA304" s="1143">
        <v>1050</v>
      </c>
      <c r="AB304" s="1143"/>
      <c r="AC304" s="1104"/>
      <c r="AD304" s="1104"/>
      <c r="AE304" s="1104"/>
      <c r="AF304" s="1105" t="s">
        <v>133</v>
      </c>
      <c r="AG304" s="1083"/>
      <c r="AH304" s="1083"/>
      <c r="AI304" s="1083"/>
      <c r="AJ304" s="1083"/>
      <c r="AK304" s="1083"/>
      <c r="AL304" s="1083"/>
      <c r="AM304" s="1083"/>
      <c r="AN304" s="1083"/>
      <c r="AO304" s="1083"/>
      <c r="AP304" s="1083"/>
      <c r="AQ304" s="1083"/>
      <c r="AR304" s="1083"/>
      <c r="AS304" s="1083"/>
      <c r="AT304" s="1083"/>
      <c r="AU304" s="1083"/>
      <c r="AV304" s="1083"/>
      <c r="AW304" s="1083"/>
      <c r="AX304" s="1083"/>
      <c r="AY304" s="1083"/>
      <c r="AZ304" s="1083"/>
      <c r="BA304" s="1083"/>
      <c r="BB304" s="1083"/>
      <c r="BC304" s="1083"/>
      <c r="BD304" s="1083"/>
      <c r="BE304" s="1083"/>
      <c r="BF304" s="1083"/>
      <c r="BG304" s="1083"/>
      <c r="BH304" s="1083"/>
      <c r="BI304" s="1083"/>
      <c r="BJ304" s="1083"/>
      <c r="BK304" s="1083"/>
      <c r="BL304" s="1083"/>
      <c r="BM304" s="1083"/>
      <c r="BN304" s="1083"/>
      <c r="BO304" s="1083"/>
      <c r="BP304" s="1083"/>
      <c r="BQ304" s="1083"/>
      <c r="BR304" s="1083"/>
      <c r="BS304" s="1083"/>
      <c r="BT304" s="1083"/>
      <c r="BU304" s="1083"/>
      <c r="BV304" s="1083"/>
      <c r="BW304" s="1083"/>
      <c r="BX304" s="1083"/>
      <c r="BY304" s="1083"/>
      <c r="BZ304" s="1083"/>
      <c r="CA304" s="1083"/>
      <c r="CB304" s="1083"/>
      <c r="CC304" s="1083"/>
      <c r="CD304" s="1083"/>
      <c r="CE304" s="1083"/>
    </row>
    <row r="305" spans="1:83" s="88" customFormat="1" ht="31.5">
      <c r="A305" s="1103" t="s">
        <v>86</v>
      </c>
      <c r="B305" s="1237" t="s">
        <v>527</v>
      </c>
      <c r="C305" s="1104" t="s">
        <v>681</v>
      </c>
      <c r="D305" s="1104" t="s">
        <v>682</v>
      </c>
      <c r="E305" s="1104" t="s">
        <v>527</v>
      </c>
      <c r="F305" s="1104" t="s">
        <v>683</v>
      </c>
      <c r="G305" s="1104" t="s">
        <v>684</v>
      </c>
      <c r="H305" s="1105">
        <v>1400</v>
      </c>
      <c r="I305" s="1105">
        <v>910</v>
      </c>
      <c r="J305" s="1105">
        <v>370</v>
      </c>
      <c r="K305" s="1104"/>
      <c r="L305" s="1104"/>
      <c r="M305" s="1104"/>
      <c r="N305" s="336">
        <v>1.2</v>
      </c>
      <c r="O305" s="336">
        <v>1.1499999999999999</v>
      </c>
      <c r="P305" s="336">
        <v>1.1000000000000001</v>
      </c>
      <c r="Q305" s="336"/>
      <c r="R305" s="336"/>
      <c r="S305" s="336"/>
      <c r="T305" s="178">
        <v>1680</v>
      </c>
      <c r="U305" s="493">
        <v>1046.5</v>
      </c>
      <c r="V305" s="493">
        <v>407.00000000000006</v>
      </c>
      <c r="W305" s="493"/>
      <c r="X305" s="493"/>
      <c r="Y305" s="493"/>
      <c r="Z305" s="1105">
        <v>1750</v>
      </c>
      <c r="AA305" s="1105">
        <v>1080</v>
      </c>
      <c r="AB305" s="1105">
        <v>420</v>
      </c>
      <c r="AC305" s="1104"/>
      <c r="AD305" s="1104"/>
      <c r="AE305" s="1104"/>
      <c r="AF305" s="1105" t="s">
        <v>133</v>
      </c>
      <c r="AG305" s="1083"/>
      <c r="AH305" s="1083"/>
      <c r="AI305" s="1083"/>
      <c r="AJ305" s="1083"/>
      <c r="AK305" s="1083"/>
      <c r="AL305" s="1083"/>
      <c r="AM305" s="1083"/>
      <c r="AN305" s="1083"/>
      <c r="AO305" s="1083"/>
      <c r="AP305" s="1083"/>
      <c r="AQ305" s="1083"/>
      <c r="AR305" s="1083"/>
      <c r="AS305" s="1083"/>
      <c r="AT305" s="1083"/>
      <c r="AU305" s="1083"/>
      <c r="AV305" s="1083"/>
      <c r="AW305" s="1083"/>
      <c r="AX305" s="1083"/>
      <c r="AY305" s="1083"/>
      <c r="AZ305" s="1083"/>
      <c r="BA305" s="1083"/>
      <c r="BB305" s="1083"/>
      <c r="BC305" s="1083"/>
      <c r="BD305" s="1083"/>
      <c r="BE305" s="1083"/>
      <c r="BF305" s="1083"/>
      <c r="BG305" s="1083"/>
      <c r="BH305" s="1083"/>
      <c r="BI305" s="1083"/>
      <c r="BJ305" s="1083"/>
      <c r="BK305" s="1083"/>
      <c r="BL305" s="1083"/>
      <c r="BM305" s="1083"/>
      <c r="BN305" s="1083"/>
      <c r="BO305" s="1083"/>
      <c r="BP305" s="1083"/>
      <c r="BQ305" s="1083"/>
      <c r="BR305" s="1083"/>
      <c r="BS305" s="1083"/>
      <c r="BT305" s="1083"/>
      <c r="BU305" s="1083"/>
      <c r="BV305" s="1083"/>
      <c r="BW305" s="1083"/>
      <c r="BX305" s="1083"/>
      <c r="BY305" s="1083"/>
      <c r="BZ305" s="1083"/>
      <c r="CA305" s="1083"/>
      <c r="CB305" s="1083"/>
      <c r="CC305" s="1083"/>
      <c r="CD305" s="1083"/>
      <c r="CE305" s="1083"/>
    </row>
    <row r="306" spans="1:83" s="88" customFormat="1" ht="63">
      <c r="A306" s="1103" t="s">
        <v>87</v>
      </c>
      <c r="B306" s="1237" t="s">
        <v>527</v>
      </c>
      <c r="C306" s="1104" t="s">
        <v>685</v>
      </c>
      <c r="D306" s="1104" t="s">
        <v>686</v>
      </c>
      <c r="E306" s="1104" t="s">
        <v>527</v>
      </c>
      <c r="F306" s="1104" t="s">
        <v>684</v>
      </c>
      <c r="G306" s="1104" t="s">
        <v>760</v>
      </c>
      <c r="H306" s="1105">
        <v>840</v>
      </c>
      <c r="I306" s="1105">
        <v>360</v>
      </c>
      <c r="J306" s="1105">
        <v>180</v>
      </c>
      <c r="K306" s="1104"/>
      <c r="L306" s="1104"/>
      <c r="M306" s="1104"/>
      <c r="N306" s="336">
        <v>1.1499999999999999</v>
      </c>
      <c r="O306" s="336">
        <v>1.1000000000000001</v>
      </c>
      <c r="P306" s="336">
        <v>1.05</v>
      </c>
      <c r="Q306" s="336"/>
      <c r="R306" s="336"/>
      <c r="S306" s="336"/>
      <c r="T306" s="178">
        <v>965.99999999999989</v>
      </c>
      <c r="U306" s="493">
        <v>396.00000000000006</v>
      </c>
      <c r="V306" s="493">
        <v>189</v>
      </c>
      <c r="W306" s="493"/>
      <c r="X306" s="493"/>
      <c r="Y306" s="493"/>
      <c r="Z306" s="1105">
        <v>980</v>
      </c>
      <c r="AA306" s="1105">
        <v>410</v>
      </c>
      <c r="AB306" s="1105">
        <v>190</v>
      </c>
      <c r="AC306" s="1104"/>
      <c r="AD306" s="1104"/>
      <c r="AE306" s="1104"/>
      <c r="AF306" s="1105" t="s">
        <v>123</v>
      </c>
      <c r="AG306" s="1083"/>
      <c r="AH306" s="1083"/>
      <c r="AI306" s="1083"/>
      <c r="AJ306" s="1083"/>
      <c r="AK306" s="1083"/>
      <c r="AL306" s="1083"/>
      <c r="AM306" s="1083"/>
      <c r="AN306" s="1083"/>
      <c r="AO306" s="1083"/>
      <c r="AP306" s="1083"/>
      <c r="AQ306" s="1083"/>
      <c r="AR306" s="1083"/>
      <c r="AS306" s="1083"/>
      <c r="AT306" s="1083"/>
      <c r="AU306" s="1083"/>
      <c r="AV306" s="1083"/>
      <c r="AW306" s="1083"/>
      <c r="AX306" s="1083"/>
      <c r="AY306" s="1083"/>
      <c r="AZ306" s="1083"/>
      <c r="BA306" s="1083"/>
      <c r="BB306" s="1083"/>
      <c r="BC306" s="1083"/>
      <c r="BD306" s="1083"/>
      <c r="BE306" s="1083"/>
      <c r="BF306" s="1083"/>
      <c r="BG306" s="1083"/>
      <c r="BH306" s="1083"/>
      <c r="BI306" s="1083"/>
      <c r="BJ306" s="1083"/>
      <c r="BK306" s="1083"/>
      <c r="BL306" s="1083"/>
      <c r="BM306" s="1083"/>
      <c r="BN306" s="1083"/>
      <c r="BO306" s="1083"/>
      <c r="BP306" s="1083"/>
      <c r="BQ306" s="1083"/>
      <c r="BR306" s="1083"/>
      <c r="BS306" s="1083"/>
      <c r="BT306" s="1083"/>
      <c r="BU306" s="1083"/>
      <c r="BV306" s="1083"/>
      <c r="BW306" s="1083"/>
      <c r="BX306" s="1083"/>
      <c r="BY306" s="1083"/>
      <c r="BZ306" s="1083"/>
      <c r="CA306" s="1083"/>
      <c r="CB306" s="1083"/>
      <c r="CC306" s="1083"/>
      <c r="CD306" s="1083"/>
      <c r="CE306" s="1083"/>
    </row>
    <row r="307" spans="1:83" s="88" customFormat="1" ht="46.15" customHeight="1">
      <c r="A307" s="1103" t="s">
        <v>101</v>
      </c>
      <c r="B307" s="1237" t="s">
        <v>134</v>
      </c>
      <c r="C307" s="1104" t="s">
        <v>687</v>
      </c>
      <c r="D307" s="1104" t="s">
        <v>688</v>
      </c>
      <c r="E307" s="1107" t="s">
        <v>134</v>
      </c>
      <c r="F307" s="1107" t="s">
        <v>135</v>
      </c>
      <c r="G307" s="1121" t="s">
        <v>136</v>
      </c>
      <c r="H307" s="1121">
        <v>700</v>
      </c>
      <c r="I307" s="1121">
        <v>460</v>
      </c>
      <c r="J307" s="1121">
        <v>280</v>
      </c>
      <c r="K307" s="1121"/>
      <c r="L307" s="1121"/>
      <c r="M307" s="1121"/>
      <c r="N307" s="336">
        <v>1.1499999999999999</v>
      </c>
      <c r="O307" s="336">
        <v>1.1000000000000001</v>
      </c>
      <c r="P307" s="336">
        <v>1.05</v>
      </c>
      <c r="Q307" s="1242"/>
      <c r="R307" s="1242"/>
      <c r="S307" s="1242"/>
      <c r="T307" s="412">
        <v>1300</v>
      </c>
      <c r="U307" s="1144">
        <v>770</v>
      </c>
      <c r="V307" s="1144">
        <v>560</v>
      </c>
      <c r="W307" s="816"/>
      <c r="X307" s="816"/>
      <c r="Y307" s="811"/>
      <c r="Z307" s="1121">
        <v>770</v>
      </c>
      <c r="AA307" s="1121">
        <v>490</v>
      </c>
      <c r="AB307" s="1121">
        <v>300</v>
      </c>
      <c r="AC307" s="1107"/>
      <c r="AD307" s="1107"/>
      <c r="AE307" s="1107"/>
      <c r="AF307" s="1107" t="s">
        <v>137</v>
      </c>
      <c r="AG307" s="1083"/>
      <c r="AH307" s="1083"/>
      <c r="AI307" s="1083"/>
      <c r="AJ307" s="1083"/>
      <c r="AK307" s="1083"/>
      <c r="AL307" s="1083"/>
      <c r="AM307" s="1083"/>
      <c r="AN307" s="1083"/>
      <c r="AO307" s="1083"/>
      <c r="AP307" s="1083"/>
      <c r="AQ307" s="1083"/>
      <c r="AR307" s="1083"/>
      <c r="AS307" s="1083"/>
      <c r="AT307" s="1083"/>
      <c r="AU307" s="1083"/>
      <c r="AV307" s="1083"/>
      <c r="AW307" s="1083"/>
      <c r="AX307" s="1083"/>
      <c r="AY307" s="1083"/>
      <c r="AZ307" s="1083"/>
      <c r="BA307" s="1083"/>
      <c r="BB307" s="1083"/>
      <c r="BC307" s="1083"/>
      <c r="BD307" s="1083"/>
      <c r="BE307" s="1083"/>
      <c r="BF307" s="1083"/>
      <c r="BG307" s="1083"/>
      <c r="BH307" s="1083"/>
      <c r="BI307" s="1083"/>
      <c r="BJ307" s="1083"/>
      <c r="BK307" s="1083"/>
      <c r="BL307" s="1083"/>
      <c r="BM307" s="1083"/>
      <c r="BN307" s="1083"/>
      <c r="BO307" s="1083"/>
      <c r="BP307" s="1083"/>
      <c r="BQ307" s="1083"/>
      <c r="BR307" s="1083"/>
      <c r="BS307" s="1083"/>
      <c r="BT307" s="1083"/>
      <c r="BU307" s="1083"/>
      <c r="BV307" s="1083"/>
      <c r="BW307" s="1083"/>
      <c r="BX307" s="1083"/>
      <c r="BY307" s="1083"/>
      <c r="BZ307" s="1083"/>
      <c r="CA307" s="1083"/>
      <c r="CB307" s="1083"/>
      <c r="CC307" s="1083"/>
      <c r="CD307" s="1083"/>
      <c r="CE307" s="1083"/>
    </row>
    <row r="308" spans="1:83" s="88" customFormat="1" ht="31.5">
      <c r="A308" s="1103" t="s">
        <v>102</v>
      </c>
      <c r="B308" s="1237" t="s">
        <v>134</v>
      </c>
      <c r="C308" s="1104" t="s">
        <v>689</v>
      </c>
      <c r="D308" s="1104" t="s">
        <v>690</v>
      </c>
      <c r="E308" s="1109"/>
      <c r="F308" s="1109"/>
      <c r="G308" s="1121"/>
      <c r="H308" s="1121"/>
      <c r="I308" s="1121"/>
      <c r="J308" s="1121"/>
      <c r="K308" s="1121"/>
      <c r="L308" s="1121"/>
      <c r="M308" s="1121"/>
      <c r="N308" s="336">
        <v>1.1000000000000001</v>
      </c>
      <c r="O308" s="336">
        <v>1.05</v>
      </c>
      <c r="P308" s="336">
        <v>1.05</v>
      </c>
      <c r="Q308" s="1242"/>
      <c r="R308" s="1242"/>
      <c r="S308" s="1242"/>
      <c r="T308" s="94">
        <v>700</v>
      </c>
      <c r="U308" s="1105">
        <v>460</v>
      </c>
      <c r="V308" s="1105">
        <v>280</v>
      </c>
      <c r="W308" s="817"/>
      <c r="X308" s="817"/>
      <c r="Y308" s="811"/>
      <c r="Z308" s="1121"/>
      <c r="AA308" s="1121"/>
      <c r="AB308" s="1121"/>
      <c r="AC308" s="1109"/>
      <c r="AD308" s="1109"/>
      <c r="AE308" s="1109"/>
      <c r="AF308" s="1109"/>
      <c r="AG308" s="1083"/>
      <c r="AH308" s="1083"/>
      <c r="AI308" s="1083"/>
      <c r="AJ308" s="1083"/>
      <c r="AK308" s="1083"/>
      <c r="AL308" s="1083"/>
      <c r="AM308" s="1083"/>
      <c r="AN308" s="1083"/>
      <c r="AO308" s="1083"/>
      <c r="AP308" s="1083"/>
      <c r="AQ308" s="1083"/>
      <c r="AR308" s="1083"/>
      <c r="AS308" s="1083"/>
      <c r="AT308" s="1083"/>
      <c r="AU308" s="1083"/>
      <c r="AV308" s="1083"/>
      <c r="AW308" s="1083"/>
      <c r="AX308" s="1083"/>
      <c r="AY308" s="1083"/>
      <c r="AZ308" s="1083"/>
      <c r="BA308" s="1083"/>
      <c r="BB308" s="1083"/>
      <c r="BC308" s="1083"/>
      <c r="BD308" s="1083"/>
      <c r="BE308" s="1083"/>
      <c r="BF308" s="1083"/>
      <c r="BG308" s="1083"/>
      <c r="BH308" s="1083"/>
      <c r="BI308" s="1083"/>
      <c r="BJ308" s="1083"/>
      <c r="BK308" s="1083"/>
      <c r="BL308" s="1083"/>
      <c r="BM308" s="1083"/>
      <c r="BN308" s="1083"/>
      <c r="BO308" s="1083"/>
      <c r="BP308" s="1083"/>
      <c r="BQ308" s="1083"/>
      <c r="BR308" s="1083"/>
      <c r="BS308" s="1083"/>
      <c r="BT308" s="1083"/>
      <c r="BU308" s="1083"/>
      <c r="BV308" s="1083"/>
      <c r="BW308" s="1083"/>
      <c r="BX308" s="1083"/>
      <c r="BY308" s="1083"/>
      <c r="BZ308" s="1083"/>
      <c r="CA308" s="1083"/>
      <c r="CB308" s="1083"/>
      <c r="CC308" s="1083"/>
      <c r="CD308" s="1083"/>
      <c r="CE308" s="1083"/>
    </row>
    <row r="309" spans="1:83" s="88" customFormat="1" ht="47.25">
      <c r="A309" s="1103" t="s">
        <v>159</v>
      </c>
      <c r="B309" s="1237" t="s">
        <v>740</v>
      </c>
      <c r="C309" s="1104" t="s">
        <v>741</v>
      </c>
      <c r="D309" s="1104" t="s">
        <v>742</v>
      </c>
      <c r="E309" s="1104" t="s">
        <v>134</v>
      </c>
      <c r="F309" s="1104" t="s">
        <v>743</v>
      </c>
      <c r="G309" s="1104" t="s">
        <v>744</v>
      </c>
      <c r="H309" s="1105">
        <v>130</v>
      </c>
      <c r="I309" s="1105">
        <v>80</v>
      </c>
      <c r="J309" s="1105">
        <v>70</v>
      </c>
      <c r="K309" s="1104"/>
      <c r="L309" s="1104"/>
      <c r="M309" s="1104"/>
      <c r="N309" s="336">
        <v>1.1000000000000001</v>
      </c>
      <c r="O309" s="336">
        <v>1.05</v>
      </c>
      <c r="P309" s="336">
        <v>1.05</v>
      </c>
      <c r="Q309" s="336"/>
      <c r="R309" s="336"/>
      <c r="S309" s="336"/>
      <c r="T309" s="178">
        <v>143</v>
      </c>
      <c r="U309" s="493">
        <v>84</v>
      </c>
      <c r="V309" s="493">
        <v>73.5</v>
      </c>
      <c r="W309" s="493"/>
      <c r="X309" s="493"/>
      <c r="Y309" s="493"/>
      <c r="Z309" s="1105">
        <v>140</v>
      </c>
      <c r="AA309" s="1105">
        <v>90</v>
      </c>
      <c r="AB309" s="1105">
        <v>77</v>
      </c>
      <c r="AC309" s="1104"/>
      <c r="AD309" s="1104"/>
      <c r="AE309" s="1104"/>
      <c r="AF309" s="1105" t="s">
        <v>138</v>
      </c>
      <c r="AG309" s="1083"/>
      <c r="AH309" s="1083"/>
      <c r="AI309" s="1083"/>
      <c r="AJ309" s="1083"/>
      <c r="AK309" s="1083"/>
      <c r="AL309" s="1083"/>
      <c r="AM309" s="1083"/>
      <c r="AN309" s="1083"/>
      <c r="AO309" s="1083"/>
      <c r="AP309" s="1083"/>
      <c r="AQ309" s="1083"/>
      <c r="AR309" s="1083"/>
      <c r="AS309" s="1083"/>
      <c r="AT309" s="1083"/>
      <c r="AU309" s="1083"/>
      <c r="AV309" s="1083"/>
      <c r="AW309" s="1083"/>
      <c r="AX309" s="1083"/>
      <c r="AY309" s="1083"/>
      <c r="AZ309" s="1083"/>
      <c r="BA309" s="1083"/>
      <c r="BB309" s="1083"/>
      <c r="BC309" s="1083"/>
      <c r="BD309" s="1083"/>
      <c r="BE309" s="1083"/>
      <c r="BF309" s="1083"/>
      <c r="BG309" s="1083"/>
      <c r="BH309" s="1083"/>
      <c r="BI309" s="1083"/>
      <c r="BJ309" s="1083"/>
      <c r="BK309" s="1083"/>
      <c r="BL309" s="1083"/>
      <c r="BM309" s="1083"/>
      <c r="BN309" s="1083"/>
      <c r="BO309" s="1083"/>
      <c r="BP309" s="1083"/>
      <c r="BQ309" s="1083"/>
      <c r="BR309" s="1083"/>
      <c r="BS309" s="1083"/>
      <c r="BT309" s="1083"/>
      <c r="BU309" s="1083"/>
      <c r="BV309" s="1083"/>
      <c r="BW309" s="1083"/>
      <c r="BX309" s="1083"/>
      <c r="BY309" s="1083"/>
      <c r="BZ309" s="1083"/>
      <c r="CA309" s="1083"/>
      <c r="CB309" s="1083"/>
      <c r="CC309" s="1083"/>
      <c r="CD309" s="1083"/>
      <c r="CE309" s="1083"/>
    </row>
    <row r="310" spans="1:83" s="88" customFormat="1" ht="47.25">
      <c r="A310" s="1103" t="s">
        <v>246</v>
      </c>
      <c r="B310" s="1237" t="s">
        <v>43</v>
      </c>
      <c r="C310" s="1104" t="s">
        <v>691</v>
      </c>
      <c r="D310" s="1104" t="s">
        <v>692</v>
      </c>
      <c r="E310" s="1104" t="s">
        <v>43</v>
      </c>
      <c r="F310" s="1104" t="s">
        <v>760</v>
      </c>
      <c r="G310" s="1104" t="s">
        <v>761</v>
      </c>
      <c r="H310" s="1105">
        <v>600</v>
      </c>
      <c r="I310" s="1105">
        <v>380</v>
      </c>
      <c r="J310" s="1105">
        <v>290</v>
      </c>
      <c r="K310" s="1104"/>
      <c r="L310" s="1104"/>
      <c r="M310" s="1104"/>
      <c r="N310" s="336">
        <v>1.1000000000000001</v>
      </c>
      <c r="O310" s="336">
        <v>1.05</v>
      </c>
      <c r="P310" s="336">
        <v>1.05</v>
      </c>
      <c r="Q310" s="336"/>
      <c r="R310" s="336"/>
      <c r="S310" s="336"/>
      <c r="T310" s="178">
        <v>660</v>
      </c>
      <c r="U310" s="493">
        <v>399</v>
      </c>
      <c r="V310" s="493">
        <v>304.5</v>
      </c>
      <c r="W310" s="493"/>
      <c r="X310" s="493"/>
      <c r="Y310" s="493"/>
      <c r="Z310" s="1105">
        <v>680</v>
      </c>
      <c r="AA310" s="1105">
        <v>410</v>
      </c>
      <c r="AB310" s="1105">
        <v>310</v>
      </c>
      <c r="AC310" s="1104"/>
      <c r="AD310" s="1104"/>
      <c r="AE310" s="1104"/>
      <c r="AF310" s="1105" t="s">
        <v>123</v>
      </c>
      <c r="AG310" s="1083"/>
      <c r="AH310" s="1083"/>
      <c r="AI310" s="1083"/>
      <c r="AJ310" s="1083"/>
      <c r="AK310" s="1083"/>
      <c r="AL310" s="1083"/>
      <c r="AM310" s="1083"/>
      <c r="AN310" s="1083"/>
      <c r="AO310" s="1083"/>
      <c r="AP310" s="1083"/>
      <c r="AQ310" s="1083"/>
      <c r="AR310" s="1083"/>
      <c r="AS310" s="1083"/>
      <c r="AT310" s="1083"/>
      <c r="AU310" s="1083"/>
      <c r="AV310" s="1083"/>
      <c r="AW310" s="1083"/>
      <c r="AX310" s="1083"/>
      <c r="AY310" s="1083"/>
      <c r="AZ310" s="1083"/>
      <c r="BA310" s="1083"/>
      <c r="BB310" s="1083"/>
      <c r="BC310" s="1083"/>
      <c r="BD310" s="1083"/>
      <c r="BE310" s="1083"/>
      <c r="BF310" s="1083"/>
      <c r="BG310" s="1083"/>
      <c r="BH310" s="1083"/>
      <c r="BI310" s="1083"/>
      <c r="BJ310" s="1083"/>
      <c r="BK310" s="1083"/>
      <c r="BL310" s="1083"/>
      <c r="BM310" s="1083"/>
      <c r="BN310" s="1083"/>
      <c r="BO310" s="1083"/>
      <c r="BP310" s="1083"/>
      <c r="BQ310" s="1083"/>
      <c r="BR310" s="1083"/>
      <c r="BS310" s="1083"/>
      <c r="BT310" s="1083"/>
      <c r="BU310" s="1083"/>
      <c r="BV310" s="1083"/>
      <c r="BW310" s="1083"/>
      <c r="BX310" s="1083"/>
      <c r="BY310" s="1083"/>
      <c r="BZ310" s="1083"/>
      <c r="CA310" s="1083"/>
      <c r="CB310" s="1083"/>
      <c r="CC310" s="1083"/>
      <c r="CD310" s="1083"/>
      <c r="CE310" s="1083"/>
    </row>
    <row r="311" spans="1:83" s="88" customFormat="1" ht="47.25">
      <c r="A311" s="1103" t="s">
        <v>247</v>
      </c>
      <c r="B311" s="1237" t="s">
        <v>559</v>
      </c>
      <c r="C311" s="1105" t="s">
        <v>543</v>
      </c>
      <c r="D311" s="1105" t="s">
        <v>55</v>
      </c>
      <c r="E311" s="1104" t="s">
        <v>559</v>
      </c>
      <c r="F311" s="1105" t="s">
        <v>605</v>
      </c>
      <c r="G311" s="1105" t="s">
        <v>693</v>
      </c>
      <c r="H311" s="1143">
        <v>770</v>
      </c>
      <c r="I311" s="1143"/>
      <c r="J311" s="1143"/>
      <c r="K311" s="1104"/>
      <c r="L311" s="1104"/>
      <c r="M311" s="1104"/>
      <c r="N311" s="336">
        <v>1.1000000000000001</v>
      </c>
      <c r="O311" s="336"/>
      <c r="P311" s="336"/>
      <c r="Q311" s="336"/>
      <c r="R311" s="336"/>
      <c r="S311" s="336"/>
      <c r="T311" s="178">
        <v>847.00000000000011</v>
      </c>
      <c r="U311" s="493"/>
      <c r="V311" s="493"/>
      <c r="W311" s="493"/>
      <c r="X311" s="493"/>
      <c r="Y311" s="493"/>
      <c r="Z311" s="1143">
        <v>840</v>
      </c>
      <c r="AA311" s="1143"/>
      <c r="AB311" s="1143"/>
      <c r="AC311" s="1104"/>
      <c r="AD311" s="1104"/>
      <c r="AE311" s="1104"/>
      <c r="AF311" s="1105" t="s">
        <v>122</v>
      </c>
      <c r="AG311" s="1083"/>
      <c r="AH311" s="1083"/>
      <c r="AI311" s="1083"/>
      <c r="AJ311" s="1083"/>
      <c r="AK311" s="1083"/>
      <c r="AL311" s="1083"/>
      <c r="AM311" s="1083"/>
      <c r="AN311" s="1083"/>
      <c r="AO311" s="1083"/>
      <c r="AP311" s="1083"/>
      <c r="AQ311" s="1083"/>
      <c r="AR311" s="1083"/>
      <c r="AS311" s="1083"/>
      <c r="AT311" s="1083"/>
      <c r="AU311" s="1083"/>
      <c r="AV311" s="1083"/>
      <c r="AW311" s="1083"/>
      <c r="AX311" s="1083"/>
      <c r="AY311" s="1083"/>
      <c r="AZ311" s="1083"/>
      <c r="BA311" s="1083"/>
      <c r="BB311" s="1083"/>
      <c r="BC311" s="1083"/>
      <c r="BD311" s="1083"/>
      <c r="BE311" s="1083"/>
      <c r="BF311" s="1083"/>
      <c r="BG311" s="1083"/>
      <c r="BH311" s="1083"/>
      <c r="BI311" s="1083"/>
      <c r="BJ311" s="1083"/>
      <c r="BK311" s="1083"/>
      <c r="BL311" s="1083"/>
      <c r="BM311" s="1083"/>
      <c r="BN311" s="1083"/>
      <c r="BO311" s="1083"/>
      <c r="BP311" s="1083"/>
      <c r="BQ311" s="1083"/>
      <c r="BR311" s="1083"/>
      <c r="BS311" s="1083"/>
      <c r="BT311" s="1083"/>
      <c r="BU311" s="1083"/>
      <c r="BV311" s="1083"/>
      <c r="BW311" s="1083"/>
      <c r="BX311" s="1083"/>
      <c r="BY311" s="1083"/>
      <c r="BZ311" s="1083"/>
      <c r="CA311" s="1083"/>
      <c r="CB311" s="1083"/>
      <c r="CC311" s="1083"/>
      <c r="CD311" s="1083"/>
      <c r="CE311" s="1083"/>
    </row>
    <row r="312" spans="1:83" s="88" customFormat="1" ht="47.25">
      <c r="A312" s="1103" t="s">
        <v>248</v>
      </c>
      <c r="B312" s="1237" t="s">
        <v>533</v>
      </c>
      <c r="C312" s="1105" t="s">
        <v>543</v>
      </c>
      <c r="D312" s="1105" t="s">
        <v>55</v>
      </c>
      <c r="E312" s="1104" t="s">
        <v>533</v>
      </c>
      <c r="F312" s="1105" t="s">
        <v>694</v>
      </c>
      <c r="G312" s="1105" t="s">
        <v>694</v>
      </c>
      <c r="H312" s="1143">
        <v>1100</v>
      </c>
      <c r="I312" s="1143"/>
      <c r="J312" s="1143"/>
      <c r="K312" s="1104"/>
      <c r="L312" s="1104"/>
      <c r="M312" s="1104"/>
      <c r="N312" s="336">
        <v>1.1499999999999999</v>
      </c>
      <c r="O312" s="336"/>
      <c r="P312" s="336"/>
      <c r="Q312" s="336"/>
      <c r="R312" s="336"/>
      <c r="S312" s="336"/>
      <c r="T312" s="178">
        <v>1265</v>
      </c>
      <c r="U312" s="493"/>
      <c r="V312" s="493"/>
      <c r="W312" s="493"/>
      <c r="X312" s="493"/>
      <c r="Y312" s="493"/>
      <c r="Z312" s="1143">
        <v>1320</v>
      </c>
      <c r="AA312" s="1143"/>
      <c r="AB312" s="1143"/>
      <c r="AC312" s="1104"/>
      <c r="AD312" s="1104"/>
      <c r="AE312" s="1104"/>
      <c r="AF312" s="1105" t="s">
        <v>122</v>
      </c>
      <c r="AG312" s="1083"/>
      <c r="AH312" s="1083"/>
      <c r="AI312" s="1083"/>
      <c r="AJ312" s="1083"/>
      <c r="AK312" s="1083"/>
      <c r="AL312" s="1083"/>
      <c r="AM312" s="1083"/>
      <c r="AN312" s="1083"/>
      <c r="AO312" s="1083"/>
      <c r="AP312" s="1083"/>
      <c r="AQ312" s="1083"/>
      <c r="AR312" s="1083"/>
      <c r="AS312" s="1083"/>
      <c r="AT312" s="1083"/>
      <c r="AU312" s="1083"/>
      <c r="AV312" s="1083"/>
      <c r="AW312" s="1083"/>
      <c r="AX312" s="1083"/>
      <c r="AY312" s="1083"/>
      <c r="AZ312" s="1083"/>
      <c r="BA312" s="1083"/>
      <c r="BB312" s="1083"/>
      <c r="BC312" s="1083"/>
      <c r="BD312" s="1083"/>
      <c r="BE312" s="1083"/>
      <c r="BF312" s="1083"/>
      <c r="BG312" s="1083"/>
      <c r="BH312" s="1083"/>
      <c r="BI312" s="1083"/>
      <c r="BJ312" s="1083"/>
      <c r="BK312" s="1083"/>
      <c r="BL312" s="1083"/>
      <c r="BM312" s="1083"/>
      <c r="BN312" s="1083"/>
      <c r="BO312" s="1083"/>
      <c r="BP312" s="1083"/>
      <c r="BQ312" s="1083"/>
      <c r="BR312" s="1083"/>
      <c r="BS312" s="1083"/>
      <c r="BT312" s="1083"/>
      <c r="BU312" s="1083"/>
      <c r="BV312" s="1083"/>
      <c r="BW312" s="1083"/>
      <c r="BX312" s="1083"/>
      <c r="BY312" s="1083"/>
      <c r="BZ312" s="1083"/>
      <c r="CA312" s="1083"/>
      <c r="CB312" s="1083"/>
      <c r="CC312" s="1083"/>
      <c r="CD312" s="1083"/>
      <c r="CE312" s="1083"/>
    </row>
    <row r="313" spans="1:83" s="88" customFormat="1" ht="31.5">
      <c r="A313" s="1103" t="s">
        <v>249</v>
      </c>
      <c r="B313" s="1237" t="s">
        <v>599</v>
      </c>
      <c r="C313" s="1105" t="s">
        <v>695</v>
      </c>
      <c r="D313" s="1105" t="s">
        <v>696</v>
      </c>
      <c r="E313" s="1104" t="s">
        <v>599</v>
      </c>
      <c r="F313" s="1105" t="s">
        <v>694</v>
      </c>
      <c r="G313" s="1105" t="s">
        <v>694</v>
      </c>
      <c r="H313" s="1143">
        <v>1100</v>
      </c>
      <c r="I313" s="1143"/>
      <c r="J313" s="1143"/>
      <c r="K313" s="1104"/>
      <c r="L313" s="1104"/>
      <c r="M313" s="1104"/>
      <c r="N313" s="336">
        <v>1.1499999999999999</v>
      </c>
      <c r="O313" s="336"/>
      <c r="P313" s="336"/>
      <c r="Q313" s="336"/>
      <c r="R313" s="336"/>
      <c r="S313" s="336"/>
      <c r="T313" s="178">
        <v>1265</v>
      </c>
      <c r="U313" s="493"/>
      <c r="V313" s="493"/>
      <c r="W313" s="493"/>
      <c r="X313" s="493"/>
      <c r="Y313" s="493"/>
      <c r="Z313" s="1143">
        <v>1320</v>
      </c>
      <c r="AA313" s="1143"/>
      <c r="AB313" s="1143"/>
      <c r="AC313" s="1104"/>
      <c r="AD313" s="1104"/>
      <c r="AE313" s="1104"/>
      <c r="AF313" s="1105"/>
      <c r="AG313" s="1083"/>
      <c r="AH313" s="1083"/>
      <c r="AI313" s="1083"/>
      <c r="AJ313" s="1083"/>
      <c r="AK313" s="1083"/>
      <c r="AL313" s="1083"/>
      <c r="AM313" s="1083"/>
      <c r="AN313" s="1083"/>
      <c r="AO313" s="1083"/>
      <c r="AP313" s="1083"/>
      <c r="AQ313" s="1083"/>
      <c r="AR313" s="1083"/>
      <c r="AS313" s="1083"/>
      <c r="AT313" s="1083"/>
      <c r="AU313" s="1083"/>
      <c r="AV313" s="1083"/>
      <c r="AW313" s="1083"/>
      <c r="AX313" s="1083"/>
      <c r="AY313" s="1083"/>
      <c r="AZ313" s="1083"/>
      <c r="BA313" s="1083"/>
      <c r="BB313" s="1083"/>
      <c r="BC313" s="1083"/>
      <c r="BD313" s="1083"/>
      <c r="BE313" s="1083"/>
      <c r="BF313" s="1083"/>
      <c r="BG313" s="1083"/>
      <c r="BH313" s="1083"/>
      <c r="BI313" s="1083"/>
      <c r="BJ313" s="1083"/>
      <c r="BK313" s="1083"/>
      <c r="BL313" s="1083"/>
      <c r="BM313" s="1083"/>
      <c r="BN313" s="1083"/>
      <c r="BO313" s="1083"/>
      <c r="BP313" s="1083"/>
      <c r="BQ313" s="1083"/>
      <c r="BR313" s="1083"/>
      <c r="BS313" s="1083"/>
      <c r="BT313" s="1083"/>
      <c r="BU313" s="1083"/>
      <c r="BV313" s="1083"/>
      <c r="BW313" s="1083"/>
      <c r="BX313" s="1083"/>
      <c r="BY313" s="1083"/>
      <c r="BZ313" s="1083"/>
      <c r="CA313" s="1083"/>
      <c r="CB313" s="1083"/>
      <c r="CC313" s="1083"/>
      <c r="CD313" s="1083"/>
      <c r="CE313" s="1083"/>
    </row>
    <row r="314" spans="1:83" s="88" customFormat="1" ht="31.5">
      <c r="A314" s="1103" t="s">
        <v>250</v>
      </c>
      <c r="B314" s="1237" t="s">
        <v>697</v>
      </c>
      <c r="C314" s="1105" t="s">
        <v>698</v>
      </c>
      <c r="D314" s="1105" t="s">
        <v>699</v>
      </c>
      <c r="E314" s="1104" t="s">
        <v>697</v>
      </c>
      <c r="F314" s="1105" t="s">
        <v>694</v>
      </c>
      <c r="G314" s="1105" t="s">
        <v>694</v>
      </c>
      <c r="H314" s="1143">
        <v>1100</v>
      </c>
      <c r="I314" s="1143"/>
      <c r="J314" s="1143"/>
      <c r="K314" s="1104"/>
      <c r="L314" s="1104"/>
      <c r="M314" s="1104"/>
      <c r="N314" s="336">
        <v>1.1499999999999999</v>
      </c>
      <c r="O314" s="336"/>
      <c r="P314" s="336"/>
      <c r="Q314" s="336"/>
      <c r="R314" s="336"/>
      <c r="S314" s="336"/>
      <c r="T314" s="178">
        <v>1265</v>
      </c>
      <c r="U314" s="493"/>
      <c r="V314" s="493"/>
      <c r="W314" s="493"/>
      <c r="X314" s="493"/>
      <c r="Y314" s="493"/>
      <c r="Z314" s="1143">
        <v>1320</v>
      </c>
      <c r="AA314" s="1143"/>
      <c r="AB314" s="1143"/>
      <c r="AC314" s="1104"/>
      <c r="AD314" s="1104"/>
      <c r="AE314" s="1104"/>
      <c r="AF314" s="1105"/>
      <c r="AG314" s="1083"/>
      <c r="AH314" s="1083"/>
      <c r="AI314" s="1083"/>
      <c r="AJ314" s="1083"/>
      <c r="AK314" s="1083"/>
      <c r="AL314" s="1083"/>
      <c r="AM314" s="1083"/>
      <c r="AN314" s="1083"/>
      <c r="AO314" s="1083"/>
      <c r="AP314" s="1083"/>
      <c r="AQ314" s="1083"/>
      <c r="AR314" s="1083"/>
      <c r="AS314" s="1083"/>
      <c r="AT314" s="1083"/>
      <c r="AU314" s="1083"/>
      <c r="AV314" s="1083"/>
      <c r="AW314" s="1083"/>
      <c r="AX314" s="1083"/>
      <c r="AY314" s="1083"/>
      <c r="AZ314" s="1083"/>
      <c r="BA314" s="1083"/>
      <c r="BB314" s="1083"/>
      <c r="BC314" s="1083"/>
      <c r="BD314" s="1083"/>
      <c r="BE314" s="1083"/>
      <c r="BF314" s="1083"/>
      <c r="BG314" s="1083"/>
      <c r="BH314" s="1083"/>
      <c r="BI314" s="1083"/>
      <c r="BJ314" s="1083"/>
      <c r="BK314" s="1083"/>
      <c r="BL314" s="1083"/>
      <c r="BM314" s="1083"/>
      <c r="BN314" s="1083"/>
      <c r="BO314" s="1083"/>
      <c r="BP314" s="1083"/>
      <c r="BQ314" s="1083"/>
      <c r="BR314" s="1083"/>
      <c r="BS314" s="1083"/>
      <c r="BT314" s="1083"/>
      <c r="BU314" s="1083"/>
      <c r="BV314" s="1083"/>
      <c r="BW314" s="1083"/>
      <c r="BX314" s="1083"/>
      <c r="BY314" s="1083"/>
      <c r="BZ314" s="1083"/>
      <c r="CA314" s="1083"/>
      <c r="CB314" s="1083"/>
      <c r="CC314" s="1083"/>
      <c r="CD314" s="1083"/>
      <c r="CE314" s="1083"/>
    </row>
    <row r="315" spans="1:83" s="88" customFormat="1" ht="47.25">
      <c r="A315" s="1103" t="s">
        <v>251</v>
      </c>
      <c r="B315" s="1237" t="s">
        <v>700</v>
      </c>
      <c r="C315" s="1105" t="s">
        <v>697</v>
      </c>
      <c r="D315" s="1105" t="s">
        <v>701</v>
      </c>
      <c r="E315" s="1104" t="s">
        <v>700</v>
      </c>
      <c r="F315" s="1105" t="s">
        <v>702</v>
      </c>
      <c r="G315" s="1105" t="s">
        <v>703</v>
      </c>
      <c r="H315" s="1143">
        <v>1100</v>
      </c>
      <c r="I315" s="1143"/>
      <c r="J315" s="1143"/>
      <c r="K315" s="1104"/>
      <c r="L315" s="1104"/>
      <c r="M315" s="1104"/>
      <c r="N315" s="336">
        <v>1.1499999999999999</v>
      </c>
      <c r="O315" s="336"/>
      <c r="P315" s="336"/>
      <c r="Q315" s="336"/>
      <c r="R315" s="336"/>
      <c r="S315" s="336"/>
      <c r="T315" s="178">
        <v>1265</v>
      </c>
      <c r="U315" s="493"/>
      <c r="V315" s="493"/>
      <c r="W315" s="493"/>
      <c r="X315" s="493"/>
      <c r="Y315" s="493"/>
      <c r="Z315" s="1143">
        <v>1320</v>
      </c>
      <c r="AA315" s="1143"/>
      <c r="AB315" s="1143"/>
      <c r="AC315" s="1104"/>
      <c r="AD315" s="1104"/>
      <c r="AE315" s="1104"/>
      <c r="AF315" s="1105"/>
      <c r="AG315" s="1083"/>
      <c r="AH315" s="1083"/>
      <c r="AI315" s="1083"/>
      <c r="AJ315" s="1083"/>
      <c r="AK315" s="1083"/>
      <c r="AL315" s="1083"/>
      <c r="AM315" s="1083"/>
      <c r="AN315" s="1083"/>
      <c r="AO315" s="1083"/>
      <c r="AP315" s="1083"/>
      <c r="AQ315" s="1083"/>
      <c r="AR315" s="1083"/>
      <c r="AS315" s="1083"/>
      <c r="AT315" s="1083"/>
      <c r="AU315" s="1083"/>
      <c r="AV315" s="1083"/>
      <c r="AW315" s="1083"/>
      <c r="AX315" s="1083"/>
      <c r="AY315" s="1083"/>
      <c r="AZ315" s="1083"/>
      <c r="BA315" s="1083"/>
      <c r="BB315" s="1083"/>
      <c r="BC315" s="1083"/>
      <c r="BD315" s="1083"/>
      <c r="BE315" s="1083"/>
      <c r="BF315" s="1083"/>
      <c r="BG315" s="1083"/>
      <c r="BH315" s="1083"/>
      <c r="BI315" s="1083"/>
      <c r="BJ315" s="1083"/>
      <c r="BK315" s="1083"/>
      <c r="BL315" s="1083"/>
      <c r="BM315" s="1083"/>
      <c r="BN315" s="1083"/>
      <c r="BO315" s="1083"/>
      <c r="BP315" s="1083"/>
      <c r="BQ315" s="1083"/>
      <c r="BR315" s="1083"/>
      <c r="BS315" s="1083"/>
      <c r="BT315" s="1083"/>
      <c r="BU315" s="1083"/>
      <c r="BV315" s="1083"/>
      <c r="BW315" s="1083"/>
      <c r="BX315" s="1083"/>
      <c r="BY315" s="1083"/>
      <c r="BZ315" s="1083"/>
      <c r="CA315" s="1083"/>
      <c r="CB315" s="1083"/>
      <c r="CC315" s="1083"/>
      <c r="CD315" s="1083"/>
      <c r="CE315" s="1083"/>
    </row>
    <row r="316" spans="1:83" s="88" customFormat="1" ht="47.25" customHeight="1">
      <c r="A316" s="1103" t="s">
        <v>252</v>
      </c>
      <c r="B316" s="1237" t="s">
        <v>542</v>
      </c>
      <c r="C316" s="1105" t="s">
        <v>701</v>
      </c>
      <c r="D316" s="1105" t="s">
        <v>704</v>
      </c>
      <c r="E316" s="1107" t="s">
        <v>542</v>
      </c>
      <c r="F316" s="1107" t="s">
        <v>545</v>
      </c>
      <c r="G316" s="1121" t="s">
        <v>705</v>
      </c>
      <c r="H316" s="1145">
        <v>1100</v>
      </c>
      <c r="I316" s="1145"/>
      <c r="J316" s="1145"/>
      <c r="K316" s="1121"/>
      <c r="L316" s="1121"/>
      <c r="M316" s="1121"/>
      <c r="N316" s="1242">
        <v>1.1499999999999999</v>
      </c>
      <c r="O316" s="1242"/>
      <c r="P316" s="1242"/>
      <c r="Q316" s="1242"/>
      <c r="R316" s="1242"/>
      <c r="S316" s="1242"/>
      <c r="T316" s="937">
        <v>1265</v>
      </c>
      <c r="U316" s="811"/>
      <c r="V316" s="816"/>
      <c r="W316" s="816"/>
      <c r="X316" s="816"/>
      <c r="Y316" s="811"/>
      <c r="Z316" s="1145">
        <v>1320</v>
      </c>
      <c r="AA316" s="1145"/>
      <c r="AB316" s="1145"/>
      <c r="AC316" s="1107"/>
      <c r="AD316" s="1107"/>
      <c r="AE316" s="1107"/>
      <c r="AF316" s="1107" t="s">
        <v>126</v>
      </c>
      <c r="AG316" s="1083"/>
      <c r="AH316" s="1083"/>
      <c r="AI316" s="1083"/>
      <c r="AJ316" s="1083"/>
      <c r="AK316" s="1083"/>
      <c r="AL316" s="1083"/>
      <c r="AM316" s="1083"/>
      <c r="AN316" s="1083"/>
      <c r="AO316" s="1083"/>
      <c r="AP316" s="1083"/>
      <c r="AQ316" s="1083"/>
      <c r="AR316" s="1083"/>
      <c r="AS316" s="1083"/>
      <c r="AT316" s="1083"/>
      <c r="AU316" s="1083"/>
      <c r="AV316" s="1083"/>
      <c r="AW316" s="1083"/>
      <c r="AX316" s="1083"/>
      <c r="AY316" s="1083"/>
      <c r="AZ316" s="1083"/>
      <c r="BA316" s="1083"/>
      <c r="BB316" s="1083"/>
      <c r="BC316" s="1083"/>
      <c r="BD316" s="1083"/>
      <c r="BE316" s="1083"/>
      <c r="BF316" s="1083"/>
      <c r="BG316" s="1083"/>
      <c r="BH316" s="1083"/>
      <c r="BI316" s="1083"/>
      <c r="BJ316" s="1083"/>
      <c r="BK316" s="1083"/>
      <c r="BL316" s="1083"/>
      <c r="BM316" s="1083"/>
      <c r="BN316" s="1083"/>
      <c r="BO316" s="1083"/>
      <c r="BP316" s="1083"/>
      <c r="BQ316" s="1083"/>
      <c r="BR316" s="1083"/>
      <c r="BS316" s="1083"/>
      <c r="BT316" s="1083"/>
      <c r="BU316" s="1083"/>
      <c r="BV316" s="1083"/>
      <c r="BW316" s="1083"/>
      <c r="BX316" s="1083"/>
      <c r="BY316" s="1083"/>
      <c r="BZ316" s="1083"/>
      <c r="CA316" s="1083"/>
      <c r="CB316" s="1083"/>
      <c r="CC316" s="1083"/>
      <c r="CD316" s="1083"/>
      <c r="CE316" s="1083"/>
    </row>
    <row r="317" spans="1:83" s="88" customFormat="1" ht="31.5">
      <c r="A317" s="1103" t="s">
        <v>253</v>
      </c>
      <c r="B317" s="1237" t="s">
        <v>542</v>
      </c>
      <c r="C317" s="1105" t="s">
        <v>706</v>
      </c>
      <c r="D317" s="1105" t="s">
        <v>707</v>
      </c>
      <c r="E317" s="1109"/>
      <c r="F317" s="1109"/>
      <c r="G317" s="1121"/>
      <c r="H317" s="1145"/>
      <c r="I317" s="1145"/>
      <c r="J317" s="1145"/>
      <c r="K317" s="1121"/>
      <c r="L317" s="1121"/>
      <c r="M317" s="1121"/>
      <c r="N317" s="1242"/>
      <c r="O317" s="1242"/>
      <c r="P317" s="1242"/>
      <c r="Q317" s="1242"/>
      <c r="R317" s="1242"/>
      <c r="S317" s="1242"/>
      <c r="T317" s="937"/>
      <c r="U317" s="811"/>
      <c r="V317" s="817"/>
      <c r="W317" s="817"/>
      <c r="X317" s="817"/>
      <c r="Y317" s="811"/>
      <c r="Z317" s="1145"/>
      <c r="AA317" s="1145"/>
      <c r="AB317" s="1145"/>
      <c r="AC317" s="1109"/>
      <c r="AD317" s="1109"/>
      <c r="AE317" s="1109"/>
      <c r="AF317" s="1109"/>
      <c r="AG317" s="1083"/>
      <c r="AH317" s="1083"/>
      <c r="AI317" s="1083"/>
      <c r="AJ317" s="1083"/>
      <c r="AK317" s="1083"/>
      <c r="AL317" s="1083"/>
      <c r="AM317" s="1083"/>
      <c r="AN317" s="1083"/>
      <c r="AO317" s="1083"/>
      <c r="AP317" s="1083"/>
      <c r="AQ317" s="1083"/>
      <c r="AR317" s="1083"/>
      <c r="AS317" s="1083"/>
      <c r="AT317" s="1083"/>
      <c r="AU317" s="1083"/>
      <c r="AV317" s="1083"/>
      <c r="AW317" s="1083"/>
      <c r="AX317" s="1083"/>
      <c r="AY317" s="1083"/>
      <c r="AZ317" s="1083"/>
      <c r="BA317" s="1083"/>
      <c r="BB317" s="1083"/>
      <c r="BC317" s="1083"/>
      <c r="BD317" s="1083"/>
      <c r="BE317" s="1083"/>
      <c r="BF317" s="1083"/>
      <c r="BG317" s="1083"/>
      <c r="BH317" s="1083"/>
      <c r="BI317" s="1083"/>
      <c r="BJ317" s="1083"/>
      <c r="BK317" s="1083"/>
      <c r="BL317" s="1083"/>
      <c r="BM317" s="1083"/>
      <c r="BN317" s="1083"/>
      <c r="BO317" s="1083"/>
      <c r="BP317" s="1083"/>
      <c r="BQ317" s="1083"/>
      <c r="BR317" s="1083"/>
      <c r="BS317" s="1083"/>
      <c r="BT317" s="1083"/>
      <c r="BU317" s="1083"/>
      <c r="BV317" s="1083"/>
      <c r="BW317" s="1083"/>
      <c r="BX317" s="1083"/>
      <c r="BY317" s="1083"/>
      <c r="BZ317" s="1083"/>
      <c r="CA317" s="1083"/>
      <c r="CB317" s="1083"/>
      <c r="CC317" s="1083"/>
      <c r="CD317" s="1083"/>
      <c r="CE317" s="1083"/>
    </row>
    <row r="318" spans="1:83" s="88" customFormat="1" ht="31.5">
      <c r="A318" s="1103" t="s">
        <v>254</v>
      </c>
      <c r="B318" s="1237" t="s">
        <v>708</v>
      </c>
      <c r="C318" s="1105"/>
      <c r="D318" s="1105"/>
      <c r="E318" s="1104" t="s">
        <v>709</v>
      </c>
      <c r="F318" s="1105"/>
      <c r="G318" s="1105"/>
      <c r="H318" s="1143">
        <v>180</v>
      </c>
      <c r="I318" s="1143"/>
      <c r="J318" s="1143"/>
      <c r="K318" s="1104"/>
      <c r="L318" s="1104"/>
      <c r="M318" s="1104"/>
      <c r="N318" s="336">
        <v>1.1000000000000001</v>
      </c>
      <c r="O318" s="336"/>
      <c r="P318" s="336"/>
      <c r="Q318" s="336"/>
      <c r="R318" s="336"/>
      <c r="S318" s="336"/>
      <c r="T318" s="178">
        <v>198.00000000000003</v>
      </c>
      <c r="U318" s="493"/>
      <c r="V318" s="493"/>
      <c r="W318" s="493"/>
      <c r="X318" s="493"/>
      <c r="Y318" s="493"/>
      <c r="Z318" s="1143">
        <v>200</v>
      </c>
      <c r="AA318" s="1143"/>
      <c r="AB318" s="1143"/>
      <c r="AC318" s="1104"/>
      <c r="AD318" s="1104"/>
      <c r="AE318" s="1104"/>
      <c r="AF318" s="1105"/>
      <c r="AG318" s="1083"/>
      <c r="AH318" s="1083"/>
      <c r="AI318" s="1083"/>
      <c r="AJ318" s="1083"/>
      <c r="AK318" s="1083"/>
      <c r="AL318" s="1083"/>
      <c r="AM318" s="1083"/>
      <c r="AN318" s="1083"/>
      <c r="AO318" s="1083"/>
      <c r="AP318" s="1083"/>
      <c r="AQ318" s="1083"/>
      <c r="AR318" s="1083"/>
      <c r="AS318" s="1083"/>
      <c r="AT318" s="1083"/>
      <c r="AU318" s="1083"/>
      <c r="AV318" s="1083"/>
      <c r="AW318" s="1083"/>
      <c r="AX318" s="1083"/>
      <c r="AY318" s="1083"/>
      <c r="AZ318" s="1083"/>
      <c r="BA318" s="1083"/>
      <c r="BB318" s="1083"/>
      <c r="BC318" s="1083"/>
      <c r="BD318" s="1083"/>
      <c r="BE318" s="1083"/>
      <c r="BF318" s="1083"/>
      <c r="BG318" s="1083"/>
      <c r="BH318" s="1083"/>
      <c r="BI318" s="1083"/>
      <c r="BJ318" s="1083"/>
      <c r="BK318" s="1083"/>
      <c r="BL318" s="1083"/>
      <c r="BM318" s="1083"/>
      <c r="BN318" s="1083"/>
      <c r="BO318" s="1083"/>
      <c r="BP318" s="1083"/>
      <c r="BQ318" s="1083"/>
      <c r="BR318" s="1083"/>
      <c r="BS318" s="1083"/>
      <c r="BT318" s="1083"/>
      <c r="BU318" s="1083"/>
      <c r="BV318" s="1083"/>
      <c r="BW318" s="1083"/>
      <c r="BX318" s="1083"/>
      <c r="BY318" s="1083"/>
      <c r="BZ318" s="1083"/>
      <c r="CA318" s="1083"/>
      <c r="CB318" s="1083"/>
      <c r="CC318" s="1083"/>
      <c r="CD318" s="1083"/>
      <c r="CE318" s="1083"/>
    </row>
    <row r="319" spans="1:83" s="88" customFormat="1" ht="31.5">
      <c r="A319" s="1106" t="s">
        <v>255</v>
      </c>
      <c r="B319" s="1237" t="s">
        <v>710</v>
      </c>
      <c r="C319" s="1107"/>
      <c r="D319" s="1107"/>
      <c r="E319" s="1107" t="s">
        <v>395</v>
      </c>
      <c r="F319" s="1107"/>
      <c r="G319" s="1121"/>
      <c r="H319" s="1227">
        <v>70</v>
      </c>
      <c r="I319" s="1227"/>
      <c r="J319" s="1227"/>
      <c r="K319" s="1227"/>
      <c r="L319" s="1227"/>
      <c r="M319" s="1227"/>
      <c r="N319" s="336">
        <v>1.05</v>
      </c>
      <c r="O319" s="336"/>
      <c r="P319" s="336"/>
      <c r="Q319" s="336"/>
      <c r="R319" s="336"/>
      <c r="S319" s="336"/>
      <c r="T319" s="178">
        <v>73.5</v>
      </c>
      <c r="U319" s="493"/>
      <c r="V319" s="493"/>
      <c r="W319" s="493"/>
      <c r="X319" s="493"/>
      <c r="Y319" s="493"/>
      <c r="Z319" s="1145">
        <v>520</v>
      </c>
      <c r="AA319" s="1145">
        <v>300</v>
      </c>
      <c r="AB319" s="1145">
        <v>180</v>
      </c>
      <c r="AC319" s="1107">
        <v>200</v>
      </c>
      <c r="AD319" s="1107">
        <v>130</v>
      </c>
      <c r="AE319" s="1107">
        <v>77</v>
      </c>
      <c r="AF319" s="1107" t="s">
        <v>399</v>
      </c>
      <c r="AG319" s="1083"/>
      <c r="AH319" s="1083"/>
      <c r="AI319" s="1083"/>
      <c r="AJ319" s="1083"/>
      <c r="AK319" s="1083"/>
      <c r="AL319" s="1083"/>
      <c r="AM319" s="1083"/>
      <c r="AN319" s="1083"/>
      <c r="AO319" s="1083"/>
      <c r="AP319" s="1083"/>
      <c r="AQ319" s="1083"/>
      <c r="AR319" s="1083"/>
      <c r="AS319" s="1083"/>
      <c r="AT319" s="1083"/>
      <c r="AU319" s="1083"/>
      <c r="AV319" s="1083"/>
      <c r="AW319" s="1083"/>
      <c r="AX319" s="1083"/>
      <c r="AY319" s="1083"/>
      <c r="AZ319" s="1083"/>
      <c r="BA319" s="1083"/>
      <c r="BB319" s="1083"/>
      <c r="BC319" s="1083"/>
      <c r="BD319" s="1083"/>
      <c r="BE319" s="1083"/>
      <c r="BF319" s="1083"/>
      <c r="BG319" s="1083"/>
      <c r="BH319" s="1083"/>
      <c r="BI319" s="1083"/>
      <c r="BJ319" s="1083"/>
      <c r="BK319" s="1083"/>
      <c r="BL319" s="1083"/>
      <c r="BM319" s="1083"/>
      <c r="BN319" s="1083"/>
      <c r="BO319" s="1083"/>
      <c r="BP319" s="1083"/>
      <c r="BQ319" s="1083"/>
      <c r="BR319" s="1083"/>
      <c r="BS319" s="1083"/>
      <c r="BT319" s="1083"/>
      <c r="BU319" s="1083"/>
      <c r="BV319" s="1083"/>
      <c r="BW319" s="1083"/>
      <c r="BX319" s="1083"/>
      <c r="BY319" s="1083"/>
      <c r="BZ319" s="1083"/>
      <c r="CA319" s="1083"/>
      <c r="CB319" s="1083"/>
      <c r="CC319" s="1083"/>
      <c r="CD319" s="1083"/>
      <c r="CE319" s="1083"/>
    </row>
    <row r="320" spans="1:83" s="88" customFormat="1" ht="15.75">
      <c r="A320" s="1113"/>
      <c r="B320" s="1237" t="s">
        <v>711</v>
      </c>
      <c r="C320" s="1114"/>
      <c r="D320" s="1114"/>
      <c r="E320" s="1114"/>
      <c r="F320" s="1114"/>
      <c r="G320" s="1121"/>
      <c r="H320" s="1227">
        <v>390</v>
      </c>
      <c r="I320" s="1227">
        <v>240</v>
      </c>
      <c r="J320" s="1227">
        <v>150</v>
      </c>
      <c r="K320" s="1227">
        <v>180</v>
      </c>
      <c r="L320" s="1227">
        <v>120</v>
      </c>
      <c r="M320" s="1227">
        <v>70</v>
      </c>
      <c r="N320" s="336" t="s">
        <v>1437</v>
      </c>
      <c r="O320" s="336" t="s">
        <v>1434</v>
      </c>
      <c r="P320" s="336" t="s">
        <v>1225</v>
      </c>
      <c r="Q320" s="336" t="s">
        <v>1232</v>
      </c>
      <c r="R320" s="336" t="s">
        <v>1233</v>
      </c>
      <c r="S320" s="336" t="s">
        <v>1236</v>
      </c>
      <c r="T320" s="178">
        <v>507</v>
      </c>
      <c r="U320" s="493">
        <v>288</v>
      </c>
      <c r="V320" s="493">
        <v>172.5</v>
      </c>
      <c r="W320" s="493">
        <v>198.00000000000003</v>
      </c>
      <c r="X320" s="493">
        <v>126</v>
      </c>
      <c r="Y320" s="493">
        <v>73.5</v>
      </c>
      <c r="Z320" s="1145"/>
      <c r="AA320" s="1145"/>
      <c r="AB320" s="1145"/>
      <c r="AC320" s="1114"/>
      <c r="AD320" s="1114"/>
      <c r="AE320" s="1114"/>
      <c r="AF320" s="1114"/>
      <c r="AG320" s="1083"/>
      <c r="AH320" s="1083"/>
      <c r="AI320" s="1083"/>
      <c r="AJ320" s="1083"/>
      <c r="AK320" s="1083"/>
      <c r="AL320" s="1083"/>
      <c r="AM320" s="1083"/>
      <c r="AN320" s="1083"/>
      <c r="AO320" s="1083"/>
      <c r="AP320" s="1083"/>
      <c r="AQ320" s="1083"/>
      <c r="AR320" s="1083"/>
      <c r="AS320" s="1083"/>
      <c r="AT320" s="1083"/>
      <c r="AU320" s="1083"/>
      <c r="AV320" s="1083"/>
      <c r="AW320" s="1083"/>
      <c r="AX320" s="1083"/>
      <c r="AY320" s="1083"/>
      <c r="AZ320" s="1083"/>
      <c r="BA320" s="1083"/>
      <c r="BB320" s="1083"/>
      <c r="BC320" s="1083"/>
      <c r="BD320" s="1083"/>
      <c r="BE320" s="1083"/>
      <c r="BF320" s="1083"/>
      <c r="BG320" s="1083"/>
      <c r="BH320" s="1083"/>
      <c r="BI320" s="1083"/>
      <c r="BJ320" s="1083"/>
      <c r="BK320" s="1083"/>
      <c r="BL320" s="1083"/>
      <c r="BM320" s="1083"/>
      <c r="BN320" s="1083"/>
      <c r="BO320" s="1083"/>
      <c r="BP320" s="1083"/>
      <c r="BQ320" s="1083"/>
      <c r="BR320" s="1083"/>
      <c r="BS320" s="1083"/>
      <c r="BT320" s="1083"/>
      <c r="BU320" s="1083"/>
      <c r="BV320" s="1083"/>
      <c r="BW320" s="1083"/>
      <c r="BX320" s="1083"/>
      <c r="BY320" s="1083"/>
      <c r="BZ320" s="1083"/>
      <c r="CA320" s="1083"/>
      <c r="CB320" s="1083"/>
      <c r="CC320" s="1083"/>
      <c r="CD320" s="1083"/>
      <c r="CE320" s="1083"/>
    </row>
    <row r="321" spans="1:83" s="88" customFormat="1" ht="15.75">
      <c r="A321" s="1113"/>
      <c r="B321" s="1237" t="s">
        <v>104</v>
      </c>
      <c r="C321" s="1114"/>
      <c r="D321" s="1114"/>
      <c r="E321" s="1114"/>
      <c r="F321" s="1114"/>
      <c r="G321" s="1121"/>
      <c r="H321" s="1227">
        <v>260</v>
      </c>
      <c r="I321" s="1227">
        <v>150</v>
      </c>
      <c r="J321" s="1227">
        <v>100</v>
      </c>
      <c r="K321" s="1227">
        <v>150</v>
      </c>
      <c r="L321" s="1227">
        <v>110</v>
      </c>
      <c r="M321" s="1227">
        <v>60</v>
      </c>
      <c r="N321" s="336" t="s">
        <v>1224</v>
      </c>
      <c r="O321" s="336" t="s">
        <v>1225</v>
      </c>
      <c r="P321" s="336" t="s">
        <v>1232</v>
      </c>
      <c r="Q321" s="336" t="s">
        <v>1233</v>
      </c>
      <c r="R321" s="336" t="s">
        <v>1233</v>
      </c>
      <c r="S321" s="336" t="s">
        <v>1236</v>
      </c>
      <c r="T321" s="178">
        <v>325</v>
      </c>
      <c r="U321" s="493">
        <v>172.5</v>
      </c>
      <c r="V321" s="493">
        <v>110.00000000000001</v>
      </c>
      <c r="W321" s="493">
        <v>157.5</v>
      </c>
      <c r="X321" s="493">
        <v>115.5</v>
      </c>
      <c r="Y321" s="493">
        <v>63</v>
      </c>
      <c r="Z321" s="1145"/>
      <c r="AA321" s="1145"/>
      <c r="AB321" s="1145"/>
      <c r="AC321" s="1114"/>
      <c r="AD321" s="1114"/>
      <c r="AE321" s="1114"/>
      <c r="AF321" s="1114"/>
      <c r="AG321" s="1083"/>
      <c r="AH321" s="1083"/>
      <c r="AI321" s="1083"/>
      <c r="AJ321" s="1083"/>
      <c r="AK321" s="1083"/>
      <c r="AL321" s="1083"/>
      <c r="AM321" s="1083"/>
      <c r="AN321" s="1083"/>
      <c r="AO321" s="1083"/>
      <c r="AP321" s="1083"/>
      <c r="AQ321" s="1083"/>
      <c r="AR321" s="1083"/>
      <c r="AS321" s="1083"/>
      <c r="AT321" s="1083"/>
      <c r="AU321" s="1083"/>
      <c r="AV321" s="1083"/>
      <c r="AW321" s="1083"/>
      <c r="AX321" s="1083"/>
      <c r="AY321" s="1083"/>
      <c r="AZ321" s="1083"/>
      <c r="BA321" s="1083"/>
      <c r="BB321" s="1083"/>
      <c r="BC321" s="1083"/>
      <c r="BD321" s="1083"/>
      <c r="BE321" s="1083"/>
      <c r="BF321" s="1083"/>
      <c r="BG321" s="1083"/>
      <c r="BH321" s="1083"/>
      <c r="BI321" s="1083"/>
      <c r="BJ321" s="1083"/>
      <c r="BK321" s="1083"/>
      <c r="BL321" s="1083"/>
      <c r="BM321" s="1083"/>
      <c r="BN321" s="1083"/>
      <c r="BO321" s="1083"/>
      <c r="BP321" s="1083"/>
      <c r="BQ321" s="1083"/>
      <c r="BR321" s="1083"/>
      <c r="BS321" s="1083"/>
      <c r="BT321" s="1083"/>
      <c r="BU321" s="1083"/>
      <c r="BV321" s="1083"/>
      <c r="BW321" s="1083"/>
      <c r="BX321" s="1083"/>
      <c r="BY321" s="1083"/>
      <c r="BZ321" s="1083"/>
      <c r="CA321" s="1083"/>
      <c r="CB321" s="1083"/>
      <c r="CC321" s="1083"/>
      <c r="CD321" s="1083"/>
      <c r="CE321" s="1083"/>
    </row>
    <row r="322" spans="1:83" s="88" customFormat="1" ht="15.75">
      <c r="A322" s="1108"/>
      <c r="B322" s="1237" t="s">
        <v>103</v>
      </c>
      <c r="C322" s="1109"/>
      <c r="D322" s="1109"/>
      <c r="E322" s="1109"/>
      <c r="F322" s="1109"/>
      <c r="G322" s="1121"/>
      <c r="H322" s="1227">
        <v>230</v>
      </c>
      <c r="I322" s="1227">
        <v>130</v>
      </c>
      <c r="J322" s="1227">
        <v>80</v>
      </c>
      <c r="K322" s="1227">
        <v>150</v>
      </c>
      <c r="L322" s="1227">
        <v>90</v>
      </c>
      <c r="M322" s="1227">
        <v>60</v>
      </c>
      <c r="N322" s="336" t="s">
        <v>1225</v>
      </c>
      <c r="O322" s="336" t="s">
        <v>1232</v>
      </c>
      <c r="P322" s="336" t="s">
        <v>1233</v>
      </c>
      <c r="Q322" s="336" t="s">
        <v>1233</v>
      </c>
      <c r="R322" s="336" t="s">
        <v>1233</v>
      </c>
      <c r="S322" s="336" t="s">
        <v>1236</v>
      </c>
      <c r="T322" s="178">
        <v>264.5</v>
      </c>
      <c r="U322" s="493">
        <v>143</v>
      </c>
      <c r="V322" s="493">
        <v>84</v>
      </c>
      <c r="W322" s="493">
        <v>157.5</v>
      </c>
      <c r="X322" s="493">
        <v>94.5</v>
      </c>
      <c r="Y322" s="493">
        <v>63</v>
      </c>
      <c r="Z322" s="1145"/>
      <c r="AA322" s="1145"/>
      <c r="AB322" s="1145"/>
      <c r="AC322" s="1109"/>
      <c r="AD322" s="1109"/>
      <c r="AE322" s="1109"/>
      <c r="AF322" s="1109"/>
      <c r="AG322" s="1083"/>
      <c r="AH322" s="1083"/>
      <c r="AI322" s="1083"/>
      <c r="AJ322" s="1083"/>
      <c r="AK322" s="1083"/>
      <c r="AL322" s="1083"/>
      <c r="AM322" s="1083"/>
      <c r="AN322" s="1083"/>
      <c r="AO322" s="1083"/>
      <c r="AP322" s="1083"/>
      <c r="AQ322" s="1083"/>
      <c r="AR322" s="1083"/>
      <c r="AS322" s="1083"/>
      <c r="AT322" s="1083"/>
      <c r="AU322" s="1083"/>
      <c r="AV322" s="1083"/>
      <c r="AW322" s="1083"/>
      <c r="AX322" s="1083"/>
      <c r="AY322" s="1083"/>
      <c r="AZ322" s="1083"/>
      <c r="BA322" s="1083"/>
      <c r="BB322" s="1083"/>
      <c r="BC322" s="1083"/>
      <c r="BD322" s="1083"/>
      <c r="BE322" s="1083"/>
      <c r="BF322" s="1083"/>
      <c r="BG322" s="1083"/>
      <c r="BH322" s="1083"/>
      <c r="BI322" s="1083"/>
      <c r="BJ322" s="1083"/>
      <c r="BK322" s="1083"/>
      <c r="BL322" s="1083"/>
      <c r="BM322" s="1083"/>
      <c r="BN322" s="1083"/>
      <c r="BO322" s="1083"/>
      <c r="BP322" s="1083"/>
      <c r="BQ322" s="1083"/>
      <c r="BR322" s="1083"/>
      <c r="BS322" s="1083"/>
      <c r="BT322" s="1083"/>
      <c r="BU322" s="1083"/>
      <c r="BV322" s="1083"/>
      <c r="BW322" s="1083"/>
      <c r="BX322" s="1083"/>
      <c r="BY322" s="1083"/>
      <c r="BZ322" s="1083"/>
      <c r="CA322" s="1083"/>
      <c r="CB322" s="1083"/>
      <c r="CC322" s="1083"/>
      <c r="CD322" s="1083"/>
      <c r="CE322" s="1083"/>
    </row>
    <row r="323" spans="1:83" s="88" customFormat="1" ht="15.75">
      <c r="A323" s="1233" t="s">
        <v>307</v>
      </c>
      <c r="B323" s="1243" t="s">
        <v>145</v>
      </c>
      <c r="C323" s="1105"/>
      <c r="D323" s="1105"/>
      <c r="E323" s="1104"/>
      <c r="F323" s="1105"/>
      <c r="G323" s="1105"/>
      <c r="H323" s="1105"/>
      <c r="I323" s="1105"/>
      <c r="J323" s="1105"/>
      <c r="K323" s="1104"/>
      <c r="L323" s="1104"/>
      <c r="M323" s="1104"/>
      <c r="N323" s="336"/>
      <c r="O323" s="336"/>
      <c r="P323" s="336"/>
      <c r="Q323" s="336"/>
      <c r="R323" s="336"/>
      <c r="S323" s="336"/>
      <c r="T323" s="178"/>
      <c r="U323" s="493"/>
      <c r="V323" s="493"/>
      <c r="W323" s="493"/>
      <c r="X323" s="493"/>
      <c r="Y323" s="493"/>
      <c r="Z323" s="1105"/>
      <c r="AA323" s="1105"/>
      <c r="AB323" s="1105"/>
      <c r="AC323" s="1104"/>
      <c r="AD323" s="1104"/>
      <c r="AE323" s="1104"/>
      <c r="AF323" s="1105"/>
      <c r="AG323" s="1083"/>
      <c r="AH323" s="1083"/>
      <c r="AI323" s="1083"/>
      <c r="AJ323" s="1083"/>
      <c r="AK323" s="1083"/>
      <c r="AL323" s="1083"/>
      <c r="AM323" s="1083"/>
      <c r="AN323" s="1083"/>
      <c r="AO323" s="1083"/>
      <c r="AP323" s="1083"/>
      <c r="AQ323" s="1083"/>
      <c r="AR323" s="1083"/>
      <c r="AS323" s="1083"/>
      <c r="AT323" s="1083"/>
      <c r="AU323" s="1083"/>
      <c r="AV323" s="1083"/>
      <c r="AW323" s="1083"/>
      <c r="AX323" s="1083"/>
      <c r="AY323" s="1083"/>
      <c r="AZ323" s="1083"/>
      <c r="BA323" s="1083"/>
      <c r="BB323" s="1083"/>
      <c r="BC323" s="1083"/>
      <c r="BD323" s="1083"/>
      <c r="BE323" s="1083"/>
      <c r="BF323" s="1083"/>
      <c r="BG323" s="1083"/>
      <c r="BH323" s="1083"/>
      <c r="BI323" s="1083"/>
      <c r="BJ323" s="1083"/>
      <c r="BK323" s="1083"/>
      <c r="BL323" s="1083"/>
      <c r="BM323" s="1083"/>
      <c r="BN323" s="1083"/>
      <c r="BO323" s="1083"/>
      <c r="BP323" s="1083"/>
      <c r="BQ323" s="1083"/>
      <c r="BR323" s="1083"/>
      <c r="BS323" s="1083"/>
      <c r="BT323" s="1083"/>
      <c r="BU323" s="1083"/>
      <c r="BV323" s="1083"/>
      <c r="BW323" s="1083"/>
      <c r="BX323" s="1083"/>
      <c r="BY323" s="1083"/>
      <c r="BZ323" s="1083"/>
      <c r="CA323" s="1083"/>
      <c r="CB323" s="1083"/>
      <c r="CC323" s="1083"/>
      <c r="CD323" s="1083"/>
      <c r="CE323" s="1083"/>
    </row>
    <row r="324" spans="1:83" s="88" customFormat="1" ht="31.5">
      <c r="A324" s="1103" t="s">
        <v>88</v>
      </c>
      <c r="B324" s="1237" t="s">
        <v>528</v>
      </c>
      <c r="C324" s="1105" t="s">
        <v>725</v>
      </c>
      <c r="D324" s="1105" t="s">
        <v>725</v>
      </c>
      <c r="E324" s="1104" t="s">
        <v>528</v>
      </c>
      <c r="F324" s="1105" t="s">
        <v>722</v>
      </c>
      <c r="G324" s="1105" t="s">
        <v>725</v>
      </c>
      <c r="H324" s="1105">
        <v>430</v>
      </c>
      <c r="I324" s="1105">
        <v>320</v>
      </c>
      <c r="J324" s="1105">
        <v>230</v>
      </c>
      <c r="K324" s="1104"/>
      <c r="L324" s="1104"/>
      <c r="M324" s="1104"/>
      <c r="N324" s="336">
        <v>1.2</v>
      </c>
      <c r="O324" s="336">
        <v>1.1499999999999999</v>
      </c>
      <c r="P324" s="336">
        <v>1.1000000000000001</v>
      </c>
      <c r="Q324" s="336"/>
      <c r="R324" s="336"/>
      <c r="S324" s="336"/>
      <c r="T324" s="178">
        <v>516</v>
      </c>
      <c r="U324" s="493">
        <v>368</v>
      </c>
      <c r="V324" s="493">
        <v>253.00000000000003</v>
      </c>
      <c r="W324" s="493"/>
      <c r="X324" s="493"/>
      <c r="Y324" s="493"/>
      <c r="Z324" s="1105">
        <v>830</v>
      </c>
      <c r="AA324" s="1105">
        <v>380</v>
      </c>
      <c r="AB324" s="1105">
        <v>260</v>
      </c>
      <c r="AC324" s="1104"/>
      <c r="AD324" s="1104"/>
      <c r="AE324" s="1104"/>
      <c r="AF324" s="1105" t="s">
        <v>119</v>
      </c>
      <c r="AG324" s="1083"/>
      <c r="AH324" s="1083"/>
      <c r="AI324" s="1083"/>
      <c r="AJ324" s="1083"/>
      <c r="AK324" s="1083"/>
      <c r="AL324" s="1083"/>
      <c r="AM324" s="1083"/>
      <c r="AN324" s="1083"/>
      <c r="AO324" s="1083"/>
      <c r="AP324" s="1083"/>
      <c r="AQ324" s="1083"/>
      <c r="AR324" s="1083"/>
      <c r="AS324" s="1083"/>
      <c r="AT324" s="1083"/>
      <c r="AU324" s="1083"/>
      <c r="AV324" s="1083"/>
      <c r="AW324" s="1083"/>
      <c r="AX324" s="1083"/>
      <c r="AY324" s="1083"/>
      <c r="AZ324" s="1083"/>
      <c r="BA324" s="1083"/>
      <c r="BB324" s="1083"/>
      <c r="BC324" s="1083"/>
      <c r="BD324" s="1083"/>
      <c r="BE324" s="1083"/>
      <c r="BF324" s="1083"/>
      <c r="BG324" s="1083"/>
      <c r="BH324" s="1083"/>
      <c r="BI324" s="1083"/>
      <c r="BJ324" s="1083"/>
      <c r="BK324" s="1083"/>
      <c r="BL324" s="1083"/>
      <c r="BM324" s="1083"/>
      <c r="BN324" s="1083"/>
      <c r="BO324" s="1083"/>
      <c r="BP324" s="1083"/>
      <c r="BQ324" s="1083"/>
      <c r="BR324" s="1083"/>
      <c r="BS324" s="1083"/>
      <c r="BT324" s="1083"/>
      <c r="BU324" s="1083"/>
      <c r="BV324" s="1083"/>
      <c r="BW324" s="1083"/>
      <c r="BX324" s="1083"/>
      <c r="BY324" s="1083"/>
      <c r="BZ324" s="1083"/>
      <c r="CA324" s="1083"/>
      <c r="CB324" s="1083"/>
      <c r="CC324" s="1083"/>
      <c r="CD324" s="1083"/>
      <c r="CE324" s="1083"/>
    </row>
    <row r="325" spans="1:83" s="88" customFormat="1" ht="47.25">
      <c r="A325" s="1103" t="s">
        <v>89</v>
      </c>
      <c r="B325" s="1237" t="s">
        <v>531</v>
      </c>
      <c r="C325" s="1105" t="s">
        <v>722</v>
      </c>
      <c r="D325" s="1105" t="s">
        <v>725</v>
      </c>
      <c r="E325" s="1104" t="s">
        <v>531</v>
      </c>
      <c r="F325" s="1105" t="s">
        <v>722</v>
      </c>
      <c r="G325" s="1105" t="s">
        <v>726</v>
      </c>
      <c r="H325" s="1143">
        <v>630</v>
      </c>
      <c r="I325" s="1143">
        <v>500</v>
      </c>
      <c r="J325" s="1143">
        <v>380</v>
      </c>
      <c r="K325" s="1104"/>
      <c r="L325" s="1104"/>
      <c r="M325" s="1104"/>
      <c r="N325" s="336">
        <v>1.25</v>
      </c>
      <c r="O325" s="336">
        <v>1.2</v>
      </c>
      <c r="P325" s="336">
        <v>1.1499999999999999</v>
      </c>
      <c r="Q325" s="336"/>
      <c r="R325" s="336"/>
      <c r="S325" s="336"/>
      <c r="T325" s="178">
        <v>787.5</v>
      </c>
      <c r="U325" s="493">
        <v>600</v>
      </c>
      <c r="V325" s="493">
        <v>436.99999999999994</v>
      </c>
      <c r="W325" s="493"/>
      <c r="X325" s="493"/>
      <c r="Y325" s="493"/>
      <c r="Z325" s="1105">
        <v>840</v>
      </c>
      <c r="AA325" s="1105"/>
      <c r="AB325" s="1105"/>
      <c r="AC325" s="1104"/>
      <c r="AD325" s="1104"/>
      <c r="AE325" s="1104"/>
      <c r="AF325" s="1105" t="s">
        <v>130</v>
      </c>
      <c r="AG325" s="1083"/>
      <c r="AH325" s="1083"/>
      <c r="AI325" s="1083"/>
      <c r="AJ325" s="1083"/>
      <c r="AK325" s="1083"/>
      <c r="AL325" s="1083"/>
      <c r="AM325" s="1083"/>
      <c r="AN325" s="1083"/>
      <c r="AO325" s="1083"/>
      <c r="AP325" s="1083"/>
      <c r="AQ325" s="1083"/>
      <c r="AR325" s="1083"/>
      <c r="AS325" s="1083"/>
      <c r="AT325" s="1083"/>
      <c r="AU325" s="1083"/>
      <c r="AV325" s="1083"/>
      <c r="AW325" s="1083"/>
      <c r="AX325" s="1083"/>
      <c r="AY325" s="1083"/>
      <c r="AZ325" s="1083"/>
      <c r="BA325" s="1083"/>
      <c r="BB325" s="1083"/>
      <c r="BC325" s="1083"/>
      <c r="BD325" s="1083"/>
      <c r="BE325" s="1083"/>
      <c r="BF325" s="1083"/>
      <c r="BG325" s="1083"/>
      <c r="BH325" s="1083"/>
      <c r="BI325" s="1083"/>
      <c r="BJ325" s="1083"/>
      <c r="BK325" s="1083"/>
      <c r="BL325" s="1083"/>
      <c r="BM325" s="1083"/>
      <c r="BN325" s="1083"/>
      <c r="BO325" s="1083"/>
      <c r="BP325" s="1083"/>
      <c r="BQ325" s="1083"/>
      <c r="BR325" s="1083"/>
      <c r="BS325" s="1083"/>
      <c r="BT325" s="1083"/>
      <c r="BU325" s="1083"/>
      <c r="BV325" s="1083"/>
      <c r="BW325" s="1083"/>
      <c r="BX325" s="1083"/>
      <c r="BY325" s="1083"/>
      <c r="BZ325" s="1083"/>
      <c r="CA325" s="1083"/>
      <c r="CB325" s="1083"/>
      <c r="CC325" s="1083"/>
      <c r="CD325" s="1083"/>
      <c r="CE325" s="1083"/>
    </row>
    <row r="326" spans="1:83" s="88" customFormat="1" ht="47.25">
      <c r="A326" s="1103" t="s">
        <v>90</v>
      </c>
      <c r="B326" s="1237" t="s">
        <v>727</v>
      </c>
      <c r="C326" s="1105" t="s">
        <v>728</v>
      </c>
      <c r="D326" s="1105" t="s">
        <v>725</v>
      </c>
      <c r="E326" s="1104" t="s">
        <v>727</v>
      </c>
      <c r="F326" s="1105" t="s">
        <v>728</v>
      </c>
      <c r="G326" s="1105" t="s">
        <v>726</v>
      </c>
      <c r="H326" s="1143">
        <v>530</v>
      </c>
      <c r="I326" s="1143">
        <v>420</v>
      </c>
      <c r="J326" s="1143">
        <v>320</v>
      </c>
      <c r="K326" s="1104"/>
      <c r="L326" s="1104"/>
      <c r="M326" s="1104"/>
      <c r="N326" s="336">
        <v>1.2</v>
      </c>
      <c r="O326" s="336">
        <v>1.1499999999999999</v>
      </c>
      <c r="P326" s="336">
        <v>1.1000000000000001</v>
      </c>
      <c r="Q326" s="336"/>
      <c r="R326" s="336"/>
      <c r="S326" s="336"/>
      <c r="T326" s="178">
        <v>636</v>
      </c>
      <c r="U326" s="493">
        <v>482.99999999999994</v>
      </c>
      <c r="V326" s="493">
        <v>352</v>
      </c>
      <c r="W326" s="493"/>
      <c r="X326" s="493"/>
      <c r="Y326" s="493"/>
      <c r="Z326" s="1105">
        <v>850</v>
      </c>
      <c r="AA326" s="1105"/>
      <c r="AB326" s="1105"/>
      <c r="AC326" s="1104"/>
      <c r="AD326" s="1104"/>
      <c r="AE326" s="1104"/>
      <c r="AF326" s="1105" t="s">
        <v>127</v>
      </c>
      <c r="AG326" s="1083"/>
      <c r="AH326" s="1083"/>
      <c r="AI326" s="1083"/>
      <c r="AJ326" s="1083"/>
      <c r="AK326" s="1083"/>
      <c r="AL326" s="1083"/>
      <c r="AM326" s="1083"/>
      <c r="AN326" s="1083"/>
      <c r="AO326" s="1083"/>
      <c r="AP326" s="1083"/>
      <c r="AQ326" s="1083"/>
      <c r="AR326" s="1083"/>
      <c r="AS326" s="1083"/>
      <c r="AT326" s="1083"/>
      <c r="AU326" s="1083"/>
      <c r="AV326" s="1083"/>
      <c r="AW326" s="1083"/>
      <c r="AX326" s="1083"/>
      <c r="AY326" s="1083"/>
      <c r="AZ326" s="1083"/>
      <c r="BA326" s="1083"/>
      <c r="BB326" s="1083"/>
      <c r="BC326" s="1083"/>
      <c r="BD326" s="1083"/>
      <c r="BE326" s="1083"/>
      <c r="BF326" s="1083"/>
      <c r="BG326" s="1083"/>
      <c r="BH326" s="1083"/>
      <c r="BI326" s="1083"/>
      <c r="BJ326" s="1083"/>
      <c r="BK326" s="1083"/>
      <c r="BL326" s="1083"/>
      <c r="BM326" s="1083"/>
      <c r="BN326" s="1083"/>
      <c r="BO326" s="1083"/>
      <c r="BP326" s="1083"/>
      <c r="BQ326" s="1083"/>
      <c r="BR326" s="1083"/>
      <c r="BS326" s="1083"/>
      <c r="BT326" s="1083"/>
      <c r="BU326" s="1083"/>
      <c r="BV326" s="1083"/>
      <c r="BW326" s="1083"/>
      <c r="BX326" s="1083"/>
      <c r="BY326" s="1083"/>
      <c r="BZ326" s="1083"/>
      <c r="CA326" s="1083"/>
      <c r="CB326" s="1083"/>
      <c r="CC326" s="1083"/>
      <c r="CD326" s="1083"/>
      <c r="CE326" s="1083"/>
    </row>
    <row r="327" spans="1:83" s="88" customFormat="1" ht="31.5" customHeight="1">
      <c r="A327" s="1103" t="s">
        <v>189</v>
      </c>
      <c r="B327" s="1237" t="s">
        <v>538</v>
      </c>
      <c r="C327" s="1105" t="s">
        <v>722</v>
      </c>
      <c r="D327" s="1105" t="s">
        <v>728</v>
      </c>
      <c r="E327" s="1107" t="s">
        <v>538</v>
      </c>
      <c r="F327" s="1107" t="s">
        <v>729</v>
      </c>
      <c r="G327" s="1121" t="s">
        <v>413</v>
      </c>
      <c r="H327" s="1244">
        <v>630</v>
      </c>
      <c r="I327" s="1244">
        <v>500</v>
      </c>
      <c r="J327" s="1244">
        <v>380</v>
      </c>
      <c r="K327" s="1121"/>
      <c r="L327" s="1121"/>
      <c r="M327" s="1121"/>
      <c r="N327" s="336">
        <v>1.2</v>
      </c>
      <c r="O327" s="336">
        <v>1.1499999999999999</v>
      </c>
      <c r="P327" s="336">
        <v>1.1000000000000001</v>
      </c>
      <c r="Q327" s="336"/>
      <c r="R327" s="336"/>
      <c r="S327" s="336"/>
      <c r="T327" s="178">
        <v>756</v>
      </c>
      <c r="U327" s="493">
        <v>575</v>
      </c>
      <c r="V327" s="493">
        <v>418.00000000000006</v>
      </c>
      <c r="W327" s="493"/>
      <c r="X327" s="493"/>
      <c r="Y327" s="493"/>
      <c r="Z327" s="1121">
        <v>840</v>
      </c>
      <c r="AA327" s="1121"/>
      <c r="AB327" s="1121"/>
      <c r="AC327" s="1107"/>
      <c r="AD327" s="1107"/>
      <c r="AE327" s="1107"/>
      <c r="AF327" s="1107" t="s">
        <v>131</v>
      </c>
      <c r="AG327" s="1083"/>
      <c r="AH327" s="1083"/>
      <c r="AI327" s="1083"/>
      <c r="AJ327" s="1083"/>
      <c r="AK327" s="1083"/>
      <c r="AL327" s="1083"/>
      <c r="AM327" s="1083"/>
      <c r="AN327" s="1083"/>
      <c r="AO327" s="1083"/>
      <c r="AP327" s="1083"/>
      <c r="AQ327" s="1083"/>
      <c r="AR327" s="1083"/>
      <c r="AS327" s="1083"/>
      <c r="AT327" s="1083"/>
      <c r="AU327" s="1083"/>
      <c r="AV327" s="1083"/>
      <c r="AW327" s="1083"/>
      <c r="AX327" s="1083"/>
      <c r="AY327" s="1083"/>
      <c r="AZ327" s="1083"/>
      <c r="BA327" s="1083"/>
      <c r="BB327" s="1083"/>
      <c r="BC327" s="1083"/>
      <c r="BD327" s="1083"/>
      <c r="BE327" s="1083"/>
      <c r="BF327" s="1083"/>
      <c r="BG327" s="1083"/>
      <c r="BH327" s="1083"/>
      <c r="BI327" s="1083"/>
      <c r="BJ327" s="1083"/>
      <c r="BK327" s="1083"/>
      <c r="BL327" s="1083"/>
      <c r="BM327" s="1083"/>
      <c r="BN327" s="1083"/>
      <c r="BO327" s="1083"/>
      <c r="BP327" s="1083"/>
      <c r="BQ327" s="1083"/>
      <c r="BR327" s="1083"/>
      <c r="BS327" s="1083"/>
      <c r="BT327" s="1083"/>
      <c r="BU327" s="1083"/>
      <c r="BV327" s="1083"/>
      <c r="BW327" s="1083"/>
      <c r="BX327" s="1083"/>
      <c r="BY327" s="1083"/>
      <c r="BZ327" s="1083"/>
      <c r="CA327" s="1083"/>
      <c r="CB327" s="1083"/>
      <c r="CC327" s="1083"/>
      <c r="CD327" s="1083"/>
      <c r="CE327" s="1083"/>
    </row>
    <row r="328" spans="1:83" s="88" customFormat="1" ht="31.5">
      <c r="A328" s="1103" t="s">
        <v>256</v>
      </c>
      <c r="B328" s="1237" t="s">
        <v>730</v>
      </c>
      <c r="C328" s="1105" t="s">
        <v>731</v>
      </c>
      <c r="D328" s="1105" t="s">
        <v>560</v>
      </c>
      <c r="E328" s="1109"/>
      <c r="F328" s="1109"/>
      <c r="G328" s="1121"/>
      <c r="H328" s="1144">
        <v>630</v>
      </c>
      <c r="I328" s="1144">
        <v>490</v>
      </c>
      <c r="J328" s="1144">
        <v>350</v>
      </c>
      <c r="K328" s="1121"/>
      <c r="L328" s="1121"/>
      <c r="M328" s="1121"/>
      <c r="N328" s="336">
        <v>1.25</v>
      </c>
      <c r="O328" s="336">
        <v>1.2</v>
      </c>
      <c r="P328" s="336">
        <v>1.1499999999999999</v>
      </c>
      <c r="Q328" s="336"/>
      <c r="R328" s="336"/>
      <c r="S328" s="336"/>
      <c r="T328" s="178"/>
      <c r="U328" s="493"/>
      <c r="V328" s="493"/>
      <c r="W328" s="493"/>
      <c r="X328" s="493"/>
      <c r="Y328" s="493"/>
      <c r="Z328" s="1121"/>
      <c r="AA328" s="1121"/>
      <c r="AB328" s="1121"/>
      <c r="AC328" s="1109"/>
      <c r="AD328" s="1109"/>
      <c r="AE328" s="1109"/>
      <c r="AF328" s="1109"/>
      <c r="AG328" s="1083"/>
      <c r="AH328" s="1083"/>
      <c r="AI328" s="1083"/>
      <c r="AJ328" s="1083"/>
      <c r="AK328" s="1083"/>
      <c r="AL328" s="1083"/>
      <c r="AM328" s="1083"/>
      <c r="AN328" s="1083"/>
      <c r="AO328" s="1083"/>
      <c r="AP328" s="1083"/>
      <c r="AQ328" s="1083"/>
      <c r="AR328" s="1083"/>
      <c r="AS328" s="1083"/>
      <c r="AT328" s="1083"/>
      <c r="AU328" s="1083"/>
      <c r="AV328" s="1083"/>
      <c r="AW328" s="1083"/>
      <c r="AX328" s="1083"/>
      <c r="AY328" s="1083"/>
      <c r="AZ328" s="1083"/>
      <c r="BA328" s="1083"/>
      <c r="BB328" s="1083"/>
      <c r="BC328" s="1083"/>
      <c r="BD328" s="1083"/>
      <c r="BE328" s="1083"/>
      <c r="BF328" s="1083"/>
      <c r="BG328" s="1083"/>
      <c r="BH328" s="1083"/>
      <c r="BI328" s="1083"/>
      <c r="BJ328" s="1083"/>
      <c r="BK328" s="1083"/>
      <c r="BL328" s="1083"/>
      <c r="BM328" s="1083"/>
      <c r="BN328" s="1083"/>
      <c r="BO328" s="1083"/>
      <c r="BP328" s="1083"/>
      <c r="BQ328" s="1083"/>
      <c r="BR328" s="1083"/>
      <c r="BS328" s="1083"/>
      <c r="BT328" s="1083"/>
      <c r="BU328" s="1083"/>
      <c r="BV328" s="1083"/>
      <c r="BW328" s="1083"/>
      <c r="BX328" s="1083"/>
      <c r="BY328" s="1083"/>
      <c r="BZ328" s="1083"/>
      <c r="CA328" s="1083"/>
      <c r="CB328" s="1083"/>
      <c r="CC328" s="1083"/>
      <c r="CD328" s="1083"/>
      <c r="CE328" s="1083"/>
    </row>
    <row r="329" spans="1:83" s="88" customFormat="1" ht="31.5">
      <c r="A329" s="1103" t="s">
        <v>257</v>
      </c>
      <c r="B329" s="1237" t="s">
        <v>732</v>
      </c>
      <c r="C329" s="1104" t="s">
        <v>733</v>
      </c>
      <c r="D329" s="1104" t="s">
        <v>734</v>
      </c>
      <c r="E329" s="1104" t="s">
        <v>550</v>
      </c>
      <c r="F329" s="1104" t="s">
        <v>735</v>
      </c>
      <c r="G329" s="1104" t="s">
        <v>736</v>
      </c>
      <c r="H329" s="1143"/>
      <c r="I329" s="1143"/>
      <c r="J329" s="1143"/>
      <c r="K329" s="1104"/>
      <c r="L329" s="1104"/>
      <c r="M329" s="1104"/>
      <c r="N329" s="336">
        <v>1.2</v>
      </c>
      <c r="O329" s="336">
        <v>1.1499999999999999</v>
      </c>
      <c r="P329" s="336">
        <v>1.1000000000000001</v>
      </c>
      <c r="Q329" s="336"/>
      <c r="R329" s="336"/>
      <c r="S329" s="336"/>
      <c r="T329" s="178"/>
      <c r="U329" s="493"/>
      <c r="V329" s="493"/>
      <c r="W329" s="493"/>
      <c r="X329" s="493"/>
      <c r="Y329" s="493"/>
      <c r="Z329" s="1105"/>
      <c r="AA329" s="1105"/>
      <c r="AB329" s="1105"/>
      <c r="AC329" s="1104"/>
      <c r="AD329" s="1104"/>
      <c r="AE329" s="1104"/>
      <c r="AF329" s="1105" t="s">
        <v>132</v>
      </c>
      <c r="AG329" s="1083"/>
      <c r="AH329" s="1083"/>
      <c r="AI329" s="1083"/>
      <c r="AJ329" s="1083"/>
      <c r="AK329" s="1083"/>
      <c r="AL329" s="1083"/>
      <c r="AM329" s="1083"/>
      <c r="AN329" s="1083"/>
      <c r="AO329" s="1083"/>
      <c r="AP329" s="1083"/>
      <c r="AQ329" s="1083"/>
      <c r="AR329" s="1083"/>
      <c r="AS329" s="1083"/>
      <c r="AT329" s="1083"/>
      <c r="AU329" s="1083"/>
      <c r="AV329" s="1083"/>
      <c r="AW329" s="1083"/>
      <c r="AX329" s="1083"/>
      <c r="AY329" s="1083"/>
      <c r="AZ329" s="1083"/>
      <c r="BA329" s="1083"/>
      <c r="BB329" s="1083"/>
      <c r="BC329" s="1083"/>
      <c r="BD329" s="1083"/>
      <c r="BE329" s="1083"/>
      <c r="BF329" s="1083"/>
      <c r="BG329" s="1083"/>
      <c r="BH329" s="1083"/>
      <c r="BI329" s="1083"/>
      <c r="BJ329" s="1083"/>
      <c r="BK329" s="1083"/>
      <c r="BL329" s="1083"/>
      <c r="BM329" s="1083"/>
      <c r="BN329" s="1083"/>
      <c r="BO329" s="1083"/>
      <c r="BP329" s="1083"/>
      <c r="BQ329" s="1083"/>
      <c r="BR329" s="1083"/>
      <c r="BS329" s="1083"/>
      <c r="BT329" s="1083"/>
      <c r="BU329" s="1083"/>
      <c r="BV329" s="1083"/>
      <c r="BW329" s="1083"/>
      <c r="BX329" s="1083"/>
      <c r="BY329" s="1083"/>
      <c r="BZ329" s="1083"/>
      <c r="CA329" s="1083"/>
      <c r="CB329" s="1083"/>
      <c r="CC329" s="1083"/>
      <c r="CD329" s="1083"/>
      <c r="CE329" s="1083"/>
    </row>
    <row r="330" spans="1:83" s="88" customFormat="1" ht="31.5">
      <c r="A330" s="1103" t="s">
        <v>258</v>
      </c>
      <c r="B330" s="1237" t="s">
        <v>546</v>
      </c>
      <c r="C330" s="1105" t="s">
        <v>725</v>
      </c>
      <c r="D330" s="1105" t="s">
        <v>737</v>
      </c>
      <c r="E330" s="1104" t="s">
        <v>546</v>
      </c>
      <c r="F330" s="1105" t="s">
        <v>725</v>
      </c>
      <c r="G330" s="1105" t="s">
        <v>459</v>
      </c>
      <c r="H330" s="1143">
        <v>420</v>
      </c>
      <c r="I330" s="1143">
        <v>350</v>
      </c>
      <c r="J330" s="1143">
        <v>210</v>
      </c>
      <c r="K330" s="1104"/>
      <c r="L330" s="1104"/>
      <c r="M330" s="1104"/>
      <c r="N330" s="336">
        <v>1.2</v>
      </c>
      <c r="O330" s="336">
        <v>1.1499999999999999</v>
      </c>
      <c r="P330" s="336">
        <v>1.1000000000000001</v>
      </c>
      <c r="Q330" s="336"/>
      <c r="R330" s="336"/>
      <c r="S330" s="336"/>
      <c r="T330" s="178">
        <v>504</v>
      </c>
      <c r="U330" s="493">
        <v>402.49999999999994</v>
      </c>
      <c r="V330" s="493">
        <v>231.00000000000003</v>
      </c>
      <c r="W330" s="493"/>
      <c r="X330" s="493"/>
      <c r="Y330" s="493"/>
      <c r="Z330" s="1105">
        <v>520</v>
      </c>
      <c r="AA330" s="1105">
        <v>410</v>
      </c>
      <c r="AB330" s="1105">
        <v>240</v>
      </c>
      <c r="AC330" s="1104"/>
      <c r="AD330" s="1104"/>
      <c r="AE330" s="1104"/>
      <c r="AF330" s="1105" t="s">
        <v>118</v>
      </c>
      <c r="AG330" s="1083"/>
      <c r="AH330" s="1083"/>
      <c r="AI330" s="1083"/>
      <c r="AJ330" s="1083"/>
      <c r="AK330" s="1083"/>
      <c r="AL330" s="1083"/>
      <c r="AM330" s="1083"/>
      <c r="AN330" s="1083"/>
      <c r="AO330" s="1083"/>
      <c r="AP330" s="1083"/>
      <c r="AQ330" s="1083"/>
      <c r="AR330" s="1083"/>
      <c r="AS330" s="1083"/>
      <c r="AT330" s="1083"/>
      <c r="AU330" s="1083"/>
      <c r="AV330" s="1083"/>
      <c r="AW330" s="1083"/>
      <c r="AX330" s="1083"/>
      <c r="AY330" s="1083"/>
      <c r="AZ330" s="1083"/>
      <c r="BA330" s="1083"/>
      <c r="BB330" s="1083"/>
      <c r="BC330" s="1083"/>
      <c r="BD330" s="1083"/>
      <c r="BE330" s="1083"/>
      <c r="BF330" s="1083"/>
      <c r="BG330" s="1083"/>
      <c r="BH330" s="1083"/>
      <c r="BI330" s="1083"/>
      <c r="BJ330" s="1083"/>
      <c r="BK330" s="1083"/>
      <c r="BL330" s="1083"/>
      <c r="BM330" s="1083"/>
      <c r="BN330" s="1083"/>
      <c r="BO330" s="1083"/>
      <c r="BP330" s="1083"/>
      <c r="BQ330" s="1083"/>
      <c r="BR330" s="1083"/>
      <c r="BS330" s="1083"/>
      <c r="BT330" s="1083"/>
      <c r="BU330" s="1083"/>
      <c r="BV330" s="1083"/>
      <c r="BW330" s="1083"/>
      <c r="BX330" s="1083"/>
      <c r="BY330" s="1083"/>
      <c r="BZ330" s="1083"/>
      <c r="CA330" s="1083"/>
      <c r="CB330" s="1083"/>
      <c r="CC330" s="1083"/>
      <c r="CD330" s="1083"/>
      <c r="CE330" s="1083"/>
    </row>
    <row r="331" spans="1:83" s="88" customFormat="1" ht="31.5">
      <c r="A331" s="1106" t="s">
        <v>259</v>
      </c>
      <c r="B331" s="1237" t="s">
        <v>738</v>
      </c>
      <c r="C331" s="1104"/>
      <c r="D331" s="1104"/>
      <c r="E331" s="1107" t="s">
        <v>397</v>
      </c>
      <c r="F331" s="1107"/>
      <c r="G331" s="1121"/>
      <c r="H331" s="1227">
        <v>110</v>
      </c>
      <c r="I331" s="1227" t="s">
        <v>339</v>
      </c>
      <c r="J331" s="1227"/>
      <c r="K331" s="1227"/>
      <c r="L331" s="1227"/>
      <c r="M331" s="1227"/>
      <c r="N331" s="336">
        <v>1.05</v>
      </c>
      <c r="O331" s="336"/>
      <c r="P331" s="336"/>
      <c r="Q331" s="336"/>
      <c r="R331" s="336"/>
      <c r="S331" s="336"/>
      <c r="T331" s="178">
        <v>115.5</v>
      </c>
      <c r="U331" s="493"/>
      <c r="V331" s="493"/>
      <c r="W331" s="493"/>
      <c r="X331" s="493"/>
      <c r="Y331" s="493"/>
      <c r="Z331" s="815">
        <v>120</v>
      </c>
      <c r="AA331" s="815">
        <v>71</v>
      </c>
      <c r="AB331" s="815">
        <v>56</v>
      </c>
      <c r="AC331" s="1134">
        <v>65</v>
      </c>
      <c r="AD331" s="1134">
        <v>43</v>
      </c>
      <c r="AE331" s="1134">
        <v>43</v>
      </c>
      <c r="AF331" s="1107" t="s">
        <v>399</v>
      </c>
      <c r="AG331" s="1083"/>
      <c r="AH331" s="1083"/>
      <c r="AI331" s="1083"/>
      <c r="AJ331" s="1083"/>
      <c r="AK331" s="1083"/>
      <c r="AL331" s="1083"/>
      <c r="AM331" s="1083"/>
      <c r="AN331" s="1083"/>
      <c r="AO331" s="1083"/>
      <c r="AP331" s="1083"/>
      <c r="AQ331" s="1083"/>
      <c r="AR331" s="1083"/>
      <c r="AS331" s="1083"/>
      <c r="AT331" s="1083"/>
      <c r="AU331" s="1083"/>
      <c r="AV331" s="1083"/>
      <c r="AW331" s="1083"/>
      <c r="AX331" s="1083"/>
      <c r="AY331" s="1083"/>
      <c r="AZ331" s="1083"/>
      <c r="BA331" s="1083"/>
      <c r="BB331" s="1083"/>
      <c r="BC331" s="1083"/>
      <c r="BD331" s="1083"/>
      <c r="BE331" s="1083"/>
      <c r="BF331" s="1083"/>
      <c r="BG331" s="1083"/>
      <c r="BH331" s="1083"/>
      <c r="BI331" s="1083"/>
      <c r="BJ331" s="1083"/>
      <c r="BK331" s="1083"/>
      <c r="BL331" s="1083"/>
      <c r="BM331" s="1083"/>
      <c r="BN331" s="1083"/>
      <c r="BO331" s="1083"/>
      <c r="BP331" s="1083"/>
      <c r="BQ331" s="1083"/>
      <c r="BR331" s="1083"/>
      <c r="BS331" s="1083"/>
      <c r="BT331" s="1083"/>
      <c r="BU331" s="1083"/>
      <c r="BV331" s="1083"/>
      <c r="BW331" s="1083"/>
      <c r="BX331" s="1083"/>
      <c r="BY331" s="1083"/>
      <c r="BZ331" s="1083"/>
      <c r="CA331" s="1083"/>
      <c r="CB331" s="1083"/>
      <c r="CC331" s="1083"/>
      <c r="CD331" s="1083"/>
      <c r="CE331" s="1083"/>
    </row>
    <row r="332" spans="1:83" s="88" customFormat="1" ht="15.75">
      <c r="A332" s="1113"/>
      <c r="B332" s="1237" t="s">
        <v>739</v>
      </c>
      <c r="C332" s="1104"/>
      <c r="D332" s="1104"/>
      <c r="E332" s="1114"/>
      <c r="F332" s="1114"/>
      <c r="G332" s="1121"/>
      <c r="H332" s="1227">
        <v>90</v>
      </c>
      <c r="I332" s="1227">
        <v>60</v>
      </c>
      <c r="J332" s="1227">
        <v>50</v>
      </c>
      <c r="K332" s="1227">
        <v>60</v>
      </c>
      <c r="L332" s="1227">
        <v>40</v>
      </c>
      <c r="M332" s="1227">
        <v>40</v>
      </c>
      <c r="N332" s="336" t="s">
        <v>1434</v>
      </c>
      <c r="O332" s="336" t="s">
        <v>1225</v>
      </c>
      <c r="P332" s="336" t="s">
        <v>1232</v>
      </c>
      <c r="Q332" s="336" t="s">
        <v>1233</v>
      </c>
      <c r="R332" s="336" t="s">
        <v>1233</v>
      </c>
      <c r="S332" s="336" t="s">
        <v>1236</v>
      </c>
      <c r="T332" s="178">
        <v>108</v>
      </c>
      <c r="U332" s="493">
        <v>69</v>
      </c>
      <c r="V332" s="493">
        <v>55.000000000000007</v>
      </c>
      <c r="W332" s="493">
        <v>63</v>
      </c>
      <c r="X332" s="493">
        <v>42</v>
      </c>
      <c r="Y332" s="493">
        <v>42</v>
      </c>
      <c r="Z332" s="815"/>
      <c r="AA332" s="815"/>
      <c r="AB332" s="815"/>
      <c r="AC332" s="1139"/>
      <c r="AD332" s="1139"/>
      <c r="AE332" s="1139"/>
      <c r="AF332" s="1114"/>
      <c r="AG332" s="1083"/>
      <c r="AH332" s="1083"/>
      <c r="AI332" s="1083"/>
      <c r="AJ332" s="1083"/>
      <c r="AK332" s="1083"/>
      <c r="AL332" s="1083"/>
      <c r="AM332" s="1083"/>
      <c r="AN332" s="1083"/>
      <c r="AO332" s="1083"/>
      <c r="AP332" s="1083"/>
      <c r="AQ332" s="1083"/>
      <c r="AR332" s="1083"/>
      <c r="AS332" s="1083"/>
      <c r="AT332" s="1083"/>
      <c r="AU332" s="1083"/>
      <c r="AV332" s="1083"/>
      <c r="AW332" s="1083"/>
      <c r="AX332" s="1083"/>
      <c r="AY332" s="1083"/>
      <c r="AZ332" s="1083"/>
      <c r="BA332" s="1083"/>
      <c r="BB332" s="1083"/>
      <c r="BC332" s="1083"/>
      <c r="BD332" s="1083"/>
      <c r="BE332" s="1083"/>
      <c r="BF332" s="1083"/>
      <c r="BG332" s="1083"/>
      <c r="BH332" s="1083"/>
      <c r="BI332" s="1083"/>
      <c r="BJ332" s="1083"/>
      <c r="BK332" s="1083"/>
      <c r="BL332" s="1083"/>
      <c r="BM332" s="1083"/>
      <c r="BN332" s="1083"/>
      <c r="BO332" s="1083"/>
      <c r="BP332" s="1083"/>
      <c r="BQ332" s="1083"/>
      <c r="BR332" s="1083"/>
      <c r="BS332" s="1083"/>
      <c r="BT332" s="1083"/>
      <c r="BU332" s="1083"/>
      <c r="BV332" s="1083"/>
      <c r="BW332" s="1083"/>
      <c r="BX332" s="1083"/>
      <c r="BY332" s="1083"/>
      <c r="BZ332" s="1083"/>
      <c r="CA332" s="1083"/>
      <c r="CB332" s="1083"/>
      <c r="CC332" s="1083"/>
      <c r="CD332" s="1083"/>
      <c r="CE332" s="1083"/>
    </row>
    <row r="333" spans="1:83" s="88" customFormat="1" ht="15.75">
      <c r="A333" s="1108"/>
      <c r="B333" s="1237" t="s">
        <v>105</v>
      </c>
      <c r="C333" s="1104"/>
      <c r="D333" s="1104"/>
      <c r="E333" s="1109"/>
      <c r="F333" s="1109"/>
      <c r="G333" s="1121"/>
      <c r="H333" s="1227">
        <v>80</v>
      </c>
      <c r="I333" s="1227">
        <v>60</v>
      </c>
      <c r="J333" s="1227">
        <v>40</v>
      </c>
      <c r="K333" s="1227">
        <v>60</v>
      </c>
      <c r="L333" s="1227">
        <v>40</v>
      </c>
      <c r="M333" s="1227">
        <v>40</v>
      </c>
      <c r="N333" s="336" t="s">
        <v>1225</v>
      </c>
      <c r="O333" s="336" t="s">
        <v>1232</v>
      </c>
      <c r="P333" s="336" t="s">
        <v>1233</v>
      </c>
      <c r="Q333" s="336" t="s">
        <v>1233</v>
      </c>
      <c r="R333" s="336" t="s">
        <v>1233</v>
      </c>
      <c r="S333" s="336" t="s">
        <v>1236</v>
      </c>
      <c r="T333" s="178">
        <v>92</v>
      </c>
      <c r="U333" s="493">
        <v>66</v>
      </c>
      <c r="V333" s="493">
        <v>42</v>
      </c>
      <c r="W333" s="493">
        <v>63</v>
      </c>
      <c r="X333" s="493">
        <v>42</v>
      </c>
      <c r="Y333" s="493">
        <v>42</v>
      </c>
      <c r="Z333" s="815"/>
      <c r="AA333" s="815"/>
      <c r="AB333" s="815"/>
      <c r="AC333" s="1135"/>
      <c r="AD333" s="1135"/>
      <c r="AE333" s="1135"/>
      <c r="AF333" s="1109"/>
      <c r="AG333" s="1083"/>
      <c r="AH333" s="1083"/>
      <c r="AI333" s="1083"/>
      <c r="AJ333" s="1083"/>
      <c r="AK333" s="1083"/>
      <c r="AL333" s="1083"/>
      <c r="AM333" s="1083"/>
      <c r="AN333" s="1083"/>
      <c r="AO333" s="1083"/>
      <c r="AP333" s="1083"/>
      <c r="AQ333" s="1083"/>
      <c r="AR333" s="1083"/>
      <c r="AS333" s="1083"/>
      <c r="AT333" s="1083"/>
      <c r="AU333" s="1083"/>
      <c r="AV333" s="1083"/>
      <c r="AW333" s="1083"/>
      <c r="AX333" s="1083"/>
      <c r="AY333" s="1083"/>
      <c r="AZ333" s="1083"/>
      <c r="BA333" s="1083"/>
      <c r="BB333" s="1083"/>
      <c r="BC333" s="1083"/>
      <c r="BD333" s="1083"/>
      <c r="BE333" s="1083"/>
      <c r="BF333" s="1083"/>
      <c r="BG333" s="1083"/>
      <c r="BH333" s="1083"/>
      <c r="BI333" s="1083"/>
      <c r="BJ333" s="1083"/>
      <c r="BK333" s="1083"/>
      <c r="BL333" s="1083"/>
      <c r="BM333" s="1083"/>
      <c r="BN333" s="1083"/>
      <c r="BO333" s="1083"/>
      <c r="BP333" s="1083"/>
      <c r="BQ333" s="1083"/>
      <c r="BR333" s="1083"/>
      <c r="BS333" s="1083"/>
      <c r="BT333" s="1083"/>
      <c r="BU333" s="1083"/>
      <c r="BV333" s="1083"/>
      <c r="BW333" s="1083"/>
      <c r="BX333" s="1083"/>
      <c r="BY333" s="1083"/>
      <c r="BZ333" s="1083"/>
      <c r="CA333" s="1083"/>
      <c r="CB333" s="1083"/>
      <c r="CC333" s="1083"/>
      <c r="CD333" s="1083"/>
      <c r="CE333" s="1083"/>
    </row>
    <row r="334" spans="1:83" s="88" customFormat="1" ht="15.75">
      <c r="A334" s="1115" t="s">
        <v>308</v>
      </c>
      <c r="B334" s="201" t="s">
        <v>146</v>
      </c>
      <c r="C334" s="1105"/>
      <c r="D334" s="1105"/>
      <c r="E334" s="1104"/>
      <c r="F334" s="1105"/>
      <c r="G334" s="1105"/>
      <c r="H334" s="1143"/>
      <c r="I334" s="1143"/>
      <c r="J334" s="1143"/>
      <c r="K334" s="1104"/>
      <c r="L334" s="1104"/>
      <c r="M334" s="1104"/>
      <c r="N334" s="336"/>
      <c r="O334" s="336"/>
      <c r="P334" s="336"/>
      <c r="Q334" s="336"/>
      <c r="R334" s="336"/>
      <c r="S334" s="336"/>
      <c r="T334" s="178"/>
      <c r="U334" s="493"/>
      <c r="V334" s="493"/>
      <c r="W334" s="493"/>
      <c r="X334" s="493"/>
      <c r="Y334" s="493"/>
      <c r="Z334" s="1105"/>
      <c r="AA334" s="1105"/>
      <c r="AB334" s="1105"/>
      <c r="AC334" s="1104"/>
      <c r="AD334" s="1104"/>
      <c r="AE334" s="1104"/>
      <c r="AF334" s="1105"/>
      <c r="AG334" s="1083"/>
      <c r="AH334" s="1083"/>
      <c r="AI334" s="1083"/>
      <c r="AJ334" s="1083"/>
      <c r="AK334" s="1083"/>
      <c r="AL334" s="1083"/>
      <c r="AM334" s="1083"/>
      <c r="AN334" s="1083"/>
      <c r="AO334" s="1083"/>
      <c r="AP334" s="1083"/>
      <c r="AQ334" s="1083"/>
      <c r="AR334" s="1083"/>
      <c r="AS334" s="1083"/>
      <c r="AT334" s="1083"/>
      <c r="AU334" s="1083"/>
      <c r="AV334" s="1083"/>
      <c r="AW334" s="1083"/>
      <c r="AX334" s="1083"/>
      <c r="AY334" s="1083"/>
      <c r="AZ334" s="1083"/>
      <c r="BA334" s="1083"/>
      <c r="BB334" s="1083"/>
      <c r="BC334" s="1083"/>
      <c r="BD334" s="1083"/>
      <c r="BE334" s="1083"/>
      <c r="BF334" s="1083"/>
      <c r="BG334" s="1083"/>
      <c r="BH334" s="1083"/>
      <c r="BI334" s="1083"/>
      <c r="BJ334" s="1083"/>
      <c r="BK334" s="1083"/>
      <c r="BL334" s="1083"/>
      <c r="BM334" s="1083"/>
      <c r="BN334" s="1083"/>
      <c r="BO334" s="1083"/>
      <c r="BP334" s="1083"/>
      <c r="BQ334" s="1083"/>
      <c r="BR334" s="1083"/>
      <c r="BS334" s="1083"/>
      <c r="BT334" s="1083"/>
      <c r="BU334" s="1083"/>
      <c r="BV334" s="1083"/>
      <c r="BW334" s="1083"/>
      <c r="BX334" s="1083"/>
      <c r="BY334" s="1083"/>
      <c r="BZ334" s="1083"/>
      <c r="CA334" s="1083"/>
      <c r="CB334" s="1083"/>
      <c r="CC334" s="1083"/>
      <c r="CD334" s="1083"/>
      <c r="CE334" s="1083"/>
    </row>
    <row r="335" spans="1:83" s="88" customFormat="1" ht="31.5">
      <c r="A335" s="1106" t="s">
        <v>91</v>
      </c>
      <c r="B335" s="1237" t="s">
        <v>759</v>
      </c>
      <c r="C335" s="1105"/>
      <c r="D335" s="1105"/>
      <c r="E335" s="1107" t="s">
        <v>396</v>
      </c>
      <c r="F335" s="1107"/>
      <c r="G335" s="1121"/>
      <c r="H335" s="1143">
        <v>160</v>
      </c>
      <c r="I335" s="1143"/>
      <c r="J335" s="1143"/>
      <c r="K335" s="1227"/>
      <c r="L335" s="1227"/>
      <c r="M335" s="1227"/>
      <c r="N335" s="336">
        <v>1.05</v>
      </c>
      <c r="O335" s="336"/>
      <c r="P335" s="336"/>
      <c r="Q335" s="336"/>
      <c r="R335" s="336"/>
      <c r="S335" s="336"/>
      <c r="T335" s="178">
        <v>168</v>
      </c>
      <c r="U335" s="493"/>
      <c r="V335" s="493"/>
      <c r="W335" s="493"/>
      <c r="X335" s="493"/>
      <c r="Y335" s="493"/>
      <c r="Z335" s="1145">
        <v>173</v>
      </c>
      <c r="AA335" s="1145">
        <v>83</v>
      </c>
      <c r="AB335" s="1145">
        <v>56</v>
      </c>
      <c r="AC335" s="1134">
        <v>76</v>
      </c>
      <c r="AD335" s="1134">
        <v>43</v>
      </c>
      <c r="AE335" s="1134">
        <v>43</v>
      </c>
      <c r="AF335" s="1107" t="s">
        <v>399</v>
      </c>
      <c r="AG335" s="1083"/>
      <c r="AH335" s="1083"/>
      <c r="AI335" s="1083"/>
      <c r="AJ335" s="1083"/>
      <c r="AK335" s="1083"/>
      <c r="AL335" s="1083"/>
      <c r="AM335" s="1083"/>
      <c r="AN335" s="1083"/>
      <c r="AO335" s="1083"/>
      <c r="AP335" s="1083"/>
      <c r="AQ335" s="1083"/>
      <c r="AR335" s="1083"/>
      <c r="AS335" s="1083"/>
      <c r="AT335" s="1083"/>
      <c r="AU335" s="1083"/>
      <c r="AV335" s="1083"/>
      <c r="AW335" s="1083"/>
      <c r="AX335" s="1083"/>
      <c r="AY335" s="1083"/>
      <c r="AZ335" s="1083"/>
      <c r="BA335" s="1083"/>
      <c r="BB335" s="1083"/>
      <c r="BC335" s="1083"/>
      <c r="BD335" s="1083"/>
      <c r="BE335" s="1083"/>
      <c r="BF335" s="1083"/>
      <c r="BG335" s="1083"/>
      <c r="BH335" s="1083"/>
      <c r="BI335" s="1083"/>
      <c r="BJ335" s="1083"/>
      <c r="BK335" s="1083"/>
      <c r="BL335" s="1083"/>
      <c r="BM335" s="1083"/>
      <c r="BN335" s="1083"/>
      <c r="BO335" s="1083"/>
      <c r="BP335" s="1083"/>
      <c r="BQ335" s="1083"/>
      <c r="BR335" s="1083"/>
      <c r="BS335" s="1083"/>
      <c r="BT335" s="1083"/>
      <c r="BU335" s="1083"/>
      <c r="BV335" s="1083"/>
      <c r="BW335" s="1083"/>
      <c r="BX335" s="1083"/>
      <c r="BY335" s="1083"/>
      <c r="BZ335" s="1083"/>
      <c r="CA335" s="1083"/>
      <c r="CB335" s="1083"/>
      <c r="CC335" s="1083"/>
      <c r="CD335" s="1083"/>
      <c r="CE335" s="1083"/>
    </row>
    <row r="336" spans="1:83" s="88" customFormat="1" ht="15.75">
      <c r="A336" s="1113"/>
      <c r="B336" s="1237" t="s">
        <v>745</v>
      </c>
      <c r="C336" s="1105"/>
      <c r="D336" s="1105"/>
      <c r="E336" s="1114"/>
      <c r="F336" s="1114"/>
      <c r="G336" s="1121"/>
      <c r="H336" s="1143">
        <v>100</v>
      </c>
      <c r="I336" s="1143">
        <v>70</v>
      </c>
      <c r="J336" s="1143">
        <v>50</v>
      </c>
      <c r="K336" s="1227">
        <v>70</v>
      </c>
      <c r="L336" s="1227">
        <v>40</v>
      </c>
      <c r="M336" s="1227">
        <v>40</v>
      </c>
      <c r="N336" s="336" t="s">
        <v>1434</v>
      </c>
      <c r="O336" s="336" t="s">
        <v>1225</v>
      </c>
      <c r="P336" s="336" t="s">
        <v>1232</v>
      </c>
      <c r="Q336" s="336" t="s">
        <v>1233</v>
      </c>
      <c r="R336" s="336" t="s">
        <v>1233</v>
      </c>
      <c r="S336" s="336" t="s">
        <v>1236</v>
      </c>
      <c r="T336" s="178">
        <v>120</v>
      </c>
      <c r="U336" s="493">
        <v>80.5</v>
      </c>
      <c r="V336" s="493">
        <v>55.000000000000007</v>
      </c>
      <c r="W336" s="493">
        <v>73.5</v>
      </c>
      <c r="X336" s="493">
        <v>42</v>
      </c>
      <c r="Y336" s="493">
        <v>42</v>
      </c>
      <c r="Z336" s="1145"/>
      <c r="AA336" s="1145"/>
      <c r="AB336" s="1145"/>
      <c r="AC336" s="1139"/>
      <c r="AD336" s="1139"/>
      <c r="AE336" s="1139"/>
      <c r="AF336" s="1114"/>
      <c r="AG336" s="1083"/>
      <c r="AH336" s="1083"/>
      <c r="AI336" s="1083"/>
      <c r="AJ336" s="1083"/>
      <c r="AK336" s="1083"/>
      <c r="AL336" s="1083"/>
      <c r="AM336" s="1083"/>
      <c r="AN336" s="1083"/>
      <c r="AO336" s="1083"/>
      <c r="AP336" s="1083"/>
      <c r="AQ336" s="1083"/>
      <c r="AR336" s="1083"/>
      <c r="AS336" s="1083"/>
      <c r="AT336" s="1083"/>
      <c r="AU336" s="1083"/>
      <c r="AV336" s="1083"/>
      <c r="AW336" s="1083"/>
      <c r="AX336" s="1083"/>
      <c r="AY336" s="1083"/>
      <c r="AZ336" s="1083"/>
      <c r="BA336" s="1083"/>
      <c r="BB336" s="1083"/>
      <c r="BC336" s="1083"/>
      <c r="BD336" s="1083"/>
      <c r="BE336" s="1083"/>
      <c r="BF336" s="1083"/>
      <c r="BG336" s="1083"/>
      <c r="BH336" s="1083"/>
      <c r="BI336" s="1083"/>
      <c r="BJ336" s="1083"/>
      <c r="BK336" s="1083"/>
      <c r="BL336" s="1083"/>
      <c r="BM336" s="1083"/>
      <c r="BN336" s="1083"/>
      <c r="BO336" s="1083"/>
      <c r="BP336" s="1083"/>
      <c r="BQ336" s="1083"/>
      <c r="BR336" s="1083"/>
      <c r="BS336" s="1083"/>
      <c r="BT336" s="1083"/>
      <c r="BU336" s="1083"/>
      <c r="BV336" s="1083"/>
      <c r="BW336" s="1083"/>
      <c r="BX336" s="1083"/>
      <c r="BY336" s="1083"/>
      <c r="BZ336" s="1083"/>
      <c r="CA336" s="1083"/>
      <c r="CB336" s="1083"/>
      <c r="CC336" s="1083"/>
      <c r="CD336" s="1083"/>
      <c r="CE336" s="1083"/>
    </row>
    <row r="337" spans="1:83" s="88" customFormat="1" ht="15.75">
      <c r="A337" s="1108"/>
      <c r="B337" s="1237" t="s">
        <v>107</v>
      </c>
      <c r="C337" s="1105"/>
      <c r="D337" s="1105"/>
      <c r="E337" s="1109"/>
      <c r="F337" s="1109"/>
      <c r="G337" s="1121"/>
      <c r="H337" s="1143">
        <v>90</v>
      </c>
      <c r="I337" s="1143">
        <v>60</v>
      </c>
      <c r="J337" s="1143">
        <v>40</v>
      </c>
      <c r="K337" s="1227">
        <v>60</v>
      </c>
      <c r="L337" s="1227">
        <v>40</v>
      </c>
      <c r="M337" s="1227">
        <v>40</v>
      </c>
      <c r="N337" s="336" t="s">
        <v>1225</v>
      </c>
      <c r="O337" s="336" t="s">
        <v>1232</v>
      </c>
      <c r="P337" s="336" t="s">
        <v>1233</v>
      </c>
      <c r="Q337" s="336" t="s">
        <v>1233</v>
      </c>
      <c r="R337" s="336" t="s">
        <v>1233</v>
      </c>
      <c r="S337" s="336" t="s">
        <v>1236</v>
      </c>
      <c r="T337" s="178">
        <v>103.49999999999999</v>
      </c>
      <c r="U337" s="493">
        <v>66</v>
      </c>
      <c r="V337" s="493">
        <v>42</v>
      </c>
      <c r="W337" s="493">
        <v>63</v>
      </c>
      <c r="X337" s="493">
        <v>42</v>
      </c>
      <c r="Y337" s="493">
        <v>42</v>
      </c>
      <c r="Z337" s="1145"/>
      <c r="AA337" s="1145"/>
      <c r="AB337" s="1145"/>
      <c r="AC337" s="1135"/>
      <c r="AD337" s="1135"/>
      <c r="AE337" s="1135"/>
      <c r="AF337" s="1109"/>
      <c r="AG337" s="1083"/>
      <c r="AH337" s="1083"/>
      <c r="AI337" s="1083"/>
      <c r="AJ337" s="1083"/>
      <c r="AK337" s="1083"/>
      <c r="AL337" s="1083"/>
      <c r="AM337" s="1083"/>
      <c r="AN337" s="1083"/>
      <c r="AO337" s="1083"/>
      <c r="AP337" s="1083"/>
      <c r="AQ337" s="1083"/>
      <c r="AR337" s="1083"/>
      <c r="AS337" s="1083"/>
      <c r="AT337" s="1083"/>
      <c r="AU337" s="1083"/>
      <c r="AV337" s="1083"/>
      <c r="AW337" s="1083"/>
      <c r="AX337" s="1083"/>
      <c r="AY337" s="1083"/>
      <c r="AZ337" s="1083"/>
      <c r="BA337" s="1083"/>
      <c r="BB337" s="1083"/>
      <c r="BC337" s="1083"/>
      <c r="BD337" s="1083"/>
      <c r="BE337" s="1083"/>
      <c r="BF337" s="1083"/>
      <c r="BG337" s="1083"/>
      <c r="BH337" s="1083"/>
      <c r="BI337" s="1083"/>
      <c r="BJ337" s="1083"/>
      <c r="BK337" s="1083"/>
      <c r="BL337" s="1083"/>
      <c r="BM337" s="1083"/>
      <c r="BN337" s="1083"/>
      <c r="BO337" s="1083"/>
      <c r="BP337" s="1083"/>
      <c r="BQ337" s="1083"/>
      <c r="BR337" s="1083"/>
      <c r="BS337" s="1083"/>
      <c r="BT337" s="1083"/>
      <c r="BU337" s="1083"/>
      <c r="BV337" s="1083"/>
      <c r="BW337" s="1083"/>
      <c r="BX337" s="1083"/>
      <c r="BY337" s="1083"/>
      <c r="BZ337" s="1083"/>
      <c r="CA337" s="1083"/>
      <c r="CB337" s="1083"/>
      <c r="CC337" s="1083"/>
      <c r="CD337" s="1083"/>
      <c r="CE337" s="1083"/>
    </row>
    <row r="338" spans="1:83" s="88" customFormat="1" ht="15.75">
      <c r="A338" s="1208"/>
      <c r="B338" s="1083"/>
      <c r="C338" s="1084"/>
      <c r="D338" s="1084"/>
      <c r="E338" s="1083"/>
      <c r="F338" s="1084"/>
      <c r="G338" s="1084"/>
      <c r="H338" s="1146"/>
      <c r="I338" s="1146"/>
      <c r="J338" s="1146"/>
      <c r="K338" s="1083"/>
      <c r="L338" s="1083"/>
      <c r="M338" s="1083"/>
      <c r="N338" s="1083"/>
      <c r="O338" s="1083"/>
      <c r="P338" s="1083"/>
      <c r="Q338" s="1083"/>
      <c r="R338" s="1083"/>
      <c r="S338" s="1083"/>
      <c r="U338" s="1084"/>
      <c r="V338" s="1084"/>
      <c r="W338" s="1084"/>
      <c r="X338" s="1084"/>
      <c r="Y338" s="1083"/>
      <c r="Z338" s="1146"/>
      <c r="AA338" s="1146"/>
      <c r="AB338" s="1146"/>
      <c r="AC338" s="1147"/>
      <c r="AD338" s="1147"/>
      <c r="AE338" s="1147"/>
      <c r="AF338" s="1084"/>
      <c r="AG338" s="1083"/>
      <c r="AH338" s="1083"/>
      <c r="AI338" s="1083"/>
      <c r="AJ338" s="1083"/>
      <c r="AK338" s="1083"/>
      <c r="AL338" s="1083"/>
      <c r="AM338" s="1083"/>
      <c r="AN338" s="1083"/>
      <c r="AO338" s="1083"/>
      <c r="AP338" s="1083"/>
      <c r="AQ338" s="1083"/>
      <c r="AR338" s="1083"/>
      <c r="AS338" s="1083"/>
      <c r="AT338" s="1083"/>
      <c r="AU338" s="1083"/>
      <c r="AV338" s="1083"/>
      <c r="AW338" s="1083"/>
      <c r="AX338" s="1083"/>
      <c r="AY338" s="1083"/>
      <c r="AZ338" s="1083"/>
      <c r="BA338" s="1083"/>
      <c r="BB338" s="1083"/>
      <c r="BC338" s="1083"/>
      <c r="BD338" s="1083"/>
      <c r="BE338" s="1083"/>
      <c r="BF338" s="1083"/>
      <c r="BG338" s="1083"/>
      <c r="BH338" s="1083"/>
      <c r="BI338" s="1083"/>
      <c r="BJ338" s="1083"/>
      <c r="BK338" s="1083"/>
      <c r="BL338" s="1083"/>
      <c r="BM338" s="1083"/>
      <c r="BN338" s="1083"/>
      <c r="BO338" s="1083"/>
      <c r="BP338" s="1083"/>
      <c r="BQ338" s="1083"/>
      <c r="BR338" s="1083"/>
      <c r="BS338" s="1083"/>
      <c r="BT338" s="1083"/>
      <c r="BU338" s="1083"/>
      <c r="BV338" s="1083"/>
      <c r="BW338" s="1083"/>
      <c r="BX338" s="1083"/>
      <c r="BY338" s="1083"/>
      <c r="BZ338" s="1083"/>
      <c r="CA338" s="1083"/>
      <c r="CB338" s="1083"/>
      <c r="CC338" s="1083"/>
      <c r="CD338" s="1083"/>
      <c r="CE338" s="1083"/>
    </row>
    <row r="339" spans="1:83" s="88" customFormat="1" ht="15.4" customHeight="1">
      <c r="A339" s="1209" t="s">
        <v>400</v>
      </c>
      <c r="B339" s="1209"/>
      <c r="C339" s="1209"/>
      <c r="D339" s="1209"/>
      <c r="E339" s="1209"/>
      <c r="F339" s="1209"/>
      <c r="G339" s="1209"/>
      <c r="H339" s="74"/>
      <c r="I339" s="74"/>
      <c r="J339" s="74"/>
      <c r="K339" s="1083"/>
      <c r="L339" s="1083"/>
      <c r="M339" s="1083"/>
      <c r="N339" s="1083"/>
      <c r="O339" s="1083"/>
      <c r="P339" s="1083"/>
      <c r="Q339" s="1083"/>
      <c r="R339" s="1083"/>
      <c r="S339" s="1083"/>
      <c r="U339" s="1085"/>
      <c r="V339" s="1085"/>
      <c r="W339" s="1085"/>
      <c r="X339" s="1085"/>
      <c r="Y339" s="1083"/>
      <c r="Z339" s="74"/>
      <c r="AA339" s="74"/>
      <c r="AB339" s="74"/>
      <c r="AC339" s="1083"/>
      <c r="AD339" s="1083"/>
      <c r="AE339" s="1127" t="s">
        <v>776</v>
      </c>
      <c r="AF339" s="1127"/>
      <c r="AG339" s="1083"/>
      <c r="AH339" s="1083"/>
      <c r="AI339" s="1083"/>
      <c r="AJ339" s="1083"/>
      <c r="AK339" s="1083"/>
      <c r="AL339" s="1083"/>
      <c r="AM339" s="1083"/>
      <c r="AN339" s="1083"/>
      <c r="AO339" s="1083"/>
      <c r="AP339" s="1083"/>
      <c r="AQ339" s="1083"/>
      <c r="AR339" s="1083"/>
      <c r="AS339" s="1083"/>
      <c r="AT339" s="1083"/>
      <c r="AU339" s="1083"/>
      <c r="AV339" s="1083"/>
      <c r="AW339" s="1083"/>
      <c r="AX339" s="1083"/>
      <c r="AY339" s="1083"/>
      <c r="AZ339" s="1083"/>
      <c r="BA339" s="1083"/>
      <c r="BB339" s="1083"/>
      <c r="BC339" s="1083"/>
      <c r="BD339" s="1083"/>
      <c r="BE339" s="1083"/>
      <c r="BF339" s="1083"/>
      <c r="BG339" s="1083"/>
      <c r="BH339" s="1083"/>
      <c r="BI339" s="1083"/>
      <c r="BJ339" s="1083"/>
      <c r="BK339" s="1083"/>
      <c r="BL339" s="1083"/>
      <c r="BM339" s="1083"/>
      <c r="BN339" s="1083"/>
      <c r="BO339" s="1083"/>
      <c r="BP339" s="1083"/>
      <c r="BQ339" s="1083"/>
      <c r="BR339" s="1083"/>
      <c r="BS339" s="1083"/>
      <c r="BT339" s="1083"/>
      <c r="BU339" s="1083"/>
      <c r="BV339" s="1083"/>
      <c r="BW339" s="1083"/>
      <c r="BX339" s="1083"/>
      <c r="BY339" s="1083"/>
      <c r="BZ339" s="1083"/>
      <c r="CA339" s="1083"/>
      <c r="CB339" s="1083"/>
      <c r="CC339" s="1083"/>
      <c r="CD339" s="1083"/>
      <c r="CE339" s="1083"/>
    </row>
    <row r="340" spans="1:83" s="88" customFormat="1" ht="85.9" customHeight="1">
      <c r="A340" s="1182" t="s">
        <v>11</v>
      </c>
      <c r="B340" s="888" t="s">
        <v>766</v>
      </c>
      <c r="C340" s="889"/>
      <c r="D340" s="890"/>
      <c r="E340" s="1087" t="s">
        <v>12</v>
      </c>
      <c r="F340" s="1088"/>
      <c r="G340" s="1089"/>
      <c r="H340" s="1183" t="s">
        <v>770</v>
      </c>
      <c r="I340" s="1184"/>
      <c r="J340" s="1184"/>
      <c r="K340" s="1184"/>
      <c r="L340" s="1184"/>
      <c r="M340" s="1185"/>
      <c r="N340" s="1183" t="s">
        <v>770</v>
      </c>
      <c r="O340" s="1184"/>
      <c r="P340" s="1184"/>
      <c r="Q340" s="1184"/>
      <c r="R340" s="1184"/>
      <c r="S340" s="1185"/>
      <c r="T340" s="875" t="s">
        <v>2062</v>
      </c>
      <c r="U340" s="875"/>
      <c r="V340" s="875"/>
      <c r="W340" s="875"/>
      <c r="X340" s="875"/>
      <c r="Y340" s="875"/>
      <c r="Z340" s="1087" t="s">
        <v>775</v>
      </c>
      <c r="AA340" s="1088"/>
      <c r="AB340" s="1088"/>
      <c r="AC340" s="1088"/>
      <c r="AD340" s="1088"/>
      <c r="AE340" s="1089"/>
      <c r="AF340" s="1093" t="s">
        <v>2</v>
      </c>
      <c r="AG340" s="1083"/>
      <c r="AH340" s="1083"/>
      <c r="AI340" s="1083"/>
      <c r="AJ340" s="1083"/>
      <c r="AK340" s="1083"/>
      <c r="AL340" s="1083"/>
      <c r="AM340" s="1083"/>
      <c r="AN340" s="1083"/>
      <c r="AO340" s="1083"/>
      <c r="AP340" s="1083"/>
      <c r="AQ340" s="1083"/>
      <c r="AR340" s="1083"/>
      <c r="AS340" s="1083"/>
      <c r="AT340" s="1083"/>
      <c r="AU340" s="1083"/>
      <c r="AV340" s="1083"/>
      <c r="AW340" s="1083"/>
      <c r="AX340" s="1083"/>
      <c r="AY340" s="1083"/>
      <c r="AZ340" s="1083"/>
      <c r="BA340" s="1083"/>
      <c r="BB340" s="1083"/>
      <c r="BC340" s="1083"/>
      <c r="BD340" s="1083"/>
      <c r="BE340" s="1083"/>
      <c r="BF340" s="1083"/>
      <c r="BG340" s="1083"/>
      <c r="BH340" s="1083"/>
      <c r="BI340" s="1083"/>
      <c r="BJ340" s="1083"/>
      <c r="BK340" s="1083"/>
      <c r="BL340" s="1083"/>
      <c r="BM340" s="1083"/>
      <c r="BN340" s="1083"/>
      <c r="BO340" s="1083"/>
      <c r="BP340" s="1083"/>
      <c r="BQ340" s="1083"/>
      <c r="BR340" s="1083"/>
      <c r="BS340" s="1083"/>
      <c r="BT340" s="1083"/>
      <c r="BU340" s="1083"/>
      <c r="BV340" s="1083"/>
      <c r="BW340" s="1083"/>
      <c r="BX340" s="1083"/>
      <c r="BY340" s="1083"/>
      <c r="BZ340" s="1083"/>
      <c r="CA340" s="1083"/>
      <c r="CB340" s="1083"/>
      <c r="CC340" s="1083"/>
      <c r="CD340" s="1083"/>
      <c r="CE340" s="1083"/>
    </row>
    <row r="341" spans="1:83" s="88" customFormat="1" ht="31.5">
      <c r="A341" s="1186"/>
      <c r="B341" s="1093" t="s">
        <v>13</v>
      </c>
      <c r="C341" s="1087" t="s">
        <v>1</v>
      </c>
      <c r="D341" s="1089"/>
      <c r="E341" s="1093" t="s">
        <v>13</v>
      </c>
      <c r="F341" s="1087" t="s">
        <v>1</v>
      </c>
      <c r="G341" s="1089"/>
      <c r="H341" s="1087" t="s">
        <v>20</v>
      </c>
      <c r="I341" s="1088"/>
      <c r="J341" s="1089"/>
      <c r="K341" s="1087" t="s">
        <v>21</v>
      </c>
      <c r="L341" s="1089"/>
      <c r="M341" s="1116" t="s">
        <v>22</v>
      </c>
      <c r="N341" s="1245" t="s">
        <v>20</v>
      </c>
      <c r="O341" s="1246"/>
      <c r="P341" s="1247"/>
      <c r="Q341" s="1245" t="s">
        <v>21</v>
      </c>
      <c r="R341" s="1247"/>
      <c r="S341" s="1248" t="s">
        <v>22</v>
      </c>
      <c r="T341" s="942" t="s">
        <v>20</v>
      </c>
      <c r="U341" s="942"/>
      <c r="V341" s="942"/>
      <c r="W341" s="1050" t="s">
        <v>21</v>
      </c>
      <c r="X341" s="1052"/>
      <c r="Y341" s="789" t="s">
        <v>22</v>
      </c>
      <c r="Z341" s="1087" t="s">
        <v>20</v>
      </c>
      <c r="AA341" s="1088"/>
      <c r="AB341" s="1089"/>
      <c r="AC341" s="1087" t="s">
        <v>21</v>
      </c>
      <c r="AD341" s="1089"/>
      <c r="AE341" s="1116" t="s">
        <v>22</v>
      </c>
      <c r="AF341" s="1095"/>
      <c r="AG341" s="1083"/>
      <c r="AH341" s="1083"/>
      <c r="AI341" s="1083"/>
      <c r="AJ341" s="1083"/>
      <c r="AK341" s="1083"/>
      <c r="AL341" s="1083"/>
      <c r="AM341" s="1083"/>
      <c r="AN341" s="1083"/>
      <c r="AO341" s="1083"/>
      <c r="AP341" s="1083"/>
      <c r="AQ341" s="1083"/>
      <c r="AR341" s="1083"/>
      <c r="AS341" s="1083"/>
      <c r="AT341" s="1083"/>
      <c r="AU341" s="1083"/>
      <c r="AV341" s="1083"/>
      <c r="AW341" s="1083"/>
      <c r="AX341" s="1083"/>
      <c r="AY341" s="1083"/>
      <c r="AZ341" s="1083"/>
      <c r="BA341" s="1083"/>
      <c r="BB341" s="1083"/>
      <c r="BC341" s="1083"/>
      <c r="BD341" s="1083"/>
      <c r="BE341" s="1083"/>
      <c r="BF341" s="1083"/>
      <c r="BG341" s="1083"/>
      <c r="BH341" s="1083"/>
      <c r="BI341" s="1083"/>
      <c r="BJ341" s="1083"/>
      <c r="BK341" s="1083"/>
      <c r="BL341" s="1083"/>
      <c r="BM341" s="1083"/>
      <c r="BN341" s="1083"/>
      <c r="BO341" s="1083"/>
      <c r="BP341" s="1083"/>
      <c r="BQ341" s="1083"/>
      <c r="BR341" s="1083"/>
      <c r="BS341" s="1083"/>
      <c r="BT341" s="1083"/>
      <c r="BU341" s="1083"/>
      <c r="BV341" s="1083"/>
      <c r="BW341" s="1083"/>
      <c r="BX341" s="1083"/>
      <c r="BY341" s="1083"/>
      <c r="BZ341" s="1083"/>
      <c r="CA341" s="1083"/>
      <c r="CB341" s="1083"/>
      <c r="CC341" s="1083"/>
      <c r="CD341" s="1083"/>
      <c r="CE341" s="1083"/>
    </row>
    <row r="342" spans="1:83" s="88" customFormat="1" ht="15.75">
      <c r="A342" s="1187"/>
      <c r="B342" s="1097"/>
      <c r="C342" s="1098" t="s">
        <v>3</v>
      </c>
      <c r="D342" s="1098" t="s">
        <v>14</v>
      </c>
      <c r="E342" s="1097"/>
      <c r="F342" s="1098" t="s">
        <v>3</v>
      </c>
      <c r="G342" s="1098" t="s">
        <v>14</v>
      </c>
      <c r="H342" s="1098" t="s">
        <v>5</v>
      </c>
      <c r="I342" s="1098" t="s">
        <v>6</v>
      </c>
      <c r="J342" s="1098" t="s">
        <v>7</v>
      </c>
      <c r="K342" s="1098" t="s">
        <v>5</v>
      </c>
      <c r="L342" s="1098" t="s">
        <v>6</v>
      </c>
      <c r="M342" s="1098" t="s">
        <v>5</v>
      </c>
      <c r="N342" s="1098" t="s">
        <v>5</v>
      </c>
      <c r="O342" s="1098" t="s">
        <v>6</v>
      </c>
      <c r="P342" s="1098" t="s">
        <v>7</v>
      </c>
      <c r="Q342" s="1098" t="s">
        <v>5</v>
      </c>
      <c r="R342" s="1098" t="s">
        <v>6</v>
      </c>
      <c r="S342" s="1098" t="s">
        <v>5</v>
      </c>
      <c r="T342" s="741" t="s">
        <v>5</v>
      </c>
      <c r="U342" s="791" t="s">
        <v>6</v>
      </c>
      <c r="V342" s="791" t="s">
        <v>7</v>
      </c>
      <c r="W342" s="791" t="s">
        <v>5</v>
      </c>
      <c r="X342" s="791" t="s">
        <v>6</v>
      </c>
      <c r="Y342" s="791" t="s">
        <v>5</v>
      </c>
      <c r="Z342" s="1098" t="s">
        <v>5</v>
      </c>
      <c r="AA342" s="1098" t="s">
        <v>6</v>
      </c>
      <c r="AB342" s="1098" t="s">
        <v>7</v>
      </c>
      <c r="AC342" s="1098" t="s">
        <v>5</v>
      </c>
      <c r="AD342" s="1098" t="s">
        <v>6</v>
      </c>
      <c r="AE342" s="1098" t="s">
        <v>5</v>
      </c>
      <c r="AF342" s="1097"/>
      <c r="AG342" s="1083"/>
      <c r="AH342" s="1083"/>
      <c r="AI342" s="1083"/>
      <c r="AJ342" s="1083"/>
      <c r="AK342" s="1083"/>
      <c r="AL342" s="1083"/>
      <c r="AM342" s="1083"/>
      <c r="AN342" s="1083"/>
      <c r="AO342" s="1083"/>
      <c r="AP342" s="1083"/>
      <c r="AQ342" s="1083"/>
      <c r="AR342" s="1083"/>
      <c r="AS342" s="1083"/>
      <c r="AT342" s="1083"/>
      <c r="AU342" s="1083"/>
      <c r="AV342" s="1083"/>
      <c r="AW342" s="1083"/>
      <c r="AX342" s="1083"/>
      <c r="AY342" s="1083"/>
      <c r="AZ342" s="1083"/>
      <c r="BA342" s="1083"/>
      <c r="BB342" s="1083"/>
      <c r="BC342" s="1083"/>
      <c r="BD342" s="1083"/>
      <c r="BE342" s="1083"/>
      <c r="BF342" s="1083"/>
      <c r="BG342" s="1083"/>
      <c r="BH342" s="1083"/>
      <c r="BI342" s="1083"/>
      <c r="BJ342" s="1083"/>
      <c r="BK342" s="1083"/>
      <c r="BL342" s="1083"/>
      <c r="BM342" s="1083"/>
      <c r="BN342" s="1083"/>
      <c r="BO342" s="1083"/>
      <c r="BP342" s="1083"/>
      <c r="BQ342" s="1083"/>
      <c r="BR342" s="1083"/>
      <c r="BS342" s="1083"/>
      <c r="BT342" s="1083"/>
      <c r="BU342" s="1083"/>
      <c r="BV342" s="1083"/>
      <c r="BW342" s="1083"/>
      <c r="BX342" s="1083"/>
      <c r="BY342" s="1083"/>
      <c r="BZ342" s="1083"/>
      <c r="CA342" s="1083"/>
      <c r="CB342" s="1083"/>
      <c r="CC342" s="1083"/>
      <c r="CD342" s="1083"/>
      <c r="CE342" s="1083"/>
    </row>
    <row r="343" spans="1:83" s="88" customFormat="1" ht="15.75">
      <c r="A343" s="1099">
        <v>1</v>
      </c>
      <c r="B343" s="1100">
        <v>2</v>
      </c>
      <c r="C343" s="1099">
        <v>3</v>
      </c>
      <c r="D343" s="1100">
        <v>4</v>
      </c>
      <c r="E343" s="1099">
        <v>5</v>
      </c>
      <c r="F343" s="1100">
        <v>6</v>
      </c>
      <c r="G343" s="1099">
        <v>7</v>
      </c>
      <c r="H343" s="1100">
        <v>8</v>
      </c>
      <c r="I343" s="1099">
        <v>9</v>
      </c>
      <c r="J343" s="1100">
        <v>10</v>
      </c>
      <c r="K343" s="1099">
        <v>11</v>
      </c>
      <c r="L343" s="1100">
        <v>12</v>
      </c>
      <c r="M343" s="1099">
        <v>13</v>
      </c>
      <c r="N343" s="1100">
        <v>14</v>
      </c>
      <c r="O343" s="1099">
        <v>15</v>
      </c>
      <c r="P343" s="1100">
        <v>16</v>
      </c>
      <c r="Q343" s="1099">
        <v>17</v>
      </c>
      <c r="R343" s="1100">
        <v>18</v>
      </c>
      <c r="S343" s="1099">
        <v>19</v>
      </c>
      <c r="T343" s="771">
        <v>20</v>
      </c>
      <c r="U343" s="1099">
        <v>21</v>
      </c>
      <c r="V343" s="1100">
        <v>22</v>
      </c>
      <c r="W343" s="1099">
        <v>23</v>
      </c>
      <c r="X343" s="1100">
        <v>24</v>
      </c>
      <c r="Y343" s="1099">
        <v>25</v>
      </c>
      <c r="Z343" s="1100">
        <v>26</v>
      </c>
      <c r="AA343" s="1099">
        <v>27</v>
      </c>
      <c r="AB343" s="1100">
        <v>28</v>
      </c>
      <c r="AC343" s="1099">
        <v>29</v>
      </c>
      <c r="AD343" s="1100">
        <v>30</v>
      </c>
      <c r="AE343" s="1099">
        <v>31</v>
      </c>
      <c r="AF343" s="1100">
        <v>32</v>
      </c>
      <c r="AG343" s="1083"/>
      <c r="AH343" s="1083"/>
      <c r="AI343" s="1083"/>
      <c r="AJ343" s="1083"/>
      <c r="AK343" s="1083"/>
      <c r="AL343" s="1083"/>
      <c r="AM343" s="1083"/>
      <c r="AN343" s="1083"/>
      <c r="AO343" s="1083"/>
      <c r="AP343" s="1083"/>
      <c r="AQ343" s="1083"/>
      <c r="AR343" s="1083"/>
      <c r="AS343" s="1083"/>
      <c r="AT343" s="1083"/>
      <c r="AU343" s="1083"/>
      <c r="AV343" s="1083"/>
      <c r="AW343" s="1083"/>
      <c r="AX343" s="1083"/>
      <c r="AY343" s="1083"/>
      <c r="AZ343" s="1083"/>
      <c r="BA343" s="1083"/>
      <c r="BB343" s="1083"/>
      <c r="BC343" s="1083"/>
      <c r="BD343" s="1083"/>
      <c r="BE343" s="1083"/>
      <c r="BF343" s="1083"/>
      <c r="BG343" s="1083"/>
      <c r="BH343" s="1083"/>
      <c r="BI343" s="1083"/>
      <c r="BJ343" s="1083"/>
      <c r="BK343" s="1083"/>
      <c r="BL343" s="1083"/>
      <c r="BM343" s="1083"/>
      <c r="BN343" s="1083"/>
      <c r="BO343" s="1083"/>
      <c r="BP343" s="1083"/>
      <c r="BQ343" s="1083"/>
      <c r="BR343" s="1083"/>
      <c r="BS343" s="1083"/>
      <c r="BT343" s="1083"/>
      <c r="BU343" s="1083"/>
      <c r="BV343" s="1083"/>
      <c r="BW343" s="1083"/>
      <c r="BX343" s="1083"/>
      <c r="BY343" s="1083"/>
      <c r="BZ343" s="1083"/>
      <c r="CA343" s="1083"/>
      <c r="CB343" s="1083"/>
      <c r="CC343" s="1083"/>
      <c r="CD343" s="1083"/>
      <c r="CE343" s="1083"/>
    </row>
    <row r="344" spans="1:83" s="88" customFormat="1" ht="15.75">
      <c r="A344" s="1101" t="s">
        <v>309</v>
      </c>
      <c r="B344" s="1239" t="s">
        <v>147</v>
      </c>
      <c r="C344" s="1148"/>
      <c r="D344" s="1148"/>
      <c r="E344" s="1148"/>
      <c r="F344" s="1148"/>
      <c r="G344" s="1148"/>
      <c r="H344" s="1148"/>
      <c r="I344" s="1148"/>
      <c r="J344" s="1148"/>
      <c r="K344" s="1104"/>
      <c r="L344" s="1104"/>
      <c r="M344" s="1104"/>
      <c r="N344" s="1148"/>
      <c r="O344" s="1148"/>
      <c r="P344" s="1148"/>
      <c r="Q344" s="1128"/>
      <c r="R344" s="1128"/>
      <c r="S344" s="1128"/>
      <c r="T344" s="103"/>
      <c r="U344" s="1128"/>
      <c r="V344" s="1128"/>
      <c r="W344" s="1128"/>
      <c r="X344" s="1128"/>
      <c r="Y344" s="1128"/>
      <c r="Z344" s="1148"/>
      <c r="AA344" s="1148"/>
      <c r="AB344" s="1148"/>
      <c r="AC344" s="1104"/>
      <c r="AD344" s="1104"/>
      <c r="AE344" s="1104"/>
      <c r="AF344" s="1148"/>
      <c r="AG344" s="1083"/>
      <c r="AH344" s="1083"/>
      <c r="AI344" s="1083"/>
      <c r="AJ344" s="1083"/>
      <c r="AK344" s="1083"/>
      <c r="AL344" s="1083"/>
      <c r="AM344" s="1083"/>
      <c r="AN344" s="1083"/>
      <c r="AO344" s="1083"/>
      <c r="AP344" s="1083"/>
      <c r="AQ344" s="1083"/>
      <c r="AR344" s="1083"/>
      <c r="AS344" s="1083"/>
      <c r="AT344" s="1083"/>
      <c r="AU344" s="1083"/>
      <c r="AV344" s="1083"/>
      <c r="AW344" s="1083"/>
      <c r="AX344" s="1083"/>
      <c r="AY344" s="1083"/>
      <c r="AZ344" s="1083"/>
      <c r="BA344" s="1083"/>
      <c r="BB344" s="1083"/>
      <c r="BC344" s="1083"/>
      <c r="BD344" s="1083"/>
      <c r="BE344" s="1083"/>
      <c r="BF344" s="1083"/>
      <c r="BG344" s="1083"/>
      <c r="BH344" s="1083"/>
      <c r="BI344" s="1083"/>
      <c r="BJ344" s="1083"/>
      <c r="BK344" s="1083"/>
      <c r="BL344" s="1083"/>
      <c r="BM344" s="1083"/>
      <c r="BN344" s="1083"/>
      <c r="BO344" s="1083"/>
      <c r="BP344" s="1083"/>
      <c r="BQ344" s="1083"/>
      <c r="BR344" s="1083"/>
      <c r="BS344" s="1083"/>
      <c r="BT344" s="1083"/>
      <c r="BU344" s="1083"/>
      <c r="BV344" s="1083"/>
      <c r="BW344" s="1083"/>
      <c r="BX344" s="1083"/>
      <c r="BY344" s="1083"/>
      <c r="BZ344" s="1083"/>
      <c r="CA344" s="1083"/>
      <c r="CB344" s="1083"/>
      <c r="CC344" s="1083"/>
      <c r="CD344" s="1083"/>
      <c r="CE344" s="1083"/>
    </row>
    <row r="345" spans="1:83" s="88" customFormat="1" ht="30.75" customHeight="1">
      <c r="A345" s="1225" t="s">
        <v>23</v>
      </c>
      <c r="B345" s="1229" t="s">
        <v>601</v>
      </c>
      <c r="C345" s="1148"/>
      <c r="D345" s="1148"/>
      <c r="E345" s="1140" t="s">
        <v>391</v>
      </c>
      <c r="F345" s="1140"/>
      <c r="G345" s="1140"/>
      <c r="H345" s="787">
        <v>100</v>
      </c>
      <c r="I345" s="787"/>
      <c r="J345" s="787"/>
      <c r="K345" s="41"/>
      <c r="L345" s="41"/>
      <c r="M345" s="41"/>
      <c r="N345" s="787">
        <v>100</v>
      </c>
      <c r="O345" s="787"/>
      <c r="P345" s="787"/>
      <c r="Q345" s="493"/>
      <c r="R345" s="493"/>
      <c r="S345" s="493"/>
      <c r="T345" s="739" t="s">
        <v>1236</v>
      </c>
      <c r="U345" s="1149"/>
      <c r="V345" s="1149"/>
      <c r="W345" s="1149"/>
      <c r="X345" s="1149"/>
      <c r="Y345" s="1149"/>
      <c r="Z345" s="1150">
        <v>370</v>
      </c>
      <c r="AA345" s="1150">
        <v>230</v>
      </c>
      <c r="AB345" s="1150">
        <v>140</v>
      </c>
      <c r="AC345" s="1150">
        <v>220</v>
      </c>
      <c r="AD345" s="1150">
        <v>130</v>
      </c>
      <c r="AE345" s="1150">
        <v>65</v>
      </c>
      <c r="AF345" s="1140" t="s">
        <v>401</v>
      </c>
      <c r="AG345" s="1083"/>
      <c r="AH345" s="1083"/>
      <c r="AI345" s="1083"/>
      <c r="AJ345" s="1083"/>
      <c r="AK345" s="1083"/>
      <c r="AL345" s="1083"/>
      <c r="AM345" s="1083"/>
      <c r="AN345" s="1083"/>
      <c r="AO345" s="1083"/>
      <c r="AP345" s="1083"/>
      <c r="AQ345" s="1083"/>
      <c r="AR345" s="1083"/>
      <c r="AS345" s="1083"/>
      <c r="AT345" s="1083"/>
      <c r="AU345" s="1083"/>
      <c r="AV345" s="1083"/>
      <c r="AW345" s="1083"/>
      <c r="AX345" s="1083"/>
      <c r="AY345" s="1083"/>
      <c r="AZ345" s="1083"/>
      <c r="BA345" s="1083"/>
      <c r="BB345" s="1083"/>
      <c r="BC345" s="1083"/>
      <c r="BD345" s="1083"/>
      <c r="BE345" s="1083"/>
      <c r="BF345" s="1083"/>
      <c r="BG345" s="1083"/>
      <c r="BH345" s="1083"/>
      <c r="BI345" s="1083"/>
      <c r="BJ345" s="1083"/>
      <c r="BK345" s="1083"/>
      <c r="BL345" s="1083"/>
      <c r="BM345" s="1083"/>
      <c r="BN345" s="1083"/>
      <c r="BO345" s="1083"/>
      <c r="BP345" s="1083"/>
      <c r="BQ345" s="1083"/>
      <c r="BR345" s="1083"/>
      <c r="BS345" s="1083"/>
      <c r="BT345" s="1083"/>
      <c r="BU345" s="1083"/>
      <c r="BV345" s="1083"/>
      <c r="BW345" s="1083"/>
      <c r="BX345" s="1083"/>
      <c r="BY345" s="1083"/>
      <c r="BZ345" s="1083"/>
      <c r="CA345" s="1083"/>
      <c r="CB345" s="1083"/>
      <c r="CC345" s="1083"/>
      <c r="CD345" s="1083"/>
      <c r="CE345" s="1083"/>
    </row>
    <row r="346" spans="1:83" s="88" customFormat="1" ht="31.5">
      <c r="A346" s="1228"/>
      <c r="B346" s="1229" t="s">
        <v>602</v>
      </c>
      <c r="C346" s="1148"/>
      <c r="D346" s="1148"/>
      <c r="E346" s="1141"/>
      <c r="F346" s="1141"/>
      <c r="G346" s="1141"/>
      <c r="H346" s="787">
        <v>300</v>
      </c>
      <c r="I346" s="787">
        <v>190</v>
      </c>
      <c r="J346" s="787">
        <v>120</v>
      </c>
      <c r="K346" s="41">
        <v>190</v>
      </c>
      <c r="L346" s="41">
        <v>120</v>
      </c>
      <c r="M346" s="41">
        <v>60</v>
      </c>
      <c r="N346" s="787">
        <v>300</v>
      </c>
      <c r="O346" s="787">
        <v>190</v>
      </c>
      <c r="P346" s="787">
        <v>120</v>
      </c>
      <c r="Q346" s="493">
        <v>190</v>
      </c>
      <c r="R346" s="493">
        <v>120</v>
      </c>
      <c r="S346" s="493">
        <v>60</v>
      </c>
      <c r="T346" s="739" t="s">
        <v>1434</v>
      </c>
      <c r="U346" s="1149" t="s">
        <v>1225</v>
      </c>
      <c r="V346" s="1149" t="s">
        <v>1232</v>
      </c>
      <c r="W346" s="1149" t="s">
        <v>1232</v>
      </c>
      <c r="X346" s="1149" t="s">
        <v>1233</v>
      </c>
      <c r="Y346" s="1149" t="s">
        <v>1236</v>
      </c>
      <c r="Z346" s="1151"/>
      <c r="AA346" s="1151"/>
      <c r="AB346" s="1151"/>
      <c r="AC346" s="1151"/>
      <c r="AD346" s="1151"/>
      <c r="AE346" s="1151"/>
      <c r="AF346" s="1141"/>
      <c r="AG346" s="1083"/>
      <c r="AH346" s="1083"/>
      <c r="AI346" s="1083"/>
      <c r="AJ346" s="1083"/>
      <c r="AK346" s="1083"/>
      <c r="AL346" s="1083"/>
      <c r="AM346" s="1083"/>
      <c r="AN346" s="1083"/>
      <c r="AO346" s="1083"/>
      <c r="AP346" s="1083"/>
      <c r="AQ346" s="1083"/>
      <c r="AR346" s="1083"/>
      <c r="AS346" s="1083"/>
      <c r="AT346" s="1083"/>
      <c r="AU346" s="1083"/>
      <c r="AV346" s="1083"/>
      <c r="AW346" s="1083"/>
      <c r="AX346" s="1083"/>
      <c r="AY346" s="1083"/>
      <c r="AZ346" s="1083"/>
      <c r="BA346" s="1083"/>
      <c r="BB346" s="1083"/>
      <c r="BC346" s="1083"/>
      <c r="BD346" s="1083"/>
      <c r="BE346" s="1083"/>
      <c r="BF346" s="1083"/>
      <c r="BG346" s="1083"/>
      <c r="BH346" s="1083"/>
      <c r="BI346" s="1083"/>
      <c r="BJ346" s="1083"/>
      <c r="BK346" s="1083"/>
      <c r="BL346" s="1083"/>
      <c r="BM346" s="1083"/>
      <c r="BN346" s="1083"/>
      <c r="BO346" s="1083"/>
      <c r="BP346" s="1083"/>
      <c r="BQ346" s="1083"/>
      <c r="BR346" s="1083"/>
      <c r="BS346" s="1083"/>
      <c r="BT346" s="1083"/>
      <c r="BU346" s="1083"/>
      <c r="BV346" s="1083"/>
      <c r="BW346" s="1083"/>
      <c r="BX346" s="1083"/>
      <c r="BY346" s="1083"/>
      <c r="BZ346" s="1083"/>
      <c r="CA346" s="1083"/>
      <c r="CB346" s="1083"/>
      <c r="CC346" s="1083"/>
      <c r="CD346" s="1083"/>
      <c r="CE346" s="1083"/>
    </row>
    <row r="347" spans="1:83" s="88" customFormat="1" ht="15.75">
      <c r="A347" s="1231"/>
      <c r="B347" s="1229" t="s">
        <v>390</v>
      </c>
      <c r="C347" s="1148"/>
      <c r="D347" s="1148"/>
      <c r="E347" s="1142"/>
      <c r="F347" s="1142"/>
      <c r="G347" s="1142"/>
      <c r="H347" s="787">
        <v>230</v>
      </c>
      <c r="I347" s="787">
        <v>160</v>
      </c>
      <c r="J347" s="787">
        <v>110</v>
      </c>
      <c r="K347" s="41">
        <v>120</v>
      </c>
      <c r="L347" s="41">
        <v>60</v>
      </c>
      <c r="M347" s="41">
        <v>50</v>
      </c>
      <c r="N347" s="787">
        <v>230</v>
      </c>
      <c r="O347" s="787">
        <v>160</v>
      </c>
      <c r="P347" s="787">
        <v>110</v>
      </c>
      <c r="Q347" s="493">
        <v>120</v>
      </c>
      <c r="R347" s="493">
        <v>60</v>
      </c>
      <c r="S347" s="493">
        <v>50</v>
      </c>
      <c r="T347" s="739" t="s">
        <v>1434</v>
      </c>
      <c r="U347" s="1149" t="s">
        <v>1225</v>
      </c>
      <c r="V347" s="1149" t="s">
        <v>1232</v>
      </c>
      <c r="W347" s="1149" t="s">
        <v>1232</v>
      </c>
      <c r="X347" s="1149" t="s">
        <v>1233</v>
      </c>
      <c r="Y347" s="1149" t="s">
        <v>1236</v>
      </c>
      <c r="Z347" s="1152"/>
      <c r="AA347" s="1152"/>
      <c r="AB347" s="1152"/>
      <c r="AC347" s="1152"/>
      <c r="AD347" s="1152"/>
      <c r="AE347" s="1152"/>
      <c r="AF347" s="1142"/>
      <c r="AG347" s="1083"/>
      <c r="AH347" s="1083"/>
      <c r="AI347" s="1083"/>
      <c r="AJ347" s="1083"/>
      <c r="AK347" s="1083"/>
      <c r="AL347" s="1083"/>
      <c r="AM347" s="1083"/>
      <c r="AN347" s="1083"/>
      <c r="AO347" s="1083"/>
      <c r="AP347" s="1083"/>
      <c r="AQ347" s="1083"/>
      <c r="AR347" s="1083"/>
      <c r="AS347" s="1083"/>
      <c r="AT347" s="1083"/>
      <c r="AU347" s="1083"/>
      <c r="AV347" s="1083"/>
      <c r="AW347" s="1083"/>
      <c r="AX347" s="1083"/>
      <c r="AY347" s="1083"/>
      <c r="AZ347" s="1083"/>
      <c r="BA347" s="1083"/>
      <c r="BB347" s="1083"/>
      <c r="BC347" s="1083"/>
      <c r="BD347" s="1083"/>
      <c r="BE347" s="1083"/>
      <c r="BF347" s="1083"/>
      <c r="BG347" s="1083"/>
      <c r="BH347" s="1083"/>
      <c r="BI347" s="1083"/>
      <c r="BJ347" s="1083"/>
      <c r="BK347" s="1083"/>
      <c r="BL347" s="1083"/>
      <c r="BM347" s="1083"/>
      <c r="BN347" s="1083"/>
      <c r="BO347" s="1083"/>
      <c r="BP347" s="1083"/>
      <c r="BQ347" s="1083"/>
      <c r="BR347" s="1083"/>
      <c r="BS347" s="1083"/>
      <c r="BT347" s="1083"/>
      <c r="BU347" s="1083"/>
      <c r="BV347" s="1083"/>
      <c r="BW347" s="1083"/>
      <c r="BX347" s="1083"/>
      <c r="BY347" s="1083"/>
      <c r="BZ347" s="1083"/>
      <c r="CA347" s="1083"/>
      <c r="CB347" s="1083"/>
      <c r="CC347" s="1083"/>
      <c r="CD347" s="1083"/>
      <c r="CE347" s="1083"/>
    </row>
    <row r="348" spans="1:83" s="88" customFormat="1" ht="15.75">
      <c r="A348" s="1233" t="s">
        <v>310</v>
      </c>
      <c r="B348" s="1240" t="s">
        <v>148</v>
      </c>
      <c r="C348" s="1105"/>
      <c r="D348" s="1105"/>
      <c r="E348" s="1104"/>
      <c r="F348" s="1105"/>
      <c r="G348" s="1105"/>
      <c r="H348" s="1105"/>
      <c r="I348" s="1105"/>
      <c r="J348" s="1105"/>
      <c r="K348" s="1104"/>
      <c r="L348" s="1104"/>
      <c r="M348" s="1104"/>
      <c r="N348" s="1103"/>
      <c r="O348" s="1103"/>
      <c r="P348" s="1103"/>
      <c r="Q348" s="1128"/>
      <c r="R348" s="1128"/>
      <c r="S348" s="1128"/>
      <c r="T348" s="103"/>
      <c r="U348" s="1128"/>
      <c r="V348" s="1128"/>
      <c r="W348" s="1128"/>
      <c r="X348" s="1128"/>
      <c r="Y348" s="1128"/>
      <c r="Z348" s="1153"/>
      <c r="AA348" s="1153"/>
      <c r="AB348" s="1153"/>
      <c r="AC348" s="1153"/>
      <c r="AD348" s="1153"/>
      <c r="AE348" s="1153"/>
      <c r="AF348" s="1105"/>
      <c r="AG348" s="1083"/>
      <c r="AH348" s="1083"/>
      <c r="AI348" s="1083"/>
      <c r="AJ348" s="1083"/>
      <c r="AK348" s="1083"/>
      <c r="AL348" s="1083"/>
      <c r="AM348" s="1083"/>
      <c r="AN348" s="1083"/>
      <c r="AO348" s="1083"/>
      <c r="AP348" s="1083"/>
      <c r="AQ348" s="1083"/>
      <c r="AR348" s="1083"/>
      <c r="AS348" s="1083"/>
      <c r="AT348" s="1083"/>
      <c r="AU348" s="1083"/>
      <c r="AV348" s="1083"/>
      <c r="AW348" s="1083"/>
      <c r="AX348" s="1083"/>
      <c r="AY348" s="1083"/>
      <c r="AZ348" s="1083"/>
      <c r="BA348" s="1083"/>
      <c r="BB348" s="1083"/>
      <c r="BC348" s="1083"/>
      <c r="BD348" s="1083"/>
      <c r="BE348" s="1083"/>
      <c r="BF348" s="1083"/>
      <c r="BG348" s="1083"/>
      <c r="BH348" s="1083"/>
      <c r="BI348" s="1083"/>
      <c r="BJ348" s="1083"/>
      <c r="BK348" s="1083"/>
      <c r="BL348" s="1083"/>
      <c r="BM348" s="1083"/>
      <c r="BN348" s="1083"/>
      <c r="BO348" s="1083"/>
      <c r="BP348" s="1083"/>
      <c r="BQ348" s="1083"/>
      <c r="BR348" s="1083"/>
      <c r="BS348" s="1083"/>
      <c r="BT348" s="1083"/>
      <c r="BU348" s="1083"/>
      <c r="BV348" s="1083"/>
      <c r="BW348" s="1083"/>
      <c r="BX348" s="1083"/>
      <c r="BY348" s="1083"/>
      <c r="BZ348" s="1083"/>
      <c r="CA348" s="1083"/>
      <c r="CB348" s="1083"/>
      <c r="CC348" s="1083"/>
      <c r="CD348" s="1083"/>
      <c r="CE348" s="1083"/>
    </row>
    <row r="349" spans="1:83" s="88" customFormat="1" ht="31.5">
      <c r="A349" s="1103" t="s">
        <v>75</v>
      </c>
      <c r="B349" s="1237" t="s">
        <v>605</v>
      </c>
      <c r="C349" s="1105" t="s">
        <v>608</v>
      </c>
      <c r="D349" s="1105" t="s">
        <v>609</v>
      </c>
      <c r="E349" s="1104" t="s">
        <v>604</v>
      </c>
      <c r="F349" s="1105" t="s">
        <v>608</v>
      </c>
      <c r="G349" s="1105" t="s">
        <v>609</v>
      </c>
      <c r="H349" s="1143">
        <v>350</v>
      </c>
      <c r="I349" s="1143">
        <v>240</v>
      </c>
      <c r="J349" s="1143">
        <v>160</v>
      </c>
      <c r="K349" s="1104"/>
      <c r="L349" s="1104"/>
      <c r="M349" s="1104"/>
      <c r="N349" s="1249">
        <v>350</v>
      </c>
      <c r="O349" s="1249">
        <v>240</v>
      </c>
      <c r="P349" s="1249">
        <v>160</v>
      </c>
      <c r="Q349" s="1128"/>
      <c r="R349" s="1128"/>
      <c r="S349" s="1128"/>
      <c r="T349" s="736">
        <v>1.2</v>
      </c>
      <c r="U349" s="1154">
        <v>1.1499999999999999</v>
      </c>
      <c r="V349" s="1154">
        <v>1.1000000000000001</v>
      </c>
      <c r="W349" s="1154"/>
      <c r="X349" s="1154"/>
      <c r="Y349" s="1154"/>
      <c r="Z349" s="1153">
        <v>430</v>
      </c>
      <c r="AA349" s="1153">
        <v>290</v>
      </c>
      <c r="AB349" s="1153">
        <v>180</v>
      </c>
      <c r="AC349" s="1153"/>
      <c r="AD349" s="1153"/>
      <c r="AE349" s="1153"/>
      <c r="AF349" s="1105" t="s">
        <v>120</v>
      </c>
      <c r="AG349" s="1083"/>
      <c r="AH349" s="1083"/>
      <c r="AI349" s="1083"/>
      <c r="AJ349" s="1083"/>
      <c r="AK349" s="1083"/>
      <c r="AL349" s="1083"/>
      <c r="AM349" s="1083"/>
      <c r="AN349" s="1083"/>
      <c r="AO349" s="1083"/>
      <c r="AP349" s="1083"/>
      <c r="AQ349" s="1083"/>
      <c r="AR349" s="1083"/>
      <c r="AS349" s="1083"/>
      <c r="AT349" s="1083"/>
      <c r="AU349" s="1083"/>
      <c r="AV349" s="1083"/>
      <c r="AW349" s="1083"/>
      <c r="AX349" s="1083"/>
      <c r="AY349" s="1083"/>
      <c r="AZ349" s="1083"/>
      <c r="BA349" s="1083"/>
      <c r="BB349" s="1083"/>
      <c r="BC349" s="1083"/>
      <c r="BD349" s="1083"/>
      <c r="BE349" s="1083"/>
      <c r="BF349" s="1083"/>
      <c r="BG349" s="1083"/>
      <c r="BH349" s="1083"/>
      <c r="BI349" s="1083"/>
      <c r="BJ349" s="1083"/>
      <c r="BK349" s="1083"/>
      <c r="BL349" s="1083"/>
      <c r="BM349" s="1083"/>
      <c r="BN349" s="1083"/>
      <c r="BO349" s="1083"/>
      <c r="BP349" s="1083"/>
      <c r="BQ349" s="1083"/>
      <c r="BR349" s="1083"/>
      <c r="BS349" s="1083"/>
      <c r="BT349" s="1083"/>
      <c r="BU349" s="1083"/>
      <c r="BV349" s="1083"/>
      <c r="BW349" s="1083"/>
      <c r="BX349" s="1083"/>
      <c r="BY349" s="1083"/>
      <c r="BZ349" s="1083"/>
      <c r="CA349" s="1083"/>
      <c r="CB349" s="1083"/>
      <c r="CC349" s="1083"/>
      <c r="CD349" s="1083"/>
      <c r="CE349" s="1083"/>
    </row>
    <row r="350" spans="1:83" s="88" customFormat="1" ht="47.25">
      <c r="A350" s="1103" t="s">
        <v>76</v>
      </c>
      <c r="B350" s="1237" t="s">
        <v>610</v>
      </c>
      <c r="C350" s="1105" t="s">
        <v>611</v>
      </c>
      <c r="D350" s="1105" t="s">
        <v>612</v>
      </c>
      <c r="E350" s="1104" t="s">
        <v>613</v>
      </c>
      <c r="F350" s="1105" t="s">
        <v>614</v>
      </c>
      <c r="G350" s="1105" t="s">
        <v>615</v>
      </c>
      <c r="H350" s="1143">
        <v>270</v>
      </c>
      <c r="I350" s="1143">
        <v>190</v>
      </c>
      <c r="J350" s="1143">
        <v>130</v>
      </c>
      <c r="K350" s="1104"/>
      <c r="L350" s="1104"/>
      <c r="M350" s="1104"/>
      <c r="N350" s="1249">
        <v>270</v>
      </c>
      <c r="O350" s="1249">
        <v>190</v>
      </c>
      <c r="P350" s="1249">
        <v>130</v>
      </c>
      <c r="Q350" s="1128"/>
      <c r="R350" s="1128"/>
      <c r="S350" s="1128"/>
      <c r="T350" s="736">
        <v>1.1499999999999999</v>
      </c>
      <c r="U350" s="1154">
        <v>1.1000000000000001</v>
      </c>
      <c r="V350" s="1154">
        <v>1.05</v>
      </c>
      <c r="W350" s="1154"/>
      <c r="X350" s="1154"/>
      <c r="Y350" s="1154"/>
      <c r="Z350" s="1153">
        <v>320</v>
      </c>
      <c r="AA350" s="1153">
        <v>210</v>
      </c>
      <c r="AB350" s="1153">
        <v>140</v>
      </c>
      <c r="AC350" s="1153"/>
      <c r="AD350" s="1153"/>
      <c r="AE350" s="1153"/>
      <c r="AF350" s="1105" t="s">
        <v>121</v>
      </c>
      <c r="AG350" s="1083"/>
      <c r="AH350" s="1083"/>
      <c r="AI350" s="1083"/>
      <c r="AJ350" s="1083"/>
      <c r="AK350" s="1083"/>
      <c r="AL350" s="1083"/>
      <c r="AM350" s="1083"/>
      <c r="AN350" s="1083"/>
      <c r="AO350" s="1083"/>
      <c r="AP350" s="1083"/>
      <c r="AQ350" s="1083"/>
      <c r="AR350" s="1083"/>
      <c r="AS350" s="1083"/>
      <c r="AT350" s="1083"/>
      <c r="AU350" s="1083"/>
      <c r="AV350" s="1083"/>
      <c r="AW350" s="1083"/>
      <c r="AX350" s="1083"/>
      <c r="AY350" s="1083"/>
      <c r="AZ350" s="1083"/>
      <c r="BA350" s="1083"/>
      <c r="BB350" s="1083"/>
      <c r="BC350" s="1083"/>
      <c r="BD350" s="1083"/>
      <c r="BE350" s="1083"/>
      <c r="BF350" s="1083"/>
      <c r="BG350" s="1083"/>
      <c r="BH350" s="1083"/>
      <c r="BI350" s="1083"/>
      <c r="BJ350" s="1083"/>
      <c r="BK350" s="1083"/>
      <c r="BL350" s="1083"/>
      <c r="BM350" s="1083"/>
      <c r="BN350" s="1083"/>
      <c r="BO350" s="1083"/>
      <c r="BP350" s="1083"/>
      <c r="BQ350" s="1083"/>
      <c r="BR350" s="1083"/>
      <c r="BS350" s="1083"/>
      <c r="BT350" s="1083"/>
      <c r="BU350" s="1083"/>
      <c r="BV350" s="1083"/>
      <c r="BW350" s="1083"/>
      <c r="BX350" s="1083"/>
      <c r="BY350" s="1083"/>
      <c r="BZ350" s="1083"/>
      <c r="CA350" s="1083"/>
      <c r="CB350" s="1083"/>
      <c r="CC350" s="1083"/>
      <c r="CD350" s="1083"/>
      <c r="CE350" s="1083"/>
    </row>
    <row r="351" spans="1:83" s="88" customFormat="1" ht="31.5">
      <c r="A351" s="1103" t="s">
        <v>97</v>
      </c>
      <c r="B351" s="1250" t="s">
        <v>618</v>
      </c>
      <c r="C351" s="1107"/>
      <c r="D351" s="1107"/>
      <c r="E351" s="1104" t="s">
        <v>534</v>
      </c>
      <c r="F351" s="1105" t="s">
        <v>526</v>
      </c>
      <c r="G351" s="1105" t="s">
        <v>604</v>
      </c>
      <c r="H351" s="1143">
        <v>380</v>
      </c>
      <c r="I351" s="1143"/>
      <c r="J351" s="1143"/>
      <c r="K351" s="1104"/>
      <c r="L351" s="1104"/>
      <c r="M351" s="1104"/>
      <c r="N351" s="1249">
        <v>380</v>
      </c>
      <c r="O351" s="1249"/>
      <c r="P351" s="1249"/>
      <c r="Q351" s="1128"/>
      <c r="R351" s="1128"/>
      <c r="S351" s="1128"/>
      <c r="T351" s="736">
        <v>1.2</v>
      </c>
      <c r="U351" s="1154"/>
      <c r="V351" s="1154"/>
      <c r="W351" s="1154"/>
      <c r="X351" s="1154"/>
      <c r="Y351" s="1154"/>
      <c r="Z351" s="1153">
        <v>500</v>
      </c>
      <c r="AA351" s="1153"/>
      <c r="AB351" s="1153"/>
      <c r="AC351" s="1153"/>
      <c r="AD351" s="1153"/>
      <c r="AE351" s="1153"/>
      <c r="AF351" s="1105" t="s">
        <v>352</v>
      </c>
      <c r="AG351" s="1083"/>
      <c r="AH351" s="1083"/>
      <c r="AI351" s="1083"/>
      <c r="AJ351" s="1083"/>
      <c r="AK351" s="1083"/>
      <c r="AL351" s="1083"/>
      <c r="AM351" s="1083"/>
      <c r="AN351" s="1083"/>
      <c r="AO351" s="1083"/>
      <c r="AP351" s="1083"/>
      <c r="AQ351" s="1083"/>
      <c r="AR351" s="1083"/>
      <c r="AS351" s="1083"/>
      <c r="AT351" s="1083"/>
      <c r="AU351" s="1083"/>
      <c r="AV351" s="1083"/>
      <c r="AW351" s="1083"/>
      <c r="AX351" s="1083"/>
      <c r="AY351" s="1083"/>
      <c r="AZ351" s="1083"/>
      <c r="BA351" s="1083"/>
      <c r="BB351" s="1083"/>
      <c r="BC351" s="1083"/>
      <c r="BD351" s="1083"/>
      <c r="BE351" s="1083"/>
      <c r="BF351" s="1083"/>
      <c r="BG351" s="1083"/>
      <c r="BH351" s="1083"/>
      <c r="BI351" s="1083"/>
      <c r="BJ351" s="1083"/>
      <c r="BK351" s="1083"/>
      <c r="BL351" s="1083"/>
      <c r="BM351" s="1083"/>
      <c r="BN351" s="1083"/>
      <c r="BO351" s="1083"/>
      <c r="BP351" s="1083"/>
      <c r="BQ351" s="1083"/>
      <c r="BR351" s="1083"/>
      <c r="BS351" s="1083"/>
      <c r="BT351" s="1083"/>
      <c r="BU351" s="1083"/>
      <c r="BV351" s="1083"/>
      <c r="BW351" s="1083"/>
      <c r="BX351" s="1083"/>
      <c r="BY351" s="1083"/>
      <c r="BZ351" s="1083"/>
      <c r="CA351" s="1083"/>
      <c r="CB351" s="1083"/>
      <c r="CC351" s="1083"/>
      <c r="CD351" s="1083"/>
      <c r="CE351" s="1083"/>
    </row>
    <row r="352" spans="1:83" s="88" customFormat="1" ht="47.25">
      <c r="A352" s="1103" t="s">
        <v>98</v>
      </c>
      <c r="B352" s="1251"/>
      <c r="C352" s="1109"/>
      <c r="D352" s="1109"/>
      <c r="E352" s="1104" t="s">
        <v>605</v>
      </c>
      <c r="F352" s="1105" t="s">
        <v>606</v>
      </c>
      <c r="G352" s="1105" t="s">
        <v>534</v>
      </c>
      <c r="H352" s="1143">
        <v>380</v>
      </c>
      <c r="I352" s="1143"/>
      <c r="J352" s="1143"/>
      <c r="K352" s="1104"/>
      <c r="L352" s="1104"/>
      <c r="M352" s="1104"/>
      <c r="N352" s="1249">
        <v>380</v>
      </c>
      <c r="O352" s="1249"/>
      <c r="P352" s="1249"/>
      <c r="Q352" s="1128"/>
      <c r="R352" s="1128"/>
      <c r="S352" s="1128"/>
      <c r="T352" s="736">
        <v>1.2</v>
      </c>
      <c r="U352" s="1154"/>
      <c r="V352" s="1154"/>
      <c r="W352" s="1154"/>
      <c r="X352" s="1154"/>
      <c r="Y352" s="1154"/>
      <c r="Z352" s="1153">
        <v>500</v>
      </c>
      <c r="AA352" s="1153"/>
      <c r="AB352" s="1153"/>
      <c r="AC352" s="1153"/>
      <c r="AD352" s="1153"/>
      <c r="AE352" s="1153"/>
      <c r="AF352" s="1105" t="s">
        <v>121</v>
      </c>
      <c r="AG352" s="1083"/>
      <c r="AH352" s="1083"/>
      <c r="AI352" s="1083"/>
      <c r="AJ352" s="1083"/>
      <c r="AK352" s="1083"/>
      <c r="AL352" s="1083"/>
      <c r="AM352" s="1083"/>
      <c r="AN352" s="1083"/>
      <c r="AO352" s="1083"/>
      <c r="AP352" s="1083"/>
      <c r="AQ352" s="1083"/>
      <c r="AR352" s="1083"/>
      <c r="AS352" s="1083"/>
      <c r="AT352" s="1083"/>
      <c r="AU352" s="1083"/>
      <c r="AV352" s="1083"/>
      <c r="AW352" s="1083"/>
      <c r="AX352" s="1083"/>
      <c r="AY352" s="1083"/>
      <c r="AZ352" s="1083"/>
      <c r="BA352" s="1083"/>
      <c r="BB352" s="1083"/>
      <c r="BC352" s="1083"/>
      <c r="BD352" s="1083"/>
      <c r="BE352" s="1083"/>
      <c r="BF352" s="1083"/>
      <c r="BG352" s="1083"/>
      <c r="BH352" s="1083"/>
      <c r="BI352" s="1083"/>
      <c r="BJ352" s="1083"/>
      <c r="BK352" s="1083"/>
      <c r="BL352" s="1083"/>
      <c r="BM352" s="1083"/>
      <c r="BN352" s="1083"/>
      <c r="BO352" s="1083"/>
      <c r="BP352" s="1083"/>
      <c r="BQ352" s="1083"/>
      <c r="BR352" s="1083"/>
      <c r="BS352" s="1083"/>
      <c r="BT352" s="1083"/>
      <c r="BU352" s="1083"/>
      <c r="BV352" s="1083"/>
      <c r="BW352" s="1083"/>
      <c r="BX352" s="1083"/>
      <c r="BY352" s="1083"/>
      <c r="BZ352" s="1083"/>
      <c r="CA352" s="1083"/>
      <c r="CB352" s="1083"/>
      <c r="CC352" s="1083"/>
      <c r="CD352" s="1083"/>
      <c r="CE352" s="1083"/>
    </row>
    <row r="353" spans="1:83" s="88" customFormat="1" ht="30.75" customHeight="1">
      <c r="A353" s="1106" t="s">
        <v>157</v>
      </c>
      <c r="B353" s="1252" t="s">
        <v>617</v>
      </c>
      <c r="C353" s="1105"/>
      <c r="D353" s="1105"/>
      <c r="E353" s="1107" t="s">
        <v>392</v>
      </c>
      <c r="F353" s="1107"/>
      <c r="G353" s="1107"/>
      <c r="H353" s="1143">
        <v>80</v>
      </c>
      <c r="I353" s="1143"/>
      <c r="J353" s="1143"/>
      <c r="K353" s="1104"/>
      <c r="L353" s="1104"/>
      <c r="M353" s="1104"/>
      <c r="N353" s="1249">
        <v>80</v>
      </c>
      <c r="O353" s="1249"/>
      <c r="P353" s="1249"/>
      <c r="Q353" s="1128"/>
      <c r="R353" s="1128"/>
      <c r="S353" s="1128"/>
      <c r="T353" s="736">
        <v>1.05</v>
      </c>
      <c r="U353" s="1154"/>
      <c r="V353" s="1154"/>
      <c r="W353" s="1154"/>
      <c r="X353" s="1154"/>
      <c r="Y353" s="1154"/>
      <c r="Z353" s="1155">
        <v>300</v>
      </c>
      <c r="AA353" s="1155">
        <v>210</v>
      </c>
      <c r="AB353" s="1155">
        <v>140</v>
      </c>
      <c r="AC353" s="1155">
        <v>160</v>
      </c>
      <c r="AD353" s="1155">
        <v>95</v>
      </c>
      <c r="AE353" s="1155">
        <v>75</v>
      </c>
      <c r="AF353" s="1107" t="s">
        <v>401</v>
      </c>
      <c r="AG353" s="1083"/>
      <c r="AH353" s="1083"/>
      <c r="AI353" s="1083"/>
      <c r="AJ353" s="1083"/>
      <c r="AK353" s="1083"/>
      <c r="AL353" s="1083"/>
      <c r="AM353" s="1083"/>
      <c r="AN353" s="1083"/>
      <c r="AO353" s="1083"/>
      <c r="AP353" s="1083"/>
      <c r="AQ353" s="1083"/>
      <c r="AR353" s="1083"/>
      <c r="AS353" s="1083"/>
      <c r="AT353" s="1083"/>
      <c r="AU353" s="1083"/>
      <c r="AV353" s="1083"/>
      <c r="AW353" s="1083"/>
      <c r="AX353" s="1083"/>
      <c r="AY353" s="1083"/>
      <c r="AZ353" s="1083"/>
      <c r="BA353" s="1083"/>
      <c r="BB353" s="1083"/>
      <c r="BC353" s="1083"/>
      <c r="BD353" s="1083"/>
      <c r="BE353" s="1083"/>
      <c r="BF353" s="1083"/>
      <c r="BG353" s="1083"/>
      <c r="BH353" s="1083"/>
      <c r="BI353" s="1083"/>
      <c r="BJ353" s="1083"/>
      <c r="BK353" s="1083"/>
      <c r="BL353" s="1083"/>
      <c r="BM353" s="1083"/>
      <c r="BN353" s="1083"/>
      <c r="BO353" s="1083"/>
      <c r="BP353" s="1083"/>
      <c r="BQ353" s="1083"/>
      <c r="BR353" s="1083"/>
      <c r="BS353" s="1083"/>
      <c r="BT353" s="1083"/>
      <c r="BU353" s="1083"/>
      <c r="BV353" s="1083"/>
      <c r="BW353" s="1083"/>
      <c r="BX353" s="1083"/>
      <c r="BY353" s="1083"/>
      <c r="BZ353" s="1083"/>
      <c r="CA353" s="1083"/>
      <c r="CB353" s="1083"/>
      <c r="CC353" s="1083"/>
      <c r="CD353" s="1083"/>
      <c r="CE353" s="1083"/>
    </row>
    <row r="354" spans="1:83" s="88" customFormat="1" ht="15.75">
      <c r="A354" s="1113"/>
      <c r="B354" s="1252" t="s">
        <v>619</v>
      </c>
      <c r="C354" s="1105"/>
      <c r="D354" s="1105"/>
      <c r="E354" s="1114"/>
      <c r="F354" s="1114"/>
      <c r="G354" s="1114"/>
      <c r="H354" s="1143">
        <v>100</v>
      </c>
      <c r="I354" s="1143">
        <v>70</v>
      </c>
      <c r="J354" s="1143">
        <v>60</v>
      </c>
      <c r="K354" s="1104">
        <v>70</v>
      </c>
      <c r="L354" s="1104">
        <v>50</v>
      </c>
      <c r="M354" s="1104">
        <v>40</v>
      </c>
      <c r="N354" s="1249">
        <v>100</v>
      </c>
      <c r="O354" s="1249">
        <v>70</v>
      </c>
      <c r="P354" s="1249">
        <v>60</v>
      </c>
      <c r="Q354" s="1128">
        <v>70</v>
      </c>
      <c r="R354" s="1128">
        <v>50</v>
      </c>
      <c r="S354" s="1128">
        <v>40</v>
      </c>
      <c r="T354" s="736">
        <v>1.1000000000000001</v>
      </c>
      <c r="U354" s="1154">
        <v>1.05</v>
      </c>
      <c r="V354" s="1154">
        <v>1.05</v>
      </c>
      <c r="W354" s="1154">
        <v>1.05</v>
      </c>
      <c r="X354" s="1154">
        <v>1.05</v>
      </c>
      <c r="Y354" s="1154">
        <v>1.05</v>
      </c>
      <c r="Z354" s="1156"/>
      <c r="AA354" s="1156"/>
      <c r="AB354" s="1156"/>
      <c r="AC354" s="1156"/>
      <c r="AD354" s="1156"/>
      <c r="AE354" s="1156"/>
      <c r="AF354" s="1114"/>
      <c r="AG354" s="1083"/>
      <c r="AH354" s="1083"/>
      <c r="AI354" s="1083"/>
      <c r="AJ354" s="1083"/>
      <c r="AK354" s="1083"/>
      <c r="AL354" s="1083"/>
      <c r="AM354" s="1083"/>
      <c r="AN354" s="1083"/>
      <c r="AO354" s="1083"/>
      <c r="AP354" s="1083"/>
      <c r="AQ354" s="1083"/>
      <c r="AR354" s="1083"/>
      <c r="AS354" s="1083"/>
      <c r="AT354" s="1083"/>
      <c r="AU354" s="1083"/>
      <c r="AV354" s="1083"/>
      <c r="AW354" s="1083"/>
      <c r="AX354" s="1083"/>
      <c r="AY354" s="1083"/>
      <c r="AZ354" s="1083"/>
      <c r="BA354" s="1083"/>
      <c r="BB354" s="1083"/>
      <c r="BC354" s="1083"/>
      <c r="BD354" s="1083"/>
      <c r="BE354" s="1083"/>
      <c r="BF354" s="1083"/>
      <c r="BG354" s="1083"/>
      <c r="BH354" s="1083"/>
      <c r="BI354" s="1083"/>
      <c r="BJ354" s="1083"/>
      <c r="BK354" s="1083"/>
      <c r="BL354" s="1083"/>
      <c r="BM354" s="1083"/>
      <c r="BN354" s="1083"/>
      <c r="BO354" s="1083"/>
      <c r="BP354" s="1083"/>
      <c r="BQ354" s="1083"/>
      <c r="BR354" s="1083"/>
      <c r="BS354" s="1083"/>
      <c r="BT354" s="1083"/>
      <c r="BU354" s="1083"/>
      <c r="BV354" s="1083"/>
      <c r="BW354" s="1083"/>
      <c r="BX354" s="1083"/>
      <c r="BY354" s="1083"/>
      <c r="BZ354" s="1083"/>
      <c r="CA354" s="1083"/>
      <c r="CB354" s="1083"/>
      <c r="CC354" s="1083"/>
      <c r="CD354" s="1083"/>
      <c r="CE354" s="1083"/>
    </row>
    <row r="355" spans="1:83" s="88" customFormat="1" ht="15.75">
      <c r="A355" s="1113"/>
      <c r="B355" s="1252" t="s">
        <v>620</v>
      </c>
      <c r="C355" s="1105"/>
      <c r="D355" s="1105"/>
      <c r="E355" s="1114"/>
      <c r="F355" s="1114"/>
      <c r="G355" s="1114"/>
      <c r="H355" s="1143">
        <v>230</v>
      </c>
      <c r="I355" s="1143">
        <v>150</v>
      </c>
      <c r="J355" s="1143">
        <v>110</v>
      </c>
      <c r="K355" s="1104">
        <v>140</v>
      </c>
      <c r="L355" s="1104">
        <v>90</v>
      </c>
      <c r="M355" s="1104">
        <v>60</v>
      </c>
      <c r="N355" s="1249">
        <v>230</v>
      </c>
      <c r="O355" s="1249">
        <v>150</v>
      </c>
      <c r="P355" s="1249">
        <v>110</v>
      </c>
      <c r="Q355" s="1128">
        <v>140</v>
      </c>
      <c r="R355" s="1128">
        <v>90</v>
      </c>
      <c r="S355" s="1128">
        <v>60</v>
      </c>
      <c r="T355" s="736">
        <v>1.1000000000000001</v>
      </c>
      <c r="U355" s="1154">
        <v>1.05</v>
      </c>
      <c r="V355" s="1154">
        <v>1.05</v>
      </c>
      <c r="W355" s="1154">
        <v>1.05</v>
      </c>
      <c r="X355" s="1154">
        <v>1.05</v>
      </c>
      <c r="Y355" s="1154">
        <v>1.05</v>
      </c>
      <c r="Z355" s="1156"/>
      <c r="AA355" s="1156"/>
      <c r="AB355" s="1156"/>
      <c r="AC355" s="1156"/>
      <c r="AD355" s="1156"/>
      <c r="AE355" s="1156"/>
      <c r="AF355" s="1114"/>
      <c r="AG355" s="1083"/>
      <c r="AH355" s="1083"/>
      <c r="AI355" s="1083"/>
      <c r="AJ355" s="1083"/>
      <c r="AK355" s="1083"/>
      <c r="AL355" s="1083"/>
      <c r="AM355" s="1083"/>
      <c r="AN355" s="1083"/>
      <c r="AO355" s="1083"/>
      <c r="AP355" s="1083"/>
      <c r="AQ355" s="1083"/>
      <c r="AR355" s="1083"/>
      <c r="AS355" s="1083"/>
      <c r="AT355" s="1083"/>
      <c r="AU355" s="1083"/>
      <c r="AV355" s="1083"/>
      <c r="AW355" s="1083"/>
      <c r="AX355" s="1083"/>
      <c r="AY355" s="1083"/>
      <c r="AZ355" s="1083"/>
      <c r="BA355" s="1083"/>
      <c r="BB355" s="1083"/>
      <c r="BC355" s="1083"/>
      <c r="BD355" s="1083"/>
      <c r="BE355" s="1083"/>
      <c r="BF355" s="1083"/>
      <c r="BG355" s="1083"/>
      <c r="BH355" s="1083"/>
      <c r="BI355" s="1083"/>
      <c r="BJ355" s="1083"/>
      <c r="BK355" s="1083"/>
      <c r="BL355" s="1083"/>
      <c r="BM355" s="1083"/>
      <c r="BN355" s="1083"/>
      <c r="BO355" s="1083"/>
      <c r="BP355" s="1083"/>
      <c r="BQ355" s="1083"/>
      <c r="BR355" s="1083"/>
      <c r="BS355" s="1083"/>
      <c r="BT355" s="1083"/>
      <c r="BU355" s="1083"/>
      <c r="BV355" s="1083"/>
      <c r="BW355" s="1083"/>
      <c r="BX355" s="1083"/>
      <c r="BY355" s="1083"/>
      <c r="BZ355" s="1083"/>
      <c r="CA355" s="1083"/>
      <c r="CB355" s="1083"/>
      <c r="CC355" s="1083"/>
      <c r="CD355" s="1083"/>
      <c r="CE355" s="1083"/>
    </row>
    <row r="356" spans="1:83" s="88" customFormat="1" ht="15.75">
      <c r="A356" s="1108"/>
      <c r="B356" s="1252" t="s">
        <v>621</v>
      </c>
      <c r="C356" s="1105"/>
      <c r="D356" s="1105"/>
      <c r="E356" s="1109"/>
      <c r="F356" s="1109"/>
      <c r="G356" s="1109"/>
      <c r="H356" s="1143">
        <v>250</v>
      </c>
      <c r="I356" s="1143">
        <v>180</v>
      </c>
      <c r="J356" s="1143">
        <v>130</v>
      </c>
      <c r="K356" s="1104">
        <v>150</v>
      </c>
      <c r="L356" s="1104">
        <v>90</v>
      </c>
      <c r="M356" s="1104">
        <v>70</v>
      </c>
      <c r="N356" s="1249">
        <v>250</v>
      </c>
      <c r="O356" s="1249">
        <v>180</v>
      </c>
      <c r="P356" s="1249">
        <v>130</v>
      </c>
      <c r="Q356" s="1128">
        <v>150</v>
      </c>
      <c r="R356" s="1128">
        <v>90</v>
      </c>
      <c r="S356" s="1128">
        <v>70</v>
      </c>
      <c r="T356" s="736">
        <v>1.1499999999999999</v>
      </c>
      <c r="U356" s="1154">
        <v>1.1000000000000001</v>
      </c>
      <c r="V356" s="1154">
        <v>1.05</v>
      </c>
      <c r="W356" s="1154">
        <v>1.05</v>
      </c>
      <c r="X356" s="1154">
        <v>1.05</v>
      </c>
      <c r="Y356" s="1154">
        <v>1.05</v>
      </c>
      <c r="Z356" s="1157"/>
      <c r="AA356" s="1157"/>
      <c r="AB356" s="1157"/>
      <c r="AC356" s="1157"/>
      <c r="AD356" s="1157"/>
      <c r="AE356" s="1157"/>
      <c r="AF356" s="1109"/>
      <c r="AG356" s="1083"/>
      <c r="AH356" s="1083"/>
      <c r="AI356" s="1083"/>
      <c r="AJ356" s="1083"/>
      <c r="AK356" s="1083"/>
      <c r="AL356" s="1083"/>
      <c r="AM356" s="1083"/>
      <c r="AN356" s="1083"/>
      <c r="AO356" s="1083"/>
      <c r="AP356" s="1083"/>
      <c r="AQ356" s="1083"/>
      <c r="AR356" s="1083"/>
      <c r="AS356" s="1083"/>
      <c r="AT356" s="1083"/>
      <c r="AU356" s="1083"/>
      <c r="AV356" s="1083"/>
      <c r="AW356" s="1083"/>
      <c r="AX356" s="1083"/>
      <c r="AY356" s="1083"/>
      <c r="AZ356" s="1083"/>
      <c r="BA356" s="1083"/>
      <c r="BB356" s="1083"/>
      <c r="BC356" s="1083"/>
      <c r="BD356" s="1083"/>
      <c r="BE356" s="1083"/>
      <c r="BF356" s="1083"/>
      <c r="BG356" s="1083"/>
      <c r="BH356" s="1083"/>
      <c r="BI356" s="1083"/>
      <c r="BJ356" s="1083"/>
      <c r="BK356" s="1083"/>
      <c r="BL356" s="1083"/>
      <c r="BM356" s="1083"/>
      <c r="BN356" s="1083"/>
      <c r="BO356" s="1083"/>
      <c r="BP356" s="1083"/>
      <c r="BQ356" s="1083"/>
      <c r="BR356" s="1083"/>
      <c r="BS356" s="1083"/>
      <c r="BT356" s="1083"/>
      <c r="BU356" s="1083"/>
      <c r="BV356" s="1083"/>
      <c r="BW356" s="1083"/>
      <c r="BX356" s="1083"/>
      <c r="BY356" s="1083"/>
      <c r="BZ356" s="1083"/>
      <c r="CA356" s="1083"/>
      <c r="CB356" s="1083"/>
      <c r="CC356" s="1083"/>
      <c r="CD356" s="1083"/>
      <c r="CE356" s="1083"/>
    </row>
    <row r="357" spans="1:83" s="88" customFormat="1" ht="15.75">
      <c r="A357" s="1233" t="s">
        <v>311</v>
      </c>
      <c r="B357" s="1241" t="s">
        <v>142</v>
      </c>
      <c r="C357" s="1105"/>
      <c r="D357" s="1105"/>
      <c r="E357" s="1104"/>
      <c r="F357" s="1105"/>
      <c r="G357" s="1105"/>
      <c r="H357" s="1105"/>
      <c r="I357" s="1105"/>
      <c r="J357" s="1105"/>
      <c r="K357" s="1104"/>
      <c r="L357" s="1104"/>
      <c r="M357" s="1104"/>
      <c r="N357" s="1103"/>
      <c r="O357" s="1103"/>
      <c r="P357" s="1103"/>
      <c r="Q357" s="1128"/>
      <c r="R357" s="1128"/>
      <c r="S357" s="1128"/>
      <c r="T357" s="736"/>
      <c r="U357" s="1154"/>
      <c r="V357" s="1154"/>
      <c r="W357" s="1154"/>
      <c r="X357" s="1154"/>
      <c r="Y357" s="1154"/>
      <c r="Z357" s="1153"/>
      <c r="AA357" s="1153"/>
      <c r="AB357" s="1153"/>
      <c r="AC357" s="1153"/>
      <c r="AD357" s="1153"/>
      <c r="AE357" s="1153"/>
      <c r="AF357" s="1105"/>
      <c r="AG357" s="1083"/>
      <c r="AH357" s="1083"/>
      <c r="AI357" s="1083"/>
      <c r="AJ357" s="1083"/>
      <c r="AK357" s="1083"/>
      <c r="AL357" s="1083"/>
      <c r="AM357" s="1083"/>
      <c r="AN357" s="1083"/>
      <c r="AO357" s="1083"/>
      <c r="AP357" s="1083"/>
      <c r="AQ357" s="1083"/>
      <c r="AR357" s="1083"/>
      <c r="AS357" s="1083"/>
      <c r="AT357" s="1083"/>
      <c r="AU357" s="1083"/>
      <c r="AV357" s="1083"/>
      <c r="AW357" s="1083"/>
      <c r="AX357" s="1083"/>
      <c r="AY357" s="1083"/>
      <c r="AZ357" s="1083"/>
      <c r="BA357" s="1083"/>
      <c r="BB357" s="1083"/>
      <c r="BC357" s="1083"/>
      <c r="BD357" s="1083"/>
      <c r="BE357" s="1083"/>
      <c r="BF357" s="1083"/>
      <c r="BG357" s="1083"/>
      <c r="BH357" s="1083"/>
      <c r="BI357" s="1083"/>
      <c r="BJ357" s="1083"/>
      <c r="BK357" s="1083"/>
      <c r="BL357" s="1083"/>
      <c r="BM357" s="1083"/>
      <c r="BN357" s="1083"/>
      <c r="BO357" s="1083"/>
      <c r="BP357" s="1083"/>
      <c r="BQ357" s="1083"/>
      <c r="BR357" s="1083"/>
      <c r="BS357" s="1083"/>
      <c r="BT357" s="1083"/>
      <c r="BU357" s="1083"/>
      <c r="BV357" s="1083"/>
      <c r="BW357" s="1083"/>
      <c r="BX357" s="1083"/>
      <c r="BY357" s="1083"/>
      <c r="BZ357" s="1083"/>
      <c r="CA357" s="1083"/>
      <c r="CB357" s="1083"/>
      <c r="CC357" s="1083"/>
      <c r="CD357" s="1083"/>
      <c r="CE357" s="1083"/>
    </row>
    <row r="358" spans="1:83" s="88" customFormat="1" ht="47.25">
      <c r="A358" s="1103" t="s">
        <v>77</v>
      </c>
      <c r="B358" s="1237" t="s">
        <v>628</v>
      </c>
      <c r="C358" s="1105" t="s">
        <v>543</v>
      </c>
      <c r="D358" s="1105" t="s">
        <v>55</v>
      </c>
      <c r="E358" s="1104" t="s">
        <v>628</v>
      </c>
      <c r="F358" s="1105" t="s">
        <v>530</v>
      </c>
      <c r="G358" s="1105" t="s">
        <v>629</v>
      </c>
      <c r="H358" s="1143">
        <v>390</v>
      </c>
      <c r="I358" s="1143">
        <v>120</v>
      </c>
      <c r="J358" s="1143">
        <v>80</v>
      </c>
      <c r="K358" s="1104"/>
      <c r="L358" s="1104"/>
      <c r="M358" s="1104"/>
      <c r="N358" s="1249">
        <v>390</v>
      </c>
      <c r="O358" s="1249">
        <v>120</v>
      </c>
      <c r="P358" s="1249">
        <v>80</v>
      </c>
      <c r="Q358" s="1128"/>
      <c r="R358" s="1128"/>
      <c r="S358" s="1128"/>
      <c r="T358" s="736">
        <v>1.2</v>
      </c>
      <c r="U358" s="1154">
        <v>1.1000000000000001</v>
      </c>
      <c r="V358" s="1154">
        <v>1.05</v>
      </c>
      <c r="W358" s="1154"/>
      <c r="X358" s="1154"/>
      <c r="Y358" s="1154"/>
      <c r="Z358" s="1153">
        <v>480</v>
      </c>
      <c r="AA358" s="1153">
        <v>140</v>
      </c>
      <c r="AB358" s="1153">
        <v>90</v>
      </c>
      <c r="AC358" s="1153"/>
      <c r="AD358" s="1153"/>
      <c r="AE358" s="1153"/>
      <c r="AF358" s="1105" t="s">
        <v>122</v>
      </c>
      <c r="AG358" s="1083"/>
      <c r="AH358" s="1083"/>
      <c r="AI358" s="1083"/>
      <c r="AJ358" s="1083"/>
      <c r="AK358" s="1083"/>
      <c r="AL358" s="1083"/>
      <c r="AM358" s="1083"/>
      <c r="AN358" s="1083"/>
      <c r="AO358" s="1083"/>
      <c r="AP358" s="1083"/>
      <c r="AQ358" s="1083"/>
      <c r="AR358" s="1083"/>
      <c r="AS358" s="1083"/>
      <c r="AT358" s="1083"/>
      <c r="AU358" s="1083"/>
      <c r="AV358" s="1083"/>
      <c r="AW358" s="1083"/>
      <c r="AX358" s="1083"/>
      <c r="AY358" s="1083"/>
      <c r="AZ358" s="1083"/>
      <c r="BA358" s="1083"/>
      <c r="BB358" s="1083"/>
      <c r="BC358" s="1083"/>
      <c r="BD358" s="1083"/>
      <c r="BE358" s="1083"/>
      <c r="BF358" s="1083"/>
      <c r="BG358" s="1083"/>
      <c r="BH358" s="1083"/>
      <c r="BI358" s="1083"/>
      <c r="BJ358" s="1083"/>
      <c r="BK358" s="1083"/>
      <c r="BL358" s="1083"/>
      <c r="BM358" s="1083"/>
      <c r="BN358" s="1083"/>
      <c r="BO358" s="1083"/>
      <c r="BP358" s="1083"/>
      <c r="BQ358" s="1083"/>
      <c r="BR358" s="1083"/>
      <c r="BS358" s="1083"/>
      <c r="BT358" s="1083"/>
      <c r="BU358" s="1083"/>
      <c r="BV358" s="1083"/>
      <c r="BW358" s="1083"/>
      <c r="BX358" s="1083"/>
      <c r="BY358" s="1083"/>
      <c r="BZ358" s="1083"/>
      <c r="CA358" s="1083"/>
      <c r="CB358" s="1083"/>
      <c r="CC358" s="1083"/>
      <c r="CD358" s="1083"/>
      <c r="CE358" s="1083"/>
    </row>
    <row r="359" spans="1:83" s="88" customFormat="1" ht="47.25">
      <c r="A359" s="1103" t="s">
        <v>78</v>
      </c>
      <c r="B359" s="1237" t="s">
        <v>630</v>
      </c>
      <c r="C359" s="1105" t="s">
        <v>543</v>
      </c>
      <c r="D359" s="1105" t="s">
        <v>55</v>
      </c>
      <c r="E359" s="1104" t="s">
        <v>631</v>
      </c>
      <c r="F359" s="1105" t="s">
        <v>543</v>
      </c>
      <c r="G359" s="1105" t="s">
        <v>55</v>
      </c>
      <c r="H359" s="1105">
        <v>500</v>
      </c>
      <c r="I359" s="1105"/>
      <c r="J359" s="1105"/>
      <c r="K359" s="1104"/>
      <c r="L359" s="1104"/>
      <c r="M359" s="1104"/>
      <c r="N359" s="1103">
        <v>500</v>
      </c>
      <c r="O359" s="1103"/>
      <c r="P359" s="1103"/>
      <c r="Q359" s="1128"/>
      <c r="R359" s="1128"/>
      <c r="S359" s="1128"/>
      <c r="T359" s="736">
        <v>1.2</v>
      </c>
      <c r="U359" s="1154"/>
      <c r="V359" s="1154"/>
      <c r="W359" s="1154"/>
      <c r="X359" s="1154"/>
      <c r="Y359" s="1154"/>
      <c r="Z359" s="1153">
        <v>600</v>
      </c>
      <c r="AA359" s="1153"/>
      <c r="AB359" s="1153"/>
      <c r="AC359" s="1153"/>
      <c r="AD359" s="1153"/>
      <c r="AE359" s="1153"/>
      <c r="AF359" s="1105" t="s">
        <v>120</v>
      </c>
      <c r="AG359" s="1083"/>
      <c r="AH359" s="1083"/>
      <c r="AI359" s="1083"/>
      <c r="AJ359" s="1083"/>
      <c r="AK359" s="1083"/>
      <c r="AL359" s="1083"/>
      <c r="AM359" s="1083"/>
      <c r="AN359" s="1083"/>
      <c r="AO359" s="1083"/>
      <c r="AP359" s="1083"/>
      <c r="AQ359" s="1083"/>
      <c r="AR359" s="1083"/>
      <c r="AS359" s="1083"/>
      <c r="AT359" s="1083"/>
      <c r="AU359" s="1083"/>
      <c r="AV359" s="1083"/>
      <c r="AW359" s="1083"/>
      <c r="AX359" s="1083"/>
      <c r="AY359" s="1083"/>
      <c r="AZ359" s="1083"/>
      <c r="BA359" s="1083"/>
      <c r="BB359" s="1083"/>
      <c r="BC359" s="1083"/>
      <c r="BD359" s="1083"/>
      <c r="BE359" s="1083"/>
      <c r="BF359" s="1083"/>
      <c r="BG359" s="1083"/>
      <c r="BH359" s="1083"/>
      <c r="BI359" s="1083"/>
      <c r="BJ359" s="1083"/>
      <c r="BK359" s="1083"/>
      <c r="BL359" s="1083"/>
      <c r="BM359" s="1083"/>
      <c r="BN359" s="1083"/>
      <c r="BO359" s="1083"/>
      <c r="BP359" s="1083"/>
      <c r="BQ359" s="1083"/>
      <c r="BR359" s="1083"/>
      <c r="BS359" s="1083"/>
      <c r="BT359" s="1083"/>
      <c r="BU359" s="1083"/>
      <c r="BV359" s="1083"/>
      <c r="BW359" s="1083"/>
      <c r="BX359" s="1083"/>
      <c r="BY359" s="1083"/>
      <c r="BZ359" s="1083"/>
      <c r="CA359" s="1083"/>
      <c r="CB359" s="1083"/>
      <c r="CC359" s="1083"/>
      <c r="CD359" s="1083"/>
      <c r="CE359" s="1083"/>
    </row>
    <row r="360" spans="1:83" s="88" customFormat="1" ht="47.25">
      <c r="A360" s="1103" t="s">
        <v>79</v>
      </c>
      <c r="B360" s="1237" t="s">
        <v>544</v>
      </c>
      <c r="C360" s="1105" t="s">
        <v>543</v>
      </c>
      <c r="D360" s="1105" t="s">
        <v>55</v>
      </c>
      <c r="E360" s="1104" t="s">
        <v>544</v>
      </c>
      <c r="F360" s="1105" t="s">
        <v>632</v>
      </c>
      <c r="G360" s="1105" t="s">
        <v>558</v>
      </c>
      <c r="H360" s="1105">
        <v>75</v>
      </c>
      <c r="I360" s="1105"/>
      <c r="J360" s="1105"/>
      <c r="K360" s="1104"/>
      <c r="L360" s="1104"/>
      <c r="M360" s="1104"/>
      <c r="N360" s="1103">
        <v>75</v>
      </c>
      <c r="O360" s="1103"/>
      <c r="P360" s="1103"/>
      <c r="Q360" s="1128"/>
      <c r="R360" s="1128"/>
      <c r="S360" s="1128"/>
      <c r="T360" s="736">
        <v>1.1000000000000001</v>
      </c>
      <c r="U360" s="1154"/>
      <c r="V360" s="1154"/>
      <c r="W360" s="1154"/>
      <c r="X360" s="1154"/>
      <c r="Y360" s="1154"/>
      <c r="Z360" s="1153">
        <v>90</v>
      </c>
      <c r="AA360" s="1153"/>
      <c r="AB360" s="1153"/>
      <c r="AC360" s="1153"/>
      <c r="AD360" s="1153"/>
      <c r="AE360" s="1153"/>
      <c r="AF360" s="1105" t="s">
        <v>122</v>
      </c>
      <c r="AG360" s="1083"/>
      <c r="AH360" s="1083"/>
      <c r="AI360" s="1083"/>
      <c r="AJ360" s="1083"/>
      <c r="AK360" s="1083"/>
      <c r="AL360" s="1083"/>
      <c r="AM360" s="1083"/>
      <c r="AN360" s="1083"/>
      <c r="AO360" s="1083"/>
      <c r="AP360" s="1083"/>
      <c r="AQ360" s="1083"/>
      <c r="AR360" s="1083"/>
      <c r="AS360" s="1083"/>
      <c r="AT360" s="1083"/>
      <c r="AU360" s="1083"/>
      <c r="AV360" s="1083"/>
      <c r="AW360" s="1083"/>
      <c r="AX360" s="1083"/>
      <c r="AY360" s="1083"/>
      <c r="AZ360" s="1083"/>
      <c r="BA360" s="1083"/>
      <c r="BB360" s="1083"/>
      <c r="BC360" s="1083"/>
      <c r="BD360" s="1083"/>
      <c r="BE360" s="1083"/>
      <c r="BF360" s="1083"/>
      <c r="BG360" s="1083"/>
      <c r="BH360" s="1083"/>
      <c r="BI360" s="1083"/>
      <c r="BJ360" s="1083"/>
      <c r="BK360" s="1083"/>
      <c r="BL360" s="1083"/>
      <c r="BM360" s="1083"/>
      <c r="BN360" s="1083"/>
      <c r="BO360" s="1083"/>
      <c r="BP360" s="1083"/>
      <c r="BQ360" s="1083"/>
      <c r="BR360" s="1083"/>
      <c r="BS360" s="1083"/>
      <c r="BT360" s="1083"/>
      <c r="BU360" s="1083"/>
      <c r="BV360" s="1083"/>
      <c r="BW360" s="1083"/>
      <c r="BX360" s="1083"/>
      <c r="BY360" s="1083"/>
      <c r="BZ360" s="1083"/>
      <c r="CA360" s="1083"/>
      <c r="CB360" s="1083"/>
      <c r="CC360" s="1083"/>
      <c r="CD360" s="1083"/>
      <c r="CE360" s="1083"/>
    </row>
    <row r="361" spans="1:83" s="88" customFormat="1" ht="30.75" customHeight="1">
      <c r="A361" s="1106" t="s">
        <v>99</v>
      </c>
      <c r="B361" s="1237" t="s">
        <v>633</v>
      </c>
      <c r="C361" s="1105"/>
      <c r="D361" s="1105"/>
      <c r="E361" s="1107" t="s">
        <v>393</v>
      </c>
      <c r="F361" s="1107"/>
      <c r="G361" s="1107"/>
      <c r="H361" s="1143">
        <v>70</v>
      </c>
      <c r="I361" s="1143"/>
      <c r="J361" s="1143"/>
      <c r="K361" s="1227"/>
      <c r="L361" s="1227"/>
      <c r="M361" s="1227"/>
      <c r="N361" s="1249">
        <v>70</v>
      </c>
      <c r="O361" s="1249"/>
      <c r="P361" s="1249"/>
      <c r="Q361" s="1129"/>
      <c r="R361" s="1129"/>
      <c r="S361" s="1129"/>
      <c r="T361" s="736">
        <v>1.05</v>
      </c>
      <c r="U361" s="1154"/>
      <c r="V361" s="1154"/>
      <c r="W361" s="1154"/>
      <c r="X361" s="1154"/>
      <c r="Y361" s="1154"/>
      <c r="Z361" s="1158">
        <v>196</v>
      </c>
      <c r="AA361" s="1155">
        <v>106</v>
      </c>
      <c r="AB361" s="1155">
        <v>81</v>
      </c>
      <c r="AC361" s="1155">
        <v>136</v>
      </c>
      <c r="AD361" s="1155">
        <v>75</v>
      </c>
      <c r="AE361" s="1155">
        <v>43</v>
      </c>
      <c r="AF361" s="1107" t="s">
        <v>401</v>
      </c>
      <c r="AG361" s="1083"/>
      <c r="AH361" s="1083"/>
      <c r="AI361" s="1083"/>
      <c r="AJ361" s="1083"/>
      <c r="AK361" s="1083"/>
      <c r="AL361" s="1083"/>
      <c r="AM361" s="1083"/>
      <c r="AN361" s="1083"/>
      <c r="AO361" s="1083"/>
      <c r="AP361" s="1083"/>
      <c r="AQ361" s="1083"/>
      <c r="AR361" s="1083"/>
      <c r="AS361" s="1083"/>
      <c r="AT361" s="1083"/>
      <c r="AU361" s="1083"/>
      <c r="AV361" s="1083"/>
      <c r="AW361" s="1083"/>
      <c r="AX361" s="1083"/>
      <c r="AY361" s="1083"/>
      <c r="AZ361" s="1083"/>
      <c r="BA361" s="1083"/>
      <c r="BB361" s="1083"/>
      <c r="BC361" s="1083"/>
      <c r="BD361" s="1083"/>
      <c r="BE361" s="1083"/>
      <c r="BF361" s="1083"/>
      <c r="BG361" s="1083"/>
      <c r="BH361" s="1083"/>
      <c r="BI361" s="1083"/>
      <c r="BJ361" s="1083"/>
      <c r="BK361" s="1083"/>
      <c r="BL361" s="1083"/>
      <c r="BM361" s="1083"/>
      <c r="BN361" s="1083"/>
      <c r="BO361" s="1083"/>
      <c r="BP361" s="1083"/>
      <c r="BQ361" s="1083"/>
      <c r="BR361" s="1083"/>
      <c r="BS361" s="1083"/>
      <c r="BT361" s="1083"/>
      <c r="BU361" s="1083"/>
      <c r="BV361" s="1083"/>
      <c r="BW361" s="1083"/>
      <c r="BX361" s="1083"/>
      <c r="BY361" s="1083"/>
      <c r="BZ361" s="1083"/>
      <c r="CA361" s="1083"/>
      <c r="CB361" s="1083"/>
      <c r="CC361" s="1083"/>
      <c r="CD361" s="1083"/>
      <c r="CE361" s="1083"/>
    </row>
    <row r="362" spans="1:83" s="88" customFormat="1" ht="15.75">
      <c r="A362" s="1113"/>
      <c r="B362" s="1237" t="s">
        <v>100</v>
      </c>
      <c r="C362" s="1105"/>
      <c r="D362" s="1105"/>
      <c r="E362" s="1114"/>
      <c r="F362" s="1114"/>
      <c r="G362" s="1114"/>
      <c r="H362" s="1143">
        <v>150</v>
      </c>
      <c r="I362" s="1143">
        <v>50</v>
      </c>
      <c r="J362" s="1143">
        <v>30</v>
      </c>
      <c r="K362" s="1227">
        <v>50</v>
      </c>
      <c r="L362" s="1227">
        <v>40</v>
      </c>
      <c r="M362" s="1227">
        <v>40</v>
      </c>
      <c r="N362" s="1249">
        <v>150</v>
      </c>
      <c r="O362" s="1249">
        <v>50</v>
      </c>
      <c r="P362" s="1249">
        <v>30</v>
      </c>
      <c r="Q362" s="1129">
        <v>50</v>
      </c>
      <c r="R362" s="1129">
        <v>40</v>
      </c>
      <c r="S362" s="1129">
        <v>40</v>
      </c>
      <c r="T362" s="736" t="s">
        <v>1225</v>
      </c>
      <c r="U362" s="1154" t="s">
        <v>1232</v>
      </c>
      <c r="V362" s="1154" t="s">
        <v>1233</v>
      </c>
      <c r="W362" s="1154" t="s">
        <v>1233</v>
      </c>
      <c r="X362" s="1154" t="s">
        <v>1233</v>
      </c>
      <c r="Y362" s="1154" t="s">
        <v>1236</v>
      </c>
      <c r="Z362" s="1159"/>
      <c r="AA362" s="1156"/>
      <c r="AB362" s="1156"/>
      <c r="AC362" s="1156"/>
      <c r="AD362" s="1156"/>
      <c r="AE362" s="1156"/>
      <c r="AF362" s="1114"/>
      <c r="AG362" s="1083"/>
      <c r="AH362" s="1083"/>
      <c r="AI362" s="1083"/>
      <c r="AJ362" s="1083"/>
      <c r="AK362" s="1083"/>
      <c r="AL362" s="1083"/>
      <c r="AM362" s="1083"/>
      <c r="AN362" s="1083"/>
      <c r="AO362" s="1083"/>
      <c r="AP362" s="1083"/>
      <c r="AQ362" s="1083"/>
      <c r="AR362" s="1083"/>
      <c r="AS362" s="1083"/>
      <c r="AT362" s="1083"/>
      <c r="AU362" s="1083"/>
      <c r="AV362" s="1083"/>
      <c r="AW362" s="1083"/>
      <c r="AX362" s="1083"/>
      <c r="AY362" s="1083"/>
      <c r="AZ362" s="1083"/>
      <c r="BA362" s="1083"/>
      <c r="BB362" s="1083"/>
      <c r="BC362" s="1083"/>
      <c r="BD362" s="1083"/>
      <c r="BE362" s="1083"/>
      <c r="BF362" s="1083"/>
      <c r="BG362" s="1083"/>
      <c r="BH362" s="1083"/>
      <c r="BI362" s="1083"/>
      <c r="BJ362" s="1083"/>
      <c r="BK362" s="1083"/>
      <c r="BL362" s="1083"/>
      <c r="BM362" s="1083"/>
      <c r="BN362" s="1083"/>
      <c r="BO362" s="1083"/>
      <c r="BP362" s="1083"/>
      <c r="BQ362" s="1083"/>
      <c r="BR362" s="1083"/>
      <c r="BS362" s="1083"/>
      <c r="BT362" s="1083"/>
      <c r="BU362" s="1083"/>
      <c r="BV362" s="1083"/>
      <c r="BW362" s="1083"/>
      <c r="BX362" s="1083"/>
      <c r="BY362" s="1083"/>
      <c r="BZ362" s="1083"/>
      <c r="CA362" s="1083"/>
      <c r="CB362" s="1083"/>
      <c r="CC362" s="1083"/>
      <c r="CD362" s="1083"/>
      <c r="CE362" s="1083"/>
    </row>
    <row r="363" spans="1:83" s="88" customFormat="1" ht="15.75">
      <c r="A363" s="1108"/>
      <c r="B363" s="1237" t="s">
        <v>640</v>
      </c>
      <c r="C363" s="1105"/>
      <c r="D363" s="1105"/>
      <c r="E363" s="1109"/>
      <c r="F363" s="1109"/>
      <c r="G363" s="1109"/>
      <c r="H363" s="1143">
        <v>160</v>
      </c>
      <c r="I363" s="1143">
        <v>90</v>
      </c>
      <c r="J363" s="1143">
        <v>70</v>
      </c>
      <c r="K363" s="1227">
        <v>120</v>
      </c>
      <c r="L363" s="1227">
        <v>70</v>
      </c>
      <c r="M363" s="1227">
        <v>40</v>
      </c>
      <c r="N363" s="1249">
        <v>160</v>
      </c>
      <c r="O363" s="1249">
        <v>90</v>
      </c>
      <c r="P363" s="1249">
        <v>70</v>
      </c>
      <c r="Q363" s="1129">
        <v>120</v>
      </c>
      <c r="R363" s="1129">
        <v>70</v>
      </c>
      <c r="S363" s="1129">
        <v>40</v>
      </c>
      <c r="T363" s="736" t="s">
        <v>1434</v>
      </c>
      <c r="U363" s="1154" t="s">
        <v>1225</v>
      </c>
      <c r="V363" s="1154" t="s">
        <v>1232</v>
      </c>
      <c r="W363" s="1154" t="s">
        <v>1232</v>
      </c>
      <c r="X363" s="1154" t="s">
        <v>1233</v>
      </c>
      <c r="Y363" s="1154" t="s">
        <v>1236</v>
      </c>
      <c r="Z363" s="1160"/>
      <c r="AA363" s="1157"/>
      <c r="AB363" s="1157"/>
      <c r="AC363" s="1157"/>
      <c r="AD363" s="1157"/>
      <c r="AE363" s="1157"/>
      <c r="AF363" s="1109"/>
      <c r="AG363" s="1083"/>
      <c r="AH363" s="1083"/>
      <c r="AI363" s="1083"/>
      <c r="AJ363" s="1083"/>
      <c r="AK363" s="1083"/>
      <c r="AL363" s="1083"/>
      <c r="AM363" s="1083"/>
      <c r="AN363" s="1083"/>
      <c r="AO363" s="1083"/>
      <c r="AP363" s="1083"/>
      <c r="AQ363" s="1083"/>
      <c r="AR363" s="1083"/>
      <c r="AS363" s="1083"/>
      <c r="AT363" s="1083"/>
      <c r="AU363" s="1083"/>
      <c r="AV363" s="1083"/>
      <c r="AW363" s="1083"/>
      <c r="AX363" s="1083"/>
      <c r="AY363" s="1083"/>
      <c r="AZ363" s="1083"/>
      <c r="BA363" s="1083"/>
      <c r="BB363" s="1083"/>
      <c r="BC363" s="1083"/>
      <c r="BD363" s="1083"/>
      <c r="BE363" s="1083"/>
      <c r="BF363" s="1083"/>
      <c r="BG363" s="1083"/>
      <c r="BH363" s="1083"/>
      <c r="BI363" s="1083"/>
      <c r="BJ363" s="1083"/>
      <c r="BK363" s="1083"/>
      <c r="BL363" s="1083"/>
      <c r="BM363" s="1083"/>
      <c r="BN363" s="1083"/>
      <c r="BO363" s="1083"/>
      <c r="BP363" s="1083"/>
      <c r="BQ363" s="1083"/>
      <c r="BR363" s="1083"/>
      <c r="BS363" s="1083"/>
      <c r="BT363" s="1083"/>
      <c r="BU363" s="1083"/>
      <c r="BV363" s="1083"/>
      <c r="BW363" s="1083"/>
      <c r="BX363" s="1083"/>
      <c r="BY363" s="1083"/>
      <c r="BZ363" s="1083"/>
      <c r="CA363" s="1083"/>
      <c r="CB363" s="1083"/>
      <c r="CC363" s="1083"/>
      <c r="CD363" s="1083"/>
      <c r="CE363" s="1083"/>
    </row>
    <row r="364" spans="1:83" s="88" customFormat="1" ht="15.75">
      <c r="A364" s="1233" t="s">
        <v>311</v>
      </c>
      <c r="B364" s="1241" t="s">
        <v>143</v>
      </c>
      <c r="C364" s="1105"/>
      <c r="D364" s="1105"/>
      <c r="E364" s="1104"/>
      <c r="F364" s="1105"/>
      <c r="G364" s="1105"/>
      <c r="H364" s="1105"/>
      <c r="I364" s="1105"/>
      <c r="J364" s="1105"/>
      <c r="K364" s="1104"/>
      <c r="L364" s="1104"/>
      <c r="M364" s="1104"/>
      <c r="N364" s="1103"/>
      <c r="O364" s="1103"/>
      <c r="P364" s="1103"/>
      <c r="Q364" s="1128"/>
      <c r="R364" s="1128"/>
      <c r="S364" s="1128"/>
      <c r="T364" s="736"/>
      <c r="U364" s="1154"/>
      <c r="V364" s="1154"/>
      <c r="W364" s="1154"/>
      <c r="X364" s="1154"/>
      <c r="Y364" s="1154"/>
      <c r="Z364" s="1153"/>
      <c r="AA364" s="1153"/>
      <c r="AB364" s="1153"/>
      <c r="AC364" s="1153"/>
      <c r="AD364" s="1153"/>
      <c r="AE364" s="1153"/>
      <c r="AF364" s="1105"/>
      <c r="AG364" s="1083"/>
      <c r="AH364" s="1083"/>
      <c r="AI364" s="1083"/>
      <c r="AJ364" s="1083"/>
      <c r="AK364" s="1083"/>
      <c r="AL364" s="1083"/>
      <c r="AM364" s="1083"/>
      <c r="AN364" s="1083"/>
      <c r="AO364" s="1083"/>
      <c r="AP364" s="1083"/>
      <c r="AQ364" s="1083"/>
      <c r="AR364" s="1083"/>
      <c r="AS364" s="1083"/>
      <c r="AT364" s="1083"/>
      <c r="AU364" s="1083"/>
      <c r="AV364" s="1083"/>
      <c r="AW364" s="1083"/>
      <c r="AX364" s="1083"/>
      <c r="AY364" s="1083"/>
      <c r="AZ364" s="1083"/>
      <c r="BA364" s="1083"/>
      <c r="BB364" s="1083"/>
      <c r="BC364" s="1083"/>
      <c r="BD364" s="1083"/>
      <c r="BE364" s="1083"/>
      <c r="BF364" s="1083"/>
      <c r="BG364" s="1083"/>
      <c r="BH364" s="1083"/>
      <c r="BI364" s="1083"/>
      <c r="BJ364" s="1083"/>
      <c r="BK364" s="1083"/>
      <c r="BL364" s="1083"/>
      <c r="BM364" s="1083"/>
      <c r="BN364" s="1083"/>
      <c r="BO364" s="1083"/>
      <c r="BP364" s="1083"/>
      <c r="BQ364" s="1083"/>
      <c r="BR364" s="1083"/>
      <c r="BS364" s="1083"/>
      <c r="BT364" s="1083"/>
      <c r="BU364" s="1083"/>
      <c r="BV364" s="1083"/>
      <c r="BW364" s="1083"/>
      <c r="BX364" s="1083"/>
      <c r="BY364" s="1083"/>
      <c r="BZ364" s="1083"/>
      <c r="CA364" s="1083"/>
      <c r="CB364" s="1083"/>
      <c r="CC364" s="1083"/>
      <c r="CD364" s="1083"/>
      <c r="CE364" s="1083"/>
    </row>
    <row r="365" spans="1:83" s="88" customFormat="1" ht="31.5">
      <c r="A365" s="1103" t="s">
        <v>77</v>
      </c>
      <c r="B365" s="1237" t="s">
        <v>546</v>
      </c>
      <c r="C365" s="1105" t="s">
        <v>650</v>
      </c>
      <c r="D365" s="1105" t="s">
        <v>651</v>
      </c>
      <c r="E365" s="1104" t="s">
        <v>546</v>
      </c>
      <c r="F365" s="1105" t="s">
        <v>650</v>
      </c>
      <c r="G365" s="1105" t="s">
        <v>652</v>
      </c>
      <c r="H365" s="1143">
        <v>480</v>
      </c>
      <c r="I365" s="1143">
        <v>230</v>
      </c>
      <c r="J365" s="1143">
        <v>120</v>
      </c>
      <c r="K365" s="1104"/>
      <c r="L365" s="1104"/>
      <c r="M365" s="1104"/>
      <c r="N365" s="1249">
        <v>480</v>
      </c>
      <c r="O365" s="1249">
        <v>230</v>
      </c>
      <c r="P365" s="1249">
        <v>120</v>
      </c>
      <c r="Q365" s="1128"/>
      <c r="R365" s="1128"/>
      <c r="S365" s="1128"/>
      <c r="T365" s="736">
        <v>1.25</v>
      </c>
      <c r="U365" s="1154">
        <v>1.1499999999999999</v>
      </c>
      <c r="V365" s="1154">
        <v>1.1000000000000001</v>
      </c>
      <c r="W365" s="1154"/>
      <c r="X365" s="1154"/>
      <c r="Y365" s="1154"/>
      <c r="Z365" s="1161">
        <v>615</v>
      </c>
      <c r="AA365" s="1161">
        <v>270</v>
      </c>
      <c r="AB365" s="1161">
        <v>134</v>
      </c>
      <c r="AC365" s="1153"/>
      <c r="AD365" s="1153"/>
      <c r="AE365" s="1153"/>
      <c r="AF365" s="1105" t="s">
        <v>118</v>
      </c>
      <c r="AG365" s="1083"/>
      <c r="AH365" s="1083"/>
      <c r="AI365" s="1083"/>
      <c r="AJ365" s="1083"/>
      <c r="AK365" s="1083"/>
      <c r="AL365" s="1083"/>
      <c r="AM365" s="1083"/>
      <c r="AN365" s="1083"/>
      <c r="AO365" s="1083"/>
      <c r="AP365" s="1083"/>
      <c r="AQ365" s="1083"/>
      <c r="AR365" s="1083"/>
      <c r="AS365" s="1083"/>
      <c r="AT365" s="1083"/>
      <c r="AU365" s="1083"/>
      <c r="AV365" s="1083"/>
      <c r="AW365" s="1083"/>
      <c r="AX365" s="1083"/>
      <c r="AY365" s="1083"/>
      <c r="AZ365" s="1083"/>
      <c r="BA365" s="1083"/>
      <c r="BB365" s="1083"/>
      <c r="BC365" s="1083"/>
      <c r="BD365" s="1083"/>
      <c r="BE365" s="1083"/>
      <c r="BF365" s="1083"/>
      <c r="BG365" s="1083"/>
      <c r="BH365" s="1083"/>
      <c r="BI365" s="1083"/>
      <c r="BJ365" s="1083"/>
      <c r="BK365" s="1083"/>
      <c r="BL365" s="1083"/>
      <c r="BM365" s="1083"/>
      <c r="BN365" s="1083"/>
      <c r="BO365" s="1083"/>
      <c r="BP365" s="1083"/>
      <c r="BQ365" s="1083"/>
      <c r="BR365" s="1083"/>
      <c r="BS365" s="1083"/>
      <c r="BT365" s="1083"/>
      <c r="BU365" s="1083"/>
      <c r="BV365" s="1083"/>
      <c r="BW365" s="1083"/>
      <c r="BX365" s="1083"/>
      <c r="BY365" s="1083"/>
      <c r="BZ365" s="1083"/>
      <c r="CA365" s="1083"/>
      <c r="CB365" s="1083"/>
      <c r="CC365" s="1083"/>
      <c r="CD365" s="1083"/>
      <c r="CE365" s="1083"/>
    </row>
    <row r="366" spans="1:83" s="88" customFormat="1" ht="31.5">
      <c r="A366" s="1103" t="s">
        <v>78</v>
      </c>
      <c r="B366" s="1237" t="s">
        <v>546</v>
      </c>
      <c r="C366" s="1105" t="s">
        <v>653</v>
      </c>
      <c r="D366" s="1105" t="s">
        <v>654</v>
      </c>
      <c r="E366" s="1104" t="s">
        <v>546</v>
      </c>
      <c r="F366" s="1105" t="s">
        <v>655</v>
      </c>
      <c r="G366" s="1105" t="s">
        <v>654</v>
      </c>
      <c r="H366" s="1143">
        <v>210</v>
      </c>
      <c r="I366" s="1143">
        <v>110</v>
      </c>
      <c r="J366" s="1143">
        <v>70</v>
      </c>
      <c r="K366" s="1104"/>
      <c r="L366" s="1104"/>
      <c r="M366" s="1104"/>
      <c r="N366" s="1249">
        <v>210</v>
      </c>
      <c r="O366" s="1249">
        <v>110</v>
      </c>
      <c r="P366" s="1249">
        <v>70</v>
      </c>
      <c r="Q366" s="1128"/>
      <c r="R366" s="1128"/>
      <c r="S366" s="1128"/>
      <c r="T366" s="736">
        <v>1.1499999999999999</v>
      </c>
      <c r="U366" s="1154">
        <v>1.1000000000000001</v>
      </c>
      <c r="V366" s="1154">
        <v>1.05</v>
      </c>
      <c r="W366" s="1154"/>
      <c r="X366" s="1154"/>
      <c r="Y366" s="1154"/>
      <c r="Z366" s="1161">
        <v>250</v>
      </c>
      <c r="AA366" s="1161">
        <v>125</v>
      </c>
      <c r="AB366" s="1161">
        <v>75</v>
      </c>
      <c r="AC366" s="1153"/>
      <c r="AD366" s="1153"/>
      <c r="AE366" s="1153"/>
      <c r="AF366" s="1105" t="s">
        <v>123</v>
      </c>
      <c r="AG366" s="1083"/>
      <c r="AH366" s="1083"/>
      <c r="AI366" s="1083"/>
      <c r="AJ366" s="1083"/>
      <c r="AK366" s="1083"/>
      <c r="AL366" s="1083"/>
      <c r="AM366" s="1083"/>
      <c r="AN366" s="1083"/>
      <c r="AO366" s="1083"/>
      <c r="AP366" s="1083"/>
      <c r="AQ366" s="1083"/>
      <c r="AR366" s="1083"/>
      <c r="AS366" s="1083"/>
      <c r="AT366" s="1083"/>
      <c r="AU366" s="1083"/>
      <c r="AV366" s="1083"/>
      <c r="AW366" s="1083"/>
      <c r="AX366" s="1083"/>
      <c r="AY366" s="1083"/>
      <c r="AZ366" s="1083"/>
      <c r="BA366" s="1083"/>
      <c r="BB366" s="1083"/>
      <c r="BC366" s="1083"/>
      <c r="BD366" s="1083"/>
      <c r="BE366" s="1083"/>
      <c r="BF366" s="1083"/>
      <c r="BG366" s="1083"/>
      <c r="BH366" s="1083"/>
      <c r="BI366" s="1083"/>
      <c r="BJ366" s="1083"/>
      <c r="BK366" s="1083"/>
      <c r="BL366" s="1083"/>
      <c r="BM366" s="1083"/>
      <c r="BN366" s="1083"/>
      <c r="BO366" s="1083"/>
      <c r="BP366" s="1083"/>
      <c r="BQ366" s="1083"/>
      <c r="BR366" s="1083"/>
      <c r="BS366" s="1083"/>
      <c r="BT366" s="1083"/>
      <c r="BU366" s="1083"/>
      <c r="BV366" s="1083"/>
      <c r="BW366" s="1083"/>
      <c r="BX366" s="1083"/>
      <c r="BY366" s="1083"/>
      <c r="BZ366" s="1083"/>
      <c r="CA366" s="1083"/>
      <c r="CB366" s="1083"/>
      <c r="CC366" s="1083"/>
      <c r="CD366" s="1083"/>
      <c r="CE366" s="1083"/>
    </row>
    <row r="367" spans="1:83" s="88" customFormat="1" ht="31.5">
      <c r="A367" s="1103" t="s">
        <v>79</v>
      </c>
      <c r="B367" s="1237" t="s">
        <v>600</v>
      </c>
      <c r="C367" s="1105" t="s">
        <v>656</v>
      </c>
      <c r="D367" s="1105" t="s">
        <v>657</v>
      </c>
      <c r="E367" s="1104" t="s">
        <v>600</v>
      </c>
      <c r="F367" s="1105" t="s">
        <v>658</v>
      </c>
      <c r="G367" s="1105" t="s">
        <v>657</v>
      </c>
      <c r="H367" s="1143">
        <v>370</v>
      </c>
      <c r="I367" s="1143">
        <v>190</v>
      </c>
      <c r="J367" s="1143">
        <v>130</v>
      </c>
      <c r="K367" s="1104"/>
      <c r="L367" s="1104"/>
      <c r="M367" s="1104"/>
      <c r="N367" s="1249">
        <v>370</v>
      </c>
      <c r="O367" s="1249">
        <v>190</v>
      </c>
      <c r="P367" s="1249">
        <v>130</v>
      </c>
      <c r="Q367" s="1128"/>
      <c r="R367" s="1128"/>
      <c r="S367" s="1128"/>
      <c r="T367" s="736">
        <v>1.2</v>
      </c>
      <c r="U367" s="1154">
        <v>1.1499999999999999</v>
      </c>
      <c r="V367" s="1154">
        <v>1.1000000000000001</v>
      </c>
      <c r="W367" s="1154"/>
      <c r="X367" s="1154"/>
      <c r="Y367" s="1154"/>
      <c r="Z367" s="1161">
        <v>455</v>
      </c>
      <c r="AA367" s="1161">
        <v>225</v>
      </c>
      <c r="AB367" s="1161">
        <v>146</v>
      </c>
      <c r="AC367" s="1153"/>
      <c r="AD367" s="1153"/>
      <c r="AE367" s="1153"/>
      <c r="AF367" s="1105" t="s">
        <v>123</v>
      </c>
      <c r="AG367" s="1083"/>
      <c r="AH367" s="1083"/>
      <c r="AI367" s="1083"/>
      <c r="AJ367" s="1083"/>
      <c r="AK367" s="1083"/>
      <c r="AL367" s="1083"/>
      <c r="AM367" s="1083"/>
      <c r="AN367" s="1083"/>
      <c r="AO367" s="1083"/>
      <c r="AP367" s="1083"/>
      <c r="AQ367" s="1083"/>
      <c r="AR367" s="1083"/>
      <c r="AS367" s="1083"/>
      <c r="AT367" s="1083"/>
      <c r="AU367" s="1083"/>
      <c r="AV367" s="1083"/>
      <c r="AW367" s="1083"/>
      <c r="AX367" s="1083"/>
      <c r="AY367" s="1083"/>
      <c r="AZ367" s="1083"/>
      <c r="BA367" s="1083"/>
      <c r="BB367" s="1083"/>
      <c r="BC367" s="1083"/>
      <c r="BD367" s="1083"/>
      <c r="BE367" s="1083"/>
      <c r="BF367" s="1083"/>
      <c r="BG367" s="1083"/>
      <c r="BH367" s="1083"/>
      <c r="BI367" s="1083"/>
      <c r="BJ367" s="1083"/>
      <c r="BK367" s="1083"/>
      <c r="BL367" s="1083"/>
      <c r="BM367" s="1083"/>
      <c r="BN367" s="1083"/>
      <c r="BO367" s="1083"/>
      <c r="BP367" s="1083"/>
      <c r="BQ367" s="1083"/>
      <c r="BR367" s="1083"/>
      <c r="BS367" s="1083"/>
      <c r="BT367" s="1083"/>
      <c r="BU367" s="1083"/>
      <c r="BV367" s="1083"/>
      <c r="BW367" s="1083"/>
      <c r="BX367" s="1083"/>
      <c r="BY367" s="1083"/>
      <c r="BZ367" s="1083"/>
      <c r="CA367" s="1083"/>
      <c r="CB367" s="1083"/>
      <c r="CC367" s="1083"/>
      <c r="CD367" s="1083"/>
      <c r="CE367" s="1083"/>
    </row>
    <row r="368" spans="1:83" s="88" customFormat="1" ht="31.5">
      <c r="A368" s="1103" t="s">
        <v>99</v>
      </c>
      <c r="B368" s="1237" t="s">
        <v>641</v>
      </c>
      <c r="C368" s="1105" t="s">
        <v>659</v>
      </c>
      <c r="D368" s="1105" t="s">
        <v>660</v>
      </c>
      <c r="E368" s="1104" t="s">
        <v>605</v>
      </c>
      <c r="F368" s="1105" t="s">
        <v>659</v>
      </c>
      <c r="G368" s="1105" t="s">
        <v>528</v>
      </c>
      <c r="H368" s="1143">
        <v>280</v>
      </c>
      <c r="I368" s="1143">
        <v>160</v>
      </c>
      <c r="J368" s="1143">
        <v>90</v>
      </c>
      <c r="K368" s="1104"/>
      <c r="L368" s="1104"/>
      <c r="M368" s="1104"/>
      <c r="N368" s="1249">
        <v>280</v>
      </c>
      <c r="O368" s="1249">
        <v>160</v>
      </c>
      <c r="P368" s="1249">
        <v>90</v>
      </c>
      <c r="Q368" s="1128"/>
      <c r="R368" s="1128"/>
      <c r="S368" s="1128"/>
      <c r="T368" s="736">
        <v>1.1499999999999999</v>
      </c>
      <c r="U368" s="1154">
        <v>1.1000000000000001</v>
      </c>
      <c r="V368" s="1154">
        <v>1.05</v>
      </c>
      <c r="W368" s="1154"/>
      <c r="X368" s="1154"/>
      <c r="Y368" s="1154"/>
      <c r="Z368" s="1161">
        <v>330</v>
      </c>
      <c r="AA368" s="1161">
        <v>181</v>
      </c>
      <c r="AB368" s="1161">
        <v>95</v>
      </c>
      <c r="AC368" s="1153"/>
      <c r="AD368" s="1153"/>
      <c r="AE368" s="1153"/>
      <c r="AF368" s="1105" t="s">
        <v>124</v>
      </c>
      <c r="AG368" s="1083"/>
      <c r="AH368" s="1083"/>
      <c r="AI368" s="1083"/>
      <c r="AJ368" s="1083"/>
      <c r="AK368" s="1083"/>
      <c r="AL368" s="1083"/>
      <c r="AM368" s="1083"/>
      <c r="AN368" s="1083"/>
      <c r="AO368" s="1083"/>
      <c r="AP368" s="1083"/>
      <c r="AQ368" s="1083"/>
      <c r="AR368" s="1083"/>
      <c r="AS368" s="1083"/>
      <c r="AT368" s="1083"/>
      <c r="AU368" s="1083"/>
      <c r="AV368" s="1083"/>
      <c r="AW368" s="1083"/>
      <c r="AX368" s="1083"/>
      <c r="AY368" s="1083"/>
      <c r="AZ368" s="1083"/>
      <c r="BA368" s="1083"/>
      <c r="BB368" s="1083"/>
      <c r="BC368" s="1083"/>
      <c r="BD368" s="1083"/>
      <c r="BE368" s="1083"/>
      <c r="BF368" s="1083"/>
      <c r="BG368" s="1083"/>
      <c r="BH368" s="1083"/>
      <c r="BI368" s="1083"/>
      <c r="BJ368" s="1083"/>
      <c r="BK368" s="1083"/>
      <c r="BL368" s="1083"/>
      <c r="BM368" s="1083"/>
      <c r="BN368" s="1083"/>
      <c r="BO368" s="1083"/>
      <c r="BP368" s="1083"/>
      <c r="BQ368" s="1083"/>
      <c r="BR368" s="1083"/>
      <c r="BS368" s="1083"/>
      <c r="BT368" s="1083"/>
      <c r="BU368" s="1083"/>
      <c r="BV368" s="1083"/>
      <c r="BW368" s="1083"/>
      <c r="BX368" s="1083"/>
      <c r="BY368" s="1083"/>
      <c r="BZ368" s="1083"/>
      <c r="CA368" s="1083"/>
      <c r="CB368" s="1083"/>
      <c r="CC368" s="1083"/>
      <c r="CD368" s="1083"/>
      <c r="CE368" s="1083"/>
    </row>
    <row r="369" spans="1:83" s="88" customFormat="1" ht="47.25">
      <c r="A369" s="1103" t="s">
        <v>183</v>
      </c>
      <c r="B369" s="1237" t="s">
        <v>661</v>
      </c>
      <c r="C369" s="1105" t="s">
        <v>616</v>
      </c>
      <c r="D369" s="1105" t="s">
        <v>662</v>
      </c>
      <c r="E369" s="1104" t="s">
        <v>663</v>
      </c>
      <c r="F369" s="1105" t="s">
        <v>616</v>
      </c>
      <c r="G369" s="1105" t="s">
        <v>664</v>
      </c>
      <c r="H369" s="1143">
        <v>240</v>
      </c>
      <c r="I369" s="1143">
        <v>120</v>
      </c>
      <c r="J369" s="1143">
        <v>80</v>
      </c>
      <c r="K369" s="1104"/>
      <c r="L369" s="1104"/>
      <c r="M369" s="1104"/>
      <c r="N369" s="1249">
        <v>240</v>
      </c>
      <c r="O369" s="1249">
        <v>120</v>
      </c>
      <c r="P369" s="1249">
        <v>80</v>
      </c>
      <c r="Q369" s="1128"/>
      <c r="R369" s="1128"/>
      <c r="S369" s="1128"/>
      <c r="T369" s="736">
        <v>1.1499999999999999</v>
      </c>
      <c r="U369" s="1154">
        <v>1.1000000000000001</v>
      </c>
      <c r="V369" s="1154">
        <v>1.05</v>
      </c>
      <c r="W369" s="1154"/>
      <c r="X369" s="1154"/>
      <c r="Y369" s="1154"/>
      <c r="Z369" s="1161">
        <v>285</v>
      </c>
      <c r="AA369" s="1161">
        <v>136</v>
      </c>
      <c r="AB369" s="1161">
        <v>85</v>
      </c>
      <c r="AC369" s="1153"/>
      <c r="AD369" s="1153"/>
      <c r="AE369" s="1153"/>
      <c r="AF369" s="1105" t="s">
        <v>124</v>
      </c>
      <c r="AG369" s="1083"/>
      <c r="AH369" s="1083"/>
      <c r="AI369" s="1083"/>
      <c r="AJ369" s="1083"/>
      <c r="AK369" s="1083"/>
      <c r="AL369" s="1083"/>
      <c r="AM369" s="1083"/>
      <c r="AN369" s="1083"/>
      <c r="AO369" s="1083"/>
      <c r="AP369" s="1083"/>
      <c r="AQ369" s="1083"/>
      <c r="AR369" s="1083"/>
      <c r="AS369" s="1083"/>
      <c r="AT369" s="1083"/>
      <c r="AU369" s="1083"/>
      <c r="AV369" s="1083"/>
      <c r="AW369" s="1083"/>
      <c r="AX369" s="1083"/>
      <c r="AY369" s="1083"/>
      <c r="AZ369" s="1083"/>
      <c r="BA369" s="1083"/>
      <c r="BB369" s="1083"/>
      <c r="BC369" s="1083"/>
      <c r="BD369" s="1083"/>
      <c r="BE369" s="1083"/>
      <c r="BF369" s="1083"/>
      <c r="BG369" s="1083"/>
      <c r="BH369" s="1083"/>
      <c r="BI369" s="1083"/>
      <c r="BJ369" s="1083"/>
      <c r="BK369" s="1083"/>
      <c r="BL369" s="1083"/>
      <c r="BM369" s="1083"/>
      <c r="BN369" s="1083"/>
      <c r="BO369" s="1083"/>
      <c r="BP369" s="1083"/>
      <c r="BQ369" s="1083"/>
      <c r="BR369" s="1083"/>
      <c r="BS369" s="1083"/>
      <c r="BT369" s="1083"/>
      <c r="BU369" s="1083"/>
      <c r="BV369" s="1083"/>
      <c r="BW369" s="1083"/>
      <c r="BX369" s="1083"/>
      <c r="BY369" s="1083"/>
      <c r="BZ369" s="1083"/>
      <c r="CA369" s="1083"/>
      <c r="CB369" s="1083"/>
      <c r="CC369" s="1083"/>
      <c r="CD369" s="1083"/>
      <c r="CE369" s="1083"/>
    </row>
    <row r="370" spans="1:83" s="88" customFormat="1" ht="31.5">
      <c r="A370" s="1103" t="s">
        <v>184</v>
      </c>
      <c r="B370" s="1237" t="s">
        <v>665</v>
      </c>
      <c r="C370" s="1105" t="s">
        <v>666</v>
      </c>
      <c r="D370" s="1105" t="s">
        <v>667</v>
      </c>
      <c r="E370" s="1104" t="s">
        <v>665</v>
      </c>
      <c r="F370" s="1105" t="s">
        <v>666</v>
      </c>
      <c r="G370" s="1105" t="s">
        <v>668</v>
      </c>
      <c r="H370" s="1143">
        <v>270</v>
      </c>
      <c r="I370" s="1143">
        <v>150</v>
      </c>
      <c r="J370" s="1143">
        <v>90</v>
      </c>
      <c r="K370" s="1104"/>
      <c r="L370" s="1104"/>
      <c r="M370" s="1104"/>
      <c r="N370" s="1249">
        <v>270</v>
      </c>
      <c r="O370" s="1249">
        <v>150</v>
      </c>
      <c r="P370" s="1249">
        <v>90</v>
      </c>
      <c r="Q370" s="1128"/>
      <c r="R370" s="1128"/>
      <c r="S370" s="1128"/>
      <c r="T370" s="736">
        <v>1.1499999999999999</v>
      </c>
      <c r="U370" s="1154">
        <v>1.1000000000000001</v>
      </c>
      <c r="V370" s="1154">
        <v>1.05</v>
      </c>
      <c r="W370" s="1154"/>
      <c r="X370" s="1154"/>
      <c r="Y370" s="1154"/>
      <c r="Z370" s="1161">
        <v>320</v>
      </c>
      <c r="AA370" s="1161">
        <v>170</v>
      </c>
      <c r="AB370" s="1161">
        <v>95</v>
      </c>
      <c r="AC370" s="1153"/>
      <c r="AD370" s="1153"/>
      <c r="AE370" s="1153"/>
      <c r="AF370" s="1105" t="s">
        <v>125</v>
      </c>
      <c r="AG370" s="1083"/>
      <c r="AH370" s="1083"/>
      <c r="AI370" s="1083"/>
      <c r="AJ370" s="1083"/>
      <c r="AK370" s="1083"/>
      <c r="AL370" s="1083"/>
      <c r="AM370" s="1083"/>
      <c r="AN370" s="1083"/>
      <c r="AO370" s="1083"/>
      <c r="AP370" s="1083"/>
      <c r="AQ370" s="1083"/>
      <c r="AR370" s="1083"/>
      <c r="AS370" s="1083"/>
      <c r="AT370" s="1083"/>
      <c r="AU370" s="1083"/>
      <c r="AV370" s="1083"/>
      <c r="AW370" s="1083"/>
      <c r="AX370" s="1083"/>
      <c r="AY370" s="1083"/>
      <c r="AZ370" s="1083"/>
      <c r="BA370" s="1083"/>
      <c r="BB370" s="1083"/>
      <c r="BC370" s="1083"/>
      <c r="BD370" s="1083"/>
      <c r="BE370" s="1083"/>
      <c r="BF370" s="1083"/>
      <c r="BG370" s="1083"/>
      <c r="BH370" s="1083"/>
      <c r="BI370" s="1083"/>
      <c r="BJ370" s="1083"/>
      <c r="BK370" s="1083"/>
      <c r="BL370" s="1083"/>
      <c r="BM370" s="1083"/>
      <c r="BN370" s="1083"/>
      <c r="BO370" s="1083"/>
      <c r="BP370" s="1083"/>
      <c r="BQ370" s="1083"/>
      <c r="BR370" s="1083"/>
      <c r="BS370" s="1083"/>
      <c r="BT370" s="1083"/>
      <c r="BU370" s="1083"/>
      <c r="BV370" s="1083"/>
      <c r="BW370" s="1083"/>
      <c r="BX370" s="1083"/>
      <c r="BY370" s="1083"/>
      <c r="BZ370" s="1083"/>
      <c r="CA370" s="1083"/>
      <c r="CB370" s="1083"/>
      <c r="CC370" s="1083"/>
      <c r="CD370" s="1083"/>
      <c r="CE370" s="1083"/>
    </row>
    <row r="371" spans="1:83" s="88" customFormat="1" ht="30.75" customHeight="1">
      <c r="A371" s="1106" t="s">
        <v>255</v>
      </c>
      <c r="B371" s="1237" t="s">
        <v>669</v>
      </c>
      <c r="C371" s="1105"/>
      <c r="D371" s="1105"/>
      <c r="E371" s="1107" t="s">
        <v>394</v>
      </c>
      <c r="F371" s="1107"/>
      <c r="G371" s="1107"/>
      <c r="H371" s="1143">
        <v>100</v>
      </c>
      <c r="I371" s="1143"/>
      <c r="J371" s="1143"/>
      <c r="K371" s="1227"/>
      <c r="L371" s="1227"/>
      <c r="M371" s="1227"/>
      <c r="N371" s="1249">
        <v>100</v>
      </c>
      <c r="O371" s="1249"/>
      <c r="P371" s="1249"/>
      <c r="Q371" s="1129"/>
      <c r="R371" s="1129"/>
      <c r="S371" s="1129"/>
      <c r="T371" s="736">
        <v>1.05</v>
      </c>
      <c r="U371" s="1154"/>
      <c r="V371" s="1154"/>
      <c r="W371" s="1154"/>
      <c r="X371" s="1154"/>
      <c r="Y371" s="1154"/>
      <c r="Z371" s="1158">
        <v>100</v>
      </c>
      <c r="AA371" s="1158">
        <v>55</v>
      </c>
      <c r="AB371" s="1158">
        <v>33</v>
      </c>
      <c r="AC371" s="1158">
        <v>54</v>
      </c>
      <c r="AD371" s="1158">
        <v>32</v>
      </c>
      <c r="AE371" s="1158">
        <v>32</v>
      </c>
      <c r="AF371" s="1107" t="s">
        <v>401</v>
      </c>
      <c r="AG371" s="1083"/>
      <c r="AH371" s="1083"/>
      <c r="AI371" s="1083"/>
      <c r="AJ371" s="1083"/>
      <c r="AK371" s="1083"/>
      <c r="AL371" s="1083"/>
      <c r="AM371" s="1083"/>
      <c r="AN371" s="1083"/>
      <c r="AO371" s="1083"/>
      <c r="AP371" s="1083"/>
      <c r="AQ371" s="1083"/>
      <c r="AR371" s="1083"/>
      <c r="AS371" s="1083"/>
      <c r="AT371" s="1083"/>
      <c r="AU371" s="1083"/>
      <c r="AV371" s="1083"/>
      <c r="AW371" s="1083"/>
      <c r="AX371" s="1083"/>
      <c r="AY371" s="1083"/>
      <c r="AZ371" s="1083"/>
      <c r="BA371" s="1083"/>
      <c r="BB371" s="1083"/>
      <c r="BC371" s="1083"/>
      <c r="BD371" s="1083"/>
      <c r="BE371" s="1083"/>
      <c r="BF371" s="1083"/>
      <c r="BG371" s="1083"/>
      <c r="BH371" s="1083"/>
      <c r="BI371" s="1083"/>
      <c r="BJ371" s="1083"/>
      <c r="BK371" s="1083"/>
      <c r="BL371" s="1083"/>
      <c r="BM371" s="1083"/>
      <c r="BN371" s="1083"/>
      <c r="BO371" s="1083"/>
      <c r="BP371" s="1083"/>
      <c r="BQ371" s="1083"/>
      <c r="BR371" s="1083"/>
      <c r="BS371" s="1083"/>
      <c r="BT371" s="1083"/>
      <c r="BU371" s="1083"/>
      <c r="BV371" s="1083"/>
      <c r="BW371" s="1083"/>
      <c r="BX371" s="1083"/>
      <c r="BY371" s="1083"/>
      <c r="BZ371" s="1083"/>
      <c r="CA371" s="1083"/>
      <c r="CB371" s="1083"/>
      <c r="CC371" s="1083"/>
      <c r="CD371" s="1083"/>
      <c r="CE371" s="1083"/>
    </row>
    <row r="372" spans="1:83" s="88" customFormat="1" ht="47.25">
      <c r="A372" s="1108"/>
      <c r="B372" s="1237" t="s">
        <v>670</v>
      </c>
      <c r="C372" s="1105"/>
      <c r="D372" s="1105"/>
      <c r="E372" s="1109"/>
      <c r="F372" s="1109"/>
      <c r="G372" s="1109"/>
      <c r="H372" s="1143">
        <v>80</v>
      </c>
      <c r="I372" s="1143">
        <v>50</v>
      </c>
      <c r="J372" s="1143">
        <v>30</v>
      </c>
      <c r="K372" s="1227">
        <v>50</v>
      </c>
      <c r="L372" s="1227">
        <v>30</v>
      </c>
      <c r="M372" s="1227">
        <v>30</v>
      </c>
      <c r="N372" s="1249">
        <v>80</v>
      </c>
      <c r="O372" s="1249">
        <v>50</v>
      </c>
      <c r="P372" s="1249">
        <v>30</v>
      </c>
      <c r="Q372" s="1129">
        <v>50</v>
      </c>
      <c r="R372" s="1129">
        <v>30</v>
      </c>
      <c r="S372" s="1129">
        <v>30</v>
      </c>
      <c r="T372" s="736" t="s">
        <v>1225</v>
      </c>
      <c r="U372" s="1154" t="s">
        <v>1232</v>
      </c>
      <c r="V372" s="1154" t="s">
        <v>1233</v>
      </c>
      <c r="W372" s="1154" t="s">
        <v>1233</v>
      </c>
      <c r="X372" s="1154" t="s">
        <v>1233</v>
      </c>
      <c r="Y372" s="1154" t="s">
        <v>1236</v>
      </c>
      <c r="Z372" s="1160"/>
      <c r="AA372" s="1160"/>
      <c r="AB372" s="1160"/>
      <c r="AC372" s="1160"/>
      <c r="AD372" s="1160"/>
      <c r="AE372" s="1160"/>
      <c r="AF372" s="1109"/>
      <c r="AG372" s="1083"/>
      <c r="AH372" s="1083"/>
      <c r="AI372" s="1083"/>
      <c r="AJ372" s="1083"/>
      <c r="AK372" s="1083"/>
      <c r="AL372" s="1083"/>
      <c r="AM372" s="1083"/>
      <c r="AN372" s="1083"/>
      <c r="AO372" s="1083"/>
      <c r="AP372" s="1083"/>
      <c r="AQ372" s="1083"/>
      <c r="AR372" s="1083"/>
      <c r="AS372" s="1083"/>
      <c r="AT372" s="1083"/>
      <c r="AU372" s="1083"/>
      <c r="AV372" s="1083"/>
      <c r="AW372" s="1083"/>
      <c r="AX372" s="1083"/>
      <c r="AY372" s="1083"/>
      <c r="AZ372" s="1083"/>
      <c r="BA372" s="1083"/>
      <c r="BB372" s="1083"/>
      <c r="BC372" s="1083"/>
      <c r="BD372" s="1083"/>
      <c r="BE372" s="1083"/>
      <c r="BF372" s="1083"/>
      <c r="BG372" s="1083"/>
      <c r="BH372" s="1083"/>
      <c r="BI372" s="1083"/>
      <c r="BJ372" s="1083"/>
      <c r="BK372" s="1083"/>
      <c r="BL372" s="1083"/>
      <c r="BM372" s="1083"/>
      <c r="BN372" s="1083"/>
      <c r="BO372" s="1083"/>
      <c r="BP372" s="1083"/>
      <c r="BQ372" s="1083"/>
      <c r="BR372" s="1083"/>
      <c r="BS372" s="1083"/>
      <c r="BT372" s="1083"/>
      <c r="BU372" s="1083"/>
      <c r="BV372" s="1083"/>
      <c r="BW372" s="1083"/>
      <c r="BX372" s="1083"/>
      <c r="BY372" s="1083"/>
      <c r="BZ372" s="1083"/>
      <c r="CA372" s="1083"/>
      <c r="CB372" s="1083"/>
      <c r="CC372" s="1083"/>
      <c r="CD372" s="1083"/>
      <c r="CE372" s="1083"/>
    </row>
    <row r="373" spans="1:83" s="88" customFormat="1" ht="15.75">
      <c r="A373" s="1233" t="s">
        <v>312</v>
      </c>
      <c r="B373" s="1241" t="s">
        <v>144</v>
      </c>
      <c r="C373" s="1105"/>
      <c r="D373" s="1105"/>
      <c r="E373" s="1104"/>
      <c r="F373" s="1105"/>
      <c r="G373" s="1105"/>
      <c r="H373" s="1105"/>
      <c r="I373" s="1105"/>
      <c r="J373" s="1105"/>
      <c r="K373" s="1104"/>
      <c r="L373" s="1104"/>
      <c r="M373" s="1104"/>
      <c r="N373" s="1103"/>
      <c r="O373" s="1103"/>
      <c r="P373" s="1103"/>
      <c r="Q373" s="1128"/>
      <c r="R373" s="1128"/>
      <c r="S373" s="1128"/>
      <c r="T373" s="736"/>
      <c r="U373" s="1154"/>
      <c r="V373" s="1154"/>
      <c r="W373" s="1154"/>
      <c r="X373" s="1154"/>
      <c r="Y373" s="1154"/>
      <c r="Z373" s="1153"/>
      <c r="AA373" s="1153"/>
      <c r="AB373" s="1153"/>
      <c r="AC373" s="1153"/>
      <c r="AD373" s="1153"/>
      <c r="AE373" s="1153"/>
      <c r="AF373" s="1105"/>
      <c r="AG373" s="1083"/>
      <c r="AH373" s="1083"/>
      <c r="AI373" s="1083"/>
      <c r="AJ373" s="1083"/>
      <c r="AK373" s="1083"/>
      <c r="AL373" s="1083"/>
      <c r="AM373" s="1083"/>
      <c r="AN373" s="1083"/>
      <c r="AO373" s="1083"/>
      <c r="AP373" s="1083"/>
      <c r="AQ373" s="1083"/>
      <c r="AR373" s="1083"/>
      <c r="AS373" s="1083"/>
      <c r="AT373" s="1083"/>
      <c r="AU373" s="1083"/>
      <c r="AV373" s="1083"/>
      <c r="AW373" s="1083"/>
      <c r="AX373" s="1083"/>
      <c r="AY373" s="1083"/>
      <c r="AZ373" s="1083"/>
      <c r="BA373" s="1083"/>
      <c r="BB373" s="1083"/>
      <c r="BC373" s="1083"/>
      <c r="BD373" s="1083"/>
      <c r="BE373" s="1083"/>
      <c r="BF373" s="1083"/>
      <c r="BG373" s="1083"/>
      <c r="BH373" s="1083"/>
      <c r="BI373" s="1083"/>
      <c r="BJ373" s="1083"/>
      <c r="BK373" s="1083"/>
      <c r="BL373" s="1083"/>
      <c r="BM373" s="1083"/>
      <c r="BN373" s="1083"/>
      <c r="BO373" s="1083"/>
      <c r="BP373" s="1083"/>
      <c r="BQ373" s="1083"/>
      <c r="BR373" s="1083"/>
      <c r="BS373" s="1083"/>
      <c r="BT373" s="1083"/>
      <c r="BU373" s="1083"/>
      <c r="BV373" s="1083"/>
      <c r="BW373" s="1083"/>
      <c r="BX373" s="1083"/>
      <c r="BY373" s="1083"/>
      <c r="BZ373" s="1083"/>
      <c r="CA373" s="1083"/>
      <c r="CB373" s="1083"/>
      <c r="CC373" s="1083"/>
      <c r="CD373" s="1083"/>
      <c r="CE373" s="1083"/>
    </row>
    <row r="374" spans="1:83" s="88" customFormat="1" ht="31.5">
      <c r="A374" s="1103" t="s">
        <v>84</v>
      </c>
      <c r="B374" s="1237" t="s">
        <v>527</v>
      </c>
      <c r="C374" s="1104" t="s">
        <v>674</v>
      </c>
      <c r="D374" s="1104" t="s">
        <v>675</v>
      </c>
      <c r="E374" s="1104" t="s">
        <v>527</v>
      </c>
      <c r="F374" s="1104" t="s">
        <v>676</v>
      </c>
      <c r="G374" s="1104" t="s">
        <v>677</v>
      </c>
      <c r="H374" s="1143">
        <v>2800</v>
      </c>
      <c r="I374" s="1143"/>
      <c r="J374" s="1143"/>
      <c r="K374" s="1104"/>
      <c r="L374" s="1104"/>
      <c r="M374" s="1104"/>
      <c r="N374" s="1249">
        <v>2800</v>
      </c>
      <c r="O374" s="1249"/>
      <c r="P374" s="1249"/>
      <c r="Q374" s="1128"/>
      <c r="R374" s="1128"/>
      <c r="S374" s="1128"/>
      <c r="T374" s="736">
        <v>1.25</v>
      </c>
      <c r="U374" s="1154"/>
      <c r="V374" s="1154"/>
      <c r="W374" s="1154"/>
      <c r="X374" s="1154"/>
      <c r="Y374" s="1154"/>
      <c r="Z374" s="1161">
        <v>3600</v>
      </c>
      <c r="AA374" s="1161"/>
      <c r="AB374" s="1161"/>
      <c r="AC374" s="1153"/>
      <c r="AD374" s="1153"/>
      <c r="AE374" s="1153"/>
      <c r="AF374" s="1105" t="s">
        <v>125</v>
      </c>
      <c r="AG374" s="1083"/>
      <c r="AH374" s="1083"/>
      <c r="AI374" s="1083"/>
      <c r="AJ374" s="1083"/>
      <c r="AK374" s="1083"/>
      <c r="AL374" s="1083"/>
      <c r="AM374" s="1083"/>
      <c r="AN374" s="1083"/>
      <c r="AO374" s="1083"/>
      <c r="AP374" s="1083"/>
      <c r="AQ374" s="1083"/>
      <c r="AR374" s="1083"/>
      <c r="AS374" s="1083"/>
      <c r="AT374" s="1083"/>
      <c r="AU374" s="1083"/>
      <c r="AV374" s="1083"/>
      <c r="AW374" s="1083"/>
      <c r="AX374" s="1083"/>
      <c r="AY374" s="1083"/>
      <c r="AZ374" s="1083"/>
      <c r="BA374" s="1083"/>
      <c r="BB374" s="1083"/>
      <c r="BC374" s="1083"/>
      <c r="BD374" s="1083"/>
      <c r="BE374" s="1083"/>
      <c r="BF374" s="1083"/>
      <c r="BG374" s="1083"/>
      <c r="BH374" s="1083"/>
      <c r="BI374" s="1083"/>
      <c r="BJ374" s="1083"/>
      <c r="BK374" s="1083"/>
      <c r="BL374" s="1083"/>
      <c r="BM374" s="1083"/>
      <c r="BN374" s="1083"/>
      <c r="BO374" s="1083"/>
      <c r="BP374" s="1083"/>
      <c r="BQ374" s="1083"/>
      <c r="BR374" s="1083"/>
      <c r="BS374" s="1083"/>
      <c r="BT374" s="1083"/>
      <c r="BU374" s="1083"/>
      <c r="BV374" s="1083"/>
      <c r="BW374" s="1083"/>
      <c r="BX374" s="1083"/>
      <c r="BY374" s="1083"/>
      <c r="BZ374" s="1083"/>
      <c r="CA374" s="1083"/>
      <c r="CB374" s="1083"/>
      <c r="CC374" s="1083"/>
      <c r="CD374" s="1083"/>
      <c r="CE374" s="1083"/>
    </row>
    <row r="375" spans="1:83" s="88" customFormat="1" ht="31.5">
      <c r="A375" s="1103" t="s">
        <v>85</v>
      </c>
      <c r="B375" s="1237" t="s">
        <v>527</v>
      </c>
      <c r="C375" s="1104" t="s">
        <v>678</v>
      </c>
      <c r="D375" s="1104" t="s">
        <v>679</v>
      </c>
      <c r="E375" s="1104" t="s">
        <v>527</v>
      </c>
      <c r="F375" s="1104" t="s">
        <v>677</v>
      </c>
      <c r="G375" s="1104" t="s">
        <v>680</v>
      </c>
      <c r="H375" s="1143">
        <v>1000</v>
      </c>
      <c r="I375" s="1143">
        <v>650</v>
      </c>
      <c r="J375" s="1143"/>
      <c r="K375" s="1104"/>
      <c r="L375" s="1104"/>
      <c r="M375" s="1104"/>
      <c r="N375" s="1249">
        <v>1000</v>
      </c>
      <c r="O375" s="1249">
        <v>650</v>
      </c>
      <c r="P375" s="1249"/>
      <c r="Q375" s="1128"/>
      <c r="R375" s="1128"/>
      <c r="S375" s="1128"/>
      <c r="T375" s="736">
        <v>1.2</v>
      </c>
      <c r="U375" s="1154">
        <v>1.1499999999999999</v>
      </c>
      <c r="V375" s="1154"/>
      <c r="W375" s="1154"/>
      <c r="X375" s="1154"/>
      <c r="Y375" s="1154"/>
      <c r="Z375" s="1161">
        <v>1300</v>
      </c>
      <c r="AA375" s="1161">
        <v>750</v>
      </c>
      <c r="AB375" s="1161"/>
      <c r="AC375" s="1153"/>
      <c r="AD375" s="1153"/>
      <c r="AE375" s="1153"/>
      <c r="AF375" s="1105" t="s">
        <v>133</v>
      </c>
      <c r="AG375" s="1083"/>
      <c r="AH375" s="1083"/>
      <c r="AI375" s="1083"/>
      <c r="AJ375" s="1083"/>
      <c r="AK375" s="1083"/>
      <c r="AL375" s="1083"/>
      <c r="AM375" s="1083"/>
      <c r="AN375" s="1083"/>
      <c r="AO375" s="1083"/>
      <c r="AP375" s="1083"/>
      <c r="AQ375" s="1083"/>
      <c r="AR375" s="1083"/>
      <c r="AS375" s="1083"/>
      <c r="AT375" s="1083"/>
      <c r="AU375" s="1083"/>
      <c r="AV375" s="1083"/>
      <c r="AW375" s="1083"/>
      <c r="AX375" s="1083"/>
      <c r="AY375" s="1083"/>
      <c r="AZ375" s="1083"/>
      <c r="BA375" s="1083"/>
      <c r="BB375" s="1083"/>
      <c r="BC375" s="1083"/>
      <c r="BD375" s="1083"/>
      <c r="BE375" s="1083"/>
      <c r="BF375" s="1083"/>
      <c r="BG375" s="1083"/>
      <c r="BH375" s="1083"/>
      <c r="BI375" s="1083"/>
      <c r="BJ375" s="1083"/>
      <c r="BK375" s="1083"/>
      <c r="BL375" s="1083"/>
      <c r="BM375" s="1083"/>
      <c r="BN375" s="1083"/>
      <c r="BO375" s="1083"/>
      <c r="BP375" s="1083"/>
      <c r="BQ375" s="1083"/>
      <c r="BR375" s="1083"/>
      <c r="BS375" s="1083"/>
      <c r="BT375" s="1083"/>
      <c r="BU375" s="1083"/>
      <c r="BV375" s="1083"/>
      <c r="BW375" s="1083"/>
      <c r="BX375" s="1083"/>
      <c r="BY375" s="1083"/>
      <c r="BZ375" s="1083"/>
      <c r="CA375" s="1083"/>
      <c r="CB375" s="1083"/>
      <c r="CC375" s="1083"/>
      <c r="CD375" s="1083"/>
      <c r="CE375" s="1083"/>
    </row>
    <row r="376" spans="1:83" s="88" customFormat="1" ht="31.5">
      <c r="A376" s="1103" t="s">
        <v>86</v>
      </c>
      <c r="B376" s="1237" t="s">
        <v>527</v>
      </c>
      <c r="C376" s="1104" t="s">
        <v>681</v>
      </c>
      <c r="D376" s="1104" t="s">
        <v>682</v>
      </c>
      <c r="E376" s="1104" t="s">
        <v>527</v>
      </c>
      <c r="F376" s="1104" t="s">
        <v>683</v>
      </c>
      <c r="G376" s="1104" t="s">
        <v>684</v>
      </c>
      <c r="H376" s="1143">
        <v>1000</v>
      </c>
      <c r="I376" s="1143">
        <v>650</v>
      </c>
      <c r="J376" s="1143">
        <v>270</v>
      </c>
      <c r="K376" s="1104"/>
      <c r="L376" s="1104"/>
      <c r="M376" s="1104"/>
      <c r="N376" s="1249">
        <v>1000</v>
      </c>
      <c r="O376" s="1249">
        <v>650</v>
      </c>
      <c r="P376" s="1249">
        <v>270</v>
      </c>
      <c r="Q376" s="1128"/>
      <c r="R376" s="1128"/>
      <c r="S376" s="1128"/>
      <c r="T376" s="736">
        <v>1.2</v>
      </c>
      <c r="U376" s="1154">
        <v>1.1499999999999999</v>
      </c>
      <c r="V376" s="1154">
        <v>1.1000000000000001</v>
      </c>
      <c r="W376" s="1154"/>
      <c r="X376" s="1154"/>
      <c r="Y376" s="1154"/>
      <c r="Z376" s="1161">
        <v>1300</v>
      </c>
      <c r="AA376" s="1161">
        <v>770</v>
      </c>
      <c r="AB376" s="1161">
        <v>310</v>
      </c>
      <c r="AC376" s="1153"/>
      <c r="AD376" s="1153"/>
      <c r="AE376" s="1153"/>
      <c r="AF376" s="1105" t="s">
        <v>133</v>
      </c>
      <c r="AG376" s="1083"/>
      <c r="AH376" s="1083"/>
      <c r="AI376" s="1083"/>
      <c r="AJ376" s="1083"/>
      <c r="AK376" s="1083"/>
      <c r="AL376" s="1083"/>
      <c r="AM376" s="1083"/>
      <c r="AN376" s="1083"/>
      <c r="AO376" s="1083"/>
      <c r="AP376" s="1083"/>
      <c r="AQ376" s="1083"/>
      <c r="AR376" s="1083"/>
      <c r="AS376" s="1083"/>
      <c r="AT376" s="1083"/>
      <c r="AU376" s="1083"/>
      <c r="AV376" s="1083"/>
      <c r="AW376" s="1083"/>
      <c r="AX376" s="1083"/>
      <c r="AY376" s="1083"/>
      <c r="AZ376" s="1083"/>
      <c r="BA376" s="1083"/>
      <c r="BB376" s="1083"/>
      <c r="BC376" s="1083"/>
      <c r="BD376" s="1083"/>
      <c r="BE376" s="1083"/>
      <c r="BF376" s="1083"/>
      <c r="BG376" s="1083"/>
      <c r="BH376" s="1083"/>
      <c r="BI376" s="1083"/>
      <c r="BJ376" s="1083"/>
      <c r="BK376" s="1083"/>
      <c r="BL376" s="1083"/>
      <c r="BM376" s="1083"/>
      <c r="BN376" s="1083"/>
      <c r="BO376" s="1083"/>
      <c r="BP376" s="1083"/>
      <c r="BQ376" s="1083"/>
      <c r="BR376" s="1083"/>
      <c r="BS376" s="1083"/>
      <c r="BT376" s="1083"/>
      <c r="BU376" s="1083"/>
      <c r="BV376" s="1083"/>
      <c r="BW376" s="1083"/>
      <c r="BX376" s="1083"/>
      <c r="BY376" s="1083"/>
      <c r="BZ376" s="1083"/>
      <c r="CA376" s="1083"/>
      <c r="CB376" s="1083"/>
      <c r="CC376" s="1083"/>
      <c r="CD376" s="1083"/>
      <c r="CE376" s="1083"/>
    </row>
    <row r="377" spans="1:83" s="88" customFormat="1" ht="63">
      <c r="A377" s="78" t="s">
        <v>87</v>
      </c>
      <c r="B377" s="197" t="s">
        <v>527</v>
      </c>
      <c r="C377" s="93" t="s">
        <v>685</v>
      </c>
      <c r="D377" s="93" t="s">
        <v>686</v>
      </c>
      <c r="E377" s="93" t="s">
        <v>527</v>
      </c>
      <c r="F377" s="93" t="s">
        <v>684</v>
      </c>
      <c r="G377" s="93" t="s">
        <v>760</v>
      </c>
      <c r="H377" s="382">
        <v>600</v>
      </c>
      <c r="I377" s="382">
        <v>260</v>
      </c>
      <c r="J377" s="382">
        <v>130</v>
      </c>
      <c r="K377" s="93"/>
      <c r="L377" s="93"/>
      <c r="M377" s="93"/>
      <c r="N377" s="79">
        <v>600</v>
      </c>
      <c r="O377" s="79">
        <v>260</v>
      </c>
      <c r="P377" s="79">
        <v>130</v>
      </c>
      <c r="Q377" s="103"/>
      <c r="R377" s="103"/>
      <c r="S377" s="103"/>
      <c r="T377" s="736">
        <v>1.1499999999999999</v>
      </c>
      <c r="U377" s="1154">
        <v>1.1000000000000001</v>
      </c>
      <c r="V377" s="1154">
        <v>1.05</v>
      </c>
      <c r="W377" s="1154"/>
      <c r="X377" s="1154"/>
      <c r="Y377" s="1154"/>
      <c r="Z377" s="1161">
        <v>700</v>
      </c>
      <c r="AA377" s="1161">
        <v>300</v>
      </c>
      <c r="AB377" s="1161">
        <v>140</v>
      </c>
      <c r="AC377" s="1153"/>
      <c r="AD377" s="1153"/>
      <c r="AE377" s="1153"/>
      <c r="AF377" s="1105" t="s">
        <v>123</v>
      </c>
      <c r="AG377" s="1083"/>
      <c r="AH377" s="1083"/>
      <c r="AI377" s="1083"/>
      <c r="AJ377" s="1083"/>
      <c r="AK377" s="1083"/>
      <c r="AL377" s="1083"/>
      <c r="AM377" s="1083"/>
      <c r="AN377" s="1083"/>
      <c r="AO377" s="1083"/>
      <c r="AP377" s="1083"/>
      <c r="AQ377" s="1083"/>
      <c r="AR377" s="1083"/>
      <c r="AS377" s="1083"/>
      <c r="AT377" s="1083"/>
      <c r="AU377" s="1083"/>
      <c r="AV377" s="1083"/>
      <c r="AW377" s="1083"/>
      <c r="AX377" s="1083"/>
      <c r="AY377" s="1083"/>
      <c r="AZ377" s="1083"/>
      <c r="BA377" s="1083"/>
      <c r="BB377" s="1083"/>
      <c r="BC377" s="1083"/>
      <c r="BD377" s="1083"/>
      <c r="BE377" s="1083"/>
      <c r="BF377" s="1083"/>
      <c r="BG377" s="1083"/>
      <c r="BH377" s="1083"/>
      <c r="BI377" s="1083"/>
      <c r="BJ377" s="1083"/>
      <c r="BK377" s="1083"/>
      <c r="BL377" s="1083"/>
      <c r="BM377" s="1083"/>
      <c r="BN377" s="1083"/>
      <c r="BO377" s="1083"/>
      <c r="BP377" s="1083"/>
      <c r="BQ377" s="1083"/>
      <c r="BR377" s="1083"/>
      <c r="BS377" s="1083"/>
      <c r="BT377" s="1083"/>
      <c r="BU377" s="1083"/>
      <c r="BV377" s="1083"/>
      <c r="BW377" s="1083"/>
      <c r="BX377" s="1083"/>
      <c r="BY377" s="1083"/>
      <c r="BZ377" s="1083"/>
      <c r="CA377" s="1083"/>
      <c r="CB377" s="1083"/>
      <c r="CC377" s="1083"/>
      <c r="CD377" s="1083"/>
      <c r="CE377" s="1083"/>
    </row>
    <row r="378" spans="1:83" s="88" customFormat="1" ht="46.15" customHeight="1">
      <c r="A378" s="78" t="s">
        <v>101</v>
      </c>
      <c r="B378" s="197" t="s">
        <v>134</v>
      </c>
      <c r="C378" s="93" t="s">
        <v>687</v>
      </c>
      <c r="D378" s="93" t="s">
        <v>688</v>
      </c>
      <c r="E378" s="818" t="s">
        <v>134</v>
      </c>
      <c r="F378" s="818" t="s">
        <v>135</v>
      </c>
      <c r="G378" s="818" t="s">
        <v>136</v>
      </c>
      <c r="H378" s="382">
        <v>900</v>
      </c>
      <c r="I378" s="382">
        <v>550</v>
      </c>
      <c r="J378" s="382">
        <v>400</v>
      </c>
      <c r="K378" s="93"/>
      <c r="L378" s="93"/>
      <c r="M378" s="93"/>
      <c r="N378" s="79">
        <v>900</v>
      </c>
      <c r="O378" s="79">
        <v>550</v>
      </c>
      <c r="P378" s="79">
        <v>400</v>
      </c>
      <c r="Q378" s="103"/>
      <c r="R378" s="103"/>
      <c r="S378" s="103"/>
      <c r="T378" s="736">
        <v>1.1499999999999999</v>
      </c>
      <c r="U378" s="1154">
        <v>1.1000000000000001</v>
      </c>
      <c r="V378" s="1154">
        <v>1.05</v>
      </c>
      <c r="W378" s="1154"/>
      <c r="X378" s="1154"/>
      <c r="Y378" s="1154"/>
      <c r="Z378" s="1158">
        <v>550</v>
      </c>
      <c r="AA378" s="1158">
        <v>360</v>
      </c>
      <c r="AB378" s="1158">
        <v>220</v>
      </c>
      <c r="AC378" s="1153"/>
      <c r="AD378" s="1153"/>
      <c r="AE378" s="1153"/>
      <c r="AF378" s="1107" t="s">
        <v>137</v>
      </c>
      <c r="AG378" s="1083"/>
      <c r="AH378" s="1083"/>
      <c r="AI378" s="1083"/>
      <c r="AJ378" s="1083"/>
      <c r="AK378" s="1083"/>
      <c r="AL378" s="1083"/>
      <c r="AM378" s="1083"/>
      <c r="AN378" s="1083"/>
      <c r="AO378" s="1083"/>
      <c r="AP378" s="1083"/>
      <c r="AQ378" s="1083"/>
      <c r="AR378" s="1083"/>
      <c r="AS378" s="1083"/>
      <c r="AT378" s="1083"/>
      <c r="AU378" s="1083"/>
      <c r="AV378" s="1083"/>
      <c r="AW378" s="1083"/>
      <c r="AX378" s="1083"/>
      <c r="AY378" s="1083"/>
      <c r="AZ378" s="1083"/>
      <c r="BA378" s="1083"/>
      <c r="BB378" s="1083"/>
      <c r="BC378" s="1083"/>
      <c r="BD378" s="1083"/>
      <c r="BE378" s="1083"/>
      <c r="BF378" s="1083"/>
      <c r="BG378" s="1083"/>
      <c r="BH378" s="1083"/>
      <c r="BI378" s="1083"/>
      <c r="BJ378" s="1083"/>
      <c r="BK378" s="1083"/>
      <c r="BL378" s="1083"/>
      <c r="BM378" s="1083"/>
      <c r="BN378" s="1083"/>
      <c r="BO378" s="1083"/>
      <c r="BP378" s="1083"/>
      <c r="BQ378" s="1083"/>
      <c r="BR378" s="1083"/>
      <c r="BS378" s="1083"/>
      <c r="BT378" s="1083"/>
      <c r="BU378" s="1083"/>
      <c r="BV378" s="1083"/>
      <c r="BW378" s="1083"/>
      <c r="BX378" s="1083"/>
      <c r="BY378" s="1083"/>
      <c r="BZ378" s="1083"/>
      <c r="CA378" s="1083"/>
      <c r="CB378" s="1083"/>
      <c r="CC378" s="1083"/>
      <c r="CD378" s="1083"/>
      <c r="CE378" s="1083"/>
    </row>
    <row r="379" spans="1:83" s="88" customFormat="1" ht="31.5">
      <c r="A379" s="78" t="s">
        <v>102</v>
      </c>
      <c r="B379" s="197" t="s">
        <v>134</v>
      </c>
      <c r="C379" s="93" t="s">
        <v>689</v>
      </c>
      <c r="D379" s="93" t="s">
        <v>690</v>
      </c>
      <c r="E379" s="819"/>
      <c r="F379" s="819"/>
      <c r="G379" s="819"/>
      <c r="H379" s="382">
        <v>500</v>
      </c>
      <c r="I379" s="382">
        <v>330</v>
      </c>
      <c r="J379" s="382">
        <v>200</v>
      </c>
      <c r="K379" s="93"/>
      <c r="L379" s="93"/>
      <c r="M379" s="93"/>
      <c r="N379" s="79">
        <v>500</v>
      </c>
      <c r="O379" s="79">
        <v>330</v>
      </c>
      <c r="P379" s="79">
        <v>200</v>
      </c>
      <c r="Q379" s="103"/>
      <c r="R379" s="103"/>
      <c r="S379" s="103"/>
      <c r="T379" s="736">
        <v>1.1000000000000001</v>
      </c>
      <c r="U379" s="1154">
        <v>1.05</v>
      </c>
      <c r="V379" s="1154">
        <v>1.05</v>
      </c>
      <c r="W379" s="1154"/>
      <c r="X379" s="1154"/>
      <c r="Y379" s="1154"/>
      <c r="Z379" s="1160"/>
      <c r="AA379" s="1160"/>
      <c r="AB379" s="1160"/>
      <c r="AC379" s="1153"/>
      <c r="AD379" s="1153"/>
      <c r="AE379" s="1153"/>
      <c r="AF379" s="1109"/>
      <c r="AG379" s="1083"/>
      <c r="AH379" s="1083"/>
      <c r="AI379" s="1083"/>
      <c r="AJ379" s="1083"/>
      <c r="AK379" s="1083"/>
      <c r="AL379" s="1083"/>
      <c r="AM379" s="1083"/>
      <c r="AN379" s="1083"/>
      <c r="AO379" s="1083"/>
      <c r="AP379" s="1083"/>
      <c r="AQ379" s="1083"/>
      <c r="AR379" s="1083"/>
      <c r="AS379" s="1083"/>
      <c r="AT379" s="1083"/>
      <c r="AU379" s="1083"/>
      <c r="AV379" s="1083"/>
      <c r="AW379" s="1083"/>
      <c r="AX379" s="1083"/>
      <c r="AY379" s="1083"/>
      <c r="AZ379" s="1083"/>
      <c r="BA379" s="1083"/>
      <c r="BB379" s="1083"/>
      <c r="BC379" s="1083"/>
      <c r="BD379" s="1083"/>
      <c r="BE379" s="1083"/>
      <c r="BF379" s="1083"/>
      <c r="BG379" s="1083"/>
      <c r="BH379" s="1083"/>
      <c r="BI379" s="1083"/>
      <c r="BJ379" s="1083"/>
      <c r="BK379" s="1083"/>
      <c r="BL379" s="1083"/>
      <c r="BM379" s="1083"/>
      <c r="BN379" s="1083"/>
      <c r="BO379" s="1083"/>
      <c r="BP379" s="1083"/>
      <c r="BQ379" s="1083"/>
      <c r="BR379" s="1083"/>
      <c r="BS379" s="1083"/>
      <c r="BT379" s="1083"/>
      <c r="BU379" s="1083"/>
      <c r="BV379" s="1083"/>
      <c r="BW379" s="1083"/>
      <c r="BX379" s="1083"/>
      <c r="BY379" s="1083"/>
      <c r="BZ379" s="1083"/>
      <c r="CA379" s="1083"/>
      <c r="CB379" s="1083"/>
      <c r="CC379" s="1083"/>
      <c r="CD379" s="1083"/>
      <c r="CE379" s="1083"/>
    </row>
    <row r="380" spans="1:83" s="88" customFormat="1" ht="47.25">
      <c r="A380" s="78" t="s">
        <v>159</v>
      </c>
      <c r="B380" s="197" t="s">
        <v>740</v>
      </c>
      <c r="C380" s="93" t="s">
        <v>741</v>
      </c>
      <c r="D380" s="93" t="s">
        <v>742</v>
      </c>
      <c r="E380" s="93" t="s">
        <v>134</v>
      </c>
      <c r="F380" s="93" t="s">
        <v>743</v>
      </c>
      <c r="G380" s="93" t="s">
        <v>744</v>
      </c>
      <c r="H380" s="94">
        <v>100</v>
      </c>
      <c r="I380" s="94">
        <v>60</v>
      </c>
      <c r="J380" s="94">
        <v>50</v>
      </c>
      <c r="K380" s="93"/>
      <c r="L380" s="93"/>
      <c r="M380" s="93"/>
      <c r="N380" s="78">
        <v>100</v>
      </c>
      <c r="O380" s="78">
        <v>60</v>
      </c>
      <c r="P380" s="78">
        <v>50</v>
      </c>
      <c r="Q380" s="103"/>
      <c r="R380" s="103"/>
      <c r="S380" s="103"/>
      <c r="T380" s="736">
        <v>1.1000000000000001</v>
      </c>
      <c r="U380" s="1154">
        <v>1.05</v>
      </c>
      <c r="V380" s="1154">
        <v>1.05</v>
      </c>
      <c r="W380" s="1154"/>
      <c r="X380" s="1154"/>
      <c r="Y380" s="1154"/>
      <c r="Z380" s="1153">
        <v>110</v>
      </c>
      <c r="AA380" s="1153">
        <v>70</v>
      </c>
      <c r="AB380" s="1153">
        <v>60</v>
      </c>
      <c r="AC380" s="1153"/>
      <c r="AD380" s="1153"/>
      <c r="AE380" s="1153"/>
      <c r="AF380" s="1105" t="s">
        <v>138</v>
      </c>
      <c r="AG380" s="1083"/>
      <c r="AH380" s="1083"/>
      <c r="AI380" s="1083"/>
      <c r="AJ380" s="1083"/>
      <c r="AK380" s="1083"/>
      <c r="AL380" s="1083"/>
      <c r="AM380" s="1083"/>
      <c r="AN380" s="1083"/>
      <c r="AO380" s="1083"/>
      <c r="AP380" s="1083"/>
      <c r="AQ380" s="1083"/>
      <c r="AR380" s="1083"/>
      <c r="AS380" s="1083"/>
      <c r="AT380" s="1083"/>
      <c r="AU380" s="1083"/>
      <c r="AV380" s="1083"/>
      <c r="AW380" s="1083"/>
      <c r="AX380" s="1083"/>
      <c r="AY380" s="1083"/>
      <c r="AZ380" s="1083"/>
      <c r="BA380" s="1083"/>
      <c r="BB380" s="1083"/>
      <c r="BC380" s="1083"/>
      <c r="BD380" s="1083"/>
      <c r="BE380" s="1083"/>
      <c r="BF380" s="1083"/>
      <c r="BG380" s="1083"/>
      <c r="BH380" s="1083"/>
      <c r="BI380" s="1083"/>
      <c r="BJ380" s="1083"/>
      <c r="BK380" s="1083"/>
      <c r="BL380" s="1083"/>
      <c r="BM380" s="1083"/>
      <c r="BN380" s="1083"/>
      <c r="BO380" s="1083"/>
      <c r="BP380" s="1083"/>
      <c r="BQ380" s="1083"/>
      <c r="BR380" s="1083"/>
      <c r="BS380" s="1083"/>
      <c r="BT380" s="1083"/>
      <c r="BU380" s="1083"/>
      <c r="BV380" s="1083"/>
      <c r="BW380" s="1083"/>
      <c r="BX380" s="1083"/>
      <c r="BY380" s="1083"/>
      <c r="BZ380" s="1083"/>
      <c r="CA380" s="1083"/>
      <c r="CB380" s="1083"/>
      <c r="CC380" s="1083"/>
      <c r="CD380" s="1083"/>
      <c r="CE380" s="1083"/>
    </row>
    <row r="381" spans="1:83" s="88" customFormat="1" ht="47.25">
      <c r="A381" s="78" t="s">
        <v>246</v>
      </c>
      <c r="B381" s="197" t="s">
        <v>43</v>
      </c>
      <c r="C381" s="93" t="s">
        <v>691</v>
      </c>
      <c r="D381" s="93" t="s">
        <v>692</v>
      </c>
      <c r="E381" s="93" t="s">
        <v>43</v>
      </c>
      <c r="F381" s="93" t="s">
        <v>760</v>
      </c>
      <c r="G381" s="93" t="s">
        <v>761</v>
      </c>
      <c r="H381" s="94">
        <v>300</v>
      </c>
      <c r="I381" s="94">
        <v>190</v>
      </c>
      <c r="J381" s="94">
        <v>150</v>
      </c>
      <c r="K381" s="93"/>
      <c r="L381" s="93"/>
      <c r="M381" s="93"/>
      <c r="N381" s="78">
        <v>300</v>
      </c>
      <c r="O381" s="78">
        <v>190</v>
      </c>
      <c r="P381" s="78">
        <v>150</v>
      </c>
      <c r="Q381" s="103"/>
      <c r="R381" s="103"/>
      <c r="S381" s="103"/>
      <c r="T381" s="736">
        <v>1.1000000000000001</v>
      </c>
      <c r="U381" s="1154">
        <v>1.05</v>
      </c>
      <c r="V381" s="1154">
        <v>1.05</v>
      </c>
      <c r="W381" s="1154"/>
      <c r="X381" s="1154"/>
      <c r="Y381" s="1154"/>
      <c r="Z381" s="1153">
        <v>340</v>
      </c>
      <c r="AA381" s="1153">
        <v>210</v>
      </c>
      <c r="AB381" s="1153">
        <v>160</v>
      </c>
      <c r="AC381" s="1153"/>
      <c r="AD381" s="1153"/>
      <c r="AE381" s="1153"/>
      <c r="AF381" s="1105" t="s">
        <v>123</v>
      </c>
      <c r="AG381" s="1083"/>
      <c r="AH381" s="1083"/>
      <c r="AI381" s="1083"/>
      <c r="AJ381" s="1083"/>
      <c r="AK381" s="1083"/>
      <c r="AL381" s="1083"/>
      <c r="AM381" s="1083"/>
      <c r="AN381" s="1083"/>
      <c r="AO381" s="1083"/>
      <c r="AP381" s="1083"/>
      <c r="AQ381" s="1083"/>
      <c r="AR381" s="1083"/>
      <c r="AS381" s="1083"/>
      <c r="AT381" s="1083"/>
      <c r="AU381" s="1083"/>
      <c r="AV381" s="1083"/>
      <c r="AW381" s="1083"/>
      <c r="AX381" s="1083"/>
      <c r="AY381" s="1083"/>
      <c r="AZ381" s="1083"/>
      <c r="BA381" s="1083"/>
      <c r="BB381" s="1083"/>
      <c r="BC381" s="1083"/>
      <c r="BD381" s="1083"/>
      <c r="BE381" s="1083"/>
      <c r="BF381" s="1083"/>
      <c r="BG381" s="1083"/>
      <c r="BH381" s="1083"/>
      <c r="BI381" s="1083"/>
      <c r="BJ381" s="1083"/>
      <c r="BK381" s="1083"/>
      <c r="BL381" s="1083"/>
      <c r="BM381" s="1083"/>
      <c r="BN381" s="1083"/>
      <c r="BO381" s="1083"/>
      <c r="BP381" s="1083"/>
      <c r="BQ381" s="1083"/>
      <c r="BR381" s="1083"/>
      <c r="BS381" s="1083"/>
      <c r="BT381" s="1083"/>
      <c r="BU381" s="1083"/>
      <c r="BV381" s="1083"/>
      <c r="BW381" s="1083"/>
      <c r="BX381" s="1083"/>
      <c r="BY381" s="1083"/>
      <c r="BZ381" s="1083"/>
      <c r="CA381" s="1083"/>
      <c r="CB381" s="1083"/>
      <c r="CC381" s="1083"/>
      <c r="CD381" s="1083"/>
      <c r="CE381" s="1083"/>
    </row>
    <row r="382" spans="1:83" s="88" customFormat="1" ht="47.25">
      <c r="A382" s="78" t="s">
        <v>247</v>
      </c>
      <c r="B382" s="197" t="s">
        <v>559</v>
      </c>
      <c r="C382" s="94" t="s">
        <v>543</v>
      </c>
      <c r="D382" s="94" t="s">
        <v>55</v>
      </c>
      <c r="E382" s="93" t="s">
        <v>559</v>
      </c>
      <c r="F382" s="94" t="s">
        <v>605</v>
      </c>
      <c r="G382" s="94" t="s">
        <v>693</v>
      </c>
      <c r="H382" s="94">
        <v>550</v>
      </c>
      <c r="I382" s="94"/>
      <c r="J382" s="94"/>
      <c r="K382" s="93"/>
      <c r="L382" s="93"/>
      <c r="M382" s="93"/>
      <c r="N382" s="78">
        <v>550</v>
      </c>
      <c r="O382" s="78"/>
      <c r="P382" s="78"/>
      <c r="Q382" s="103"/>
      <c r="R382" s="103"/>
      <c r="S382" s="103"/>
      <c r="T382" s="736">
        <v>1.1000000000000001</v>
      </c>
      <c r="U382" s="1154"/>
      <c r="V382" s="1154"/>
      <c r="W382" s="1154"/>
      <c r="X382" s="1154"/>
      <c r="Y382" s="1154"/>
      <c r="Z382" s="1153">
        <v>600</v>
      </c>
      <c r="AA382" s="1153"/>
      <c r="AB382" s="1153"/>
      <c r="AC382" s="1153"/>
      <c r="AD382" s="1153"/>
      <c r="AE382" s="1153"/>
      <c r="AF382" s="1105" t="s">
        <v>122</v>
      </c>
      <c r="AG382" s="1083"/>
      <c r="AH382" s="1083"/>
      <c r="AI382" s="1083"/>
      <c r="AJ382" s="1083"/>
      <c r="AK382" s="1083"/>
      <c r="AL382" s="1083"/>
      <c r="AM382" s="1083"/>
      <c r="AN382" s="1083"/>
      <c r="AO382" s="1083"/>
      <c r="AP382" s="1083"/>
      <c r="AQ382" s="1083"/>
      <c r="AR382" s="1083"/>
      <c r="AS382" s="1083"/>
      <c r="AT382" s="1083"/>
      <c r="AU382" s="1083"/>
      <c r="AV382" s="1083"/>
      <c r="AW382" s="1083"/>
      <c r="AX382" s="1083"/>
      <c r="AY382" s="1083"/>
      <c r="AZ382" s="1083"/>
      <c r="BA382" s="1083"/>
      <c r="BB382" s="1083"/>
      <c r="BC382" s="1083"/>
      <c r="BD382" s="1083"/>
      <c r="BE382" s="1083"/>
      <c r="BF382" s="1083"/>
      <c r="BG382" s="1083"/>
      <c r="BH382" s="1083"/>
      <c r="BI382" s="1083"/>
      <c r="BJ382" s="1083"/>
      <c r="BK382" s="1083"/>
      <c r="BL382" s="1083"/>
      <c r="BM382" s="1083"/>
      <c r="BN382" s="1083"/>
      <c r="BO382" s="1083"/>
      <c r="BP382" s="1083"/>
      <c r="BQ382" s="1083"/>
      <c r="BR382" s="1083"/>
      <c r="BS382" s="1083"/>
      <c r="BT382" s="1083"/>
      <c r="BU382" s="1083"/>
      <c r="BV382" s="1083"/>
      <c r="BW382" s="1083"/>
      <c r="BX382" s="1083"/>
      <c r="BY382" s="1083"/>
      <c r="BZ382" s="1083"/>
      <c r="CA382" s="1083"/>
      <c r="CB382" s="1083"/>
      <c r="CC382" s="1083"/>
      <c r="CD382" s="1083"/>
      <c r="CE382" s="1083"/>
    </row>
    <row r="383" spans="1:83" s="88" customFormat="1" ht="47.25">
      <c r="A383" s="78" t="s">
        <v>248</v>
      </c>
      <c r="B383" s="197" t="s">
        <v>533</v>
      </c>
      <c r="C383" s="94" t="s">
        <v>543</v>
      </c>
      <c r="D383" s="94" t="s">
        <v>55</v>
      </c>
      <c r="E383" s="93" t="s">
        <v>533</v>
      </c>
      <c r="F383" s="94" t="s">
        <v>694</v>
      </c>
      <c r="G383" s="94" t="s">
        <v>694</v>
      </c>
      <c r="H383" s="94">
        <v>750</v>
      </c>
      <c r="I383" s="94"/>
      <c r="J383" s="94"/>
      <c r="K383" s="93"/>
      <c r="L383" s="93"/>
      <c r="M383" s="93"/>
      <c r="N383" s="78">
        <v>750</v>
      </c>
      <c r="O383" s="78"/>
      <c r="P383" s="78"/>
      <c r="Q383" s="103"/>
      <c r="R383" s="103"/>
      <c r="S383" s="103"/>
      <c r="T383" s="736">
        <v>1.1499999999999999</v>
      </c>
      <c r="U383" s="1154"/>
      <c r="V383" s="1154"/>
      <c r="W383" s="1154"/>
      <c r="X383" s="1154"/>
      <c r="Y383" s="1154"/>
      <c r="Z383" s="1153">
        <v>900</v>
      </c>
      <c r="AA383" s="1153"/>
      <c r="AB383" s="1153"/>
      <c r="AC383" s="1153"/>
      <c r="AD383" s="1153"/>
      <c r="AE383" s="1153"/>
      <c r="AF383" s="1105" t="s">
        <v>122</v>
      </c>
      <c r="AG383" s="1083"/>
      <c r="AH383" s="1083"/>
      <c r="AI383" s="1083"/>
      <c r="AJ383" s="1083"/>
      <c r="AK383" s="1083"/>
      <c r="AL383" s="1083"/>
      <c r="AM383" s="1083"/>
      <c r="AN383" s="1083"/>
      <c r="AO383" s="1083"/>
      <c r="AP383" s="1083"/>
      <c r="AQ383" s="1083"/>
      <c r="AR383" s="1083"/>
      <c r="AS383" s="1083"/>
      <c r="AT383" s="1083"/>
      <c r="AU383" s="1083"/>
      <c r="AV383" s="1083"/>
      <c r="AW383" s="1083"/>
      <c r="AX383" s="1083"/>
      <c r="AY383" s="1083"/>
      <c r="AZ383" s="1083"/>
      <c r="BA383" s="1083"/>
      <c r="BB383" s="1083"/>
      <c r="BC383" s="1083"/>
      <c r="BD383" s="1083"/>
      <c r="BE383" s="1083"/>
      <c r="BF383" s="1083"/>
      <c r="BG383" s="1083"/>
      <c r="BH383" s="1083"/>
      <c r="BI383" s="1083"/>
      <c r="BJ383" s="1083"/>
      <c r="BK383" s="1083"/>
      <c r="BL383" s="1083"/>
      <c r="BM383" s="1083"/>
      <c r="BN383" s="1083"/>
      <c r="BO383" s="1083"/>
      <c r="BP383" s="1083"/>
      <c r="BQ383" s="1083"/>
      <c r="BR383" s="1083"/>
      <c r="BS383" s="1083"/>
      <c r="BT383" s="1083"/>
      <c r="BU383" s="1083"/>
      <c r="BV383" s="1083"/>
      <c r="BW383" s="1083"/>
      <c r="BX383" s="1083"/>
      <c r="BY383" s="1083"/>
      <c r="BZ383" s="1083"/>
      <c r="CA383" s="1083"/>
      <c r="CB383" s="1083"/>
      <c r="CC383" s="1083"/>
      <c r="CD383" s="1083"/>
      <c r="CE383" s="1083"/>
    </row>
    <row r="384" spans="1:83" s="88" customFormat="1" ht="31.5">
      <c r="A384" s="78" t="s">
        <v>249</v>
      </c>
      <c r="B384" s="197" t="s">
        <v>599</v>
      </c>
      <c r="C384" s="94" t="s">
        <v>695</v>
      </c>
      <c r="D384" s="94" t="s">
        <v>696</v>
      </c>
      <c r="E384" s="93" t="s">
        <v>599</v>
      </c>
      <c r="F384" s="94" t="s">
        <v>694</v>
      </c>
      <c r="G384" s="94" t="s">
        <v>694</v>
      </c>
      <c r="H384" s="94">
        <v>750</v>
      </c>
      <c r="I384" s="94"/>
      <c r="J384" s="94"/>
      <c r="K384" s="93"/>
      <c r="L384" s="93"/>
      <c r="M384" s="93"/>
      <c r="N384" s="78">
        <v>750</v>
      </c>
      <c r="O384" s="78"/>
      <c r="P384" s="78"/>
      <c r="Q384" s="103"/>
      <c r="R384" s="103"/>
      <c r="S384" s="103"/>
      <c r="T384" s="736">
        <v>1.1499999999999999</v>
      </c>
      <c r="U384" s="1154"/>
      <c r="V384" s="1154"/>
      <c r="W384" s="1154"/>
      <c r="X384" s="1154"/>
      <c r="Y384" s="1154"/>
      <c r="Z384" s="1153">
        <v>900</v>
      </c>
      <c r="AA384" s="1153"/>
      <c r="AB384" s="1153"/>
      <c r="AC384" s="1153"/>
      <c r="AD384" s="1153"/>
      <c r="AE384" s="1153"/>
      <c r="AF384" s="1105"/>
      <c r="AG384" s="1083"/>
      <c r="AH384" s="1083"/>
      <c r="AI384" s="1083"/>
      <c r="AJ384" s="1083"/>
      <c r="AK384" s="1083"/>
      <c r="AL384" s="1083"/>
      <c r="AM384" s="1083"/>
      <c r="AN384" s="1083"/>
      <c r="AO384" s="1083"/>
      <c r="AP384" s="1083"/>
      <c r="AQ384" s="1083"/>
      <c r="AR384" s="1083"/>
      <c r="AS384" s="1083"/>
      <c r="AT384" s="1083"/>
      <c r="AU384" s="1083"/>
      <c r="AV384" s="1083"/>
      <c r="AW384" s="1083"/>
      <c r="AX384" s="1083"/>
      <c r="AY384" s="1083"/>
      <c r="AZ384" s="1083"/>
      <c r="BA384" s="1083"/>
      <c r="BB384" s="1083"/>
      <c r="BC384" s="1083"/>
      <c r="BD384" s="1083"/>
      <c r="BE384" s="1083"/>
      <c r="BF384" s="1083"/>
      <c r="BG384" s="1083"/>
      <c r="BH384" s="1083"/>
      <c r="BI384" s="1083"/>
      <c r="BJ384" s="1083"/>
      <c r="BK384" s="1083"/>
      <c r="BL384" s="1083"/>
      <c r="BM384" s="1083"/>
      <c r="BN384" s="1083"/>
      <c r="BO384" s="1083"/>
      <c r="BP384" s="1083"/>
      <c r="BQ384" s="1083"/>
      <c r="BR384" s="1083"/>
      <c r="BS384" s="1083"/>
      <c r="BT384" s="1083"/>
      <c r="BU384" s="1083"/>
      <c r="BV384" s="1083"/>
      <c r="BW384" s="1083"/>
      <c r="BX384" s="1083"/>
      <c r="BY384" s="1083"/>
      <c r="BZ384" s="1083"/>
      <c r="CA384" s="1083"/>
      <c r="CB384" s="1083"/>
      <c r="CC384" s="1083"/>
      <c r="CD384" s="1083"/>
      <c r="CE384" s="1083"/>
    </row>
    <row r="385" spans="1:83" s="88" customFormat="1" ht="31.5">
      <c r="A385" s="78" t="s">
        <v>250</v>
      </c>
      <c r="B385" s="197" t="s">
        <v>697</v>
      </c>
      <c r="C385" s="94" t="s">
        <v>698</v>
      </c>
      <c r="D385" s="94" t="s">
        <v>699</v>
      </c>
      <c r="E385" s="93" t="s">
        <v>697</v>
      </c>
      <c r="F385" s="94" t="s">
        <v>694</v>
      </c>
      <c r="G385" s="94" t="s">
        <v>694</v>
      </c>
      <c r="H385" s="94">
        <v>750</v>
      </c>
      <c r="I385" s="94"/>
      <c r="J385" s="94"/>
      <c r="K385" s="93"/>
      <c r="L385" s="93"/>
      <c r="M385" s="93"/>
      <c r="N385" s="78">
        <v>750</v>
      </c>
      <c r="O385" s="78"/>
      <c r="P385" s="78"/>
      <c r="Q385" s="103"/>
      <c r="R385" s="103"/>
      <c r="S385" s="103"/>
      <c r="T385" s="736">
        <v>1.1499999999999999</v>
      </c>
      <c r="U385" s="1154"/>
      <c r="V385" s="1154"/>
      <c r="W385" s="1154"/>
      <c r="X385" s="1154"/>
      <c r="Y385" s="1154"/>
      <c r="Z385" s="1153">
        <v>900</v>
      </c>
      <c r="AA385" s="1153"/>
      <c r="AB385" s="1153"/>
      <c r="AC385" s="1153"/>
      <c r="AD385" s="1153"/>
      <c r="AE385" s="1153"/>
      <c r="AF385" s="1105"/>
      <c r="AG385" s="1083"/>
      <c r="AH385" s="1083"/>
      <c r="AI385" s="1083"/>
      <c r="AJ385" s="1083"/>
      <c r="AK385" s="1083"/>
      <c r="AL385" s="1083"/>
      <c r="AM385" s="1083"/>
      <c r="AN385" s="1083"/>
      <c r="AO385" s="1083"/>
      <c r="AP385" s="1083"/>
      <c r="AQ385" s="1083"/>
      <c r="AR385" s="1083"/>
      <c r="AS385" s="1083"/>
      <c r="AT385" s="1083"/>
      <c r="AU385" s="1083"/>
      <c r="AV385" s="1083"/>
      <c r="AW385" s="1083"/>
      <c r="AX385" s="1083"/>
      <c r="AY385" s="1083"/>
      <c r="AZ385" s="1083"/>
      <c r="BA385" s="1083"/>
      <c r="BB385" s="1083"/>
      <c r="BC385" s="1083"/>
      <c r="BD385" s="1083"/>
      <c r="BE385" s="1083"/>
      <c r="BF385" s="1083"/>
      <c r="BG385" s="1083"/>
      <c r="BH385" s="1083"/>
      <c r="BI385" s="1083"/>
      <c r="BJ385" s="1083"/>
      <c r="BK385" s="1083"/>
      <c r="BL385" s="1083"/>
      <c r="BM385" s="1083"/>
      <c r="BN385" s="1083"/>
      <c r="BO385" s="1083"/>
      <c r="BP385" s="1083"/>
      <c r="BQ385" s="1083"/>
      <c r="BR385" s="1083"/>
      <c r="BS385" s="1083"/>
      <c r="BT385" s="1083"/>
      <c r="BU385" s="1083"/>
      <c r="BV385" s="1083"/>
      <c r="BW385" s="1083"/>
      <c r="BX385" s="1083"/>
      <c r="BY385" s="1083"/>
      <c r="BZ385" s="1083"/>
      <c r="CA385" s="1083"/>
      <c r="CB385" s="1083"/>
      <c r="CC385" s="1083"/>
      <c r="CD385" s="1083"/>
      <c r="CE385" s="1083"/>
    </row>
    <row r="386" spans="1:83" s="88" customFormat="1" ht="47.25">
      <c r="A386" s="78" t="s">
        <v>251</v>
      </c>
      <c r="B386" s="197" t="s">
        <v>700</v>
      </c>
      <c r="C386" s="94" t="s">
        <v>697</v>
      </c>
      <c r="D386" s="94" t="s">
        <v>701</v>
      </c>
      <c r="E386" s="93" t="s">
        <v>700</v>
      </c>
      <c r="F386" s="94" t="s">
        <v>702</v>
      </c>
      <c r="G386" s="94" t="s">
        <v>703</v>
      </c>
      <c r="H386" s="94">
        <v>750</v>
      </c>
      <c r="I386" s="94"/>
      <c r="J386" s="94"/>
      <c r="K386" s="93"/>
      <c r="L386" s="93"/>
      <c r="M386" s="93"/>
      <c r="N386" s="78">
        <v>750</v>
      </c>
      <c r="O386" s="78"/>
      <c r="P386" s="78"/>
      <c r="Q386" s="103"/>
      <c r="R386" s="103"/>
      <c r="S386" s="103"/>
      <c r="T386" s="736">
        <v>1.1499999999999999</v>
      </c>
      <c r="U386" s="1154"/>
      <c r="V386" s="1154"/>
      <c r="W386" s="1154"/>
      <c r="X386" s="1154"/>
      <c r="Y386" s="1154"/>
      <c r="Z386" s="1153">
        <v>900</v>
      </c>
      <c r="AA386" s="1153"/>
      <c r="AB386" s="1153"/>
      <c r="AC386" s="1153"/>
      <c r="AD386" s="1153"/>
      <c r="AE386" s="1153"/>
      <c r="AF386" s="1105"/>
      <c r="AG386" s="1083"/>
      <c r="AH386" s="1083"/>
      <c r="AI386" s="1083"/>
      <c r="AJ386" s="1083"/>
      <c r="AK386" s="1083"/>
      <c r="AL386" s="1083"/>
      <c r="AM386" s="1083"/>
      <c r="AN386" s="1083"/>
      <c r="AO386" s="1083"/>
      <c r="AP386" s="1083"/>
      <c r="AQ386" s="1083"/>
      <c r="AR386" s="1083"/>
      <c r="AS386" s="1083"/>
      <c r="AT386" s="1083"/>
      <c r="AU386" s="1083"/>
      <c r="AV386" s="1083"/>
      <c r="AW386" s="1083"/>
      <c r="AX386" s="1083"/>
      <c r="AY386" s="1083"/>
      <c r="AZ386" s="1083"/>
      <c r="BA386" s="1083"/>
      <c r="BB386" s="1083"/>
      <c r="BC386" s="1083"/>
      <c r="BD386" s="1083"/>
      <c r="BE386" s="1083"/>
      <c r="BF386" s="1083"/>
      <c r="BG386" s="1083"/>
      <c r="BH386" s="1083"/>
      <c r="BI386" s="1083"/>
      <c r="BJ386" s="1083"/>
      <c r="BK386" s="1083"/>
      <c r="BL386" s="1083"/>
      <c r="BM386" s="1083"/>
      <c r="BN386" s="1083"/>
      <c r="BO386" s="1083"/>
      <c r="BP386" s="1083"/>
      <c r="BQ386" s="1083"/>
      <c r="BR386" s="1083"/>
      <c r="BS386" s="1083"/>
      <c r="BT386" s="1083"/>
      <c r="BU386" s="1083"/>
      <c r="BV386" s="1083"/>
      <c r="BW386" s="1083"/>
      <c r="BX386" s="1083"/>
      <c r="BY386" s="1083"/>
      <c r="BZ386" s="1083"/>
      <c r="CA386" s="1083"/>
      <c r="CB386" s="1083"/>
      <c r="CC386" s="1083"/>
      <c r="CD386" s="1083"/>
      <c r="CE386" s="1083"/>
    </row>
    <row r="387" spans="1:83" s="88" customFormat="1" ht="47.25" customHeight="1">
      <c r="A387" s="78" t="s">
        <v>252</v>
      </c>
      <c r="B387" s="197" t="s">
        <v>542</v>
      </c>
      <c r="C387" s="94" t="s">
        <v>701</v>
      </c>
      <c r="D387" s="94" t="s">
        <v>704</v>
      </c>
      <c r="E387" s="818" t="s">
        <v>542</v>
      </c>
      <c r="F387" s="818" t="s">
        <v>545</v>
      </c>
      <c r="G387" s="818" t="s">
        <v>705</v>
      </c>
      <c r="H387" s="818">
        <v>750</v>
      </c>
      <c r="I387" s="818"/>
      <c r="J387" s="818"/>
      <c r="K387" s="818"/>
      <c r="L387" s="818"/>
      <c r="M387" s="818"/>
      <c r="N387" s="835">
        <v>750</v>
      </c>
      <c r="O387" s="835"/>
      <c r="P387" s="835"/>
      <c r="Q387" s="835"/>
      <c r="R387" s="835"/>
      <c r="S387" s="835"/>
      <c r="T387" s="946">
        <v>1.1499999999999999</v>
      </c>
      <c r="U387" s="1162"/>
      <c r="V387" s="1162"/>
      <c r="W387" s="1162"/>
      <c r="X387" s="1162"/>
      <c r="Y387" s="1162"/>
      <c r="Z387" s="1155">
        <v>900</v>
      </c>
      <c r="AA387" s="1155"/>
      <c r="AB387" s="1155"/>
      <c r="AC387" s="1155"/>
      <c r="AD387" s="1155"/>
      <c r="AE387" s="1155"/>
      <c r="AF387" s="1107" t="s">
        <v>126</v>
      </c>
      <c r="AG387" s="1083"/>
      <c r="AH387" s="1083"/>
      <c r="AI387" s="1083"/>
      <c r="AJ387" s="1083"/>
      <c r="AK387" s="1083"/>
      <c r="AL387" s="1083"/>
      <c r="AM387" s="1083"/>
      <c r="AN387" s="1083"/>
      <c r="AO387" s="1083"/>
      <c r="AP387" s="1083"/>
      <c r="AQ387" s="1083"/>
      <c r="AR387" s="1083"/>
      <c r="AS387" s="1083"/>
      <c r="AT387" s="1083"/>
      <c r="AU387" s="1083"/>
      <c r="AV387" s="1083"/>
      <c r="AW387" s="1083"/>
      <c r="AX387" s="1083"/>
      <c r="AY387" s="1083"/>
      <c r="AZ387" s="1083"/>
      <c r="BA387" s="1083"/>
      <c r="BB387" s="1083"/>
      <c r="BC387" s="1083"/>
      <c r="BD387" s="1083"/>
      <c r="BE387" s="1083"/>
      <c r="BF387" s="1083"/>
      <c r="BG387" s="1083"/>
      <c r="BH387" s="1083"/>
      <c r="BI387" s="1083"/>
      <c r="BJ387" s="1083"/>
      <c r="BK387" s="1083"/>
      <c r="BL387" s="1083"/>
      <c r="BM387" s="1083"/>
      <c r="BN387" s="1083"/>
      <c r="BO387" s="1083"/>
      <c r="BP387" s="1083"/>
      <c r="BQ387" s="1083"/>
      <c r="BR387" s="1083"/>
      <c r="BS387" s="1083"/>
      <c r="BT387" s="1083"/>
      <c r="BU387" s="1083"/>
      <c r="BV387" s="1083"/>
      <c r="BW387" s="1083"/>
      <c r="BX387" s="1083"/>
      <c r="BY387" s="1083"/>
      <c r="BZ387" s="1083"/>
      <c r="CA387" s="1083"/>
      <c r="CB387" s="1083"/>
      <c r="CC387" s="1083"/>
      <c r="CD387" s="1083"/>
      <c r="CE387" s="1083"/>
    </row>
    <row r="388" spans="1:83" s="88" customFormat="1" ht="31.5">
      <c r="A388" s="78" t="s">
        <v>253</v>
      </c>
      <c r="B388" s="197" t="s">
        <v>542</v>
      </c>
      <c r="C388" s="94" t="s">
        <v>706</v>
      </c>
      <c r="D388" s="94" t="s">
        <v>707</v>
      </c>
      <c r="E388" s="819"/>
      <c r="F388" s="819"/>
      <c r="G388" s="819"/>
      <c r="H388" s="819"/>
      <c r="I388" s="819"/>
      <c r="J388" s="819"/>
      <c r="K388" s="819"/>
      <c r="L388" s="819"/>
      <c r="M388" s="819"/>
      <c r="N388" s="836"/>
      <c r="O388" s="836"/>
      <c r="P388" s="836"/>
      <c r="Q388" s="836"/>
      <c r="R388" s="836"/>
      <c r="S388" s="836"/>
      <c r="T388" s="947"/>
      <c r="U388" s="1163"/>
      <c r="V388" s="1163"/>
      <c r="W388" s="1163"/>
      <c r="X388" s="1163"/>
      <c r="Y388" s="1163"/>
      <c r="Z388" s="1157"/>
      <c r="AA388" s="1157"/>
      <c r="AB388" s="1157"/>
      <c r="AC388" s="1157"/>
      <c r="AD388" s="1157"/>
      <c r="AE388" s="1157"/>
      <c r="AF388" s="1109"/>
      <c r="AG388" s="1083"/>
      <c r="AH388" s="1083"/>
      <c r="AI388" s="1083"/>
      <c r="AJ388" s="1083"/>
      <c r="AK388" s="1083"/>
      <c r="AL388" s="1083"/>
      <c r="AM388" s="1083"/>
      <c r="AN388" s="1083"/>
      <c r="AO388" s="1083"/>
      <c r="AP388" s="1083"/>
      <c r="AQ388" s="1083"/>
      <c r="AR388" s="1083"/>
      <c r="AS388" s="1083"/>
      <c r="AT388" s="1083"/>
      <c r="AU388" s="1083"/>
      <c r="AV388" s="1083"/>
      <c r="AW388" s="1083"/>
      <c r="AX388" s="1083"/>
      <c r="AY388" s="1083"/>
      <c r="AZ388" s="1083"/>
      <c r="BA388" s="1083"/>
      <c r="BB388" s="1083"/>
      <c r="BC388" s="1083"/>
      <c r="BD388" s="1083"/>
      <c r="BE388" s="1083"/>
      <c r="BF388" s="1083"/>
      <c r="BG388" s="1083"/>
      <c r="BH388" s="1083"/>
      <c r="BI388" s="1083"/>
      <c r="BJ388" s="1083"/>
      <c r="BK388" s="1083"/>
      <c r="BL388" s="1083"/>
      <c r="BM388" s="1083"/>
      <c r="BN388" s="1083"/>
      <c r="BO388" s="1083"/>
      <c r="BP388" s="1083"/>
      <c r="BQ388" s="1083"/>
      <c r="BR388" s="1083"/>
      <c r="BS388" s="1083"/>
      <c r="BT388" s="1083"/>
      <c r="BU388" s="1083"/>
      <c r="BV388" s="1083"/>
      <c r="BW388" s="1083"/>
      <c r="BX388" s="1083"/>
      <c r="BY388" s="1083"/>
      <c r="BZ388" s="1083"/>
      <c r="CA388" s="1083"/>
      <c r="CB388" s="1083"/>
      <c r="CC388" s="1083"/>
      <c r="CD388" s="1083"/>
      <c r="CE388" s="1083"/>
    </row>
    <row r="389" spans="1:83" s="88" customFormat="1" ht="31.5">
      <c r="A389" s="78" t="s">
        <v>254</v>
      </c>
      <c r="B389" s="197" t="s">
        <v>708</v>
      </c>
      <c r="C389" s="94"/>
      <c r="D389" s="94"/>
      <c r="E389" s="93" t="s">
        <v>709</v>
      </c>
      <c r="F389" s="94"/>
      <c r="G389" s="94"/>
      <c r="H389" s="94">
        <v>130</v>
      </c>
      <c r="I389" s="94"/>
      <c r="J389" s="94"/>
      <c r="K389" s="93"/>
      <c r="L389" s="93"/>
      <c r="M389" s="93"/>
      <c r="N389" s="78">
        <v>130</v>
      </c>
      <c r="O389" s="78"/>
      <c r="P389" s="78"/>
      <c r="Q389" s="103"/>
      <c r="R389" s="103"/>
      <c r="S389" s="103"/>
      <c r="T389" s="736">
        <v>1.1000000000000001</v>
      </c>
      <c r="U389" s="1154"/>
      <c r="V389" s="1154"/>
      <c r="W389" s="1154"/>
      <c r="X389" s="1154"/>
      <c r="Y389" s="1154"/>
      <c r="Z389" s="1153">
        <v>150</v>
      </c>
      <c r="AA389" s="1153"/>
      <c r="AB389" s="1153"/>
      <c r="AC389" s="1153"/>
      <c r="AD389" s="1153"/>
      <c r="AE389" s="1153"/>
      <c r="AF389" s="1105"/>
      <c r="AG389" s="1083"/>
      <c r="AH389" s="1083"/>
      <c r="AI389" s="1083"/>
      <c r="AJ389" s="1083"/>
      <c r="AK389" s="1083"/>
      <c r="AL389" s="1083"/>
      <c r="AM389" s="1083"/>
      <c r="AN389" s="1083"/>
      <c r="AO389" s="1083"/>
      <c r="AP389" s="1083"/>
      <c r="AQ389" s="1083"/>
      <c r="AR389" s="1083"/>
      <c r="AS389" s="1083"/>
      <c r="AT389" s="1083"/>
      <c r="AU389" s="1083"/>
      <c r="AV389" s="1083"/>
      <c r="AW389" s="1083"/>
      <c r="AX389" s="1083"/>
      <c r="AY389" s="1083"/>
      <c r="AZ389" s="1083"/>
      <c r="BA389" s="1083"/>
      <c r="BB389" s="1083"/>
      <c r="BC389" s="1083"/>
      <c r="BD389" s="1083"/>
      <c r="BE389" s="1083"/>
      <c r="BF389" s="1083"/>
      <c r="BG389" s="1083"/>
      <c r="BH389" s="1083"/>
      <c r="BI389" s="1083"/>
      <c r="BJ389" s="1083"/>
      <c r="BK389" s="1083"/>
      <c r="BL389" s="1083"/>
      <c r="BM389" s="1083"/>
      <c r="BN389" s="1083"/>
      <c r="BO389" s="1083"/>
      <c r="BP389" s="1083"/>
      <c r="BQ389" s="1083"/>
      <c r="BR389" s="1083"/>
      <c r="BS389" s="1083"/>
      <c r="BT389" s="1083"/>
      <c r="BU389" s="1083"/>
      <c r="BV389" s="1083"/>
      <c r="BW389" s="1083"/>
      <c r="BX389" s="1083"/>
      <c r="BY389" s="1083"/>
      <c r="BZ389" s="1083"/>
      <c r="CA389" s="1083"/>
      <c r="CB389" s="1083"/>
      <c r="CC389" s="1083"/>
      <c r="CD389" s="1083"/>
      <c r="CE389" s="1083"/>
    </row>
    <row r="390" spans="1:83" s="88" customFormat="1" ht="30.75" customHeight="1">
      <c r="A390" s="835" t="s">
        <v>255</v>
      </c>
      <c r="B390" s="197" t="s">
        <v>710</v>
      </c>
      <c r="C390" s="94"/>
      <c r="D390" s="94"/>
      <c r="E390" s="818" t="s">
        <v>395</v>
      </c>
      <c r="F390" s="818"/>
      <c r="G390" s="818"/>
      <c r="H390" s="382">
        <v>50</v>
      </c>
      <c r="I390" s="382"/>
      <c r="J390" s="382"/>
      <c r="K390" s="751"/>
      <c r="L390" s="751"/>
      <c r="M390" s="751"/>
      <c r="N390" s="79">
        <v>50</v>
      </c>
      <c r="O390" s="79"/>
      <c r="P390" s="79"/>
      <c r="Q390" s="174"/>
      <c r="R390" s="174"/>
      <c r="S390" s="174"/>
      <c r="T390" s="737">
        <v>1.05</v>
      </c>
      <c r="U390" s="336"/>
      <c r="V390" s="336"/>
      <c r="W390" s="336"/>
      <c r="X390" s="336"/>
      <c r="Y390" s="336"/>
      <c r="Z390" s="1164">
        <v>380</v>
      </c>
      <c r="AA390" s="1164">
        <v>210</v>
      </c>
      <c r="AB390" s="1164">
        <v>130</v>
      </c>
      <c r="AC390" s="1155">
        <v>150</v>
      </c>
      <c r="AD390" s="1155">
        <v>100</v>
      </c>
      <c r="AE390" s="1155">
        <v>56</v>
      </c>
      <c r="AF390" s="1107" t="s">
        <v>401</v>
      </c>
      <c r="AG390" s="1083"/>
      <c r="AH390" s="1083"/>
      <c r="AI390" s="1083"/>
      <c r="AJ390" s="1083"/>
      <c r="AK390" s="1083"/>
      <c r="AL390" s="1083"/>
      <c r="AM390" s="1083"/>
      <c r="AN390" s="1083"/>
      <c r="AO390" s="1083"/>
      <c r="AP390" s="1083"/>
      <c r="AQ390" s="1083"/>
      <c r="AR390" s="1083"/>
      <c r="AS390" s="1083"/>
      <c r="AT390" s="1083"/>
      <c r="AU390" s="1083"/>
      <c r="AV390" s="1083"/>
      <c r="AW390" s="1083"/>
      <c r="AX390" s="1083"/>
      <c r="AY390" s="1083"/>
      <c r="AZ390" s="1083"/>
      <c r="BA390" s="1083"/>
      <c r="BB390" s="1083"/>
      <c r="BC390" s="1083"/>
      <c r="BD390" s="1083"/>
      <c r="BE390" s="1083"/>
      <c r="BF390" s="1083"/>
      <c r="BG390" s="1083"/>
      <c r="BH390" s="1083"/>
      <c r="BI390" s="1083"/>
      <c r="BJ390" s="1083"/>
      <c r="BK390" s="1083"/>
      <c r="BL390" s="1083"/>
      <c r="BM390" s="1083"/>
      <c r="BN390" s="1083"/>
      <c r="BO390" s="1083"/>
      <c r="BP390" s="1083"/>
      <c r="BQ390" s="1083"/>
      <c r="BR390" s="1083"/>
      <c r="BS390" s="1083"/>
      <c r="BT390" s="1083"/>
      <c r="BU390" s="1083"/>
      <c r="BV390" s="1083"/>
      <c r="BW390" s="1083"/>
      <c r="BX390" s="1083"/>
      <c r="BY390" s="1083"/>
      <c r="BZ390" s="1083"/>
      <c r="CA390" s="1083"/>
      <c r="CB390" s="1083"/>
      <c r="CC390" s="1083"/>
      <c r="CD390" s="1083"/>
      <c r="CE390" s="1083"/>
    </row>
    <row r="391" spans="1:83" s="88" customFormat="1" ht="15.75">
      <c r="A391" s="858"/>
      <c r="B391" s="197" t="s">
        <v>711</v>
      </c>
      <c r="C391" s="94"/>
      <c r="D391" s="94"/>
      <c r="E391" s="859"/>
      <c r="F391" s="859"/>
      <c r="G391" s="859"/>
      <c r="H391" s="382">
        <v>280</v>
      </c>
      <c r="I391" s="382">
        <v>170</v>
      </c>
      <c r="J391" s="382">
        <v>110</v>
      </c>
      <c r="K391" s="751">
        <v>130</v>
      </c>
      <c r="L391" s="751">
        <v>90</v>
      </c>
      <c r="M391" s="751">
        <v>50</v>
      </c>
      <c r="N391" s="79">
        <v>280</v>
      </c>
      <c r="O391" s="79">
        <v>170</v>
      </c>
      <c r="P391" s="79">
        <v>110</v>
      </c>
      <c r="Q391" s="174">
        <v>130</v>
      </c>
      <c r="R391" s="174">
        <v>90</v>
      </c>
      <c r="S391" s="174">
        <v>50</v>
      </c>
      <c r="T391" s="737" t="s">
        <v>1437</v>
      </c>
      <c r="U391" s="336" t="s">
        <v>1434</v>
      </c>
      <c r="V391" s="336" t="s">
        <v>1225</v>
      </c>
      <c r="W391" s="336" t="s">
        <v>1232</v>
      </c>
      <c r="X391" s="336" t="s">
        <v>1233</v>
      </c>
      <c r="Y391" s="336" t="s">
        <v>1236</v>
      </c>
      <c r="Z391" s="1164"/>
      <c r="AA391" s="1164"/>
      <c r="AB391" s="1164"/>
      <c r="AC391" s="1156"/>
      <c r="AD391" s="1156"/>
      <c r="AE391" s="1156"/>
      <c r="AF391" s="1114"/>
      <c r="AG391" s="1083"/>
      <c r="AH391" s="1083"/>
      <c r="AI391" s="1083"/>
      <c r="AJ391" s="1083"/>
      <c r="AK391" s="1083"/>
      <c r="AL391" s="1083"/>
      <c r="AM391" s="1083"/>
      <c r="AN391" s="1083"/>
      <c r="AO391" s="1083"/>
      <c r="AP391" s="1083"/>
      <c r="AQ391" s="1083"/>
      <c r="AR391" s="1083"/>
      <c r="AS391" s="1083"/>
      <c r="AT391" s="1083"/>
      <c r="AU391" s="1083"/>
      <c r="AV391" s="1083"/>
      <c r="AW391" s="1083"/>
      <c r="AX391" s="1083"/>
      <c r="AY391" s="1083"/>
      <c r="AZ391" s="1083"/>
      <c r="BA391" s="1083"/>
      <c r="BB391" s="1083"/>
      <c r="BC391" s="1083"/>
      <c r="BD391" s="1083"/>
      <c r="BE391" s="1083"/>
      <c r="BF391" s="1083"/>
      <c r="BG391" s="1083"/>
      <c r="BH391" s="1083"/>
      <c r="BI391" s="1083"/>
      <c r="BJ391" s="1083"/>
      <c r="BK391" s="1083"/>
      <c r="BL391" s="1083"/>
      <c r="BM391" s="1083"/>
      <c r="BN391" s="1083"/>
      <c r="BO391" s="1083"/>
      <c r="BP391" s="1083"/>
      <c r="BQ391" s="1083"/>
      <c r="BR391" s="1083"/>
      <c r="BS391" s="1083"/>
      <c r="BT391" s="1083"/>
      <c r="BU391" s="1083"/>
      <c r="BV391" s="1083"/>
      <c r="BW391" s="1083"/>
      <c r="BX391" s="1083"/>
      <c r="BY391" s="1083"/>
      <c r="BZ391" s="1083"/>
      <c r="CA391" s="1083"/>
      <c r="CB391" s="1083"/>
      <c r="CC391" s="1083"/>
      <c r="CD391" s="1083"/>
      <c r="CE391" s="1083"/>
    </row>
    <row r="392" spans="1:83" s="88" customFormat="1" ht="15.75">
      <c r="A392" s="858"/>
      <c r="B392" s="197" t="s">
        <v>104</v>
      </c>
      <c r="C392" s="94"/>
      <c r="D392" s="94"/>
      <c r="E392" s="859"/>
      <c r="F392" s="859"/>
      <c r="G392" s="859"/>
      <c r="H392" s="382">
        <v>190</v>
      </c>
      <c r="I392" s="382">
        <v>110</v>
      </c>
      <c r="J392" s="382">
        <v>70</v>
      </c>
      <c r="K392" s="751">
        <v>110</v>
      </c>
      <c r="L392" s="751">
        <v>80</v>
      </c>
      <c r="M392" s="751">
        <v>50</v>
      </c>
      <c r="N392" s="79">
        <v>190</v>
      </c>
      <c r="O392" s="79">
        <v>110</v>
      </c>
      <c r="P392" s="79">
        <v>70</v>
      </c>
      <c r="Q392" s="174">
        <v>110</v>
      </c>
      <c r="R392" s="174">
        <v>80</v>
      </c>
      <c r="S392" s="174">
        <v>50</v>
      </c>
      <c r="T392" s="737" t="s">
        <v>1224</v>
      </c>
      <c r="U392" s="336" t="s">
        <v>1225</v>
      </c>
      <c r="V392" s="336" t="s">
        <v>1232</v>
      </c>
      <c r="W392" s="336" t="s">
        <v>1233</v>
      </c>
      <c r="X392" s="336" t="s">
        <v>1233</v>
      </c>
      <c r="Y392" s="336" t="s">
        <v>1236</v>
      </c>
      <c r="Z392" s="1164"/>
      <c r="AA392" s="1164"/>
      <c r="AB392" s="1164"/>
      <c r="AC392" s="1156"/>
      <c r="AD392" s="1156"/>
      <c r="AE392" s="1156"/>
      <c r="AF392" s="1114"/>
      <c r="AG392" s="1083"/>
      <c r="AH392" s="1083"/>
      <c r="AI392" s="1083"/>
      <c r="AJ392" s="1083"/>
      <c r="AK392" s="1083"/>
      <c r="AL392" s="1083"/>
      <c r="AM392" s="1083"/>
      <c r="AN392" s="1083"/>
      <c r="AO392" s="1083"/>
      <c r="AP392" s="1083"/>
      <c r="AQ392" s="1083"/>
      <c r="AR392" s="1083"/>
      <c r="AS392" s="1083"/>
      <c r="AT392" s="1083"/>
      <c r="AU392" s="1083"/>
      <c r="AV392" s="1083"/>
      <c r="AW392" s="1083"/>
      <c r="AX392" s="1083"/>
      <c r="AY392" s="1083"/>
      <c r="AZ392" s="1083"/>
      <c r="BA392" s="1083"/>
      <c r="BB392" s="1083"/>
      <c r="BC392" s="1083"/>
      <c r="BD392" s="1083"/>
      <c r="BE392" s="1083"/>
      <c r="BF392" s="1083"/>
      <c r="BG392" s="1083"/>
      <c r="BH392" s="1083"/>
      <c r="BI392" s="1083"/>
      <c r="BJ392" s="1083"/>
      <c r="BK392" s="1083"/>
      <c r="BL392" s="1083"/>
      <c r="BM392" s="1083"/>
      <c r="BN392" s="1083"/>
      <c r="BO392" s="1083"/>
      <c r="BP392" s="1083"/>
      <c r="BQ392" s="1083"/>
      <c r="BR392" s="1083"/>
      <c r="BS392" s="1083"/>
      <c r="BT392" s="1083"/>
      <c r="BU392" s="1083"/>
      <c r="BV392" s="1083"/>
      <c r="BW392" s="1083"/>
      <c r="BX392" s="1083"/>
      <c r="BY392" s="1083"/>
      <c r="BZ392" s="1083"/>
      <c r="CA392" s="1083"/>
      <c r="CB392" s="1083"/>
      <c r="CC392" s="1083"/>
      <c r="CD392" s="1083"/>
      <c r="CE392" s="1083"/>
    </row>
    <row r="393" spans="1:83" s="88" customFormat="1" ht="15.75">
      <c r="A393" s="836"/>
      <c r="B393" s="197" t="s">
        <v>103</v>
      </c>
      <c r="C393" s="94"/>
      <c r="D393" s="94"/>
      <c r="E393" s="819"/>
      <c r="F393" s="819"/>
      <c r="G393" s="819"/>
      <c r="H393" s="382">
        <v>170</v>
      </c>
      <c r="I393" s="382">
        <v>90</v>
      </c>
      <c r="J393" s="382">
        <v>60</v>
      </c>
      <c r="K393" s="751">
        <v>110</v>
      </c>
      <c r="L393" s="751">
        <v>70</v>
      </c>
      <c r="M393" s="751">
        <v>40</v>
      </c>
      <c r="N393" s="79">
        <v>170</v>
      </c>
      <c r="O393" s="79">
        <v>90</v>
      </c>
      <c r="P393" s="79">
        <v>60</v>
      </c>
      <c r="Q393" s="174">
        <v>110</v>
      </c>
      <c r="R393" s="174">
        <v>70</v>
      </c>
      <c r="S393" s="174">
        <v>40</v>
      </c>
      <c r="T393" s="737" t="s">
        <v>1225</v>
      </c>
      <c r="U393" s="336" t="s">
        <v>1232</v>
      </c>
      <c r="V393" s="336" t="s">
        <v>1233</v>
      </c>
      <c r="W393" s="336" t="s">
        <v>1233</v>
      </c>
      <c r="X393" s="336" t="s">
        <v>1233</v>
      </c>
      <c r="Y393" s="336" t="s">
        <v>1236</v>
      </c>
      <c r="Z393" s="1164"/>
      <c r="AA393" s="1164"/>
      <c r="AB393" s="1164"/>
      <c r="AC393" s="1157"/>
      <c r="AD393" s="1157"/>
      <c r="AE393" s="1157"/>
      <c r="AF393" s="1109"/>
      <c r="AG393" s="1083"/>
      <c r="AH393" s="1083"/>
      <c r="AI393" s="1083"/>
      <c r="AJ393" s="1083"/>
      <c r="AK393" s="1083"/>
      <c r="AL393" s="1083"/>
      <c r="AM393" s="1083"/>
      <c r="AN393" s="1083"/>
      <c r="AO393" s="1083"/>
      <c r="AP393" s="1083"/>
      <c r="AQ393" s="1083"/>
      <c r="AR393" s="1083"/>
      <c r="AS393" s="1083"/>
      <c r="AT393" s="1083"/>
      <c r="AU393" s="1083"/>
      <c r="AV393" s="1083"/>
      <c r="AW393" s="1083"/>
      <c r="AX393" s="1083"/>
      <c r="AY393" s="1083"/>
      <c r="AZ393" s="1083"/>
      <c r="BA393" s="1083"/>
      <c r="BB393" s="1083"/>
      <c r="BC393" s="1083"/>
      <c r="BD393" s="1083"/>
      <c r="BE393" s="1083"/>
      <c r="BF393" s="1083"/>
      <c r="BG393" s="1083"/>
      <c r="BH393" s="1083"/>
      <c r="BI393" s="1083"/>
      <c r="BJ393" s="1083"/>
      <c r="BK393" s="1083"/>
      <c r="BL393" s="1083"/>
      <c r="BM393" s="1083"/>
      <c r="BN393" s="1083"/>
      <c r="BO393" s="1083"/>
      <c r="BP393" s="1083"/>
      <c r="BQ393" s="1083"/>
      <c r="BR393" s="1083"/>
      <c r="BS393" s="1083"/>
      <c r="BT393" s="1083"/>
      <c r="BU393" s="1083"/>
      <c r="BV393" s="1083"/>
      <c r="BW393" s="1083"/>
      <c r="BX393" s="1083"/>
      <c r="BY393" s="1083"/>
      <c r="BZ393" s="1083"/>
      <c r="CA393" s="1083"/>
      <c r="CB393" s="1083"/>
      <c r="CC393" s="1083"/>
      <c r="CD393" s="1083"/>
      <c r="CE393" s="1083"/>
    </row>
    <row r="394" spans="1:83" s="88" customFormat="1" ht="15.75">
      <c r="A394" s="204" t="s">
        <v>313</v>
      </c>
      <c r="B394" s="203" t="s">
        <v>145</v>
      </c>
      <c r="C394" s="101"/>
      <c r="D394" s="101"/>
      <c r="E394" s="179"/>
      <c r="F394" s="94"/>
      <c r="G394" s="94"/>
      <c r="H394" s="94"/>
      <c r="I394" s="94"/>
      <c r="J394" s="94"/>
      <c r="K394" s="93"/>
      <c r="L394" s="93"/>
      <c r="M394" s="93"/>
      <c r="N394" s="78"/>
      <c r="O394" s="78"/>
      <c r="P394" s="78"/>
      <c r="Q394" s="103"/>
      <c r="R394" s="103"/>
      <c r="S394" s="103"/>
      <c r="T394" s="737"/>
      <c r="U394" s="336"/>
      <c r="V394" s="336"/>
      <c r="W394" s="336"/>
      <c r="X394" s="336"/>
      <c r="Y394" s="336"/>
      <c r="Z394" s="1153"/>
      <c r="AA394" s="1161"/>
      <c r="AB394" s="1153"/>
      <c r="AC394" s="1165"/>
      <c r="AD394" s="1165"/>
      <c r="AE394" s="1165"/>
      <c r="AF394" s="1105"/>
      <c r="AG394" s="1083"/>
      <c r="AH394" s="1083"/>
      <c r="AI394" s="1083"/>
      <c r="AJ394" s="1083"/>
      <c r="AK394" s="1083"/>
      <c r="AL394" s="1083"/>
      <c r="AM394" s="1083"/>
      <c r="AN394" s="1083"/>
      <c r="AO394" s="1083"/>
      <c r="AP394" s="1083"/>
      <c r="AQ394" s="1083"/>
      <c r="AR394" s="1083"/>
      <c r="AS394" s="1083"/>
      <c r="AT394" s="1083"/>
      <c r="AU394" s="1083"/>
      <c r="AV394" s="1083"/>
      <c r="AW394" s="1083"/>
      <c r="AX394" s="1083"/>
      <c r="AY394" s="1083"/>
      <c r="AZ394" s="1083"/>
      <c r="BA394" s="1083"/>
      <c r="BB394" s="1083"/>
      <c r="BC394" s="1083"/>
      <c r="BD394" s="1083"/>
      <c r="BE394" s="1083"/>
      <c r="BF394" s="1083"/>
      <c r="BG394" s="1083"/>
      <c r="BH394" s="1083"/>
      <c r="BI394" s="1083"/>
      <c r="BJ394" s="1083"/>
      <c r="BK394" s="1083"/>
      <c r="BL394" s="1083"/>
      <c r="BM394" s="1083"/>
      <c r="BN394" s="1083"/>
      <c r="BO394" s="1083"/>
      <c r="BP394" s="1083"/>
      <c r="BQ394" s="1083"/>
      <c r="BR394" s="1083"/>
      <c r="BS394" s="1083"/>
      <c r="BT394" s="1083"/>
      <c r="BU394" s="1083"/>
      <c r="BV394" s="1083"/>
      <c r="BW394" s="1083"/>
      <c r="BX394" s="1083"/>
      <c r="BY394" s="1083"/>
      <c r="BZ394" s="1083"/>
      <c r="CA394" s="1083"/>
      <c r="CB394" s="1083"/>
      <c r="CC394" s="1083"/>
      <c r="CD394" s="1083"/>
      <c r="CE394" s="1083"/>
    </row>
    <row r="395" spans="1:83" s="88" customFormat="1" ht="31.5">
      <c r="A395" s="78" t="s">
        <v>88</v>
      </c>
      <c r="B395" s="197" t="s">
        <v>528</v>
      </c>
      <c r="C395" s="94" t="s">
        <v>725</v>
      </c>
      <c r="D395" s="94" t="s">
        <v>725</v>
      </c>
      <c r="E395" s="93" t="s">
        <v>528</v>
      </c>
      <c r="F395" s="94" t="s">
        <v>722</v>
      </c>
      <c r="G395" s="94" t="s">
        <v>725</v>
      </c>
      <c r="H395" s="382">
        <v>310</v>
      </c>
      <c r="I395" s="382">
        <v>230</v>
      </c>
      <c r="J395" s="382">
        <v>170</v>
      </c>
      <c r="K395" s="93"/>
      <c r="L395" s="93"/>
      <c r="M395" s="93"/>
      <c r="N395" s="79">
        <v>310</v>
      </c>
      <c r="O395" s="79">
        <v>230</v>
      </c>
      <c r="P395" s="79">
        <v>170</v>
      </c>
      <c r="Q395" s="103"/>
      <c r="R395" s="103"/>
      <c r="S395" s="103"/>
      <c r="T395" s="737">
        <v>1.2</v>
      </c>
      <c r="U395" s="336">
        <v>1.1499999999999999</v>
      </c>
      <c r="V395" s="336">
        <v>1.1000000000000001</v>
      </c>
      <c r="W395" s="336"/>
      <c r="X395" s="336"/>
      <c r="Y395" s="336"/>
      <c r="Z395" s="1153">
        <v>383</v>
      </c>
      <c r="AA395" s="1153">
        <v>272</v>
      </c>
      <c r="AB395" s="1153">
        <v>192</v>
      </c>
      <c r="AC395" s="1153"/>
      <c r="AD395" s="1153"/>
      <c r="AE395" s="1153"/>
      <c r="AF395" s="1105" t="s">
        <v>119</v>
      </c>
      <c r="AG395" s="1083"/>
      <c r="AH395" s="1083"/>
      <c r="AI395" s="1083"/>
      <c r="AJ395" s="1083"/>
      <c r="AK395" s="1083"/>
      <c r="AL395" s="1083"/>
      <c r="AM395" s="1083"/>
      <c r="AN395" s="1083"/>
      <c r="AO395" s="1083"/>
      <c r="AP395" s="1083"/>
      <c r="AQ395" s="1083"/>
      <c r="AR395" s="1083"/>
      <c r="AS395" s="1083"/>
      <c r="AT395" s="1083"/>
      <c r="AU395" s="1083"/>
      <c r="AV395" s="1083"/>
      <c r="AW395" s="1083"/>
      <c r="AX395" s="1083"/>
      <c r="AY395" s="1083"/>
      <c r="AZ395" s="1083"/>
      <c r="BA395" s="1083"/>
      <c r="BB395" s="1083"/>
      <c r="BC395" s="1083"/>
      <c r="BD395" s="1083"/>
      <c r="BE395" s="1083"/>
      <c r="BF395" s="1083"/>
      <c r="BG395" s="1083"/>
      <c r="BH395" s="1083"/>
      <c r="BI395" s="1083"/>
      <c r="BJ395" s="1083"/>
      <c r="BK395" s="1083"/>
      <c r="BL395" s="1083"/>
      <c r="BM395" s="1083"/>
      <c r="BN395" s="1083"/>
      <c r="BO395" s="1083"/>
      <c r="BP395" s="1083"/>
      <c r="BQ395" s="1083"/>
      <c r="BR395" s="1083"/>
      <c r="BS395" s="1083"/>
      <c r="BT395" s="1083"/>
      <c r="BU395" s="1083"/>
      <c r="BV395" s="1083"/>
      <c r="BW395" s="1083"/>
      <c r="BX395" s="1083"/>
      <c r="BY395" s="1083"/>
      <c r="BZ395" s="1083"/>
      <c r="CA395" s="1083"/>
      <c r="CB395" s="1083"/>
      <c r="CC395" s="1083"/>
      <c r="CD395" s="1083"/>
      <c r="CE395" s="1083"/>
    </row>
    <row r="396" spans="1:83" s="88" customFormat="1" ht="47.25">
      <c r="A396" s="78" t="s">
        <v>89</v>
      </c>
      <c r="B396" s="197" t="s">
        <v>531</v>
      </c>
      <c r="C396" s="94" t="s">
        <v>722</v>
      </c>
      <c r="D396" s="94" t="s">
        <v>725</v>
      </c>
      <c r="E396" s="93" t="s">
        <v>531</v>
      </c>
      <c r="F396" s="94" t="s">
        <v>722</v>
      </c>
      <c r="G396" s="94" t="s">
        <v>726</v>
      </c>
      <c r="H396" s="382">
        <v>450</v>
      </c>
      <c r="I396" s="382">
        <v>360</v>
      </c>
      <c r="J396" s="382">
        <v>270</v>
      </c>
      <c r="K396" s="93"/>
      <c r="L396" s="93"/>
      <c r="M396" s="93"/>
      <c r="N396" s="79">
        <v>450</v>
      </c>
      <c r="O396" s="79">
        <v>360</v>
      </c>
      <c r="P396" s="79">
        <v>270</v>
      </c>
      <c r="Q396" s="103"/>
      <c r="R396" s="103"/>
      <c r="S396" s="103"/>
      <c r="T396" s="737">
        <v>1.25</v>
      </c>
      <c r="U396" s="336">
        <v>1.2</v>
      </c>
      <c r="V396" s="336">
        <v>1.1499999999999999</v>
      </c>
      <c r="W396" s="336"/>
      <c r="X396" s="336"/>
      <c r="Y396" s="336"/>
      <c r="Z396" s="1153">
        <v>579</v>
      </c>
      <c r="AA396" s="1153"/>
      <c r="AB396" s="1153"/>
      <c r="AC396" s="1153"/>
      <c r="AD396" s="1153"/>
      <c r="AE396" s="1153"/>
      <c r="AF396" s="1105" t="s">
        <v>130</v>
      </c>
      <c r="AG396" s="1083"/>
      <c r="AH396" s="1083"/>
      <c r="AI396" s="1083"/>
      <c r="AJ396" s="1083"/>
      <c r="AK396" s="1083"/>
      <c r="AL396" s="1083"/>
      <c r="AM396" s="1083"/>
      <c r="AN396" s="1083"/>
      <c r="AO396" s="1083"/>
      <c r="AP396" s="1083"/>
      <c r="AQ396" s="1083"/>
      <c r="AR396" s="1083"/>
      <c r="AS396" s="1083"/>
      <c r="AT396" s="1083"/>
      <c r="AU396" s="1083"/>
      <c r="AV396" s="1083"/>
      <c r="AW396" s="1083"/>
      <c r="AX396" s="1083"/>
      <c r="AY396" s="1083"/>
      <c r="AZ396" s="1083"/>
      <c r="BA396" s="1083"/>
      <c r="BB396" s="1083"/>
      <c r="BC396" s="1083"/>
      <c r="BD396" s="1083"/>
      <c r="BE396" s="1083"/>
      <c r="BF396" s="1083"/>
      <c r="BG396" s="1083"/>
      <c r="BH396" s="1083"/>
      <c r="BI396" s="1083"/>
      <c r="BJ396" s="1083"/>
      <c r="BK396" s="1083"/>
      <c r="BL396" s="1083"/>
      <c r="BM396" s="1083"/>
      <c r="BN396" s="1083"/>
      <c r="BO396" s="1083"/>
      <c r="BP396" s="1083"/>
      <c r="BQ396" s="1083"/>
      <c r="BR396" s="1083"/>
      <c r="BS396" s="1083"/>
      <c r="BT396" s="1083"/>
      <c r="BU396" s="1083"/>
      <c r="BV396" s="1083"/>
      <c r="BW396" s="1083"/>
      <c r="BX396" s="1083"/>
      <c r="BY396" s="1083"/>
      <c r="BZ396" s="1083"/>
      <c r="CA396" s="1083"/>
      <c r="CB396" s="1083"/>
      <c r="CC396" s="1083"/>
      <c r="CD396" s="1083"/>
      <c r="CE396" s="1083"/>
    </row>
    <row r="397" spans="1:83" s="88" customFormat="1" ht="47.25">
      <c r="A397" s="78" t="s">
        <v>90</v>
      </c>
      <c r="B397" s="197" t="s">
        <v>727</v>
      </c>
      <c r="C397" s="94" t="s">
        <v>728</v>
      </c>
      <c r="D397" s="94" t="s">
        <v>725</v>
      </c>
      <c r="E397" s="93" t="s">
        <v>727</v>
      </c>
      <c r="F397" s="94" t="s">
        <v>728</v>
      </c>
      <c r="G397" s="94" t="s">
        <v>726</v>
      </c>
      <c r="H397" s="382">
        <v>380</v>
      </c>
      <c r="I397" s="382">
        <v>300</v>
      </c>
      <c r="J397" s="382">
        <v>230</v>
      </c>
      <c r="K397" s="93"/>
      <c r="L397" s="93"/>
      <c r="M397" s="93"/>
      <c r="N397" s="79">
        <v>380</v>
      </c>
      <c r="O397" s="79">
        <v>300</v>
      </c>
      <c r="P397" s="79">
        <v>230</v>
      </c>
      <c r="Q397" s="103"/>
      <c r="R397" s="103"/>
      <c r="S397" s="103"/>
      <c r="T397" s="737">
        <v>1.2</v>
      </c>
      <c r="U397" s="336">
        <v>1.1499999999999999</v>
      </c>
      <c r="V397" s="336">
        <v>1.1000000000000001</v>
      </c>
      <c r="W397" s="336"/>
      <c r="X397" s="336"/>
      <c r="Y397" s="336"/>
      <c r="Z397" s="1153">
        <v>469</v>
      </c>
      <c r="AA397" s="1153"/>
      <c r="AB397" s="1153"/>
      <c r="AC397" s="1153"/>
      <c r="AD397" s="1153"/>
      <c r="AE397" s="1153"/>
      <c r="AF397" s="1105" t="s">
        <v>127</v>
      </c>
      <c r="AG397" s="1083"/>
      <c r="AH397" s="1083"/>
      <c r="AI397" s="1083"/>
      <c r="AJ397" s="1083"/>
      <c r="AK397" s="1083"/>
      <c r="AL397" s="1083"/>
      <c r="AM397" s="1083"/>
      <c r="AN397" s="1083"/>
      <c r="AO397" s="1083"/>
      <c r="AP397" s="1083"/>
      <c r="AQ397" s="1083"/>
      <c r="AR397" s="1083"/>
      <c r="AS397" s="1083"/>
      <c r="AT397" s="1083"/>
      <c r="AU397" s="1083"/>
      <c r="AV397" s="1083"/>
      <c r="AW397" s="1083"/>
      <c r="AX397" s="1083"/>
      <c r="AY397" s="1083"/>
      <c r="AZ397" s="1083"/>
      <c r="BA397" s="1083"/>
      <c r="BB397" s="1083"/>
      <c r="BC397" s="1083"/>
      <c r="BD397" s="1083"/>
      <c r="BE397" s="1083"/>
      <c r="BF397" s="1083"/>
      <c r="BG397" s="1083"/>
      <c r="BH397" s="1083"/>
      <c r="BI397" s="1083"/>
      <c r="BJ397" s="1083"/>
      <c r="BK397" s="1083"/>
      <c r="BL397" s="1083"/>
      <c r="BM397" s="1083"/>
      <c r="BN397" s="1083"/>
      <c r="BO397" s="1083"/>
      <c r="BP397" s="1083"/>
      <c r="BQ397" s="1083"/>
      <c r="BR397" s="1083"/>
      <c r="BS397" s="1083"/>
      <c r="BT397" s="1083"/>
      <c r="BU397" s="1083"/>
      <c r="BV397" s="1083"/>
      <c r="BW397" s="1083"/>
      <c r="BX397" s="1083"/>
      <c r="BY397" s="1083"/>
      <c r="BZ397" s="1083"/>
      <c r="CA397" s="1083"/>
      <c r="CB397" s="1083"/>
      <c r="CC397" s="1083"/>
      <c r="CD397" s="1083"/>
      <c r="CE397" s="1083"/>
    </row>
    <row r="398" spans="1:83" s="88" customFormat="1" ht="31.5" customHeight="1">
      <c r="A398" s="78" t="s">
        <v>189</v>
      </c>
      <c r="B398" s="197" t="s">
        <v>538</v>
      </c>
      <c r="C398" s="94" t="s">
        <v>722</v>
      </c>
      <c r="D398" s="94" t="s">
        <v>728</v>
      </c>
      <c r="E398" s="818" t="s">
        <v>538</v>
      </c>
      <c r="F398" s="818" t="s">
        <v>729</v>
      </c>
      <c r="G398" s="818" t="s">
        <v>413</v>
      </c>
      <c r="H398" s="570">
        <v>450</v>
      </c>
      <c r="I398" s="570">
        <v>360</v>
      </c>
      <c r="J398" s="570">
        <v>270</v>
      </c>
      <c r="K398" s="93"/>
      <c r="L398" s="93"/>
      <c r="M398" s="93"/>
      <c r="N398" s="174">
        <v>450</v>
      </c>
      <c r="O398" s="174">
        <v>350</v>
      </c>
      <c r="P398" s="174">
        <v>250</v>
      </c>
      <c r="Q398" s="834"/>
      <c r="R398" s="834"/>
      <c r="S398" s="834"/>
      <c r="T398" s="737">
        <v>1.2</v>
      </c>
      <c r="U398" s="336">
        <v>1.1499999999999999</v>
      </c>
      <c r="V398" s="336">
        <v>1.1000000000000001</v>
      </c>
      <c r="W398" s="336"/>
      <c r="X398" s="336"/>
      <c r="Y398" s="336"/>
      <c r="Z398" s="1164">
        <v>555</v>
      </c>
      <c r="AA398" s="1164"/>
      <c r="AB398" s="1164"/>
      <c r="AC398" s="1153"/>
      <c r="AD398" s="1153"/>
      <c r="AE398" s="1153"/>
      <c r="AF398" s="1107" t="s">
        <v>131</v>
      </c>
      <c r="AG398" s="1083"/>
      <c r="AH398" s="1083"/>
      <c r="AI398" s="1083"/>
      <c r="AJ398" s="1083"/>
      <c r="AK398" s="1083"/>
      <c r="AL398" s="1083"/>
      <c r="AM398" s="1083"/>
      <c r="AN398" s="1083"/>
      <c r="AO398" s="1083"/>
      <c r="AP398" s="1083"/>
      <c r="AQ398" s="1083"/>
      <c r="AR398" s="1083"/>
      <c r="AS398" s="1083"/>
      <c r="AT398" s="1083"/>
      <c r="AU398" s="1083"/>
      <c r="AV398" s="1083"/>
      <c r="AW398" s="1083"/>
      <c r="AX398" s="1083"/>
      <c r="AY398" s="1083"/>
      <c r="AZ398" s="1083"/>
      <c r="BA398" s="1083"/>
      <c r="BB398" s="1083"/>
      <c r="BC398" s="1083"/>
      <c r="BD398" s="1083"/>
      <c r="BE398" s="1083"/>
      <c r="BF398" s="1083"/>
      <c r="BG398" s="1083"/>
      <c r="BH398" s="1083"/>
      <c r="BI398" s="1083"/>
      <c r="BJ398" s="1083"/>
      <c r="BK398" s="1083"/>
      <c r="BL398" s="1083"/>
      <c r="BM398" s="1083"/>
      <c r="BN398" s="1083"/>
      <c r="BO398" s="1083"/>
      <c r="BP398" s="1083"/>
      <c r="BQ398" s="1083"/>
      <c r="BR398" s="1083"/>
      <c r="BS398" s="1083"/>
      <c r="BT398" s="1083"/>
      <c r="BU398" s="1083"/>
      <c r="BV398" s="1083"/>
      <c r="BW398" s="1083"/>
      <c r="BX398" s="1083"/>
      <c r="BY398" s="1083"/>
      <c r="BZ398" s="1083"/>
      <c r="CA398" s="1083"/>
      <c r="CB398" s="1083"/>
      <c r="CC398" s="1083"/>
      <c r="CD398" s="1083"/>
      <c r="CE398" s="1083"/>
    </row>
    <row r="399" spans="1:83" s="88" customFormat="1" ht="31.5">
      <c r="A399" s="78" t="s">
        <v>256</v>
      </c>
      <c r="B399" s="197" t="s">
        <v>730</v>
      </c>
      <c r="C399" s="94" t="s">
        <v>731</v>
      </c>
      <c r="D399" s="94" t="s">
        <v>560</v>
      </c>
      <c r="E399" s="819"/>
      <c r="F399" s="819"/>
      <c r="G399" s="819"/>
      <c r="H399" s="12">
        <v>450</v>
      </c>
      <c r="I399" s="12">
        <v>350</v>
      </c>
      <c r="J399" s="12">
        <v>250</v>
      </c>
      <c r="K399" s="93"/>
      <c r="L399" s="93"/>
      <c r="M399" s="93"/>
      <c r="N399" s="174">
        <v>340</v>
      </c>
      <c r="O399" s="174">
        <v>270</v>
      </c>
      <c r="P399" s="174">
        <v>210</v>
      </c>
      <c r="Q399" s="834"/>
      <c r="R399" s="834"/>
      <c r="S399" s="834"/>
      <c r="T399" s="737">
        <v>1.25</v>
      </c>
      <c r="U399" s="336">
        <v>1.2</v>
      </c>
      <c r="V399" s="336">
        <v>1.1499999999999999</v>
      </c>
      <c r="W399" s="336"/>
      <c r="X399" s="336"/>
      <c r="Y399" s="336"/>
      <c r="Z399" s="1164"/>
      <c r="AA399" s="1164"/>
      <c r="AB399" s="1164"/>
      <c r="AC399" s="1153"/>
      <c r="AD399" s="1153"/>
      <c r="AE399" s="1153"/>
      <c r="AF399" s="1109"/>
      <c r="AG399" s="1083"/>
      <c r="AH399" s="1083"/>
      <c r="AI399" s="1083"/>
      <c r="AJ399" s="1083"/>
      <c r="AK399" s="1083"/>
      <c r="AL399" s="1083"/>
      <c r="AM399" s="1083"/>
      <c r="AN399" s="1083"/>
      <c r="AO399" s="1083"/>
      <c r="AP399" s="1083"/>
      <c r="AQ399" s="1083"/>
      <c r="AR399" s="1083"/>
      <c r="AS399" s="1083"/>
      <c r="AT399" s="1083"/>
      <c r="AU399" s="1083"/>
      <c r="AV399" s="1083"/>
      <c r="AW399" s="1083"/>
      <c r="AX399" s="1083"/>
      <c r="AY399" s="1083"/>
      <c r="AZ399" s="1083"/>
      <c r="BA399" s="1083"/>
      <c r="BB399" s="1083"/>
      <c r="BC399" s="1083"/>
      <c r="BD399" s="1083"/>
      <c r="BE399" s="1083"/>
      <c r="BF399" s="1083"/>
      <c r="BG399" s="1083"/>
      <c r="BH399" s="1083"/>
      <c r="BI399" s="1083"/>
      <c r="BJ399" s="1083"/>
      <c r="BK399" s="1083"/>
      <c r="BL399" s="1083"/>
      <c r="BM399" s="1083"/>
      <c r="BN399" s="1083"/>
      <c r="BO399" s="1083"/>
      <c r="BP399" s="1083"/>
      <c r="BQ399" s="1083"/>
      <c r="BR399" s="1083"/>
      <c r="BS399" s="1083"/>
      <c r="BT399" s="1083"/>
      <c r="BU399" s="1083"/>
      <c r="BV399" s="1083"/>
      <c r="BW399" s="1083"/>
      <c r="BX399" s="1083"/>
      <c r="BY399" s="1083"/>
      <c r="BZ399" s="1083"/>
      <c r="CA399" s="1083"/>
      <c r="CB399" s="1083"/>
      <c r="CC399" s="1083"/>
      <c r="CD399" s="1083"/>
      <c r="CE399" s="1083"/>
    </row>
    <row r="400" spans="1:83" s="88" customFormat="1" ht="31.5">
      <c r="A400" s="78" t="s">
        <v>257</v>
      </c>
      <c r="B400" s="197" t="s">
        <v>732</v>
      </c>
      <c r="C400" s="93" t="s">
        <v>733</v>
      </c>
      <c r="D400" s="93" t="s">
        <v>734</v>
      </c>
      <c r="E400" s="93" t="s">
        <v>550</v>
      </c>
      <c r="F400" s="93" t="s">
        <v>735</v>
      </c>
      <c r="G400" s="93" t="s">
        <v>736</v>
      </c>
      <c r="H400" s="382">
        <v>340</v>
      </c>
      <c r="I400" s="382">
        <v>270</v>
      </c>
      <c r="J400" s="382">
        <v>210</v>
      </c>
      <c r="K400" s="93"/>
      <c r="L400" s="93"/>
      <c r="M400" s="93"/>
      <c r="N400" s="79">
        <v>340</v>
      </c>
      <c r="O400" s="79">
        <v>270</v>
      </c>
      <c r="P400" s="79">
        <v>210</v>
      </c>
      <c r="Q400" s="103"/>
      <c r="R400" s="103"/>
      <c r="S400" s="103"/>
      <c r="T400" s="737">
        <v>1.2</v>
      </c>
      <c r="U400" s="336">
        <v>1.1499999999999999</v>
      </c>
      <c r="V400" s="336">
        <v>1.1000000000000001</v>
      </c>
      <c r="W400" s="336"/>
      <c r="X400" s="336"/>
      <c r="Y400" s="336"/>
      <c r="Z400" s="1161">
        <v>420</v>
      </c>
      <c r="AA400" s="1161">
        <v>320</v>
      </c>
      <c r="AB400" s="1161">
        <v>240</v>
      </c>
      <c r="AC400" s="1153"/>
      <c r="AD400" s="1153"/>
      <c r="AE400" s="1153"/>
      <c r="AF400" s="1105" t="s">
        <v>132</v>
      </c>
      <c r="AG400" s="1083"/>
      <c r="AH400" s="1083"/>
      <c r="AI400" s="1083"/>
      <c r="AJ400" s="1083"/>
      <c r="AK400" s="1083"/>
      <c r="AL400" s="1083"/>
      <c r="AM400" s="1083"/>
      <c r="AN400" s="1083"/>
      <c r="AO400" s="1083"/>
      <c r="AP400" s="1083"/>
      <c r="AQ400" s="1083"/>
      <c r="AR400" s="1083"/>
      <c r="AS400" s="1083"/>
      <c r="AT400" s="1083"/>
      <c r="AU400" s="1083"/>
      <c r="AV400" s="1083"/>
      <c r="AW400" s="1083"/>
      <c r="AX400" s="1083"/>
      <c r="AY400" s="1083"/>
      <c r="AZ400" s="1083"/>
      <c r="BA400" s="1083"/>
      <c r="BB400" s="1083"/>
      <c r="BC400" s="1083"/>
      <c r="BD400" s="1083"/>
      <c r="BE400" s="1083"/>
      <c r="BF400" s="1083"/>
      <c r="BG400" s="1083"/>
      <c r="BH400" s="1083"/>
      <c r="BI400" s="1083"/>
      <c r="BJ400" s="1083"/>
      <c r="BK400" s="1083"/>
      <c r="BL400" s="1083"/>
      <c r="BM400" s="1083"/>
      <c r="BN400" s="1083"/>
      <c r="BO400" s="1083"/>
      <c r="BP400" s="1083"/>
      <c r="BQ400" s="1083"/>
      <c r="BR400" s="1083"/>
      <c r="BS400" s="1083"/>
      <c r="BT400" s="1083"/>
      <c r="BU400" s="1083"/>
      <c r="BV400" s="1083"/>
      <c r="BW400" s="1083"/>
      <c r="BX400" s="1083"/>
      <c r="BY400" s="1083"/>
      <c r="BZ400" s="1083"/>
      <c r="CA400" s="1083"/>
      <c r="CB400" s="1083"/>
      <c r="CC400" s="1083"/>
      <c r="CD400" s="1083"/>
      <c r="CE400" s="1083"/>
    </row>
    <row r="401" spans="1:83" s="88" customFormat="1" ht="31.5">
      <c r="A401" s="78" t="s">
        <v>258</v>
      </c>
      <c r="B401" s="197" t="s">
        <v>546</v>
      </c>
      <c r="C401" s="94" t="s">
        <v>725</v>
      </c>
      <c r="D401" s="94" t="s">
        <v>737</v>
      </c>
      <c r="E401" s="93" t="s">
        <v>546</v>
      </c>
      <c r="F401" s="94" t="s">
        <v>725</v>
      </c>
      <c r="G401" s="94" t="s">
        <v>459</v>
      </c>
      <c r="H401" s="382">
        <v>300</v>
      </c>
      <c r="I401" s="382">
        <v>250</v>
      </c>
      <c r="J401" s="382">
        <v>150</v>
      </c>
      <c r="K401" s="93"/>
      <c r="L401" s="93"/>
      <c r="M401" s="93"/>
      <c r="N401" s="79">
        <v>300</v>
      </c>
      <c r="O401" s="79">
        <v>250</v>
      </c>
      <c r="P401" s="79">
        <v>150</v>
      </c>
      <c r="Q401" s="103"/>
      <c r="R401" s="103"/>
      <c r="S401" s="103"/>
      <c r="T401" s="737">
        <v>1.2</v>
      </c>
      <c r="U401" s="336">
        <v>1.1499999999999999</v>
      </c>
      <c r="V401" s="336">
        <v>1.1000000000000001</v>
      </c>
      <c r="W401" s="336"/>
      <c r="X401" s="336"/>
      <c r="Y401" s="336"/>
      <c r="Z401" s="1153">
        <v>370</v>
      </c>
      <c r="AA401" s="1153">
        <v>296</v>
      </c>
      <c r="AB401" s="1153">
        <v>170</v>
      </c>
      <c r="AC401" s="1153"/>
      <c r="AD401" s="1153"/>
      <c r="AE401" s="1153"/>
      <c r="AF401" s="1105" t="s">
        <v>118</v>
      </c>
      <c r="AG401" s="1083"/>
      <c r="AH401" s="1083"/>
      <c r="AI401" s="1083"/>
      <c r="AJ401" s="1083"/>
      <c r="AK401" s="1083"/>
      <c r="AL401" s="1083"/>
      <c r="AM401" s="1083"/>
      <c r="AN401" s="1083"/>
      <c r="AO401" s="1083"/>
      <c r="AP401" s="1083"/>
      <c r="AQ401" s="1083"/>
      <c r="AR401" s="1083"/>
      <c r="AS401" s="1083"/>
      <c r="AT401" s="1083"/>
      <c r="AU401" s="1083"/>
      <c r="AV401" s="1083"/>
      <c r="AW401" s="1083"/>
      <c r="AX401" s="1083"/>
      <c r="AY401" s="1083"/>
      <c r="AZ401" s="1083"/>
      <c r="BA401" s="1083"/>
      <c r="BB401" s="1083"/>
      <c r="BC401" s="1083"/>
      <c r="BD401" s="1083"/>
      <c r="BE401" s="1083"/>
      <c r="BF401" s="1083"/>
      <c r="BG401" s="1083"/>
      <c r="BH401" s="1083"/>
      <c r="BI401" s="1083"/>
      <c r="BJ401" s="1083"/>
      <c r="BK401" s="1083"/>
      <c r="BL401" s="1083"/>
      <c r="BM401" s="1083"/>
      <c r="BN401" s="1083"/>
      <c r="BO401" s="1083"/>
      <c r="BP401" s="1083"/>
      <c r="BQ401" s="1083"/>
      <c r="BR401" s="1083"/>
      <c r="BS401" s="1083"/>
      <c r="BT401" s="1083"/>
      <c r="BU401" s="1083"/>
      <c r="BV401" s="1083"/>
      <c r="BW401" s="1083"/>
      <c r="BX401" s="1083"/>
      <c r="BY401" s="1083"/>
      <c r="BZ401" s="1083"/>
      <c r="CA401" s="1083"/>
      <c r="CB401" s="1083"/>
      <c r="CC401" s="1083"/>
      <c r="CD401" s="1083"/>
      <c r="CE401" s="1083"/>
    </row>
    <row r="402" spans="1:83" s="88" customFormat="1" ht="30.75" customHeight="1">
      <c r="A402" s="835" t="s">
        <v>259</v>
      </c>
      <c r="B402" s="197" t="s">
        <v>738</v>
      </c>
      <c r="C402" s="94"/>
      <c r="D402" s="94"/>
      <c r="E402" s="818" t="s">
        <v>397</v>
      </c>
      <c r="F402" s="818"/>
      <c r="G402" s="818"/>
      <c r="H402" s="382">
        <v>80</v>
      </c>
      <c r="I402" s="382"/>
      <c r="J402" s="382"/>
      <c r="K402" s="751"/>
      <c r="L402" s="751"/>
      <c r="M402" s="751"/>
      <c r="N402" s="79">
        <v>80</v>
      </c>
      <c r="O402" s="79"/>
      <c r="P402" s="79"/>
      <c r="Q402" s="174"/>
      <c r="R402" s="174"/>
      <c r="S402" s="174"/>
      <c r="T402" s="737">
        <v>1.05</v>
      </c>
      <c r="U402" s="336"/>
      <c r="V402" s="336"/>
      <c r="W402" s="336"/>
      <c r="X402" s="336"/>
      <c r="Y402" s="336"/>
      <c r="Z402" s="1164">
        <v>86</v>
      </c>
      <c r="AA402" s="1164">
        <v>59</v>
      </c>
      <c r="AB402" s="1164">
        <v>45</v>
      </c>
      <c r="AC402" s="1155">
        <v>54</v>
      </c>
      <c r="AD402" s="1155">
        <v>32</v>
      </c>
      <c r="AE402" s="1155">
        <v>32</v>
      </c>
      <c r="AF402" s="1107" t="s">
        <v>401</v>
      </c>
      <c r="AG402" s="1083"/>
      <c r="AH402" s="1083"/>
      <c r="AI402" s="1083"/>
      <c r="AJ402" s="1083"/>
      <c r="AK402" s="1083"/>
      <c r="AL402" s="1083"/>
      <c r="AM402" s="1083"/>
      <c r="AN402" s="1083"/>
      <c r="AO402" s="1083"/>
      <c r="AP402" s="1083"/>
      <c r="AQ402" s="1083"/>
      <c r="AR402" s="1083"/>
      <c r="AS402" s="1083"/>
      <c r="AT402" s="1083"/>
      <c r="AU402" s="1083"/>
      <c r="AV402" s="1083"/>
      <c r="AW402" s="1083"/>
      <c r="AX402" s="1083"/>
      <c r="AY402" s="1083"/>
      <c r="AZ402" s="1083"/>
      <c r="BA402" s="1083"/>
      <c r="BB402" s="1083"/>
      <c r="BC402" s="1083"/>
      <c r="BD402" s="1083"/>
      <c r="BE402" s="1083"/>
      <c r="BF402" s="1083"/>
      <c r="BG402" s="1083"/>
      <c r="BH402" s="1083"/>
      <c r="BI402" s="1083"/>
      <c r="BJ402" s="1083"/>
      <c r="BK402" s="1083"/>
      <c r="BL402" s="1083"/>
      <c r="BM402" s="1083"/>
      <c r="BN402" s="1083"/>
      <c r="BO402" s="1083"/>
      <c r="BP402" s="1083"/>
      <c r="BQ402" s="1083"/>
      <c r="BR402" s="1083"/>
      <c r="BS402" s="1083"/>
      <c r="BT402" s="1083"/>
      <c r="BU402" s="1083"/>
      <c r="BV402" s="1083"/>
      <c r="BW402" s="1083"/>
      <c r="BX402" s="1083"/>
      <c r="BY402" s="1083"/>
      <c r="BZ402" s="1083"/>
      <c r="CA402" s="1083"/>
      <c r="CB402" s="1083"/>
      <c r="CC402" s="1083"/>
      <c r="CD402" s="1083"/>
      <c r="CE402" s="1083"/>
    </row>
    <row r="403" spans="1:83" s="88" customFormat="1" ht="15.75">
      <c r="A403" s="858"/>
      <c r="B403" s="197" t="s">
        <v>739</v>
      </c>
      <c r="C403" s="94"/>
      <c r="D403" s="94"/>
      <c r="E403" s="859"/>
      <c r="F403" s="859"/>
      <c r="G403" s="859"/>
      <c r="H403" s="382">
        <v>70</v>
      </c>
      <c r="I403" s="382">
        <v>50</v>
      </c>
      <c r="J403" s="382">
        <v>40</v>
      </c>
      <c r="K403" s="751">
        <v>50</v>
      </c>
      <c r="L403" s="751">
        <v>30</v>
      </c>
      <c r="M403" s="751">
        <v>30</v>
      </c>
      <c r="N403" s="79">
        <v>70</v>
      </c>
      <c r="O403" s="79">
        <v>50</v>
      </c>
      <c r="P403" s="79">
        <v>40</v>
      </c>
      <c r="Q403" s="174">
        <v>50</v>
      </c>
      <c r="R403" s="174">
        <v>30</v>
      </c>
      <c r="S403" s="174">
        <v>30</v>
      </c>
      <c r="T403" s="737" t="s">
        <v>1434</v>
      </c>
      <c r="U403" s="336" t="s">
        <v>1225</v>
      </c>
      <c r="V403" s="336" t="s">
        <v>1232</v>
      </c>
      <c r="W403" s="336" t="s">
        <v>1233</v>
      </c>
      <c r="X403" s="336" t="s">
        <v>1233</v>
      </c>
      <c r="Y403" s="336" t="s">
        <v>1236</v>
      </c>
      <c r="Z403" s="1164"/>
      <c r="AA403" s="1164"/>
      <c r="AB403" s="1164"/>
      <c r="AC403" s="1156"/>
      <c r="AD403" s="1156"/>
      <c r="AE403" s="1156"/>
      <c r="AF403" s="1114"/>
      <c r="AG403" s="1083"/>
      <c r="AH403" s="1083"/>
      <c r="AI403" s="1083"/>
      <c r="AJ403" s="1083"/>
      <c r="AK403" s="1083"/>
      <c r="AL403" s="1083"/>
      <c r="AM403" s="1083"/>
      <c r="AN403" s="1083"/>
      <c r="AO403" s="1083"/>
      <c r="AP403" s="1083"/>
      <c r="AQ403" s="1083"/>
      <c r="AR403" s="1083"/>
      <c r="AS403" s="1083"/>
      <c r="AT403" s="1083"/>
      <c r="AU403" s="1083"/>
      <c r="AV403" s="1083"/>
      <c r="AW403" s="1083"/>
      <c r="AX403" s="1083"/>
      <c r="AY403" s="1083"/>
      <c r="AZ403" s="1083"/>
      <c r="BA403" s="1083"/>
      <c r="BB403" s="1083"/>
      <c r="BC403" s="1083"/>
      <c r="BD403" s="1083"/>
      <c r="BE403" s="1083"/>
      <c r="BF403" s="1083"/>
      <c r="BG403" s="1083"/>
      <c r="BH403" s="1083"/>
      <c r="BI403" s="1083"/>
      <c r="BJ403" s="1083"/>
      <c r="BK403" s="1083"/>
      <c r="BL403" s="1083"/>
      <c r="BM403" s="1083"/>
      <c r="BN403" s="1083"/>
      <c r="BO403" s="1083"/>
      <c r="BP403" s="1083"/>
      <c r="BQ403" s="1083"/>
      <c r="BR403" s="1083"/>
      <c r="BS403" s="1083"/>
      <c r="BT403" s="1083"/>
      <c r="BU403" s="1083"/>
      <c r="BV403" s="1083"/>
      <c r="BW403" s="1083"/>
      <c r="BX403" s="1083"/>
      <c r="BY403" s="1083"/>
      <c r="BZ403" s="1083"/>
      <c r="CA403" s="1083"/>
      <c r="CB403" s="1083"/>
      <c r="CC403" s="1083"/>
      <c r="CD403" s="1083"/>
      <c r="CE403" s="1083"/>
    </row>
    <row r="404" spans="1:83" s="88" customFormat="1" ht="15.75">
      <c r="A404" s="836"/>
      <c r="B404" s="197" t="s">
        <v>105</v>
      </c>
      <c r="C404" s="94"/>
      <c r="D404" s="94"/>
      <c r="E404" s="819"/>
      <c r="F404" s="819"/>
      <c r="G404" s="819"/>
      <c r="H404" s="382">
        <v>60</v>
      </c>
      <c r="I404" s="382">
        <v>40</v>
      </c>
      <c r="J404" s="382">
        <v>30</v>
      </c>
      <c r="K404" s="751">
        <v>40</v>
      </c>
      <c r="L404" s="751">
        <v>30</v>
      </c>
      <c r="M404" s="751">
        <v>30</v>
      </c>
      <c r="N404" s="79">
        <v>60</v>
      </c>
      <c r="O404" s="79">
        <v>40</v>
      </c>
      <c r="P404" s="79">
        <v>30</v>
      </c>
      <c r="Q404" s="174">
        <v>40</v>
      </c>
      <c r="R404" s="174">
        <v>30</v>
      </c>
      <c r="S404" s="174">
        <v>30</v>
      </c>
      <c r="T404" s="737" t="s">
        <v>1225</v>
      </c>
      <c r="U404" s="336" t="s">
        <v>1232</v>
      </c>
      <c r="V404" s="336" t="s">
        <v>1233</v>
      </c>
      <c r="W404" s="336" t="s">
        <v>1233</v>
      </c>
      <c r="X404" s="336" t="s">
        <v>1233</v>
      </c>
      <c r="Y404" s="336" t="s">
        <v>1236</v>
      </c>
      <c r="Z404" s="1164"/>
      <c r="AA404" s="1164"/>
      <c r="AB404" s="1164"/>
      <c r="AC404" s="1157"/>
      <c r="AD404" s="1157"/>
      <c r="AE404" s="1157"/>
      <c r="AF404" s="1109"/>
      <c r="AG404" s="1083"/>
      <c r="AH404" s="1083"/>
      <c r="AI404" s="1083"/>
      <c r="AJ404" s="1083"/>
      <c r="AK404" s="1083"/>
      <c r="AL404" s="1083"/>
      <c r="AM404" s="1083"/>
      <c r="AN404" s="1083"/>
      <c r="AO404" s="1083"/>
      <c r="AP404" s="1083"/>
      <c r="AQ404" s="1083"/>
      <c r="AR404" s="1083"/>
      <c r="AS404" s="1083"/>
      <c r="AT404" s="1083"/>
      <c r="AU404" s="1083"/>
      <c r="AV404" s="1083"/>
      <c r="AW404" s="1083"/>
      <c r="AX404" s="1083"/>
      <c r="AY404" s="1083"/>
      <c r="AZ404" s="1083"/>
      <c r="BA404" s="1083"/>
      <c r="BB404" s="1083"/>
      <c r="BC404" s="1083"/>
      <c r="BD404" s="1083"/>
      <c r="BE404" s="1083"/>
      <c r="BF404" s="1083"/>
      <c r="BG404" s="1083"/>
      <c r="BH404" s="1083"/>
      <c r="BI404" s="1083"/>
      <c r="BJ404" s="1083"/>
      <c r="BK404" s="1083"/>
      <c r="BL404" s="1083"/>
      <c r="BM404" s="1083"/>
      <c r="BN404" s="1083"/>
      <c r="BO404" s="1083"/>
      <c r="BP404" s="1083"/>
      <c r="BQ404" s="1083"/>
      <c r="BR404" s="1083"/>
      <c r="BS404" s="1083"/>
      <c r="BT404" s="1083"/>
      <c r="BU404" s="1083"/>
      <c r="BV404" s="1083"/>
      <c r="BW404" s="1083"/>
      <c r="BX404" s="1083"/>
      <c r="BY404" s="1083"/>
      <c r="BZ404" s="1083"/>
      <c r="CA404" s="1083"/>
      <c r="CB404" s="1083"/>
      <c r="CC404" s="1083"/>
      <c r="CD404" s="1083"/>
      <c r="CE404" s="1083"/>
    </row>
    <row r="405" spans="1:83" s="88" customFormat="1" ht="15.75">
      <c r="A405" s="189" t="s">
        <v>314</v>
      </c>
      <c r="B405" s="195" t="s">
        <v>146</v>
      </c>
      <c r="C405" s="94"/>
      <c r="D405" s="94"/>
      <c r="E405" s="93"/>
      <c r="F405" s="94"/>
      <c r="G405" s="94"/>
      <c r="H405" s="382"/>
      <c r="I405" s="382"/>
      <c r="J405" s="382"/>
      <c r="K405" s="93"/>
      <c r="L405" s="93"/>
      <c r="M405" s="93"/>
      <c r="N405" s="79"/>
      <c r="O405" s="79"/>
      <c r="P405" s="79"/>
      <c r="Q405" s="103"/>
      <c r="R405" s="103"/>
      <c r="S405" s="103"/>
      <c r="T405" s="737"/>
      <c r="U405" s="336"/>
      <c r="V405" s="336"/>
      <c r="W405" s="336"/>
      <c r="X405" s="336"/>
      <c r="Y405" s="336"/>
      <c r="Z405" s="1153"/>
      <c r="AA405" s="1153"/>
      <c r="AB405" s="1153"/>
      <c r="AC405" s="1153"/>
      <c r="AD405" s="1153"/>
      <c r="AE405" s="1153"/>
      <c r="AF405" s="1105"/>
      <c r="AG405" s="1083"/>
      <c r="AH405" s="1083"/>
      <c r="AI405" s="1083"/>
      <c r="AJ405" s="1083"/>
      <c r="AK405" s="1083"/>
      <c r="AL405" s="1083"/>
      <c r="AM405" s="1083"/>
      <c r="AN405" s="1083"/>
      <c r="AO405" s="1083"/>
      <c r="AP405" s="1083"/>
      <c r="AQ405" s="1083"/>
      <c r="AR405" s="1083"/>
      <c r="AS405" s="1083"/>
      <c r="AT405" s="1083"/>
      <c r="AU405" s="1083"/>
      <c r="AV405" s="1083"/>
      <c r="AW405" s="1083"/>
      <c r="AX405" s="1083"/>
      <c r="AY405" s="1083"/>
      <c r="AZ405" s="1083"/>
      <c r="BA405" s="1083"/>
      <c r="BB405" s="1083"/>
      <c r="BC405" s="1083"/>
      <c r="BD405" s="1083"/>
      <c r="BE405" s="1083"/>
      <c r="BF405" s="1083"/>
      <c r="BG405" s="1083"/>
      <c r="BH405" s="1083"/>
      <c r="BI405" s="1083"/>
      <c r="BJ405" s="1083"/>
      <c r="BK405" s="1083"/>
      <c r="BL405" s="1083"/>
      <c r="BM405" s="1083"/>
      <c r="BN405" s="1083"/>
      <c r="BO405" s="1083"/>
      <c r="BP405" s="1083"/>
      <c r="BQ405" s="1083"/>
      <c r="BR405" s="1083"/>
      <c r="BS405" s="1083"/>
      <c r="BT405" s="1083"/>
      <c r="BU405" s="1083"/>
      <c r="BV405" s="1083"/>
      <c r="BW405" s="1083"/>
      <c r="BX405" s="1083"/>
      <c r="BY405" s="1083"/>
      <c r="BZ405" s="1083"/>
      <c r="CA405" s="1083"/>
      <c r="CB405" s="1083"/>
      <c r="CC405" s="1083"/>
      <c r="CD405" s="1083"/>
      <c r="CE405" s="1083"/>
    </row>
    <row r="406" spans="1:83" s="88" customFormat="1" ht="47.25" customHeight="1">
      <c r="A406" s="835" t="s">
        <v>91</v>
      </c>
      <c r="B406" s="197" t="s">
        <v>759</v>
      </c>
      <c r="C406" s="94"/>
      <c r="D406" s="94"/>
      <c r="E406" s="818" t="s">
        <v>396</v>
      </c>
      <c r="F406" s="818"/>
      <c r="G406" s="818"/>
      <c r="H406" s="382">
        <v>80</v>
      </c>
      <c r="I406" s="382"/>
      <c r="J406" s="382"/>
      <c r="K406" s="751"/>
      <c r="L406" s="751"/>
      <c r="M406" s="751"/>
      <c r="N406" s="79">
        <v>80</v>
      </c>
      <c r="O406" s="79"/>
      <c r="P406" s="79"/>
      <c r="Q406" s="174"/>
      <c r="R406" s="174"/>
      <c r="S406" s="174"/>
      <c r="T406" s="737">
        <v>1.05</v>
      </c>
      <c r="U406" s="336"/>
      <c r="V406" s="336"/>
      <c r="W406" s="336"/>
      <c r="X406" s="336"/>
      <c r="Y406" s="336"/>
      <c r="Z406" s="1166">
        <v>90</v>
      </c>
      <c r="AA406" s="1166">
        <v>59</v>
      </c>
      <c r="AB406" s="1166">
        <v>45</v>
      </c>
      <c r="AC406" s="1158">
        <v>54</v>
      </c>
      <c r="AD406" s="1158">
        <v>33</v>
      </c>
      <c r="AE406" s="1158">
        <v>33</v>
      </c>
      <c r="AF406" s="1107" t="s">
        <v>401</v>
      </c>
      <c r="AG406" s="1083"/>
      <c r="AH406" s="1083"/>
      <c r="AI406" s="1083"/>
      <c r="AJ406" s="1083"/>
      <c r="AK406" s="1083"/>
      <c r="AL406" s="1083"/>
      <c r="AM406" s="1083"/>
      <c r="AN406" s="1083"/>
      <c r="AO406" s="1083"/>
      <c r="AP406" s="1083"/>
      <c r="AQ406" s="1083"/>
      <c r="AR406" s="1083"/>
      <c r="AS406" s="1083"/>
      <c r="AT406" s="1083"/>
      <c r="AU406" s="1083"/>
      <c r="AV406" s="1083"/>
      <c r="AW406" s="1083"/>
      <c r="AX406" s="1083"/>
      <c r="AY406" s="1083"/>
      <c r="AZ406" s="1083"/>
      <c r="BA406" s="1083"/>
      <c r="BB406" s="1083"/>
      <c r="BC406" s="1083"/>
      <c r="BD406" s="1083"/>
      <c r="BE406" s="1083"/>
      <c r="BF406" s="1083"/>
      <c r="BG406" s="1083"/>
      <c r="BH406" s="1083"/>
      <c r="BI406" s="1083"/>
      <c r="BJ406" s="1083"/>
      <c r="BK406" s="1083"/>
      <c r="BL406" s="1083"/>
      <c r="BM406" s="1083"/>
      <c r="BN406" s="1083"/>
      <c r="BO406" s="1083"/>
      <c r="BP406" s="1083"/>
      <c r="BQ406" s="1083"/>
      <c r="BR406" s="1083"/>
      <c r="BS406" s="1083"/>
      <c r="BT406" s="1083"/>
      <c r="BU406" s="1083"/>
      <c r="BV406" s="1083"/>
      <c r="BW406" s="1083"/>
      <c r="BX406" s="1083"/>
      <c r="BY406" s="1083"/>
      <c r="BZ406" s="1083"/>
      <c r="CA406" s="1083"/>
      <c r="CB406" s="1083"/>
      <c r="CC406" s="1083"/>
      <c r="CD406" s="1083"/>
      <c r="CE406" s="1083"/>
    </row>
    <row r="407" spans="1:83" s="88" customFormat="1" ht="15.75">
      <c r="A407" s="858"/>
      <c r="B407" s="197" t="s">
        <v>745</v>
      </c>
      <c r="C407" s="94"/>
      <c r="D407" s="94"/>
      <c r="E407" s="859"/>
      <c r="F407" s="859"/>
      <c r="G407" s="859"/>
      <c r="H407" s="382">
        <v>70</v>
      </c>
      <c r="I407" s="382">
        <v>50</v>
      </c>
      <c r="J407" s="382">
        <v>40</v>
      </c>
      <c r="K407" s="751">
        <v>50</v>
      </c>
      <c r="L407" s="751">
        <v>30</v>
      </c>
      <c r="M407" s="751">
        <v>30</v>
      </c>
      <c r="N407" s="79">
        <v>70</v>
      </c>
      <c r="O407" s="79">
        <v>50</v>
      </c>
      <c r="P407" s="79">
        <v>40</v>
      </c>
      <c r="Q407" s="174">
        <v>50</v>
      </c>
      <c r="R407" s="174">
        <v>30</v>
      </c>
      <c r="S407" s="174">
        <v>30</v>
      </c>
      <c r="T407" s="737" t="s">
        <v>1434</v>
      </c>
      <c r="U407" s="336" t="s">
        <v>1225</v>
      </c>
      <c r="V407" s="336" t="s">
        <v>1232</v>
      </c>
      <c r="W407" s="336" t="s">
        <v>1233</v>
      </c>
      <c r="X407" s="336" t="s">
        <v>1233</v>
      </c>
      <c r="Y407" s="336" t="s">
        <v>1236</v>
      </c>
      <c r="Z407" s="1166"/>
      <c r="AA407" s="1166"/>
      <c r="AB407" s="1166"/>
      <c r="AC407" s="1159"/>
      <c r="AD407" s="1159"/>
      <c r="AE407" s="1159"/>
      <c r="AF407" s="1114"/>
      <c r="AG407" s="1083"/>
      <c r="AH407" s="1083"/>
      <c r="AI407" s="1083"/>
      <c r="AJ407" s="1083"/>
      <c r="AK407" s="1083"/>
      <c r="AL407" s="1083"/>
      <c r="AM407" s="1083"/>
      <c r="AN407" s="1083"/>
      <c r="AO407" s="1083"/>
      <c r="AP407" s="1083"/>
      <c r="AQ407" s="1083"/>
      <c r="AR407" s="1083"/>
      <c r="AS407" s="1083"/>
      <c r="AT407" s="1083"/>
      <c r="AU407" s="1083"/>
      <c r="AV407" s="1083"/>
      <c r="AW407" s="1083"/>
      <c r="AX407" s="1083"/>
      <c r="AY407" s="1083"/>
      <c r="AZ407" s="1083"/>
      <c r="BA407" s="1083"/>
      <c r="BB407" s="1083"/>
      <c r="BC407" s="1083"/>
      <c r="BD407" s="1083"/>
      <c r="BE407" s="1083"/>
      <c r="BF407" s="1083"/>
      <c r="BG407" s="1083"/>
      <c r="BH407" s="1083"/>
      <c r="BI407" s="1083"/>
      <c r="BJ407" s="1083"/>
      <c r="BK407" s="1083"/>
      <c r="BL407" s="1083"/>
      <c r="BM407" s="1083"/>
      <c r="BN407" s="1083"/>
      <c r="BO407" s="1083"/>
      <c r="BP407" s="1083"/>
      <c r="BQ407" s="1083"/>
      <c r="BR407" s="1083"/>
      <c r="BS407" s="1083"/>
      <c r="BT407" s="1083"/>
      <c r="BU407" s="1083"/>
      <c r="BV407" s="1083"/>
      <c r="BW407" s="1083"/>
      <c r="BX407" s="1083"/>
      <c r="BY407" s="1083"/>
      <c r="BZ407" s="1083"/>
      <c r="CA407" s="1083"/>
      <c r="CB407" s="1083"/>
      <c r="CC407" s="1083"/>
      <c r="CD407" s="1083"/>
      <c r="CE407" s="1083"/>
    </row>
    <row r="408" spans="1:83" s="88" customFormat="1" ht="15.75">
      <c r="A408" s="836"/>
      <c r="B408" s="197" t="s">
        <v>107</v>
      </c>
      <c r="C408" s="94"/>
      <c r="D408" s="94"/>
      <c r="E408" s="819"/>
      <c r="F408" s="819"/>
      <c r="G408" s="819"/>
      <c r="H408" s="382">
        <v>60</v>
      </c>
      <c r="I408" s="382">
        <v>40</v>
      </c>
      <c r="J408" s="382">
        <v>30</v>
      </c>
      <c r="K408" s="751">
        <v>40</v>
      </c>
      <c r="L408" s="751">
        <v>30</v>
      </c>
      <c r="M408" s="751">
        <v>30</v>
      </c>
      <c r="N408" s="79">
        <v>60</v>
      </c>
      <c r="O408" s="79">
        <v>40</v>
      </c>
      <c r="P408" s="79">
        <v>30</v>
      </c>
      <c r="Q408" s="174">
        <v>40</v>
      </c>
      <c r="R408" s="174">
        <v>30</v>
      </c>
      <c r="S408" s="174">
        <v>30</v>
      </c>
      <c r="T408" s="737" t="s">
        <v>1225</v>
      </c>
      <c r="U408" s="336" t="s">
        <v>1232</v>
      </c>
      <c r="V408" s="336" t="s">
        <v>1233</v>
      </c>
      <c r="W408" s="336" t="s">
        <v>1233</v>
      </c>
      <c r="X408" s="336" t="s">
        <v>1233</v>
      </c>
      <c r="Y408" s="336" t="s">
        <v>1236</v>
      </c>
      <c r="Z408" s="1166"/>
      <c r="AA408" s="1166"/>
      <c r="AB408" s="1166"/>
      <c r="AC408" s="1160"/>
      <c r="AD408" s="1160"/>
      <c r="AE408" s="1160"/>
      <c r="AF408" s="1109"/>
      <c r="AG408" s="1083"/>
      <c r="AH408" s="1083"/>
      <c r="AI408" s="1083"/>
      <c r="AJ408" s="1083"/>
      <c r="AK408" s="1083"/>
      <c r="AL408" s="1083"/>
      <c r="AM408" s="1083"/>
      <c r="AN408" s="1083"/>
      <c r="AO408" s="1083"/>
      <c r="AP408" s="1083"/>
      <c r="AQ408" s="1083"/>
      <c r="AR408" s="1083"/>
      <c r="AS408" s="1083"/>
      <c r="AT408" s="1083"/>
      <c r="AU408" s="1083"/>
      <c r="AV408" s="1083"/>
      <c r="AW408" s="1083"/>
      <c r="AX408" s="1083"/>
      <c r="AY408" s="1083"/>
      <c r="AZ408" s="1083"/>
      <c r="BA408" s="1083"/>
      <c r="BB408" s="1083"/>
      <c r="BC408" s="1083"/>
      <c r="BD408" s="1083"/>
      <c r="BE408" s="1083"/>
      <c r="BF408" s="1083"/>
      <c r="BG408" s="1083"/>
      <c r="BH408" s="1083"/>
      <c r="BI408" s="1083"/>
      <c r="BJ408" s="1083"/>
      <c r="BK408" s="1083"/>
      <c r="BL408" s="1083"/>
      <c r="BM408" s="1083"/>
      <c r="BN408" s="1083"/>
      <c r="BO408" s="1083"/>
      <c r="BP408" s="1083"/>
      <c r="BQ408" s="1083"/>
      <c r="BR408" s="1083"/>
      <c r="BS408" s="1083"/>
      <c r="BT408" s="1083"/>
      <c r="BU408" s="1083"/>
      <c r="BV408" s="1083"/>
      <c r="BW408" s="1083"/>
      <c r="BX408" s="1083"/>
      <c r="BY408" s="1083"/>
      <c r="BZ408" s="1083"/>
      <c r="CA408" s="1083"/>
      <c r="CB408" s="1083"/>
      <c r="CC408" s="1083"/>
      <c r="CD408" s="1083"/>
      <c r="CE408" s="1083"/>
    </row>
    <row r="409" spans="1:83" s="88" customFormat="1" ht="15.75">
      <c r="A409" s="86"/>
      <c r="C409" s="89"/>
      <c r="D409" s="89"/>
      <c r="F409" s="89"/>
      <c r="G409" s="89"/>
      <c r="H409" s="752"/>
      <c r="I409" s="752"/>
      <c r="J409" s="752"/>
      <c r="N409" s="89"/>
      <c r="O409" s="89"/>
      <c r="P409" s="89"/>
      <c r="T409" s="89"/>
      <c r="U409" s="1084"/>
      <c r="V409" s="1084"/>
      <c r="W409" s="1084"/>
      <c r="X409" s="1084"/>
      <c r="Y409" s="1083"/>
      <c r="Z409" s="1083"/>
      <c r="AA409" s="1083"/>
      <c r="AB409" s="1083"/>
      <c r="AC409" s="1083"/>
      <c r="AD409" s="1083"/>
      <c r="AE409" s="1083"/>
      <c r="AF409" s="1083"/>
      <c r="AG409" s="1083"/>
      <c r="AH409" s="1083"/>
      <c r="AI409" s="1083"/>
      <c r="AJ409" s="1083"/>
      <c r="AK409" s="1083"/>
      <c r="AL409" s="1083"/>
      <c r="AM409" s="1083"/>
      <c r="AN409" s="1083"/>
      <c r="AO409" s="1083"/>
      <c r="AP409" s="1083"/>
      <c r="AQ409" s="1083"/>
      <c r="AR409" s="1083"/>
      <c r="AS409" s="1083"/>
      <c r="AT409" s="1083"/>
      <c r="AU409" s="1083"/>
      <c r="AV409" s="1083"/>
      <c r="AW409" s="1083"/>
      <c r="AX409" s="1083"/>
      <c r="AY409" s="1083"/>
      <c r="AZ409" s="1083"/>
      <c r="BA409" s="1083"/>
      <c r="BB409" s="1083"/>
      <c r="BC409" s="1083"/>
      <c r="BD409" s="1083"/>
      <c r="BE409" s="1083"/>
      <c r="BF409" s="1083"/>
      <c r="BG409" s="1083"/>
      <c r="BH409" s="1083"/>
      <c r="BI409" s="1083"/>
      <c r="BJ409" s="1083"/>
      <c r="BK409" s="1083"/>
      <c r="BL409" s="1083"/>
      <c r="BM409" s="1083"/>
      <c r="BN409" s="1083"/>
      <c r="BO409" s="1083"/>
      <c r="BP409" s="1083"/>
      <c r="BQ409" s="1083"/>
      <c r="BR409" s="1083"/>
      <c r="BS409" s="1083"/>
      <c r="BT409" s="1083"/>
      <c r="BU409" s="1083"/>
      <c r="BV409" s="1083"/>
      <c r="BW409" s="1083"/>
      <c r="BX409" s="1083"/>
      <c r="BY409" s="1083"/>
      <c r="BZ409" s="1083"/>
      <c r="CA409" s="1083"/>
      <c r="CB409" s="1083"/>
      <c r="CC409" s="1083"/>
      <c r="CD409" s="1083"/>
      <c r="CE409" s="1083"/>
    </row>
    <row r="410" spans="1:83" s="756" customFormat="1" ht="15.75">
      <c r="A410" s="900" t="s">
        <v>292</v>
      </c>
      <c r="B410" s="900"/>
      <c r="C410" s="900"/>
      <c r="D410" s="900"/>
      <c r="E410" s="900"/>
      <c r="F410" s="900"/>
      <c r="G410" s="900"/>
      <c r="H410" s="900"/>
      <c r="I410" s="753"/>
      <c r="J410" s="753"/>
      <c r="O410" s="170"/>
      <c r="P410" s="170"/>
      <c r="Q410" s="753"/>
      <c r="R410" s="753"/>
      <c r="S410" s="753"/>
      <c r="T410" s="754" t="s">
        <v>776</v>
      </c>
      <c r="U410" s="1167"/>
      <c r="V410" s="1167"/>
      <c r="W410" s="1167"/>
      <c r="X410" s="1124"/>
      <c r="Y410" s="1167"/>
      <c r="Z410" s="1167"/>
      <c r="AA410" s="1167"/>
      <c r="AB410" s="1167"/>
      <c r="AC410" s="1167"/>
      <c r="AD410" s="1167"/>
      <c r="AE410" s="1167"/>
      <c r="AF410" s="1167"/>
      <c r="AG410" s="1167"/>
      <c r="AH410" s="1167"/>
      <c r="AI410" s="1167"/>
      <c r="AJ410" s="1167"/>
      <c r="AK410" s="1167"/>
      <c r="AL410" s="1168"/>
      <c r="AM410" s="1169"/>
      <c r="AN410" s="1169"/>
      <c r="AO410" s="1167"/>
      <c r="AP410" s="1167"/>
      <c r="AQ410" s="1167"/>
      <c r="AR410" s="1167"/>
      <c r="AS410" s="1167"/>
      <c r="AT410" s="1167"/>
      <c r="AU410" s="1167"/>
      <c r="AV410" s="1167"/>
      <c r="AW410" s="1167"/>
      <c r="AX410" s="1169"/>
      <c r="AY410" s="1169"/>
      <c r="AZ410" s="1169"/>
      <c r="BA410" s="1167"/>
      <c r="BB410" s="1167"/>
      <c r="BC410" s="1167"/>
      <c r="BD410" s="1167"/>
      <c r="BE410" s="1167"/>
      <c r="BF410" s="1167"/>
      <c r="BG410" s="1167"/>
      <c r="BH410" s="1167"/>
      <c r="BI410" s="1167"/>
      <c r="BJ410" s="1170"/>
      <c r="BK410" s="1170"/>
      <c r="BL410" s="1167"/>
      <c r="BM410" s="1167"/>
      <c r="BN410" s="1167"/>
      <c r="BO410" s="1167"/>
      <c r="BP410" s="1167"/>
      <c r="BQ410" s="1167"/>
      <c r="BR410" s="1167"/>
      <c r="BS410" s="1167"/>
      <c r="BT410" s="1167"/>
      <c r="BU410" s="1167"/>
      <c r="BV410" s="1167"/>
      <c r="BW410" s="1167"/>
      <c r="BX410" s="1167"/>
      <c r="BY410" s="1167"/>
      <c r="BZ410" s="1167"/>
      <c r="CA410" s="1167"/>
      <c r="CB410" s="1167"/>
      <c r="CC410" s="1167"/>
      <c r="CD410" s="1167"/>
      <c r="CE410" s="1167"/>
    </row>
    <row r="411" spans="1:83" s="755" customFormat="1" ht="63" customHeight="1">
      <c r="A411" s="916" t="s">
        <v>11</v>
      </c>
      <c r="B411" s="914" t="s">
        <v>766</v>
      </c>
      <c r="C411" s="912" t="s">
        <v>1</v>
      </c>
      <c r="D411" s="913"/>
      <c r="E411" s="914" t="s">
        <v>765</v>
      </c>
      <c r="F411" s="912" t="s">
        <v>1</v>
      </c>
      <c r="G411" s="913"/>
      <c r="H411" s="908" t="s">
        <v>2063</v>
      </c>
      <c r="I411" s="909"/>
      <c r="J411" s="910"/>
      <c r="K411" s="918" t="s">
        <v>2061</v>
      </c>
      <c r="L411" s="918"/>
      <c r="M411" s="918"/>
      <c r="N411" s="918" t="s">
        <v>2062</v>
      </c>
      <c r="O411" s="918"/>
      <c r="P411" s="918"/>
      <c r="Q411" s="908" t="s">
        <v>2064</v>
      </c>
      <c r="R411" s="909"/>
      <c r="S411" s="910"/>
      <c r="T411" s="914" t="s">
        <v>2</v>
      </c>
      <c r="U411" s="1171"/>
      <c r="V411" s="1171"/>
      <c r="W411" s="1171"/>
      <c r="X411" s="1171"/>
      <c r="Y411" s="1171"/>
      <c r="Z411" s="1171"/>
      <c r="AA411" s="1171"/>
      <c r="AB411" s="1171"/>
      <c r="AC411" s="1167"/>
      <c r="AD411" s="1167"/>
      <c r="AE411" s="1167"/>
      <c r="AF411" s="1167"/>
      <c r="AG411" s="1172" t="s">
        <v>41</v>
      </c>
      <c r="AH411" s="1173"/>
      <c r="AI411" s="1174"/>
      <c r="AJ411" s="1172" t="s">
        <v>273</v>
      </c>
      <c r="AK411" s="1173"/>
      <c r="AL411" s="1174"/>
      <c r="AM411" s="1169"/>
      <c r="AN411" s="1169"/>
      <c r="AO411" s="1167"/>
      <c r="AP411" s="1167"/>
      <c r="AQ411" s="1167"/>
      <c r="AR411" s="1167"/>
      <c r="AS411" s="1167"/>
      <c r="AT411" s="1167"/>
      <c r="AU411" s="1167"/>
      <c r="AV411" s="1167"/>
      <c r="AW411" s="1167"/>
      <c r="AX411" s="1169"/>
      <c r="AY411" s="1169"/>
      <c r="AZ411" s="1169"/>
      <c r="BA411" s="1167"/>
      <c r="BB411" s="1167"/>
      <c r="BC411" s="1167"/>
      <c r="BD411" s="1167"/>
      <c r="BE411" s="1167"/>
      <c r="BF411" s="1167"/>
      <c r="BG411" s="1167"/>
      <c r="BH411" s="1167"/>
      <c r="BI411" s="1167"/>
      <c r="BJ411" s="1170"/>
      <c r="BK411" s="1170"/>
      <c r="BL411" s="1171"/>
      <c r="BM411" s="1171"/>
      <c r="BN411" s="1171"/>
      <c r="BO411" s="1171"/>
      <c r="BP411" s="1171"/>
      <c r="BQ411" s="1171"/>
      <c r="BR411" s="1171"/>
      <c r="BS411" s="1171"/>
      <c r="BT411" s="1171"/>
      <c r="BU411" s="1171"/>
      <c r="BV411" s="1171"/>
      <c r="BW411" s="1171"/>
      <c r="BX411" s="1171"/>
      <c r="BY411" s="1171"/>
      <c r="BZ411" s="1171"/>
      <c r="CA411" s="1171"/>
      <c r="CB411" s="1171"/>
      <c r="CC411" s="1171"/>
      <c r="CD411" s="1171"/>
      <c r="CE411" s="1171"/>
    </row>
    <row r="412" spans="1:83" s="755" customFormat="1" ht="68.25" customHeight="1">
      <c r="A412" s="917"/>
      <c r="B412" s="915"/>
      <c r="C412" s="97" t="s">
        <v>42</v>
      </c>
      <c r="D412" s="97" t="s">
        <v>4</v>
      </c>
      <c r="E412" s="915"/>
      <c r="F412" s="97" t="s">
        <v>42</v>
      </c>
      <c r="G412" s="97" t="s">
        <v>4</v>
      </c>
      <c r="H412" s="98" t="s">
        <v>5</v>
      </c>
      <c r="I412" s="98" t="s">
        <v>6</v>
      </c>
      <c r="J412" s="98" t="s">
        <v>7</v>
      </c>
      <c r="K412" s="77" t="s">
        <v>5</v>
      </c>
      <c r="L412" s="77" t="s">
        <v>6</v>
      </c>
      <c r="M412" s="77" t="s">
        <v>7</v>
      </c>
      <c r="N412" s="77" t="s">
        <v>5</v>
      </c>
      <c r="O412" s="77" t="s">
        <v>6</v>
      </c>
      <c r="P412" s="77" t="s">
        <v>7</v>
      </c>
      <c r="Q412" s="97" t="s">
        <v>5</v>
      </c>
      <c r="R412" s="97" t="s">
        <v>6</v>
      </c>
      <c r="S412" s="97" t="s">
        <v>7</v>
      </c>
      <c r="T412" s="915"/>
      <c r="U412" s="1171"/>
      <c r="V412" s="1171"/>
      <c r="W412" s="1171"/>
      <c r="X412" s="1171"/>
      <c r="Y412" s="1171"/>
      <c r="Z412" s="1171"/>
      <c r="AA412" s="1171"/>
      <c r="AB412" s="1171"/>
      <c r="AC412" s="1167"/>
      <c r="AD412" s="1167"/>
      <c r="AE412" s="1167"/>
      <c r="AF412" s="1167"/>
      <c r="AG412" s="1175" t="s">
        <v>5</v>
      </c>
      <c r="AH412" s="1175" t="s">
        <v>6</v>
      </c>
      <c r="AI412" s="1175" t="s">
        <v>7</v>
      </c>
      <c r="AJ412" s="1175" t="s">
        <v>5</v>
      </c>
      <c r="AK412" s="1175" t="s">
        <v>6</v>
      </c>
      <c r="AL412" s="1175" t="s">
        <v>7</v>
      </c>
      <c r="AM412" s="1169"/>
      <c r="AN412" s="1169"/>
      <c r="AO412" s="1167"/>
      <c r="AP412" s="1167"/>
      <c r="AQ412" s="1167"/>
      <c r="AR412" s="1167"/>
      <c r="AS412" s="1167"/>
      <c r="AT412" s="1167"/>
      <c r="AU412" s="1167"/>
      <c r="AV412" s="1167"/>
      <c r="AW412" s="1167"/>
      <c r="AX412" s="1169"/>
      <c r="AY412" s="1169"/>
      <c r="AZ412" s="1169"/>
      <c r="BA412" s="1167"/>
      <c r="BB412" s="1167"/>
      <c r="BC412" s="1167"/>
      <c r="BD412" s="1167"/>
      <c r="BE412" s="1167"/>
      <c r="BF412" s="1167"/>
      <c r="BG412" s="1167"/>
      <c r="BH412" s="1167"/>
      <c r="BI412" s="1167"/>
      <c r="BJ412" s="1170"/>
      <c r="BK412" s="1170"/>
      <c r="BL412" s="1171"/>
      <c r="BM412" s="1171"/>
      <c r="BN412" s="1171"/>
      <c r="BO412" s="1171"/>
      <c r="BP412" s="1171"/>
      <c r="BQ412" s="1171"/>
      <c r="BR412" s="1171"/>
      <c r="BS412" s="1171"/>
      <c r="BT412" s="1171"/>
      <c r="BU412" s="1171"/>
      <c r="BV412" s="1171"/>
      <c r="BW412" s="1171"/>
      <c r="BX412" s="1171"/>
      <c r="BY412" s="1171"/>
      <c r="BZ412" s="1171"/>
      <c r="CA412" s="1171"/>
      <c r="CB412" s="1171"/>
      <c r="CC412" s="1171"/>
      <c r="CD412" s="1171"/>
      <c r="CE412" s="1171"/>
    </row>
    <row r="413" spans="1:83" s="755" customFormat="1" ht="21" customHeight="1">
      <c r="A413" s="766">
        <v>1</v>
      </c>
      <c r="B413" s="771">
        <v>2</v>
      </c>
      <c r="C413" s="766">
        <v>3</v>
      </c>
      <c r="D413" s="771">
        <v>4</v>
      </c>
      <c r="E413" s="766">
        <v>5</v>
      </c>
      <c r="F413" s="771">
        <v>6</v>
      </c>
      <c r="G413" s="766">
        <v>7</v>
      </c>
      <c r="H413" s="771">
        <v>8</v>
      </c>
      <c r="I413" s="766">
        <v>9</v>
      </c>
      <c r="J413" s="771">
        <v>10</v>
      </c>
      <c r="K413" s="766">
        <v>11</v>
      </c>
      <c r="L413" s="771">
        <v>12</v>
      </c>
      <c r="M413" s="766">
        <v>13</v>
      </c>
      <c r="N413" s="771">
        <v>14</v>
      </c>
      <c r="O413" s="766">
        <v>15</v>
      </c>
      <c r="P413" s="771">
        <v>16</v>
      </c>
      <c r="Q413" s="766">
        <v>17</v>
      </c>
      <c r="R413" s="771">
        <v>18</v>
      </c>
      <c r="S413" s="766">
        <v>19</v>
      </c>
      <c r="T413" s="771">
        <v>20</v>
      </c>
      <c r="U413" s="1171"/>
      <c r="V413" s="1171"/>
      <c r="W413" s="1171"/>
      <c r="X413" s="1171"/>
      <c r="Y413" s="1171"/>
      <c r="Z413" s="1171"/>
      <c r="AA413" s="1171"/>
      <c r="AB413" s="1171"/>
      <c r="AC413" s="1167"/>
      <c r="AD413" s="1167"/>
      <c r="AE413" s="1167"/>
      <c r="AF413" s="1167"/>
      <c r="AG413" s="1175"/>
      <c r="AH413" s="1175"/>
      <c r="AI413" s="1175"/>
      <c r="AJ413" s="1175"/>
      <c r="AK413" s="1175"/>
      <c r="AL413" s="1175"/>
      <c r="AM413" s="1169"/>
      <c r="AN413" s="1169"/>
      <c r="AO413" s="1167"/>
      <c r="AP413" s="1167"/>
      <c r="AQ413" s="1167"/>
      <c r="AR413" s="1167"/>
      <c r="AS413" s="1167"/>
      <c r="AT413" s="1167"/>
      <c r="AU413" s="1167"/>
      <c r="AV413" s="1167"/>
      <c r="AW413" s="1167"/>
      <c r="AX413" s="1169"/>
      <c r="AY413" s="1169"/>
      <c r="AZ413" s="1169"/>
      <c r="BA413" s="1167"/>
      <c r="BB413" s="1167"/>
      <c r="BC413" s="1167"/>
      <c r="BD413" s="1167"/>
      <c r="BE413" s="1167"/>
      <c r="BF413" s="1167"/>
      <c r="BG413" s="1167"/>
      <c r="BH413" s="1167"/>
      <c r="BI413" s="1167"/>
      <c r="BJ413" s="1170"/>
      <c r="BK413" s="1170"/>
      <c r="BL413" s="1171"/>
      <c r="BM413" s="1171"/>
      <c r="BN413" s="1171"/>
      <c r="BO413" s="1171"/>
      <c r="BP413" s="1171"/>
      <c r="BQ413" s="1171"/>
      <c r="BR413" s="1171"/>
      <c r="BS413" s="1171"/>
      <c r="BT413" s="1171"/>
      <c r="BU413" s="1171"/>
      <c r="BV413" s="1171"/>
      <c r="BW413" s="1171"/>
      <c r="BX413" s="1171"/>
      <c r="BY413" s="1171"/>
      <c r="BZ413" s="1171"/>
      <c r="CA413" s="1171"/>
      <c r="CB413" s="1171"/>
      <c r="CC413" s="1171"/>
      <c r="CD413" s="1171"/>
      <c r="CE413" s="1171"/>
    </row>
    <row r="414" spans="1:83" s="756" customFormat="1" ht="31.5">
      <c r="A414" s="149" t="s">
        <v>387</v>
      </c>
      <c r="B414" s="757" t="s">
        <v>275</v>
      </c>
      <c r="C414" s="163"/>
      <c r="D414" s="163"/>
      <c r="E414" s="163" t="s">
        <v>43</v>
      </c>
      <c r="F414" s="163" t="s">
        <v>44</v>
      </c>
      <c r="G414" s="163" t="s">
        <v>45</v>
      </c>
      <c r="H414" s="674">
        <v>2100</v>
      </c>
      <c r="I414" s="674">
        <v>1680</v>
      </c>
      <c r="J414" s="674">
        <v>1260</v>
      </c>
      <c r="K414" s="149">
        <v>1.25</v>
      </c>
      <c r="L414" s="150">
        <v>1.2</v>
      </c>
      <c r="M414" s="149">
        <v>1.1499999999999999</v>
      </c>
      <c r="N414" s="162">
        <f>H414*K414</f>
        <v>2625</v>
      </c>
      <c r="O414" s="162">
        <f t="shared" ref="O414:P414" si="5">I414*L414</f>
        <v>2016</v>
      </c>
      <c r="P414" s="162">
        <f t="shared" si="5"/>
        <v>1449</v>
      </c>
      <c r="Q414" s="758">
        <v>2700</v>
      </c>
      <c r="R414" s="758">
        <v>2100</v>
      </c>
      <c r="S414" s="758">
        <v>1500</v>
      </c>
      <c r="T414" s="161" t="s">
        <v>276</v>
      </c>
      <c r="U414" s="1167"/>
      <c r="V414" s="1167"/>
      <c r="W414" s="1167"/>
      <c r="X414" s="1167"/>
      <c r="Y414" s="1167"/>
      <c r="Z414" s="1167"/>
      <c r="AA414" s="1167"/>
      <c r="AB414" s="1167"/>
      <c r="AC414" s="1167"/>
      <c r="AD414" s="1167"/>
      <c r="AE414" s="1167"/>
      <c r="AF414" s="1167"/>
      <c r="AG414" s="1176">
        <v>1.25</v>
      </c>
      <c r="AH414" s="1177">
        <v>1.2</v>
      </c>
      <c r="AI414" s="1176">
        <v>1.1499999999999999</v>
      </c>
      <c r="AJ414" s="1177">
        <v>1.2858749999999999</v>
      </c>
      <c r="AK414" s="1177">
        <v>1.23444</v>
      </c>
      <c r="AL414" s="1177">
        <v>1.1830049999999999</v>
      </c>
      <c r="AM414" s="1169"/>
      <c r="AN414" s="1169"/>
      <c r="AO414" s="1167"/>
      <c r="AP414" s="1167"/>
      <c r="AQ414" s="1167"/>
      <c r="AR414" s="1167"/>
      <c r="AS414" s="1167"/>
      <c r="AT414" s="1167"/>
      <c r="AU414" s="1167"/>
      <c r="AV414" s="1167"/>
      <c r="AW414" s="1167"/>
      <c r="AX414" s="1169"/>
      <c r="AY414" s="1169"/>
      <c r="AZ414" s="1169"/>
      <c r="BA414" s="1167"/>
      <c r="BB414" s="1167"/>
      <c r="BC414" s="1167"/>
      <c r="BD414" s="1167"/>
      <c r="BE414" s="1167"/>
      <c r="BF414" s="1167"/>
      <c r="BG414" s="1167"/>
      <c r="BH414" s="1167"/>
      <c r="BI414" s="1167"/>
      <c r="BJ414" s="1170"/>
      <c r="BK414" s="1170"/>
      <c r="BL414" s="1167"/>
      <c r="BM414" s="1167"/>
      <c r="BN414" s="1167"/>
      <c r="BO414" s="1167"/>
      <c r="BP414" s="1167"/>
      <c r="BQ414" s="1167"/>
      <c r="BR414" s="1167"/>
      <c r="BS414" s="1167"/>
      <c r="BT414" s="1167"/>
      <c r="BU414" s="1167"/>
      <c r="BV414" s="1167"/>
      <c r="BW414" s="1167"/>
      <c r="BX414" s="1167"/>
      <c r="BY414" s="1167"/>
      <c r="BZ414" s="1167"/>
      <c r="CA414" s="1167"/>
      <c r="CB414" s="1167"/>
      <c r="CC414" s="1167"/>
      <c r="CD414" s="1167"/>
      <c r="CE414" s="1167"/>
    </row>
    <row r="415" spans="1:83" s="756" customFormat="1" ht="63" customHeight="1">
      <c r="A415" s="149" t="s">
        <v>386</v>
      </c>
      <c r="B415" s="757" t="s">
        <v>277</v>
      </c>
      <c r="C415" s="163"/>
      <c r="D415" s="163"/>
      <c r="E415" s="163" t="s">
        <v>62</v>
      </c>
      <c r="F415" s="163" t="s">
        <v>49</v>
      </c>
      <c r="G415" s="163" t="s">
        <v>44</v>
      </c>
      <c r="H415" s="674">
        <v>820</v>
      </c>
      <c r="I415" s="674"/>
      <c r="J415" s="674"/>
      <c r="K415" s="149">
        <v>1.25</v>
      </c>
      <c r="L415" s="150"/>
      <c r="M415" s="149"/>
      <c r="N415" s="162">
        <f t="shared" ref="N415:P420" si="6">H415*K415</f>
        <v>1025</v>
      </c>
      <c r="O415" s="162"/>
      <c r="P415" s="162"/>
      <c r="Q415" s="758">
        <v>1100</v>
      </c>
      <c r="R415" s="758"/>
      <c r="S415" s="758"/>
      <c r="T415" s="161" t="s">
        <v>276</v>
      </c>
      <c r="U415" s="1167"/>
      <c r="V415" s="1167"/>
      <c r="W415" s="1167"/>
      <c r="X415" s="1167"/>
      <c r="Y415" s="1167"/>
      <c r="Z415" s="1167"/>
      <c r="AA415" s="1167"/>
      <c r="AB415" s="1167"/>
      <c r="AC415" s="1167"/>
      <c r="AD415" s="1167"/>
      <c r="AE415" s="1167"/>
      <c r="AF415" s="1167"/>
      <c r="AG415" s="1176">
        <v>1.25</v>
      </c>
      <c r="AH415" s="1177">
        <v>1.2</v>
      </c>
      <c r="AI415" s="1176">
        <v>1.1499999999999999</v>
      </c>
      <c r="AJ415" s="1177">
        <v>1.2858749999999999</v>
      </c>
      <c r="AK415" s="1177">
        <v>1.23444</v>
      </c>
      <c r="AL415" s="1177">
        <v>1.1830049999999999</v>
      </c>
      <c r="AM415" s="1169"/>
      <c r="AN415" s="1169"/>
      <c r="AO415" s="1167"/>
      <c r="AP415" s="1167"/>
      <c r="AQ415" s="1167"/>
      <c r="AR415" s="1167"/>
      <c r="AS415" s="1167"/>
      <c r="AT415" s="1167"/>
      <c r="AU415" s="1167"/>
      <c r="AV415" s="1167"/>
      <c r="AW415" s="1167"/>
      <c r="AX415" s="1169"/>
      <c r="AY415" s="1169"/>
      <c r="AZ415" s="1169"/>
      <c r="BA415" s="1167"/>
      <c r="BB415" s="1167"/>
      <c r="BC415" s="1167"/>
      <c r="BD415" s="1167"/>
      <c r="BE415" s="1167"/>
      <c r="BF415" s="1167"/>
      <c r="BG415" s="1167"/>
      <c r="BH415" s="1167"/>
      <c r="BI415" s="1167"/>
      <c r="BJ415" s="1170"/>
      <c r="BK415" s="1170"/>
      <c r="BL415" s="1167"/>
      <c r="BM415" s="1167"/>
      <c r="BN415" s="1167"/>
      <c r="BO415" s="1167"/>
      <c r="BP415" s="1167"/>
      <c r="BQ415" s="1167"/>
      <c r="BR415" s="1167"/>
      <c r="BS415" s="1167"/>
      <c r="BT415" s="1167"/>
      <c r="BU415" s="1167"/>
      <c r="BV415" s="1167"/>
      <c r="BW415" s="1167"/>
      <c r="BX415" s="1167"/>
      <c r="BY415" s="1167"/>
      <c r="BZ415" s="1167"/>
      <c r="CA415" s="1167"/>
      <c r="CB415" s="1167"/>
      <c r="CC415" s="1167"/>
      <c r="CD415" s="1167"/>
      <c r="CE415" s="1167"/>
    </row>
    <row r="416" spans="1:83" s="756" customFormat="1" ht="31.5">
      <c r="A416" s="149" t="s">
        <v>385</v>
      </c>
      <c r="B416" s="757" t="s">
        <v>277</v>
      </c>
      <c r="C416" s="163"/>
      <c r="D416" s="163" t="s">
        <v>388</v>
      </c>
      <c r="E416" s="163" t="s">
        <v>47</v>
      </c>
      <c r="F416" s="163" t="s">
        <v>48</v>
      </c>
      <c r="G416" s="163" t="s">
        <v>49</v>
      </c>
      <c r="H416" s="674">
        <v>820</v>
      </c>
      <c r="I416" s="674"/>
      <c r="J416" s="674"/>
      <c r="K416" s="149">
        <v>1.25</v>
      </c>
      <c r="L416" s="150"/>
      <c r="M416" s="149"/>
      <c r="N416" s="162">
        <f t="shared" si="6"/>
        <v>1025</v>
      </c>
      <c r="O416" s="162"/>
      <c r="P416" s="162"/>
      <c r="Q416" s="758">
        <v>1100</v>
      </c>
      <c r="R416" s="758"/>
      <c r="S416" s="758"/>
      <c r="T416" s="161" t="s">
        <v>276</v>
      </c>
      <c r="U416" s="1167"/>
      <c r="V416" s="1167"/>
      <c r="W416" s="1167"/>
      <c r="X416" s="1167"/>
      <c r="Y416" s="1167"/>
      <c r="Z416" s="1167"/>
      <c r="AA416" s="1167"/>
      <c r="AB416" s="1167"/>
      <c r="AC416" s="1167"/>
      <c r="AD416" s="1167"/>
      <c r="AE416" s="1167"/>
      <c r="AF416" s="1167"/>
      <c r="AG416" s="1176">
        <v>1.25</v>
      </c>
      <c r="AH416" s="1177">
        <v>1.2</v>
      </c>
      <c r="AI416" s="1176">
        <v>1.1499999999999999</v>
      </c>
      <c r="AJ416" s="1177">
        <v>1.2858749999999999</v>
      </c>
      <c r="AK416" s="1177">
        <v>1.23444</v>
      </c>
      <c r="AL416" s="1177">
        <v>1.1830049999999999</v>
      </c>
      <c r="AM416" s="1169"/>
      <c r="AN416" s="1169"/>
      <c r="AO416" s="1167"/>
      <c r="AP416" s="1167"/>
      <c r="AQ416" s="1167"/>
      <c r="AR416" s="1167"/>
      <c r="AS416" s="1167"/>
      <c r="AT416" s="1167"/>
      <c r="AU416" s="1167"/>
      <c r="AV416" s="1167"/>
      <c r="AW416" s="1167"/>
      <c r="AX416" s="1169"/>
      <c r="AY416" s="1169"/>
      <c r="AZ416" s="1169"/>
      <c r="BA416" s="1167"/>
      <c r="BB416" s="1167"/>
      <c r="BC416" s="1167"/>
      <c r="BD416" s="1167"/>
      <c r="BE416" s="1167"/>
      <c r="BF416" s="1167"/>
      <c r="BG416" s="1167"/>
      <c r="BH416" s="1167"/>
      <c r="BI416" s="1167"/>
      <c r="BJ416" s="1170"/>
      <c r="BK416" s="1170"/>
      <c r="BL416" s="1167"/>
      <c r="BM416" s="1167"/>
      <c r="BN416" s="1167"/>
      <c r="BO416" s="1167"/>
      <c r="BP416" s="1167"/>
      <c r="BQ416" s="1167"/>
      <c r="BR416" s="1167"/>
      <c r="BS416" s="1167"/>
      <c r="BT416" s="1167"/>
      <c r="BU416" s="1167"/>
      <c r="BV416" s="1167"/>
      <c r="BW416" s="1167"/>
      <c r="BX416" s="1167"/>
      <c r="BY416" s="1167"/>
      <c r="BZ416" s="1167"/>
      <c r="CA416" s="1167"/>
      <c r="CB416" s="1167"/>
      <c r="CC416" s="1167"/>
      <c r="CD416" s="1167"/>
      <c r="CE416" s="1167"/>
    </row>
    <row r="417" spans="1:83" s="756" customFormat="1" ht="31.5">
      <c r="A417" s="149" t="s">
        <v>384</v>
      </c>
      <c r="B417" s="757" t="s">
        <v>278</v>
      </c>
      <c r="C417" s="163"/>
      <c r="D417" s="163"/>
      <c r="E417" s="163" t="s">
        <v>50</v>
      </c>
      <c r="F417" s="163" t="s">
        <v>51</v>
      </c>
      <c r="G417" s="163" t="s">
        <v>52</v>
      </c>
      <c r="H417" s="674">
        <v>1400</v>
      </c>
      <c r="I417" s="674">
        <v>1120</v>
      </c>
      <c r="J417" s="674">
        <v>840</v>
      </c>
      <c r="K417" s="149">
        <v>1.25</v>
      </c>
      <c r="L417" s="150">
        <v>1.2</v>
      </c>
      <c r="M417" s="149">
        <v>1.1499999999999999</v>
      </c>
      <c r="N417" s="162">
        <f t="shared" si="6"/>
        <v>1750</v>
      </c>
      <c r="O417" s="162">
        <f t="shared" si="6"/>
        <v>1344</v>
      </c>
      <c r="P417" s="162">
        <f t="shared" si="6"/>
        <v>965.99999999999989</v>
      </c>
      <c r="Q417" s="758">
        <v>1800</v>
      </c>
      <c r="R417" s="758">
        <v>1400</v>
      </c>
      <c r="S417" s="758">
        <v>990</v>
      </c>
      <c r="T417" s="161" t="s">
        <v>276</v>
      </c>
      <c r="U417" s="1167"/>
      <c r="V417" s="1167"/>
      <c r="W417" s="1167"/>
      <c r="X417" s="1167"/>
      <c r="Y417" s="1167"/>
      <c r="Z417" s="1167"/>
      <c r="AA417" s="1167"/>
      <c r="AB417" s="1167"/>
      <c r="AC417" s="1167"/>
      <c r="AD417" s="1167"/>
      <c r="AE417" s="1167"/>
      <c r="AF417" s="1167"/>
      <c r="AG417" s="1176">
        <v>1.25</v>
      </c>
      <c r="AH417" s="1177">
        <v>1.2</v>
      </c>
      <c r="AI417" s="1176">
        <v>1.1499999999999999</v>
      </c>
      <c r="AJ417" s="1177">
        <v>1.2858749999999999</v>
      </c>
      <c r="AK417" s="1177">
        <v>1.23444</v>
      </c>
      <c r="AL417" s="1177">
        <v>1.1830049999999999</v>
      </c>
      <c r="AM417" s="1169"/>
      <c r="AN417" s="1169"/>
      <c r="AO417" s="1167"/>
      <c r="AP417" s="1167"/>
      <c r="AQ417" s="1167"/>
      <c r="AR417" s="1167"/>
      <c r="AS417" s="1167"/>
      <c r="AT417" s="1167"/>
      <c r="AU417" s="1167"/>
      <c r="AV417" s="1167"/>
      <c r="AW417" s="1167"/>
      <c r="AX417" s="1169"/>
      <c r="AY417" s="1169"/>
      <c r="AZ417" s="1169"/>
      <c r="BA417" s="1167"/>
      <c r="BB417" s="1167"/>
      <c r="BC417" s="1167"/>
      <c r="BD417" s="1167"/>
      <c r="BE417" s="1167"/>
      <c r="BF417" s="1167"/>
      <c r="BG417" s="1167"/>
      <c r="BH417" s="1167"/>
      <c r="BI417" s="1167"/>
      <c r="BJ417" s="1170"/>
      <c r="BK417" s="1170"/>
      <c r="BL417" s="1167"/>
      <c r="BM417" s="1167"/>
      <c r="BN417" s="1167"/>
      <c r="BO417" s="1167"/>
      <c r="BP417" s="1167"/>
      <c r="BQ417" s="1167"/>
      <c r="BR417" s="1167"/>
      <c r="BS417" s="1167"/>
      <c r="BT417" s="1167"/>
      <c r="BU417" s="1167"/>
      <c r="BV417" s="1167"/>
      <c r="BW417" s="1167"/>
      <c r="BX417" s="1167"/>
      <c r="BY417" s="1167"/>
      <c r="BZ417" s="1167"/>
      <c r="CA417" s="1167"/>
      <c r="CB417" s="1167"/>
      <c r="CC417" s="1167"/>
      <c r="CD417" s="1167"/>
      <c r="CE417" s="1167"/>
    </row>
    <row r="418" spans="1:83" s="756" customFormat="1" ht="15.75" customHeight="1">
      <c r="A418" s="149" t="s">
        <v>383</v>
      </c>
      <c r="B418" s="757" t="s">
        <v>277</v>
      </c>
      <c r="C418" s="163"/>
      <c r="D418" s="163"/>
      <c r="E418" s="163" t="s">
        <v>53</v>
      </c>
      <c r="F418" s="163" t="s">
        <v>48</v>
      </c>
      <c r="G418" s="163" t="s">
        <v>44</v>
      </c>
      <c r="H418" s="674">
        <v>820</v>
      </c>
      <c r="I418" s="674"/>
      <c r="J418" s="674"/>
      <c r="K418" s="149">
        <v>1.25</v>
      </c>
      <c r="L418" s="150">
        <v>1.2</v>
      </c>
      <c r="M418" s="149">
        <v>1.1499999999999999</v>
      </c>
      <c r="N418" s="162">
        <f t="shared" si="6"/>
        <v>1025</v>
      </c>
      <c r="O418" s="162"/>
      <c r="P418" s="162"/>
      <c r="Q418" s="758">
        <v>1100</v>
      </c>
      <c r="R418" s="758"/>
      <c r="S418" s="758"/>
      <c r="T418" s="161" t="s">
        <v>276</v>
      </c>
      <c r="U418" s="1167"/>
      <c r="V418" s="1167"/>
      <c r="W418" s="1167"/>
      <c r="X418" s="1167"/>
      <c r="Y418" s="1167"/>
      <c r="Z418" s="1167"/>
      <c r="AA418" s="1167"/>
      <c r="AB418" s="1167"/>
      <c r="AC418" s="1167"/>
      <c r="AD418" s="1167"/>
      <c r="AE418" s="1167"/>
      <c r="AF418" s="1167"/>
      <c r="AG418" s="1176">
        <v>1.25</v>
      </c>
      <c r="AH418" s="1177">
        <v>1.2</v>
      </c>
      <c r="AI418" s="1176">
        <v>1.1499999999999999</v>
      </c>
      <c r="AJ418" s="1177">
        <v>1.2858749999999999</v>
      </c>
      <c r="AK418" s="1177">
        <v>1.23444</v>
      </c>
      <c r="AL418" s="1177">
        <v>1.1830049999999999</v>
      </c>
      <c r="AM418" s="1169"/>
      <c r="AN418" s="1169"/>
      <c r="AO418" s="1167"/>
      <c r="AP418" s="1167"/>
      <c r="AQ418" s="1167"/>
      <c r="AR418" s="1167"/>
      <c r="AS418" s="1167"/>
      <c r="AT418" s="1167"/>
      <c r="AU418" s="1167"/>
      <c r="AV418" s="1167"/>
      <c r="AW418" s="1167"/>
      <c r="AX418" s="1169"/>
      <c r="AY418" s="1169"/>
      <c r="AZ418" s="1169"/>
      <c r="BA418" s="1167"/>
      <c r="BB418" s="1167"/>
      <c r="BC418" s="1167"/>
      <c r="BD418" s="1167"/>
      <c r="BE418" s="1167"/>
      <c r="BF418" s="1167"/>
      <c r="BG418" s="1167"/>
      <c r="BH418" s="1167"/>
      <c r="BI418" s="1167"/>
      <c r="BJ418" s="1170"/>
      <c r="BK418" s="1170"/>
      <c r="BL418" s="1167"/>
      <c r="BM418" s="1167"/>
      <c r="BN418" s="1167"/>
      <c r="BO418" s="1167"/>
      <c r="BP418" s="1167"/>
      <c r="BQ418" s="1167"/>
      <c r="BR418" s="1167"/>
      <c r="BS418" s="1167"/>
      <c r="BT418" s="1167"/>
      <c r="BU418" s="1167"/>
      <c r="BV418" s="1167"/>
      <c r="BW418" s="1167"/>
      <c r="BX418" s="1167"/>
      <c r="BY418" s="1167"/>
      <c r="BZ418" s="1167"/>
      <c r="CA418" s="1167"/>
      <c r="CB418" s="1167"/>
      <c r="CC418" s="1167"/>
      <c r="CD418" s="1167"/>
      <c r="CE418" s="1167"/>
    </row>
    <row r="419" spans="1:83" s="756" customFormat="1" ht="31.5">
      <c r="A419" s="149" t="s">
        <v>382</v>
      </c>
      <c r="B419" s="757" t="s">
        <v>279</v>
      </c>
      <c r="C419" s="163"/>
      <c r="D419" s="163"/>
      <c r="E419" s="163" t="s">
        <v>54</v>
      </c>
      <c r="F419" s="163" t="s">
        <v>52</v>
      </c>
      <c r="G419" s="163" t="s">
        <v>55</v>
      </c>
      <c r="H419" s="674">
        <v>1100</v>
      </c>
      <c r="I419" s="674">
        <v>880</v>
      </c>
      <c r="J419" s="674">
        <v>660</v>
      </c>
      <c r="K419" s="149">
        <v>1.25</v>
      </c>
      <c r="L419" s="150">
        <v>1.2</v>
      </c>
      <c r="M419" s="149">
        <v>1.1499999999999999</v>
      </c>
      <c r="N419" s="162">
        <f t="shared" si="6"/>
        <v>1375</v>
      </c>
      <c r="O419" s="162">
        <f t="shared" si="6"/>
        <v>1056</v>
      </c>
      <c r="P419" s="162">
        <f t="shared" si="6"/>
        <v>758.99999999999989</v>
      </c>
      <c r="Q419" s="758">
        <v>1400</v>
      </c>
      <c r="R419" s="758">
        <v>1090</v>
      </c>
      <c r="S419" s="758">
        <v>780</v>
      </c>
      <c r="T419" s="161" t="s">
        <v>276</v>
      </c>
      <c r="U419" s="1167"/>
      <c r="V419" s="1167"/>
      <c r="W419" s="1167"/>
      <c r="X419" s="1167"/>
      <c r="Y419" s="1167"/>
      <c r="Z419" s="1167"/>
      <c r="AA419" s="1167"/>
      <c r="AB419" s="1167"/>
      <c r="AC419" s="1167"/>
      <c r="AD419" s="1167"/>
      <c r="AE419" s="1167"/>
      <c r="AF419" s="1167"/>
      <c r="AG419" s="1176">
        <v>1.25</v>
      </c>
      <c r="AH419" s="1177">
        <v>1.2</v>
      </c>
      <c r="AI419" s="1176">
        <v>1.1499999999999999</v>
      </c>
      <c r="AJ419" s="1177">
        <v>1.2858749999999999</v>
      </c>
      <c r="AK419" s="1177">
        <v>1.23444</v>
      </c>
      <c r="AL419" s="1177">
        <v>1.1830049999999999</v>
      </c>
      <c r="AM419" s="1169"/>
      <c r="AN419" s="1169"/>
      <c r="AO419" s="1167"/>
      <c r="AP419" s="1167"/>
      <c r="AQ419" s="1167"/>
      <c r="AR419" s="1167"/>
      <c r="AS419" s="1167"/>
      <c r="AT419" s="1167"/>
      <c r="AU419" s="1167"/>
      <c r="AV419" s="1167"/>
      <c r="AW419" s="1167"/>
      <c r="AX419" s="1169"/>
      <c r="AY419" s="1169"/>
      <c r="AZ419" s="1169"/>
      <c r="BA419" s="1167"/>
      <c r="BB419" s="1167"/>
      <c r="BC419" s="1167"/>
      <c r="BD419" s="1167"/>
      <c r="BE419" s="1167"/>
      <c r="BF419" s="1167"/>
      <c r="BG419" s="1167"/>
      <c r="BH419" s="1167"/>
      <c r="BI419" s="1167"/>
      <c r="BJ419" s="1170"/>
      <c r="BK419" s="1170"/>
      <c r="BL419" s="1167"/>
      <c r="BM419" s="1167"/>
      <c r="BN419" s="1167"/>
      <c r="BO419" s="1167"/>
      <c r="BP419" s="1167"/>
      <c r="BQ419" s="1167"/>
      <c r="BR419" s="1167"/>
      <c r="BS419" s="1167"/>
      <c r="BT419" s="1167"/>
      <c r="BU419" s="1167"/>
      <c r="BV419" s="1167"/>
      <c r="BW419" s="1167"/>
      <c r="BX419" s="1167"/>
      <c r="BY419" s="1167"/>
      <c r="BZ419" s="1167"/>
      <c r="CA419" s="1167"/>
      <c r="CB419" s="1167"/>
      <c r="CC419" s="1167"/>
      <c r="CD419" s="1167"/>
      <c r="CE419" s="1167"/>
    </row>
    <row r="420" spans="1:83" s="756" customFormat="1" ht="31.5">
      <c r="A420" s="149" t="s">
        <v>381</v>
      </c>
      <c r="B420" s="757" t="s">
        <v>280</v>
      </c>
      <c r="C420" s="163"/>
      <c r="D420" s="163"/>
      <c r="E420" s="163" t="s">
        <v>56</v>
      </c>
      <c r="F420" s="163" t="s">
        <v>51</v>
      </c>
      <c r="G420" s="163" t="s">
        <v>57</v>
      </c>
      <c r="H420" s="674">
        <v>1140</v>
      </c>
      <c r="I420" s="674">
        <v>910</v>
      </c>
      <c r="J420" s="674">
        <v>680</v>
      </c>
      <c r="K420" s="149">
        <v>1.25</v>
      </c>
      <c r="L420" s="150">
        <v>1.2</v>
      </c>
      <c r="M420" s="149">
        <v>1.1499999999999999</v>
      </c>
      <c r="N420" s="162">
        <f t="shared" si="6"/>
        <v>1425</v>
      </c>
      <c r="O420" s="162">
        <f t="shared" si="6"/>
        <v>1092</v>
      </c>
      <c r="P420" s="162">
        <f t="shared" si="6"/>
        <v>781.99999999999989</v>
      </c>
      <c r="Q420" s="758">
        <v>1500</v>
      </c>
      <c r="R420" s="758">
        <v>1100</v>
      </c>
      <c r="S420" s="758">
        <v>800</v>
      </c>
      <c r="T420" s="161" t="s">
        <v>276</v>
      </c>
      <c r="U420" s="1167"/>
      <c r="V420" s="1167"/>
      <c r="W420" s="1167"/>
      <c r="X420" s="1167"/>
      <c r="Y420" s="1167"/>
      <c r="Z420" s="1167"/>
      <c r="AA420" s="1167"/>
      <c r="AB420" s="1167"/>
      <c r="AC420" s="1167"/>
      <c r="AD420" s="1167"/>
      <c r="AE420" s="1167"/>
      <c r="AF420" s="1167"/>
      <c r="AG420" s="1176">
        <v>1.25</v>
      </c>
      <c r="AH420" s="1177">
        <v>1.2</v>
      </c>
      <c r="AI420" s="1176">
        <v>1.1499999999999999</v>
      </c>
      <c r="AJ420" s="1177">
        <v>1.2858749999999999</v>
      </c>
      <c r="AK420" s="1177">
        <v>1.23444</v>
      </c>
      <c r="AL420" s="1177">
        <v>1.1830049999999999</v>
      </c>
      <c r="AM420" s="1169"/>
      <c r="AN420" s="1169"/>
      <c r="AO420" s="1167"/>
      <c r="AP420" s="1167"/>
      <c r="AQ420" s="1167"/>
      <c r="AR420" s="1167"/>
      <c r="AS420" s="1167"/>
      <c r="AT420" s="1167"/>
      <c r="AU420" s="1167"/>
      <c r="AV420" s="1167"/>
      <c r="AW420" s="1167"/>
      <c r="AX420" s="1169"/>
      <c r="AY420" s="1169"/>
      <c r="AZ420" s="1169"/>
      <c r="BA420" s="1167"/>
      <c r="BB420" s="1167"/>
      <c r="BC420" s="1167"/>
      <c r="BD420" s="1167"/>
      <c r="BE420" s="1167"/>
      <c r="BF420" s="1167"/>
      <c r="BG420" s="1167"/>
      <c r="BH420" s="1167"/>
      <c r="BI420" s="1167"/>
      <c r="BJ420" s="1170"/>
      <c r="BK420" s="1170"/>
      <c r="BL420" s="1167"/>
      <c r="BM420" s="1167"/>
      <c r="BN420" s="1167"/>
      <c r="BO420" s="1167"/>
      <c r="BP420" s="1167"/>
      <c r="BQ420" s="1167"/>
      <c r="BR420" s="1167"/>
      <c r="BS420" s="1167"/>
      <c r="BT420" s="1167"/>
      <c r="BU420" s="1167"/>
      <c r="BV420" s="1167"/>
      <c r="BW420" s="1167"/>
      <c r="BX420" s="1167"/>
      <c r="BY420" s="1167"/>
      <c r="BZ420" s="1167"/>
      <c r="CA420" s="1167"/>
      <c r="CB420" s="1167"/>
      <c r="CC420" s="1167"/>
      <c r="CD420" s="1167"/>
      <c r="CE420" s="1167"/>
    </row>
    <row r="421" spans="1:83" s="756" customFormat="1" ht="15.75">
      <c r="A421" s="147"/>
      <c r="B421" s="759"/>
      <c r="C421" s="167"/>
      <c r="D421" s="167"/>
      <c r="E421" s="167"/>
      <c r="F421" s="167"/>
      <c r="G421" s="167"/>
      <c r="H421" s="692"/>
      <c r="I421" s="692"/>
      <c r="J421" s="692"/>
      <c r="O421" s="762"/>
      <c r="P421" s="762"/>
      <c r="Q421" s="167"/>
      <c r="R421" s="760"/>
      <c r="S421" s="167"/>
      <c r="T421" s="761"/>
      <c r="U421" s="1167"/>
      <c r="V421" s="1167"/>
      <c r="W421" s="1167"/>
      <c r="X421" s="763"/>
      <c r="Y421" s="1167"/>
      <c r="Z421" s="1167"/>
      <c r="AA421" s="1167"/>
      <c r="AB421" s="1167"/>
      <c r="AC421" s="1167"/>
      <c r="AD421" s="1167"/>
      <c r="AE421" s="1167"/>
      <c r="AF421" s="1167"/>
      <c r="AG421" s="1167"/>
      <c r="AH421" s="1167"/>
      <c r="AI421" s="1167"/>
      <c r="AJ421" s="1167"/>
      <c r="AK421" s="1167"/>
      <c r="AL421" s="1168"/>
      <c r="AM421" s="1169"/>
      <c r="AN421" s="1169"/>
      <c r="AO421" s="1167"/>
      <c r="AP421" s="1167"/>
      <c r="AQ421" s="1167"/>
      <c r="AR421" s="1167"/>
      <c r="AS421" s="1167"/>
      <c r="AT421" s="1167"/>
      <c r="AU421" s="1167"/>
      <c r="AV421" s="1167"/>
      <c r="AW421" s="1167"/>
      <c r="AX421" s="1169"/>
      <c r="AY421" s="1169"/>
      <c r="AZ421" s="1169"/>
      <c r="BA421" s="1167"/>
      <c r="BB421" s="1167"/>
      <c r="BC421" s="1167"/>
      <c r="BD421" s="1167"/>
      <c r="BE421" s="1167"/>
      <c r="BF421" s="1167"/>
      <c r="BG421" s="1167"/>
      <c r="BH421" s="1167"/>
      <c r="BI421" s="1167"/>
      <c r="BJ421" s="1170"/>
      <c r="BK421" s="1170"/>
      <c r="BL421" s="1167"/>
      <c r="BM421" s="1167"/>
      <c r="BN421" s="1167"/>
      <c r="BO421" s="1167"/>
      <c r="BP421" s="1167"/>
      <c r="BQ421" s="1167"/>
      <c r="BR421" s="1167"/>
      <c r="BS421" s="1167"/>
      <c r="BT421" s="1167"/>
      <c r="BU421" s="1167"/>
      <c r="BV421" s="1167"/>
      <c r="BW421" s="1167"/>
      <c r="BX421" s="1167"/>
      <c r="BY421" s="1167"/>
      <c r="BZ421" s="1167"/>
      <c r="CA421" s="1167"/>
      <c r="CB421" s="1167"/>
      <c r="CC421" s="1167"/>
      <c r="CD421" s="1167"/>
      <c r="CE421" s="1167"/>
    </row>
    <row r="422" spans="1:83" s="756" customFormat="1" ht="15.75">
      <c r="A422" s="900" t="s">
        <v>293</v>
      </c>
      <c r="B422" s="900"/>
      <c r="C422" s="900"/>
      <c r="D422" s="900"/>
      <c r="E422" s="900"/>
      <c r="F422" s="900"/>
      <c r="G422" s="170"/>
      <c r="H422" s="170"/>
      <c r="I422" s="170"/>
      <c r="J422" s="170"/>
      <c r="O422" s="220"/>
      <c r="P422" s="220"/>
      <c r="Q422" s="170"/>
      <c r="R422" s="170"/>
      <c r="S422" s="170"/>
      <c r="T422" s="221"/>
      <c r="U422" s="1167"/>
      <c r="V422" s="1167"/>
      <c r="W422" s="1167"/>
      <c r="X422" s="1124"/>
      <c r="Y422" s="1167"/>
      <c r="Z422" s="1167"/>
      <c r="AA422" s="1167"/>
      <c r="AB422" s="1167"/>
      <c r="AC422" s="1167"/>
      <c r="AD422" s="1167"/>
      <c r="AE422" s="1167"/>
      <c r="AF422" s="1167"/>
      <c r="AG422" s="1167"/>
      <c r="AH422" s="1167"/>
      <c r="AI422" s="1167"/>
      <c r="AJ422" s="1167"/>
      <c r="AK422" s="1167"/>
      <c r="AL422" s="1168"/>
      <c r="AM422" s="1169"/>
      <c r="AN422" s="1169"/>
      <c r="AO422" s="1167"/>
      <c r="AP422" s="1167"/>
      <c r="AQ422" s="1167"/>
      <c r="AR422" s="1167"/>
      <c r="AS422" s="1167"/>
      <c r="AT422" s="1167"/>
      <c r="AU422" s="1167"/>
      <c r="AV422" s="1167"/>
      <c r="AW422" s="1167"/>
      <c r="AX422" s="1169"/>
      <c r="AY422" s="1169"/>
      <c r="AZ422" s="1169"/>
      <c r="BA422" s="1167"/>
      <c r="BB422" s="1167"/>
      <c r="BC422" s="1167"/>
      <c r="BD422" s="1167"/>
      <c r="BE422" s="1167"/>
      <c r="BF422" s="1167"/>
      <c r="BG422" s="1167"/>
      <c r="BH422" s="1167"/>
      <c r="BI422" s="1167"/>
      <c r="BJ422" s="1170"/>
      <c r="BK422" s="1170"/>
      <c r="BL422" s="1167"/>
      <c r="BM422" s="1167"/>
      <c r="BN422" s="1167"/>
      <c r="BO422" s="1167"/>
      <c r="BP422" s="1167"/>
      <c r="BQ422" s="1167"/>
      <c r="BR422" s="1167"/>
      <c r="BS422" s="1167"/>
      <c r="BT422" s="1167"/>
      <c r="BU422" s="1167"/>
      <c r="BV422" s="1167"/>
      <c r="BW422" s="1167"/>
      <c r="BX422" s="1167"/>
      <c r="BY422" s="1167"/>
      <c r="BZ422" s="1167"/>
      <c r="CA422" s="1167"/>
      <c r="CB422" s="1167"/>
      <c r="CC422" s="1167"/>
      <c r="CD422" s="1167"/>
      <c r="CE422" s="1167"/>
    </row>
    <row r="423" spans="1:83" s="755" customFormat="1" ht="60" customHeight="1">
      <c r="A423" s="916" t="s">
        <v>11</v>
      </c>
      <c r="B423" s="914" t="s">
        <v>766</v>
      </c>
      <c r="C423" s="912" t="s">
        <v>1</v>
      </c>
      <c r="D423" s="913"/>
      <c r="E423" s="914" t="s">
        <v>765</v>
      </c>
      <c r="F423" s="912" t="s">
        <v>1</v>
      </c>
      <c r="G423" s="913"/>
      <c r="H423" s="908" t="s">
        <v>2063</v>
      </c>
      <c r="I423" s="909"/>
      <c r="J423" s="910"/>
      <c r="K423" s="918" t="s">
        <v>2061</v>
      </c>
      <c r="L423" s="918"/>
      <c r="M423" s="918"/>
      <c r="N423" s="918" t="s">
        <v>2062</v>
      </c>
      <c r="O423" s="918"/>
      <c r="P423" s="918"/>
      <c r="Q423" s="908" t="s">
        <v>2064</v>
      </c>
      <c r="R423" s="909"/>
      <c r="S423" s="910"/>
      <c r="T423" s="914" t="s">
        <v>2</v>
      </c>
      <c r="U423" s="1171"/>
      <c r="V423" s="1171"/>
      <c r="W423" s="1171"/>
      <c r="X423" s="1171"/>
      <c r="Y423" s="1171"/>
      <c r="Z423" s="1171"/>
      <c r="AA423" s="1171"/>
      <c r="AB423" s="1171"/>
      <c r="AC423" s="1167"/>
      <c r="AD423" s="1167"/>
      <c r="AE423" s="1167"/>
      <c r="AF423" s="1167"/>
      <c r="AG423" s="1172" t="s">
        <v>41</v>
      </c>
      <c r="AH423" s="1173"/>
      <c r="AI423" s="1174"/>
      <c r="AJ423" s="1172" t="s">
        <v>273</v>
      </c>
      <c r="AK423" s="1173"/>
      <c r="AL423" s="1174"/>
      <c r="AM423" s="1169"/>
      <c r="AN423" s="1169"/>
      <c r="AO423" s="1167"/>
      <c r="AP423" s="1167"/>
      <c r="AQ423" s="1167"/>
      <c r="AR423" s="1167"/>
      <c r="AS423" s="1167"/>
      <c r="AT423" s="1167"/>
      <c r="AU423" s="1167"/>
      <c r="AV423" s="1167"/>
      <c r="AW423" s="1167"/>
      <c r="AX423" s="1169"/>
      <c r="AY423" s="1169"/>
      <c r="AZ423" s="1169"/>
      <c r="BA423" s="1167"/>
      <c r="BB423" s="1167"/>
      <c r="BC423" s="1167"/>
      <c r="BD423" s="1167"/>
      <c r="BE423" s="1167"/>
      <c r="BF423" s="1167"/>
      <c r="BG423" s="1167"/>
      <c r="BH423" s="1167"/>
      <c r="BI423" s="1167"/>
      <c r="BJ423" s="1170"/>
      <c r="BK423" s="1170"/>
      <c r="BL423" s="1171"/>
      <c r="BM423" s="1171"/>
      <c r="BN423" s="1171"/>
      <c r="BO423" s="1171"/>
      <c r="BP423" s="1171"/>
      <c r="BQ423" s="1171"/>
      <c r="BR423" s="1171"/>
      <c r="BS423" s="1171"/>
      <c r="BT423" s="1171"/>
      <c r="BU423" s="1171"/>
      <c r="BV423" s="1171"/>
      <c r="BW423" s="1171"/>
      <c r="BX423" s="1171"/>
      <c r="BY423" s="1171"/>
      <c r="BZ423" s="1171"/>
      <c r="CA423" s="1171"/>
      <c r="CB423" s="1171"/>
      <c r="CC423" s="1171"/>
      <c r="CD423" s="1171"/>
      <c r="CE423" s="1171"/>
    </row>
    <row r="424" spans="1:83" s="755" customFormat="1" ht="27.75" customHeight="1">
      <c r="A424" s="917"/>
      <c r="B424" s="915"/>
      <c r="C424" s="97" t="s">
        <v>42</v>
      </c>
      <c r="D424" s="97" t="s">
        <v>4</v>
      </c>
      <c r="E424" s="915"/>
      <c r="F424" s="97" t="s">
        <v>42</v>
      </c>
      <c r="G424" s="97" t="s">
        <v>4</v>
      </c>
      <c r="H424" s="98" t="s">
        <v>5</v>
      </c>
      <c r="I424" s="98" t="s">
        <v>6</v>
      </c>
      <c r="J424" s="98" t="s">
        <v>7</v>
      </c>
      <c r="K424" s="77" t="s">
        <v>5</v>
      </c>
      <c r="L424" s="77" t="s">
        <v>6</v>
      </c>
      <c r="M424" s="77" t="s">
        <v>7</v>
      </c>
      <c r="N424" s="77" t="s">
        <v>5</v>
      </c>
      <c r="O424" s="77" t="s">
        <v>6</v>
      </c>
      <c r="P424" s="77" t="s">
        <v>7</v>
      </c>
      <c r="Q424" s="97" t="s">
        <v>5</v>
      </c>
      <c r="R424" s="97" t="s">
        <v>6</v>
      </c>
      <c r="S424" s="97" t="s">
        <v>7</v>
      </c>
      <c r="T424" s="915"/>
      <c r="U424" s="1171"/>
      <c r="V424" s="1171"/>
      <c r="W424" s="1171"/>
      <c r="X424" s="1171"/>
      <c r="Y424" s="1171"/>
      <c r="Z424" s="1171"/>
      <c r="AA424" s="1171"/>
      <c r="AB424" s="1171"/>
      <c r="AC424" s="1167"/>
      <c r="AD424" s="1167"/>
      <c r="AE424" s="1167"/>
      <c r="AF424" s="1167"/>
      <c r="AG424" s="1175" t="s">
        <v>5</v>
      </c>
      <c r="AH424" s="1175" t="s">
        <v>6</v>
      </c>
      <c r="AI424" s="1175" t="s">
        <v>7</v>
      </c>
      <c r="AJ424" s="1175" t="s">
        <v>5</v>
      </c>
      <c r="AK424" s="1175" t="s">
        <v>6</v>
      </c>
      <c r="AL424" s="1175" t="s">
        <v>7</v>
      </c>
      <c r="AM424" s="1169"/>
      <c r="AN424" s="1169"/>
      <c r="AO424" s="1167"/>
      <c r="AP424" s="1167"/>
      <c r="AQ424" s="1167"/>
      <c r="AR424" s="1167"/>
      <c r="AS424" s="1167"/>
      <c r="AT424" s="1167"/>
      <c r="AU424" s="1167"/>
      <c r="AV424" s="1167"/>
      <c r="AW424" s="1167"/>
      <c r="AX424" s="1169"/>
      <c r="AY424" s="1169"/>
      <c r="AZ424" s="1169"/>
      <c r="BA424" s="1167"/>
      <c r="BB424" s="1167"/>
      <c r="BC424" s="1167"/>
      <c r="BD424" s="1167"/>
      <c r="BE424" s="1167"/>
      <c r="BF424" s="1167"/>
      <c r="BG424" s="1167"/>
      <c r="BH424" s="1167"/>
      <c r="BI424" s="1167"/>
      <c r="BJ424" s="1170"/>
      <c r="BK424" s="1170"/>
      <c r="BL424" s="1171"/>
      <c r="BM424" s="1171"/>
      <c r="BN424" s="1171"/>
      <c r="BO424" s="1171"/>
      <c r="BP424" s="1171"/>
      <c r="BQ424" s="1171"/>
      <c r="BR424" s="1171"/>
      <c r="BS424" s="1171"/>
      <c r="BT424" s="1171"/>
      <c r="BU424" s="1171"/>
      <c r="BV424" s="1171"/>
      <c r="BW424" s="1171"/>
      <c r="BX424" s="1171"/>
      <c r="BY424" s="1171"/>
      <c r="BZ424" s="1171"/>
      <c r="CA424" s="1171"/>
      <c r="CB424" s="1171"/>
      <c r="CC424" s="1171"/>
      <c r="CD424" s="1171"/>
      <c r="CE424" s="1171"/>
    </row>
    <row r="425" spans="1:83" s="755" customFormat="1" ht="22.5" customHeight="1">
      <c r="A425" s="766">
        <v>1</v>
      </c>
      <c r="B425" s="771">
        <v>2</v>
      </c>
      <c r="C425" s="766">
        <v>3</v>
      </c>
      <c r="D425" s="771">
        <v>4</v>
      </c>
      <c r="E425" s="766">
        <v>5</v>
      </c>
      <c r="F425" s="771">
        <v>6</v>
      </c>
      <c r="G425" s="766">
        <v>7</v>
      </c>
      <c r="H425" s="771">
        <v>8</v>
      </c>
      <c r="I425" s="766">
        <v>9</v>
      </c>
      <c r="J425" s="771">
        <v>10</v>
      </c>
      <c r="K425" s="766">
        <v>11</v>
      </c>
      <c r="L425" s="771">
        <v>12</v>
      </c>
      <c r="M425" s="766">
        <v>13</v>
      </c>
      <c r="N425" s="771">
        <v>14</v>
      </c>
      <c r="O425" s="766">
        <v>15</v>
      </c>
      <c r="P425" s="771">
        <v>16</v>
      </c>
      <c r="Q425" s="766">
        <v>17</v>
      </c>
      <c r="R425" s="771">
        <v>18</v>
      </c>
      <c r="S425" s="766">
        <v>19</v>
      </c>
      <c r="T425" s="771">
        <v>20</v>
      </c>
      <c r="U425" s="1171"/>
      <c r="V425" s="1171"/>
      <c r="W425" s="1171"/>
      <c r="X425" s="1171"/>
      <c r="Y425" s="1171"/>
      <c r="Z425" s="1171"/>
      <c r="AA425" s="1171"/>
      <c r="AB425" s="1171"/>
      <c r="AC425" s="1167"/>
      <c r="AD425" s="1167"/>
      <c r="AE425" s="1167"/>
      <c r="AF425" s="1167"/>
      <c r="AG425" s="1175"/>
      <c r="AH425" s="1175"/>
      <c r="AI425" s="1175"/>
      <c r="AJ425" s="1175"/>
      <c r="AK425" s="1175"/>
      <c r="AL425" s="1175"/>
      <c r="AM425" s="1169"/>
      <c r="AN425" s="1169"/>
      <c r="AO425" s="1167"/>
      <c r="AP425" s="1167"/>
      <c r="AQ425" s="1167"/>
      <c r="AR425" s="1167"/>
      <c r="AS425" s="1167"/>
      <c r="AT425" s="1167"/>
      <c r="AU425" s="1167"/>
      <c r="AV425" s="1167"/>
      <c r="AW425" s="1167"/>
      <c r="AX425" s="1169"/>
      <c r="AY425" s="1169"/>
      <c r="AZ425" s="1169"/>
      <c r="BA425" s="1167"/>
      <c r="BB425" s="1167"/>
      <c r="BC425" s="1167"/>
      <c r="BD425" s="1167"/>
      <c r="BE425" s="1167"/>
      <c r="BF425" s="1167"/>
      <c r="BG425" s="1167"/>
      <c r="BH425" s="1167"/>
      <c r="BI425" s="1167"/>
      <c r="BJ425" s="1170"/>
      <c r="BK425" s="1170"/>
      <c r="BL425" s="1171"/>
      <c r="BM425" s="1171"/>
      <c r="BN425" s="1171"/>
      <c r="BO425" s="1171"/>
      <c r="BP425" s="1171"/>
      <c r="BQ425" s="1171"/>
      <c r="BR425" s="1171"/>
      <c r="BS425" s="1171"/>
      <c r="BT425" s="1171"/>
      <c r="BU425" s="1171"/>
      <c r="BV425" s="1171"/>
      <c r="BW425" s="1171"/>
      <c r="BX425" s="1171"/>
      <c r="BY425" s="1171"/>
      <c r="BZ425" s="1171"/>
      <c r="CA425" s="1171"/>
      <c r="CB425" s="1171"/>
      <c r="CC425" s="1171"/>
      <c r="CD425" s="1171"/>
      <c r="CE425" s="1171"/>
    </row>
    <row r="426" spans="1:83" s="755" customFormat="1" ht="31.5">
      <c r="A426" s="149" t="s">
        <v>380</v>
      </c>
      <c r="B426" s="757" t="s">
        <v>281</v>
      </c>
      <c r="C426" s="163"/>
      <c r="D426" s="163"/>
      <c r="E426" s="163" t="s">
        <v>281</v>
      </c>
      <c r="F426" s="163" t="s">
        <v>282</v>
      </c>
      <c r="G426" s="163" t="s">
        <v>59</v>
      </c>
      <c r="H426" s="674">
        <v>1280</v>
      </c>
      <c r="I426" s="674">
        <v>850</v>
      </c>
      <c r="J426" s="674"/>
      <c r="K426" s="149">
        <v>1.25</v>
      </c>
      <c r="L426" s="150">
        <v>1.2</v>
      </c>
      <c r="M426" s="149"/>
      <c r="N426" s="162">
        <f>H426*K426</f>
        <v>1600</v>
      </c>
      <c r="O426" s="162">
        <f>I426*L426</f>
        <v>1020</v>
      </c>
      <c r="P426" s="162"/>
      <c r="Q426" s="758">
        <v>1600</v>
      </c>
      <c r="R426" s="758">
        <v>1000</v>
      </c>
      <c r="S426" s="758"/>
      <c r="T426" s="161" t="s">
        <v>283</v>
      </c>
      <c r="U426" s="1171"/>
      <c r="V426" s="1178"/>
      <c r="W426" s="1171"/>
      <c r="X426" s="1171"/>
      <c r="Y426" s="1171"/>
      <c r="Z426" s="1171"/>
      <c r="AA426" s="1171"/>
      <c r="AB426" s="1171"/>
      <c r="AC426" s="1167"/>
      <c r="AD426" s="1167"/>
      <c r="AE426" s="1167"/>
      <c r="AF426" s="1167"/>
      <c r="AG426" s="1176">
        <v>1.25</v>
      </c>
      <c r="AH426" s="1177">
        <v>1.2</v>
      </c>
      <c r="AI426" s="1176">
        <v>1.1499999999999999</v>
      </c>
      <c r="AJ426" s="1177">
        <v>1.2858749999999999</v>
      </c>
      <c r="AK426" s="1177">
        <v>1.23444</v>
      </c>
      <c r="AL426" s="1177">
        <v>1.1830049999999999</v>
      </c>
      <c r="AM426" s="1169"/>
      <c r="AN426" s="1169"/>
      <c r="AO426" s="1167"/>
      <c r="AP426" s="1167"/>
      <c r="AQ426" s="1167"/>
      <c r="AR426" s="1167"/>
      <c r="AS426" s="1167"/>
      <c r="AT426" s="1167"/>
      <c r="AU426" s="1167"/>
      <c r="AV426" s="1167"/>
      <c r="AW426" s="1167"/>
      <c r="AX426" s="1169"/>
      <c r="AY426" s="1169"/>
      <c r="AZ426" s="1169"/>
      <c r="BA426" s="1167"/>
      <c r="BB426" s="1167"/>
      <c r="BC426" s="1167"/>
      <c r="BD426" s="1167"/>
      <c r="BE426" s="1167"/>
      <c r="BF426" s="1167"/>
      <c r="BG426" s="1167"/>
      <c r="BH426" s="1167"/>
      <c r="BI426" s="1167"/>
      <c r="BJ426" s="1170"/>
      <c r="BK426" s="1170"/>
      <c r="BL426" s="1171"/>
      <c r="BM426" s="1171"/>
      <c r="BN426" s="1171"/>
      <c r="BO426" s="1171"/>
      <c r="BP426" s="1171"/>
      <c r="BQ426" s="1171"/>
      <c r="BR426" s="1171"/>
      <c r="BS426" s="1171"/>
      <c r="BT426" s="1171"/>
      <c r="BU426" s="1171"/>
      <c r="BV426" s="1171"/>
      <c r="BW426" s="1171"/>
      <c r="BX426" s="1171"/>
      <c r="BY426" s="1171"/>
      <c r="BZ426" s="1171"/>
      <c r="CA426" s="1171"/>
      <c r="CB426" s="1171"/>
      <c r="CC426" s="1171"/>
      <c r="CD426" s="1171"/>
      <c r="CE426" s="1171"/>
    </row>
    <row r="427" spans="1:83" s="755" customFormat="1" ht="31.5">
      <c r="A427" s="149" t="s">
        <v>379</v>
      </c>
      <c r="B427" s="757" t="s">
        <v>284</v>
      </c>
      <c r="C427" s="163"/>
      <c r="D427" s="163"/>
      <c r="E427" s="163" t="s">
        <v>60</v>
      </c>
      <c r="F427" s="163" t="s">
        <v>51</v>
      </c>
      <c r="G427" s="163" t="s">
        <v>59</v>
      </c>
      <c r="H427" s="674">
        <v>490</v>
      </c>
      <c r="I427" s="674"/>
      <c r="J427" s="674"/>
      <c r="K427" s="149">
        <v>1.25</v>
      </c>
      <c r="L427" s="150"/>
      <c r="M427" s="149"/>
      <c r="N427" s="162">
        <f t="shared" ref="N427:N437" si="7">H427*K427</f>
        <v>612.5</v>
      </c>
      <c r="O427" s="162"/>
      <c r="P427" s="162"/>
      <c r="Q427" s="758">
        <v>600</v>
      </c>
      <c r="R427" s="758"/>
      <c r="S427" s="758"/>
      <c r="T427" s="161" t="s">
        <v>276</v>
      </c>
      <c r="U427" s="1171"/>
      <c r="V427" s="1171"/>
      <c r="W427" s="1171"/>
      <c r="X427" s="1171"/>
      <c r="Y427" s="1171"/>
      <c r="Z427" s="1171"/>
      <c r="AA427" s="1171"/>
      <c r="AB427" s="1171"/>
      <c r="AC427" s="1167"/>
      <c r="AD427" s="1167"/>
      <c r="AE427" s="1167"/>
      <c r="AF427" s="1167"/>
      <c r="AG427" s="1176">
        <v>1.25</v>
      </c>
      <c r="AH427" s="1177">
        <v>1.2</v>
      </c>
      <c r="AI427" s="1176">
        <v>1.1499999999999999</v>
      </c>
      <c r="AJ427" s="1177">
        <v>1.2858749999999999</v>
      </c>
      <c r="AK427" s="1177">
        <v>1.23444</v>
      </c>
      <c r="AL427" s="1177">
        <v>1.1830049999999999</v>
      </c>
      <c r="AM427" s="1169"/>
      <c r="AN427" s="1169"/>
      <c r="AO427" s="1167"/>
      <c r="AP427" s="1167"/>
      <c r="AQ427" s="1167"/>
      <c r="AR427" s="1167"/>
      <c r="AS427" s="1167"/>
      <c r="AT427" s="1167"/>
      <c r="AU427" s="1167"/>
      <c r="AV427" s="1167"/>
      <c r="AW427" s="1167"/>
      <c r="AX427" s="1169"/>
      <c r="AY427" s="1169"/>
      <c r="AZ427" s="1169"/>
      <c r="BA427" s="1167"/>
      <c r="BB427" s="1167"/>
      <c r="BC427" s="1167"/>
      <c r="BD427" s="1167"/>
      <c r="BE427" s="1167"/>
      <c r="BF427" s="1167"/>
      <c r="BG427" s="1167"/>
      <c r="BH427" s="1167"/>
      <c r="BI427" s="1167"/>
      <c r="BJ427" s="1170"/>
      <c r="BK427" s="1170"/>
      <c r="BL427" s="1171"/>
      <c r="BM427" s="1171"/>
      <c r="BN427" s="1171"/>
      <c r="BO427" s="1171"/>
      <c r="BP427" s="1171"/>
      <c r="BQ427" s="1171"/>
      <c r="BR427" s="1171"/>
      <c r="BS427" s="1171"/>
      <c r="BT427" s="1171"/>
      <c r="BU427" s="1171"/>
      <c r="BV427" s="1171"/>
      <c r="BW427" s="1171"/>
      <c r="BX427" s="1171"/>
      <c r="BY427" s="1171"/>
      <c r="BZ427" s="1171"/>
      <c r="CA427" s="1171"/>
      <c r="CB427" s="1171"/>
      <c r="CC427" s="1171"/>
      <c r="CD427" s="1171"/>
      <c r="CE427" s="1171"/>
    </row>
    <row r="428" spans="1:83" s="755" customFormat="1" ht="31.5">
      <c r="A428" s="149" t="s">
        <v>378</v>
      </c>
      <c r="B428" s="757" t="s">
        <v>285</v>
      </c>
      <c r="C428" s="163"/>
      <c r="D428" s="163"/>
      <c r="E428" s="163" t="s">
        <v>61</v>
      </c>
      <c r="F428" s="163" t="s">
        <v>57</v>
      </c>
      <c r="G428" s="163" t="s">
        <v>59</v>
      </c>
      <c r="H428" s="674">
        <v>620</v>
      </c>
      <c r="I428" s="674"/>
      <c r="J428" s="674"/>
      <c r="K428" s="149">
        <v>1.25</v>
      </c>
      <c r="L428" s="150"/>
      <c r="M428" s="149"/>
      <c r="N428" s="162">
        <f t="shared" si="7"/>
        <v>775</v>
      </c>
      <c r="O428" s="162"/>
      <c r="P428" s="162"/>
      <c r="Q428" s="758">
        <v>800</v>
      </c>
      <c r="R428" s="758"/>
      <c r="S428" s="758"/>
      <c r="T428" s="161" t="s">
        <v>276</v>
      </c>
      <c r="U428" s="1171"/>
      <c r="V428" s="1171"/>
      <c r="W428" s="1171"/>
      <c r="X428" s="1171"/>
      <c r="Y428" s="1171"/>
      <c r="Z428" s="1171"/>
      <c r="AA428" s="1171"/>
      <c r="AB428" s="1171"/>
      <c r="AC428" s="1167"/>
      <c r="AD428" s="1167"/>
      <c r="AE428" s="1167"/>
      <c r="AF428" s="1167"/>
      <c r="AG428" s="1176">
        <v>1.25</v>
      </c>
      <c r="AH428" s="1177">
        <v>1.2</v>
      </c>
      <c r="AI428" s="1176">
        <v>1.1499999999999999</v>
      </c>
      <c r="AJ428" s="1177">
        <v>1.2858749999999999</v>
      </c>
      <c r="AK428" s="1177">
        <v>1.23444</v>
      </c>
      <c r="AL428" s="1177">
        <v>1.1830049999999999</v>
      </c>
      <c r="AM428" s="1169"/>
      <c r="AN428" s="1169"/>
      <c r="AO428" s="1167"/>
      <c r="AP428" s="1167"/>
      <c r="AQ428" s="1167"/>
      <c r="AR428" s="1167"/>
      <c r="AS428" s="1167"/>
      <c r="AT428" s="1167"/>
      <c r="AU428" s="1167"/>
      <c r="AV428" s="1167"/>
      <c r="AW428" s="1167"/>
      <c r="AX428" s="1169"/>
      <c r="AY428" s="1169"/>
      <c r="AZ428" s="1169"/>
      <c r="BA428" s="1167"/>
      <c r="BB428" s="1167"/>
      <c r="BC428" s="1167"/>
      <c r="BD428" s="1167"/>
      <c r="BE428" s="1167"/>
      <c r="BF428" s="1167"/>
      <c r="BG428" s="1167"/>
      <c r="BH428" s="1167"/>
      <c r="BI428" s="1167"/>
      <c r="BJ428" s="1170"/>
      <c r="BK428" s="1170"/>
      <c r="BL428" s="1171"/>
      <c r="BM428" s="1171"/>
      <c r="BN428" s="1171"/>
      <c r="BO428" s="1171"/>
      <c r="BP428" s="1171"/>
      <c r="BQ428" s="1171"/>
      <c r="BR428" s="1171"/>
      <c r="BS428" s="1171"/>
      <c r="BT428" s="1171"/>
      <c r="BU428" s="1171"/>
      <c r="BV428" s="1171"/>
      <c r="BW428" s="1171"/>
      <c r="BX428" s="1171"/>
      <c r="BY428" s="1171"/>
      <c r="BZ428" s="1171"/>
      <c r="CA428" s="1171"/>
      <c r="CB428" s="1171"/>
      <c r="CC428" s="1171"/>
      <c r="CD428" s="1171"/>
      <c r="CE428" s="1171"/>
    </row>
    <row r="429" spans="1:83" s="755" customFormat="1" ht="31.5">
      <c r="A429" s="149" t="s">
        <v>377</v>
      </c>
      <c r="B429" s="757" t="s">
        <v>286</v>
      </c>
      <c r="C429" s="163"/>
      <c r="D429" s="163"/>
      <c r="E429" s="163" t="s">
        <v>46</v>
      </c>
      <c r="F429" s="163" t="s">
        <v>44</v>
      </c>
      <c r="G429" s="163" t="s">
        <v>44</v>
      </c>
      <c r="H429" s="674">
        <v>620</v>
      </c>
      <c r="I429" s="674"/>
      <c r="J429" s="674"/>
      <c r="K429" s="149">
        <v>1.25</v>
      </c>
      <c r="L429" s="150"/>
      <c r="M429" s="149"/>
      <c r="N429" s="162">
        <f t="shared" si="7"/>
        <v>775</v>
      </c>
      <c r="O429" s="162"/>
      <c r="P429" s="162"/>
      <c r="Q429" s="758">
        <v>800</v>
      </c>
      <c r="R429" s="758"/>
      <c r="S429" s="758"/>
      <c r="T429" s="161" t="s">
        <v>276</v>
      </c>
      <c r="U429" s="1171"/>
      <c r="V429" s="1171"/>
      <c r="W429" s="1171"/>
      <c r="X429" s="1171"/>
      <c r="Y429" s="1171"/>
      <c r="Z429" s="1171"/>
      <c r="AA429" s="1171"/>
      <c r="AB429" s="1171"/>
      <c r="AC429" s="1167"/>
      <c r="AD429" s="1167"/>
      <c r="AE429" s="1167"/>
      <c r="AF429" s="1167"/>
      <c r="AG429" s="1176">
        <v>1.25</v>
      </c>
      <c r="AH429" s="1177">
        <v>1.2</v>
      </c>
      <c r="AI429" s="1176">
        <v>1.1499999999999999</v>
      </c>
      <c r="AJ429" s="1177">
        <v>1.2858749999999999</v>
      </c>
      <c r="AK429" s="1177">
        <v>1.23444</v>
      </c>
      <c r="AL429" s="1177">
        <v>1.1830049999999999</v>
      </c>
      <c r="AM429" s="1169"/>
      <c r="AN429" s="1169"/>
      <c r="AO429" s="1167"/>
      <c r="AP429" s="1167"/>
      <c r="AQ429" s="1167"/>
      <c r="AR429" s="1167"/>
      <c r="AS429" s="1167"/>
      <c r="AT429" s="1167"/>
      <c r="AU429" s="1167"/>
      <c r="AV429" s="1167"/>
      <c r="AW429" s="1167"/>
      <c r="AX429" s="1169"/>
      <c r="AY429" s="1169"/>
      <c r="AZ429" s="1169"/>
      <c r="BA429" s="1167"/>
      <c r="BB429" s="1167"/>
      <c r="BC429" s="1167"/>
      <c r="BD429" s="1167"/>
      <c r="BE429" s="1167"/>
      <c r="BF429" s="1167"/>
      <c r="BG429" s="1167"/>
      <c r="BH429" s="1167"/>
      <c r="BI429" s="1167"/>
      <c r="BJ429" s="1170"/>
      <c r="BK429" s="1170"/>
      <c r="BL429" s="1171"/>
      <c r="BM429" s="1171"/>
      <c r="BN429" s="1171"/>
      <c r="BO429" s="1171"/>
      <c r="BP429" s="1171"/>
      <c r="BQ429" s="1171"/>
      <c r="BR429" s="1171"/>
      <c r="BS429" s="1171"/>
      <c r="BT429" s="1171"/>
      <c r="BU429" s="1171"/>
      <c r="BV429" s="1171"/>
      <c r="BW429" s="1171"/>
      <c r="BX429" s="1171"/>
      <c r="BY429" s="1171"/>
      <c r="BZ429" s="1171"/>
      <c r="CA429" s="1171"/>
      <c r="CB429" s="1171"/>
      <c r="CC429" s="1171"/>
      <c r="CD429" s="1171"/>
      <c r="CE429" s="1171"/>
    </row>
    <row r="430" spans="1:83" s="755" customFormat="1" ht="31.5">
      <c r="A430" s="149" t="s">
        <v>376</v>
      </c>
      <c r="B430" s="757" t="s">
        <v>285</v>
      </c>
      <c r="C430" s="163"/>
      <c r="D430" s="163"/>
      <c r="E430" s="163" t="s">
        <v>62</v>
      </c>
      <c r="F430" s="163" t="s">
        <v>44</v>
      </c>
      <c r="G430" s="163" t="s">
        <v>44</v>
      </c>
      <c r="H430" s="674">
        <v>620</v>
      </c>
      <c r="I430" s="674"/>
      <c r="J430" s="674"/>
      <c r="K430" s="149">
        <v>1.25</v>
      </c>
      <c r="L430" s="150"/>
      <c r="M430" s="149"/>
      <c r="N430" s="162">
        <f t="shared" si="7"/>
        <v>775</v>
      </c>
      <c r="O430" s="162"/>
      <c r="P430" s="162"/>
      <c r="Q430" s="758">
        <v>800</v>
      </c>
      <c r="R430" s="758"/>
      <c r="S430" s="758"/>
      <c r="T430" s="161" t="s">
        <v>276</v>
      </c>
      <c r="U430" s="1171"/>
      <c r="V430" s="1171"/>
      <c r="W430" s="1171"/>
      <c r="X430" s="1171"/>
      <c r="Y430" s="1171"/>
      <c r="Z430" s="1171"/>
      <c r="AA430" s="1171"/>
      <c r="AB430" s="1171"/>
      <c r="AC430" s="1167"/>
      <c r="AD430" s="1167"/>
      <c r="AE430" s="1167"/>
      <c r="AF430" s="1167"/>
      <c r="AG430" s="1176">
        <v>1.25</v>
      </c>
      <c r="AH430" s="1177">
        <v>1.2</v>
      </c>
      <c r="AI430" s="1176">
        <v>1.1499999999999999</v>
      </c>
      <c r="AJ430" s="1177">
        <v>1.2858749999999999</v>
      </c>
      <c r="AK430" s="1177">
        <v>1.23444</v>
      </c>
      <c r="AL430" s="1177">
        <v>1.1830049999999999</v>
      </c>
      <c r="AM430" s="1169"/>
      <c r="AN430" s="1169"/>
      <c r="AO430" s="1167"/>
      <c r="AP430" s="1167"/>
      <c r="AQ430" s="1167"/>
      <c r="AR430" s="1167"/>
      <c r="AS430" s="1167"/>
      <c r="AT430" s="1167"/>
      <c r="AU430" s="1167"/>
      <c r="AV430" s="1167"/>
      <c r="AW430" s="1167"/>
      <c r="AX430" s="1169"/>
      <c r="AY430" s="1169"/>
      <c r="AZ430" s="1169"/>
      <c r="BA430" s="1167"/>
      <c r="BB430" s="1167"/>
      <c r="BC430" s="1167"/>
      <c r="BD430" s="1167"/>
      <c r="BE430" s="1167"/>
      <c r="BF430" s="1167"/>
      <c r="BG430" s="1167"/>
      <c r="BH430" s="1167"/>
      <c r="BI430" s="1167"/>
      <c r="BJ430" s="1170"/>
      <c r="BK430" s="1170"/>
      <c r="BL430" s="1171"/>
      <c r="BM430" s="1171"/>
      <c r="BN430" s="1171"/>
      <c r="BO430" s="1171"/>
      <c r="BP430" s="1171"/>
      <c r="BQ430" s="1171"/>
      <c r="BR430" s="1171"/>
      <c r="BS430" s="1171"/>
      <c r="BT430" s="1171"/>
      <c r="BU430" s="1171"/>
      <c r="BV430" s="1171"/>
      <c r="BW430" s="1171"/>
      <c r="BX430" s="1171"/>
      <c r="BY430" s="1171"/>
      <c r="BZ430" s="1171"/>
      <c r="CA430" s="1171"/>
      <c r="CB430" s="1171"/>
      <c r="CC430" s="1171"/>
      <c r="CD430" s="1171"/>
      <c r="CE430" s="1171"/>
    </row>
    <row r="431" spans="1:83" s="755" customFormat="1" ht="31.5">
      <c r="A431" s="149" t="s">
        <v>375</v>
      </c>
      <c r="B431" s="757" t="s">
        <v>287</v>
      </c>
      <c r="C431" s="163"/>
      <c r="D431" s="163"/>
      <c r="E431" s="163" t="s">
        <v>47</v>
      </c>
      <c r="F431" s="163" t="s">
        <v>48</v>
      </c>
      <c r="G431" s="163" t="s">
        <v>67</v>
      </c>
      <c r="H431" s="674">
        <v>490</v>
      </c>
      <c r="I431" s="674"/>
      <c r="J431" s="674"/>
      <c r="K431" s="149">
        <v>1.25</v>
      </c>
      <c r="L431" s="150"/>
      <c r="M431" s="149"/>
      <c r="N431" s="162">
        <f t="shared" si="7"/>
        <v>612.5</v>
      </c>
      <c r="O431" s="162"/>
      <c r="P431" s="162"/>
      <c r="Q431" s="758">
        <v>600</v>
      </c>
      <c r="R431" s="758"/>
      <c r="S431" s="758"/>
      <c r="T431" s="161" t="s">
        <v>276</v>
      </c>
      <c r="U431" s="1171"/>
      <c r="V431" s="1171"/>
      <c r="W431" s="1171"/>
      <c r="X431" s="1171"/>
      <c r="Y431" s="1171"/>
      <c r="Z431" s="1171"/>
      <c r="AA431" s="1171"/>
      <c r="AB431" s="1171"/>
      <c r="AC431" s="1167"/>
      <c r="AD431" s="1167"/>
      <c r="AE431" s="1167"/>
      <c r="AF431" s="1167"/>
      <c r="AG431" s="1176">
        <v>1.25</v>
      </c>
      <c r="AH431" s="1177">
        <v>1.2</v>
      </c>
      <c r="AI431" s="1176">
        <v>1.1499999999999999</v>
      </c>
      <c r="AJ431" s="1177">
        <v>1.2858749999999999</v>
      </c>
      <c r="AK431" s="1177">
        <v>1.23444</v>
      </c>
      <c r="AL431" s="1177">
        <v>1.1830049999999999</v>
      </c>
      <c r="AM431" s="1169"/>
      <c r="AN431" s="1169"/>
      <c r="AO431" s="1167"/>
      <c r="AP431" s="1167"/>
      <c r="AQ431" s="1167"/>
      <c r="AR431" s="1167"/>
      <c r="AS431" s="1167"/>
      <c r="AT431" s="1167"/>
      <c r="AU431" s="1167"/>
      <c r="AV431" s="1167"/>
      <c r="AW431" s="1167"/>
      <c r="AX431" s="1169"/>
      <c r="AY431" s="1169"/>
      <c r="AZ431" s="1169"/>
      <c r="BA431" s="1167"/>
      <c r="BB431" s="1167"/>
      <c r="BC431" s="1167"/>
      <c r="BD431" s="1167"/>
      <c r="BE431" s="1167"/>
      <c r="BF431" s="1167"/>
      <c r="BG431" s="1167"/>
      <c r="BH431" s="1167"/>
      <c r="BI431" s="1167"/>
      <c r="BJ431" s="1170"/>
      <c r="BK431" s="1170"/>
      <c r="BL431" s="1171"/>
      <c r="BM431" s="1171"/>
      <c r="BN431" s="1171"/>
      <c r="BO431" s="1171"/>
      <c r="BP431" s="1171"/>
      <c r="BQ431" s="1171"/>
      <c r="BR431" s="1171"/>
      <c r="BS431" s="1171"/>
      <c r="BT431" s="1171"/>
      <c r="BU431" s="1171"/>
      <c r="BV431" s="1171"/>
      <c r="BW431" s="1171"/>
      <c r="BX431" s="1171"/>
      <c r="BY431" s="1171"/>
      <c r="BZ431" s="1171"/>
      <c r="CA431" s="1171"/>
      <c r="CB431" s="1171"/>
      <c r="CC431" s="1171"/>
      <c r="CD431" s="1171"/>
      <c r="CE431" s="1171"/>
    </row>
    <row r="432" spans="1:83" s="755" customFormat="1" ht="31.5">
      <c r="A432" s="149" t="s">
        <v>374</v>
      </c>
      <c r="B432" s="757" t="s">
        <v>285</v>
      </c>
      <c r="C432" s="163"/>
      <c r="D432" s="163"/>
      <c r="E432" s="163" t="s">
        <v>63</v>
      </c>
      <c r="F432" s="163" t="s">
        <v>51</v>
      </c>
      <c r="G432" s="163" t="s">
        <v>48</v>
      </c>
      <c r="H432" s="674">
        <v>620</v>
      </c>
      <c r="I432" s="674"/>
      <c r="J432" s="674"/>
      <c r="K432" s="149">
        <v>1.25</v>
      </c>
      <c r="L432" s="150"/>
      <c r="M432" s="149"/>
      <c r="N432" s="162">
        <f t="shared" si="7"/>
        <v>775</v>
      </c>
      <c r="O432" s="162"/>
      <c r="P432" s="162"/>
      <c r="Q432" s="758">
        <v>800</v>
      </c>
      <c r="R432" s="758"/>
      <c r="S432" s="758"/>
      <c r="T432" s="161" t="s">
        <v>276</v>
      </c>
      <c r="U432" s="1171"/>
      <c r="V432" s="1171"/>
      <c r="W432" s="1171"/>
      <c r="X432" s="1171"/>
      <c r="Y432" s="1171"/>
      <c r="Z432" s="1171"/>
      <c r="AA432" s="1171"/>
      <c r="AB432" s="1171"/>
      <c r="AC432" s="1167"/>
      <c r="AD432" s="1167"/>
      <c r="AE432" s="1167"/>
      <c r="AF432" s="1167"/>
      <c r="AG432" s="1176">
        <v>1.25</v>
      </c>
      <c r="AH432" s="1177">
        <v>1.2</v>
      </c>
      <c r="AI432" s="1176">
        <v>1.1499999999999999</v>
      </c>
      <c r="AJ432" s="1177">
        <v>1.2858749999999999</v>
      </c>
      <c r="AK432" s="1177">
        <v>1.23444</v>
      </c>
      <c r="AL432" s="1177">
        <v>1.1830049999999999</v>
      </c>
      <c r="AM432" s="1169"/>
      <c r="AN432" s="1169"/>
      <c r="AO432" s="1167"/>
      <c r="AP432" s="1167"/>
      <c r="AQ432" s="1167"/>
      <c r="AR432" s="1167"/>
      <c r="AS432" s="1167"/>
      <c r="AT432" s="1167"/>
      <c r="AU432" s="1167"/>
      <c r="AV432" s="1167"/>
      <c r="AW432" s="1167"/>
      <c r="AX432" s="1169"/>
      <c r="AY432" s="1169"/>
      <c r="AZ432" s="1169"/>
      <c r="BA432" s="1167"/>
      <c r="BB432" s="1167"/>
      <c r="BC432" s="1167"/>
      <c r="BD432" s="1167"/>
      <c r="BE432" s="1167"/>
      <c r="BF432" s="1167"/>
      <c r="BG432" s="1167"/>
      <c r="BH432" s="1167"/>
      <c r="BI432" s="1167"/>
      <c r="BJ432" s="1170"/>
      <c r="BK432" s="1170"/>
      <c r="BL432" s="1171"/>
      <c r="BM432" s="1171"/>
      <c r="BN432" s="1171"/>
      <c r="BO432" s="1171"/>
      <c r="BP432" s="1171"/>
      <c r="BQ432" s="1171"/>
      <c r="BR432" s="1171"/>
      <c r="BS432" s="1171"/>
      <c r="BT432" s="1171"/>
      <c r="BU432" s="1171"/>
      <c r="BV432" s="1171"/>
      <c r="BW432" s="1171"/>
      <c r="BX432" s="1171"/>
      <c r="BY432" s="1171"/>
      <c r="BZ432" s="1171"/>
      <c r="CA432" s="1171"/>
      <c r="CB432" s="1171"/>
      <c r="CC432" s="1171"/>
      <c r="CD432" s="1171"/>
      <c r="CE432" s="1171"/>
    </row>
    <row r="433" spans="1:83" s="755" customFormat="1" ht="31.5">
      <c r="A433" s="149" t="s">
        <v>373</v>
      </c>
      <c r="B433" s="757" t="s">
        <v>285</v>
      </c>
      <c r="C433" s="163"/>
      <c r="D433" s="163"/>
      <c r="E433" s="163" t="s">
        <v>64</v>
      </c>
      <c r="F433" s="163" t="s">
        <v>51</v>
      </c>
      <c r="G433" s="163" t="s">
        <v>48</v>
      </c>
      <c r="H433" s="674">
        <v>620</v>
      </c>
      <c r="I433" s="674"/>
      <c r="J433" s="674"/>
      <c r="K433" s="149">
        <v>1.25</v>
      </c>
      <c r="L433" s="150"/>
      <c r="M433" s="149"/>
      <c r="N433" s="162">
        <f t="shared" si="7"/>
        <v>775</v>
      </c>
      <c r="O433" s="162"/>
      <c r="P433" s="162"/>
      <c r="Q433" s="758">
        <v>800</v>
      </c>
      <c r="R433" s="758"/>
      <c r="S433" s="758"/>
      <c r="T433" s="161" t="s">
        <v>276</v>
      </c>
      <c r="U433" s="1171"/>
      <c r="V433" s="1171"/>
      <c r="W433" s="1171"/>
      <c r="X433" s="1171"/>
      <c r="Y433" s="1171"/>
      <c r="Z433" s="1171"/>
      <c r="AA433" s="1171"/>
      <c r="AB433" s="1171"/>
      <c r="AC433" s="1167"/>
      <c r="AD433" s="1167"/>
      <c r="AE433" s="1167"/>
      <c r="AF433" s="1167"/>
      <c r="AG433" s="1176">
        <v>1.25</v>
      </c>
      <c r="AH433" s="1177">
        <v>1.2</v>
      </c>
      <c r="AI433" s="1176">
        <v>1.1499999999999999</v>
      </c>
      <c r="AJ433" s="1177">
        <v>1.2858749999999999</v>
      </c>
      <c r="AK433" s="1177">
        <v>1.23444</v>
      </c>
      <c r="AL433" s="1177">
        <v>1.1830049999999999</v>
      </c>
      <c r="AM433" s="1169"/>
      <c r="AN433" s="1169"/>
      <c r="AO433" s="1167"/>
      <c r="AP433" s="1167"/>
      <c r="AQ433" s="1167"/>
      <c r="AR433" s="1167"/>
      <c r="AS433" s="1167"/>
      <c r="AT433" s="1167"/>
      <c r="AU433" s="1167"/>
      <c r="AV433" s="1167"/>
      <c r="AW433" s="1167"/>
      <c r="AX433" s="1169"/>
      <c r="AY433" s="1169"/>
      <c r="AZ433" s="1169"/>
      <c r="BA433" s="1167"/>
      <c r="BB433" s="1167"/>
      <c r="BC433" s="1167"/>
      <c r="BD433" s="1167"/>
      <c r="BE433" s="1167"/>
      <c r="BF433" s="1167"/>
      <c r="BG433" s="1167"/>
      <c r="BH433" s="1167"/>
      <c r="BI433" s="1167"/>
      <c r="BJ433" s="1170"/>
      <c r="BK433" s="1170"/>
      <c r="BL433" s="1171"/>
      <c r="BM433" s="1171"/>
      <c r="BN433" s="1171"/>
      <c r="BO433" s="1171"/>
      <c r="BP433" s="1171"/>
      <c r="BQ433" s="1171"/>
      <c r="BR433" s="1171"/>
      <c r="BS433" s="1171"/>
      <c r="BT433" s="1171"/>
      <c r="BU433" s="1171"/>
      <c r="BV433" s="1171"/>
      <c r="BW433" s="1171"/>
      <c r="BX433" s="1171"/>
      <c r="BY433" s="1171"/>
      <c r="BZ433" s="1171"/>
      <c r="CA433" s="1171"/>
      <c r="CB433" s="1171"/>
      <c r="CC433" s="1171"/>
      <c r="CD433" s="1171"/>
      <c r="CE433" s="1171"/>
    </row>
    <row r="434" spans="1:83" s="755" customFormat="1" ht="31.5">
      <c r="A434" s="149" t="s">
        <v>372</v>
      </c>
      <c r="B434" s="757" t="s">
        <v>285</v>
      </c>
      <c r="C434" s="163"/>
      <c r="D434" s="163"/>
      <c r="E434" s="163" t="s">
        <v>50</v>
      </c>
      <c r="F434" s="163" t="s">
        <v>51</v>
      </c>
      <c r="G434" s="163" t="s">
        <v>48</v>
      </c>
      <c r="H434" s="674">
        <v>620</v>
      </c>
      <c r="I434" s="674"/>
      <c r="J434" s="674"/>
      <c r="K434" s="149">
        <v>1.25</v>
      </c>
      <c r="L434" s="150"/>
      <c r="M434" s="149"/>
      <c r="N434" s="162">
        <f t="shared" si="7"/>
        <v>775</v>
      </c>
      <c r="O434" s="162"/>
      <c r="P434" s="162"/>
      <c r="Q434" s="758">
        <v>800</v>
      </c>
      <c r="R434" s="758"/>
      <c r="S434" s="758"/>
      <c r="T434" s="161" t="s">
        <v>276</v>
      </c>
      <c r="U434" s="1171"/>
      <c r="V434" s="1171"/>
      <c r="W434" s="1171"/>
      <c r="X434" s="1171"/>
      <c r="Y434" s="1171"/>
      <c r="Z434" s="1171"/>
      <c r="AA434" s="1171"/>
      <c r="AB434" s="1171"/>
      <c r="AC434" s="1167"/>
      <c r="AD434" s="1167"/>
      <c r="AE434" s="1167"/>
      <c r="AF434" s="1167"/>
      <c r="AG434" s="1176">
        <v>1.25</v>
      </c>
      <c r="AH434" s="1177">
        <v>1.2</v>
      </c>
      <c r="AI434" s="1176">
        <v>1.1499999999999999</v>
      </c>
      <c r="AJ434" s="1177">
        <v>1.2858749999999999</v>
      </c>
      <c r="AK434" s="1177">
        <v>1.23444</v>
      </c>
      <c r="AL434" s="1177">
        <v>1.1830049999999999</v>
      </c>
      <c r="AM434" s="1169"/>
      <c r="AN434" s="1169"/>
      <c r="AO434" s="1167"/>
      <c r="AP434" s="1167"/>
      <c r="AQ434" s="1167"/>
      <c r="AR434" s="1167"/>
      <c r="AS434" s="1167"/>
      <c r="AT434" s="1167"/>
      <c r="AU434" s="1167"/>
      <c r="AV434" s="1167"/>
      <c r="AW434" s="1167"/>
      <c r="AX434" s="1169"/>
      <c r="AY434" s="1169"/>
      <c r="AZ434" s="1169"/>
      <c r="BA434" s="1167"/>
      <c r="BB434" s="1167"/>
      <c r="BC434" s="1167"/>
      <c r="BD434" s="1167"/>
      <c r="BE434" s="1167"/>
      <c r="BF434" s="1167"/>
      <c r="BG434" s="1167"/>
      <c r="BH434" s="1167"/>
      <c r="BI434" s="1167"/>
      <c r="BJ434" s="1170"/>
      <c r="BK434" s="1170"/>
      <c r="BL434" s="1171"/>
      <c r="BM434" s="1171"/>
      <c r="BN434" s="1171"/>
      <c r="BO434" s="1171"/>
      <c r="BP434" s="1171"/>
      <c r="BQ434" s="1171"/>
      <c r="BR434" s="1171"/>
      <c r="BS434" s="1171"/>
      <c r="BT434" s="1171"/>
      <c r="BU434" s="1171"/>
      <c r="BV434" s="1171"/>
      <c r="BW434" s="1171"/>
      <c r="BX434" s="1171"/>
      <c r="BY434" s="1171"/>
      <c r="BZ434" s="1171"/>
      <c r="CA434" s="1171"/>
      <c r="CB434" s="1171"/>
      <c r="CC434" s="1171"/>
      <c r="CD434" s="1171"/>
      <c r="CE434" s="1171"/>
    </row>
    <row r="435" spans="1:83" s="755" customFormat="1" ht="31.5">
      <c r="A435" s="149" t="s">
        <v>371</v>
      </c>
      <c r="B435" s="757" t="s">
        <v>285</v>
      </c>
      <c r="C435" s="163"/>
      <c r="D435" s="163"/>
      <c r="E435" s="163" t="s">
        <v>53</v>
      </c>
      <c r="F435" s="163" t="s">
        <v>48</v>
      </c>
      <c r="G435" s="163" t="s">
        <v>44</v>
      </c>
      <c r="H435" s="674">
        <v>620</v>
      </c>
      <c r="I435" s="674"/>
      <c r="J435" s="674"/>
      <c r="K435" s="149">
        <v>1.25</v>
      </c>
      <c r="L435" s="150"/>
      <c r="M435" s="149"/>
      <c r="N435" s="162">
        <f t="shared" si="7"/>
        <v>775</v>
      </c>
      <c r="O435" s="162"/>
      <c r="P435" s="162"/>
      <c r="Q435" s="758">
        <v>800</v>
      </c>
      <c r="R435" s="758"/>
      <c r="S435" s="758"/>
      <c r="T435" s="161" t="s">
        <v>276</v>
      </c>
      <c r="U435" s="1171"/>
      <c r="V435" s="1171"/>
      <c r="W435" s="1171"/>
      <c r="X435" s="1171"/>
      <c r="Y435" s="1171"/>
      <c r="Z435" s="1171"/>
      <c r="AA435" s="1171"/>
      <c r="AB435" s="1171"/>
      <c r="AC435" s="1167"/>
      <c r="AD435" s="1167"/>
      <c r="AE435" s="1167"/>
      <c r="AF435" s="1167"/>
      <c r="AG435" s="1176">
        <v>1.25</v>
      </c>
      <c r="AH435" s="1177">
        <v>1.2</v>
      </c>
      <c r="AI435" s="1176">
        <v>1.1499999999999999</v>
      </c>
      <c r="AJ435" s="1177">
        <v>1.2858749999999999</v>
      </c>
      <c r="AK435" s="1177">
        <v>1.23444</v>
      </c>
      <c r="AL435" s="1177">
        <v>1.1830049999999999</v>
      </c>
      <c r="AM435" s="1169"/>
      <c r="AN435" s="1169"/>
      <c r="AO435" s="1167"/>
      <c r="AP435" s="1167"/>
      <c r="AQ435" s="1167"/>
      <c r="AR435" s="1167"/>
      <c r="AS435" s="1167"/>
      <c r="AT435" s="1167"/>
      <c r="AU435" s="1167"/>
      <c r="AV435" s="1167"/>
      <c r="AW435" s="1167"/>
      <c r="AX435" s="1169"/>
      <c r="AY435" s="1169"/>
      <c r="AZ435" s="1169"/>
      <c r="BA435" s="1167"/>
      <c r="BB435" s="1167"/>
      <c r="BC435" s="1167"/>
      <c r="BD435" s="1167"/>
      <c r="BE435" s="1167"/>
      <c r="BF435" s="1167"/>
      <c r="BG435" s="1167"/>
      <c r="BH435" s="1167"/>
      <c r="BI435" s="1167"/>
      <c r="BJ435" s="1170"/>
      <c r="BK435" s="1170"/>
      <c r="BL435" s="1171"/>
      <c r="BM435" s="1171"/>
      <c r="BN435" s="1171"/>
      <c r="BO435" s="1171"/>
      <c r="BP435" s="1171"/>
      <c r="BQ435" s="1171"/>
      <c r="BR435" s="1171"/>
      <c r="BS435" s="1171"/>
      <c r="BT435" s="1171"/>
      <c r="BU435" s="1171"/>
      <c r="BV435" s="1171"/>
      <c r="BW435" s="1171"/>
      <c r="BX435" s="1171"/>
      <c r="BY435" s="1171"/>
      <c r="BZ435" s="1171"/>
      <c r="CA435" s="1171"/>
      <c r="CB435" s="1171"/>
      <c r="CC435" s="1171"/>
      <c r="CD435" s="1171"/>
      <c r="CE435" s="1171"/>
    </row>
    <row r="436" spans="1:83" s="755" customFormat="1" ht="31.5">
      <c r="A436" s="149" t="s">
        <v>370</v>
      </c>
      <c r="B436" s="757" t="s">
        <v>287</v>
      </c>
      <c r="C436" s="163"/>
      <c r="D436" s="163"/>
      <c r="E436" s="163" t="s">
        <v>65</v>
      </c>
      <c r="F436" s="163" t="s">
        <v>48</v>
      </c>
      <c r="G436" s="163" t="s">
        <v>44</v>
      </c>
      <c r="H436" s="674">
        <v>490</v>
      </c>
      <c r="I436" s="674"/>
      <c r="J436" s="674"/>
      <c r="K436" s="149">
        <v>1.25</v>
      </c>
      <c r="L436" s="150"/>
      <c r="M436" s="149"/>
      <c r="N436" s="162">
        <f t="shared" si="7"/>
        <v>612.5</v>
      </c>
      <c r="O436" s="162"/>
      <c r="P436" s="162"/>
      <c r="Q436" s="758">
        <v>600</v>
      </c>
      <c r="R436" s="758"/>
      <c r="S436" s="758"/>
      <c r="T436" s="161" t="s">
        <v>276</v>
      </c>
      <c r="U436" s="1171"/>
      <c r="V436" s="1171"/>
      <c r="W436" s="1171"/>
      <c r="X436" s="1171"/>
      <c r="Y436" s="1171"/>
      <c r="Z436" s="1171"/>
      <c r="AA436" s="1171"/>
      <c r="AB436" s="1171"/>
      <c r="AC436" s="1167"/>
      <c r="AD436" s="1167"/>
      <c r="AE436" s="1167"/>
      <c r="AF436" s="1167"/>
      <c r="AG436" s="1176">
        <v>1.25</v>
      </c>
      <c r="AH436" s="1177">
        <v>1.2</v>
      </c>
      <c r="AI436" s="1176">
        <v>1.1499999999999999</v>
      </c>
      <c r="AJ436" s="1177">
        <v>1.2858749999999999</v>
      </c>
      <c r="AK436" s="1177">
        <v>1.23444</v>
      </c>
      <c r="AL436" s="1177">
        <v>1.1830049999999999</v>
      </c>
      <c r="AM436" s="1169"/>
      <c r="AN436" s="1169"/>
      <c r="AO436" s="1167"/>
      <c r="AP436" s="1167"/>
      <c r="AQ436" s="1167"/>
      <c r="AR436" s="1167"/>
      <c r="AS436" s="1167"/>
      <c r="AT436" s="1167"/>
      <c r="AU436" s="1167"/>
      <c r="AV436" s="1167"/>
      <c r="AW436" s="1167"/>
      <c r="AX436" s="1169"/>
      <c r="AY436" s="1169"/>
      <c r="AZ436" s="1169"/>
      <c r="BA436" s="1167"/>
      <c r="BB436" s="1167"/>
      <c r="BC436" s="1167"/>
      <c r="BD436" s="1167"/>
      <c r="BE436" s="1167"/>
      <c r="BF436" s="1167"/>
      <c r="BG436" s="1167"/>
      <c r="BH436" s="1167"/>
      <c r="BI436" s="1167"/>
      <c r="BJ436" s="1170"/>
      <c r="BK436" s="1170"/>
      <c r="BL436" s="1171"/>
      <c r="BM436" s="1171"/>
      <c r="BN436" s="1171"/>
      <c r="BO436" s="1171"/>
      <c r="BP436" s="1171"/>
      <c r="BQ436" s="1171"/>
      <c r="BR436" s="1171"/>
      <c r="BS436" s="1171"/>
      <c r="BT436" s="1171"/>
      <c r="BU436" s="1171"/>
      <c r="BV436" s="1171"/>
      <c r="BW436" s="1171"/>
      <c r="BX436" s="1171"/>
      <c r="BY436" s="1171"/>
      <c r="BZ436" s="1171"/>
      <c r="CA436" s="1171"/>
      <c r="CB436" s="1171"/>
      <c r="CC436" s="1171"/>
      <c r="CD436" s="1171"/>
      <c r="CE436" s="1171"/>
    </row>
    <row r="437" spans="1:83" s="755" customFormat="1" ht="31.5">
      <c r="A437" s="149" t="s">
        <v>369</v>
      </c>
      <c r="B437" s="757" t="s">
        <v>287</v>
      </c>
      <c r="C437" s="163"/>
      <c r="D437" s="163"/>
      <c r="E437" s="163" t="s">
        <v>66</v>
      </c>
      <c r="F437" s="163" t="s">
        <v>49</v>
      </c>
      <c r="G437" s="163" t="s">
        <v>67</v>
      </c>
      <c r="H437" s="674">
        <v>490</v>
      </c>
      <c r="I437" s="674"/>
      <c r="J437" s="674"/>
      <c r="K437" s="149">
        <v>1.25</v>
      </c>
      <c r="L437" s="150"/>
      <c r="M437" s="149"/>
      <c r="N437" s="162">
        <f t="shared" si="7"/>
        <v>612.5</v>
      </c>
      <c r="O437" s="162"/>
      <c r="P437" s="162"/>
      <c r="Q437" s="758">
        <v>600</v>
      </c>
      <c r="R437" s="758"/>
      <c r="S437" s="758"/>
      <c r="T437" s="161" t="s">
        <v>276</v>
      </c>
      <c r="U437" s="1171"/>
      <c r="V437" s="1171"/>
      <c r="W437" s="1171"/>
      <c r="X437" s="1171"/>
      <c r="Y437" s="1171"/>
      <c r="Z437" s="1171"/>
      <c r="AA437" s="1171"/>
      <c r="AB437" s="1171"/>
      <c r="AC437" s="1167"/>
      <c r="AD437" s="1167"/>
      <c r="AE437" s="1167"/>
      <c r="AF437" s="1167"/>
      <c r="AG437" s="1176">
        <v>1.25</v>
      </c>
      <c r="AH437" s="1177">
        <v>1.2</v>
      </c>
      <c r="AI437" s="1176">
        <v>1.1499999999999999</v>
      </c>
      <c r="AJ437" s="1177">
        <v>1.2858749999999999</v>
      </c>
      <c r="AK437" s="1177">
        <v>1.23444</v>
      </c>
      <c r="AL437" s="1177">
        <v>1.1830049999999999</v>
      </c>
      <c r="AM437" s="1169"/>
      <c r="AN437" s="1169"/>
      <c r="AO437" s="1167"/>
      <c r="AP437" s="1167"/>
      <c r="AQ437" s="1167"/>
      <c r="AR437" s="1167"/>
      <c r="AS437" s="1167"/>
      <c r="AT437" s="1167"/>
      <c r="AU437" s="1167"/>
      <c r="AV437" s="1167"/>
      <c r="AW437" s="1167"/>
      <c r="AX437" s="1169"/>
      <c r="AY437" s="1169"/>
      <c r="AZ437" s="1169"/>
      <c r="BA437" s="1167"/>
      <c r="BB437" s="1167"/>
      <c r="BC437" s="1167"/>
      <c r="BD437" s="1167"/>
      <c r="BE437" s="1167"/>
      <c r="BF437" s="1167"/>
      <c r="BG437" s="1167"/>
      <c r="BH437" s="1167"/>
      <c r="BI437" s="1167"/>
      <c r="BJ437" s="1170"/>
      <c r="BK437" s="1170"/>
      <c r="BL437" s="1171"/>
      <c r="BM437" s="1171"/>
      <c r="BN437" s="1171"/>
      <c r="BO437" s="1171"/>
      <c r="BP437" s="1171"/>
      <c r="BQ437" s="1171"/>
      <c r="BR437" s="1171"/>
      <c r="BS437" s="1171"/>
      <c r="BT437" s="1171"/>
      <c r="BU437" s="1171"/>
      <c r="BV437" s="1171"/>
      <c r="BW437" s="1171"/>
      <c r="BX437" s="1171"/>
      <c r="BY437" s="1171"/>
      <c r="BZ437" s="1171"/>
      <c r="CA437" s="1171"/>
      <c r="CB437" s="1171"/>
      <c r="CC437" s="1171"/>
      <c r="CD437" s="1171"/>
      <c r="CE437" s="1171"/>
    </row>
    <row r="438" spans="1:83" s="755" customFormat="1" ht="31.5">
      <c r="A438" s="149" t="s">
        <v>368</v>
      </c>
      <c r="B438" s="757" t="s">
        <v>287</v>
      </c>
      <c r="C438" s="163"/>
      <c r="D438" s="163"/>
      <c r="E438" s="163" t="s">
        <v>68</v>
      </c>
      <c r="F438" s="163" t="s">
        <v>49</v>
      </c>
      <c r="G438" s="163" t="s">
        <v>67</v>
      </c>
      <c r="H438" s="674">
        <v>490</v>
      </c>
      <c r="I438" s="674"/>
      <c r="J438" s="674"/>
      <c r="K438" s="149">
        <v>1.25</v>
      </c>
      <c r="L438" s="150"/>
      <c r="M438" s="149"/>
      <c r="N438" s="162">
        <f>H438*K438</f>
        <v>612.5</v>
      </c>
      <c r="O438" s="162"/>
      <c r="P438" s="162"/>
      <c r="Q438" s="758">
        <v>600</v>
      </c>
      <c r="R438" s="758"/>
      <c r="S438" s="758"/>
      <c r="T438" s="161" t="s">
        <v>276</v>
      </c>
      <c r="U438" s="1171"/>
      <c r="V438" s="1171"/>
      <c r="W438" s="1171"/>
      <c r="X438" s="1171"/>
      <c r="Y438" s="1171"/>
      <c r="Z438" s="1171"/>
      <c r="AA438" s="1171"/>
      <c r="AB438" s="1171"/>
      <c r="AC438" s="1167"/>
      <c r="AD438" s="1167"/>
      <c r="AE438" s="1167"/>
      <c r="AF438" s="1167"/>
      <c r="AG438" s="1176">
        <v>1.25</v>
      </c>
      <c r="AH438" s="1177">
        <v>1.2</v>
      </c>
      <c r="AI438" s="1176">
        <v>1.1499999999999999</v>
      </c>
      <c r="AJ438" s="1177">
        <v>1.2858749999999999</v>
      </c>
      <c r="AK438" s="1177">
        <v>1.23444</v>
      </c>
      <c r="AL438" s="1177">
        <v>1.1830049999999999</v>
      </c>
      <c r="AM438" s="1169"/>
      <c r="AN438" s="1169"/>
      <c r="AO438" s="1167"/>
      <c r="AP438" s="1167"/>
      <c r="AQ438" s="1167"/>
      <c r="AR438" s="1167"/>
      <c r="AS438" s="1167"/>
      <c r="AT438" s="1167"/>
      <c r="AU438" s="1167"/>
      <c r="AV438" s="1167"/>
      <c r="AW438" s="1167"/>
      <c r="AX438" s="1169"/>
      <c r="AY438" s="1169"/>
      <c r="AZ438" s="1169"/>
      <c r="BA438" s="1167"/>
      <c r="BB438" s="1167"/>
      <c r="BC438" s="1167"/>
      <c r="BD438" s="1167"/>
      <c r="BE438" s="1167"/>
      <c r="BF438" s="1167"/>
      <c r="BG438" s="1167"/>
      <c r="BH438" s="1167"/>
      <c r="BI438" s="1167"/>
      <c r="BJ438" s="1170"/>
      <c r="BK438" s="1170"/>
      <c r="BL438" s="1171"/>
      <c r="BM438" s="1171"/>
      <c r="BN438" s="1171"/>
      <c r="BO438" s="1171"/>
      <c r="BP438" s="1171"/>
      <c r="BQ438" s="1171"/>
      <c r="BR438" s="1171"/>
      <c r="BS438" s="1171"/>
      <c r="BT438" s="1171"/>
      <c r="BU438" s="1171"/>
      <c r="BV438" s="1171"/>
      <c r="BW438" s="1171"/>
      <c r="BX438" s="1171"/>
      <c r="BY438" s="1171"/>
      <c r="BZ438" s="1171"/>
      <c r="CA438" s="1171"/>
      <c r="CB438" s="1171"/>
      <c r="CC438" s="1171"/>
      <c r="CD438" s="1171"/>
      <c r="CE438" s="1171"/>
    </row>
    <row r="439" spans="1:83" s="755" customFormat="1" ht="31.5">
      <c r="A439" s="149" t="s">
        <v>367</v>
      </c>
      <c r="B439" s="757" t="s">
        <v>285</v>
      </c>
      <c r="C439" s="163"/>
      <c r="D439" s="163"/>
      <c r="E439" s="163" t="s">
        <v>69</v>
      </c>
      <c r="F439" s="163" t="s">
        <v>51</v>
      </c>
      <c r="G439" s="163" t="s">
        <v>70</v>
      </c>
      <c r="H439" s="674">
        <v>620</v>
      </c>
      <c r="I439" s="674"/>
      <c r="J439" s="674"/>
      <c r="K439" s="149">
        <v>1.25</v>
      </c>
      <c r="L439" s="150"/>
      <c r="M439" s="149"/>
      <c r="N439" s="162">
        <f>H439*K439</f>
        <v>775</v>
      </c>
      <c r="O439" s="162"/>
      <c r="P439" s="162"/>
      <c r="Q439" s="758">
        <v>800</v>
      </c>
      <c r="R439" s="758"/>
      <c r="S439" s="758"/>
      <c r="T439" s="161" t="s">
        <v>276</v>
      </c>
      <c r="U439" s="1171"/>
      <c r="V439" s="1171"/>
      <c r="W439" s="1171"/>
      <c r="X439" s="1171"/>
      <c r="Y439" s="1171"/>
      <c r="Z439" s="1171"/>
      <c r="AA439" s="1171"/>
      <c r="AB439" s="1171"/>
      <c r="AC439" s="1167"/>
      <c r="AD439" s="1167"/>
      <c r="AE439" s="1167"/>
      <c r="AF439" s="1167"/>
      <c r="AG439" s="1176">
        <v>1.25</v>
      </c>
      <c r="AH439" s="1177">
        <v>1.2</v>
      </c>
      <c r="AI439" s="1176">
        <v>1.1499999999999999</v>
      </c>
      <c r="AJ439" s="1177">
        <v>1.2858749999999999</v>
      </c>
      <c r="AK439" s="1177">
        <v>1.23444</v>
      </c>
      <c r="AL439" s="1177">
        <v>1.1830049999999999</v>
      </c>
      <c r="AM439" s="1169"/>
      <c r="AN439" s="1169"/>
      <c r="AO439" s="1167"/>
      <c r="AP439" s="1167"/>
      <c r="AQ439" s="1167"/>
      <c r="AR439" s="1167"/>
      <c r="AS439" s="1167"/>
      <c r="AT439" s="1167"/>
      <c r="AU439" s="1167"/>
      <c r="AV439" s="1167"/>
      <c r="AW439" s="1167"/>
      <c r="AX439" s="1169"/>
      <c r="AY439" s="1169"/>
      <c r="AZ439" s="1169"/>
      <c r="BA439" s="1167"/>
      <c r="BB439" s="1167"/>
      <c r="BC439" s="1167"/>
      <c r="BD439" s="1167"/>
      <c r="BE439" s="1167"/>
      <c r="BF439" s="1167"/>
      <c r="BG439" s="1167"/>
      <c r="BH439" s="1167"/>
      <c r="BI439" s="1167"/>
      <c r="BJ439" s="1170"/>
      <c r="BK439" s="1170"/>
      <c r="BL439" s="1171"/>
      <c r="BM439" s="1171"/>
      <c r="BN439" s="1171"/>
      <c r="BO439" s="1171"/>
      <c r="BP439" s="1171"/>
      <c r="BQ439" s="1171"/>
      <c r="BR439" s="1171"/>
      <c r="BS439" s="1171"/>
      <c r="BT439" s="1171"/>
      <c r="BU439" s="1171"/>
      <c r="BV439" s="1171"/>
      <c r="BW439" s="1171"/>
      <c r="BX439" s="1171"/>
      <c r="BY439" s="1171"/>
      <c r="BZ439" s="1171"/>
      <c r="CA439" s="1171"/>
      <c r="CB439" s="1171"/>
      <c r="CC439" s="1171"/>
      <c r="CD439" s="1171"/>
      <c r="CE439" s="1171"/>
    </row>
    <row r="440" spans="1:83" s="755" customFormat="1" ht="15.75">
      <c r="A440" s="147"/>
      <c r="B440" s="759"/>
      <c r="C440" s="167"/>
      <c r="D440" s="167"/>
      <c r="E440" s="167"/>
      <c r="F440" s="167"/>
      <c r="G440" s="167"/>
      <c r="H440" s="692"/>
      <c r="I440" s="692"/>
      <c r="J440" s="692"/>
      <c r="O440" s="762"/>
      <c r="P440" s="762"/>
      <c r="Q440" s="167"/>
      <c r="R440" s="760"/>
      <c r="S440" s="167"/>
      <c r="T440" s="761"/>
      <c r="U440" s="1171"/>
      <c r="V440" s="1171"/>
      <c r="W440" s="1171"/>
      <c r="X440" s="763"/>
      <c r="Y440" s="1171"/>
      <c r="Z440" s="1171"/>
      <c r="AA440" s="1171"/>
      <c r="AB440" s="1171"/>
      <c r="AC440" s="1167"/>
      <c r="AD440" s="1167"/>
      <c r="AE440" s="1167"/>
      <c r="AF440" s="1167"/>
      <c r="AG440" s="1167"/>
      <c r="AH440" s="1167"/>
      <c r="AI440" s="1167"/>
      <c r="AJ440" s="1167"/>
      <c r="AK440" s="1167"/>
      <c r="AL440" s="1168"/>
      <c r="AM440" s="1169"/>
      <c r="AN440" s="1169"/>
      <c r="AO440" s="1167"/>
      <c r="AP440" s="1167"/>
      <c r="AQ440" s="1167"/>
      <c r="AR440" s="1167"/>
      <c r="AS440" s="1167"/>
      <c r="AT440" s="1167"/>
      <c r="AU440" s="1167"/>
      <c r="AV440" s="1167"/>
      <c r="AW440" s="1167"/>
      <c r="AX440" s="1169"/>
      <c r="AY440" s="1169"/>
      <c r="AZ440" s="1169"/>
      <c r="BA440" s="1167"/>
      <c r="BB440" s="1167"/>
      <c r="BC440" s="1167"/>
      <c r="BD440" s="1167"/>
      <c r="BE440" s="1167"/>
      <c r="BF440" s="1167"/>
      <c r="BG440" s="1167"/>
      <c r="BH440" s="1167"/>
      <c r="BI440" s="1167"/>
      <c r="BJ440" s="1170"/>
      <c r="BK440" s="1170"/>
      <c r="BL440" s="1171"/>
      <c r="BM440" s="1171"/>
      <c r="BN440" s="1171"/>
      <c r="BO440" s="1171"/>
      <c r="BP440" s="1171"/>
      <c r="BQ440" s="1171"/>
      <c r="BR440" s="1171"/>
      <c r="BS440" s="1171"/>
      <c r="BT440" s="1171"/>
      <c r="BU440" s="1171"/>
      <c r="BV440" s="1171"/>
      <c r="BW440" s="1171"/>
      <c r="BX440" s="1171"/>
      <c r="BY440" s="1171"/>
      <c r="BZ440" s="1171"/>
      <c r="CA440" s="1171"/>
      <c r="CB440" s="1171"/>
      <c r="CC440" s="1171"/>
      <c r="CD440" s="1171"/>
      <c r="CE440" s="1171"/>
    </row>
    <row r="441" spans="1:83" s="755" customFormat="1" ht="15.75">
      <c r="A441" s="147"/>
      <c r="B441" s="759"/>
      <c r="C441" s="167"/>
      <c r="D441" s="167"/>
      <c r="E441" s="167"/>
      <c r="F441" s="167"/>
      <c r="G441" s="167"/>
      <c r="H441" s="692"/>
      <c r="I441" s="692"/>
      <c r="J441" s="692"/>
      <c r="O441" s="762"/>
      <c r="P441" s="762"/>
      <c r="Q441" s="167"/>
      <c r="R441" s="760"/>
      <c r="S441" s="167"/>
      <c r="T441" s="761"/>
      <c r="U441" s="1171"/>
      <c r="V441" s="1171"/>
      <c r="W441" s="1171"/>
      <c r="X441" s="763"/>
      <c r="Y441" s="1171"/>
      <c r="Z441" s="1171"/>
      <c r="AA441" s="1171"/>
      <c r="AB441" s="1171"/>
      <c r="AC441" s="1167"/>
      <c r="AD441" s="1167"/>
      <c r="AE441" s="1167"/>
      <c r="AF441" s="1167"/>
      <c r="AG441" s="1167"/>
      <c r="AH441" s="1167"/>
      <c r="AI441" s="1167"/>
      <c r="AJ441" s="1167"/>
      <c r="AK441" s="1167"/>
      <c r="AL441" s="1168"/>
      <c r="AM441" s="1169"/>
      <c r="AN441" s="1169"/>
      <c r="AO441" s="1167"/>
      <c r="AP441" s="1167"/>
      <c r="AQ441" s="1167"/>
      <c r="AR441" s="1167"/>
      <c r="AS441" s="1167"/>
      <c r="AT441" s="1167"/>
      <c r="AU441" s="1167"/>
      <c r="AV441" s="1167"/>
      <c r="AW441" s="1167"/>
      <c r="AX441" s="1169"/>
      <c r="AY441" s="1169"/>
      <c r="AZ441" s="1169"/>
      <c r="BA441" s="1167"/>
      <c r="BB441" s="1167"/>
      <c r="BC441" s="1167"/>
      <c r="BD441" s="1167"/>
      <c r="BE441" s="1167"/>
      <c r="BF441" s="1167"/>
      <c r="BG441" s="1167"/>
      <c r="BH441" s="1167"/>
      <c r="BI441" s="1167"/>
      <c r="BJ441" s="1170"/>
      <c r="BK441" s="1170"/>
      <c r="BL441" s="1171"/>
      <c r="BM441" s="1171"/>
      <c r="BN441" s="1171"/>
      <c r="BO441" s="1171"/>
      <c r="BP441" s="1171"/>
      <c r="BQ441" s="1171"/>
      <c r="BR441" s="1171"/>
      <c r="BS441" s="1171"/>
      <c r="BT441" s="1171"/>
      <c r="BU441" s="1171"/>
      <c r="BV441" s="1171"/>
      <c r="BW441" s="1171"/>
      <c r="BX441" s="1171"/>
      <c r="BY441" s="1171"/>
      <c r="BZ441" s="1171"/>
      <c r="CA441" s="1171"/>
      <c r="CB441" s="1171"/>
      <c r="CC441" s="1171"/>
      <c r="CD441" s="1171"/>
      <c r="CE441" s="1171"/>
    </row>
    <row r="442" spans="1:83" s="755" customFormat="1" ht="15.4" customHeight="1">
      <c r="A442" s="900" t="s">
        <v>294</v>
      </c>
      <c r="B442" s="900"/>
      <c r="C442" s="900"/>
      <c r="D442" s="900"/>
      <c r="E442" s="900"/>
      <c r="F442" s="900"/>
      <c r="G442" s="900"/>
      <c r="H442" s="170"/>
      <c r="I442" s="170"/>
      <c r="J442" s="170"/>
      <c r="O442" s="220"/>
      <c r="P442" s="220"/>
      <c r="Q442" s="170"/>
      <c r="R442" s="170"/>
      <c r="S442" s="170"/>
      <c r="T442" s="221"/>
      <c r="U442" s="1171"/>
      <c r="V442" s="1171"/>
      <c r="W442" s="1171"/>
      <c r="X442" s="1124"/>
      <c r="Y442" s="1171"/>
      <c r="Z442" s="1171"/>
      <c r="AA442" s="1171"/>
      <c r="AB442" s="1171"/>
      <c r="AC442" s="1167"/>
      <c r="AD442" s="1167"/>
      <c r="AE442" s="1167"/>
      <c r="AF442" s="1167"/>
      <c r="AG442" s="1167"/>
      <c r="AH442" s="1167"/>
      <c r="AI442" s="1167"/>
      <c r="AJ442" s="1167"/>
      <c r="AK442" s="1167"/>
      <c r="AL442" s="1168"/>
      <c r="AM442" s="1169"/>
      <c r="AN442" s="1169"/>
      <c r="AO442" s="1167"/>
      <c r="AP442" s="1167"/>
      <c r="AQ442" s="1167"/>
      <c r="AR442" s="1167"/>
      <c r="AS442" s="1167"/>
      <c r="AT442" s="1167"/>
      <c r="AU442" s="1167"/>
      <c r="AV442" s="1167"/>
      <c r="AW442" s="1167"/>
      <c r="AX442" s="1169"/>
      <c r="AY442" s="1169"/>
      <c r="AZ442" s="1169"/>
      <c r="BA442" s="1167"/>
      <c r="BB442" s="1167"/>
      <c r="BC442" s="1167"/>
      <c r="BD442" s="1167"/>
      <c r="BE442" s="1167"/>
      <c r="BF442" s="1167"/>
      <c r="BG442" s="1167"/>
      <c r="BH442" s="1167"/>
      <c r="BI442" s="1167"/>
      <c r="BJ442" s="1170"/>
      <c r="BK442" s="1170"/>
      <c r="BL442" s="1171"/>
      <c r="BM442" s="1171"/>
      <c r="BN442" s="1171"/>
      <c r="BO442" s="1171"/>
      <c r="BP442" s="1171"/>
      <c r="BQ442" s="1171"/>
      <c r="BR442" s="1171"/>
      <c r="BS442" s="1171"/>
      <c r="BT442" s="1171"/>
      <c r="BU442" s="1171"/>
      <c r="BV442" s="1171"/>
      <c r="BW442" s="1171"/>
      <c r="BX442" s="1171"/>
      <c r="BY442" s="1171"/>
      <c r="BZ442" s="1171"/>
      <c r="CA442" s="1171"/>
      <c r="CB442" s="1171"/>
      <c r="CC442" s="1171"/>
      <c r="CD442" s="1171"/>
      <c r="CE442" s="1171"/>
    </row>
    <row r="443" spans="1:83" s="755" customFormat="1" ht="59.25" customHeight="1">
      <c r="A443" s="916" t="s">
        <v>11</v>
      </c>
      <c r="B443" s="914" t="s">
        <v>766</v>
      </c>
      <c r="C443" s="912" t="s">
        <v>1</v>
      </c>
      <c r="D443" s="913"/>
      <c r="E443" s="914" t="s">
        <v>765</v>
      </c>
      <c r="F443" s="912" t="s">
        <v>1</v>
      </c>
      <c r="G443" s="913"/>
      <c r="H443" s="908" t="s">
        <v>40</v>
      </c>
      <c r="I443" s="909"/>
      <c r="J443" s="910"/>
      <c r="K443" s="918" t="s">
        <v>2061</v>
      </c>
      <c r="L443" s="918"/>
      <c r="M443" s="918"/>
      <c r="N443" s="918" t="s">
        <v>2062</v>
      </c>
      <c r="O443" s="918"/>
      <c r="P443" s="918"/>
      <c r="Q443" s="908" t="s">
        <v>2064</v>
      </c>
      <c r="R443" s="909"/>
      <c r="S443" s="910"/>
      <c r="T443" s="914" t="s">
        <v>2</v>
      </c>
      <c r="U443" s="1171"/>
      <c r="V443" s="1171"/>
      <c r="W443" s="1171"/>
      <c r="X443" s="1171"/>
      <c r="Y443" s="1171"/>
      <c r="Z443" s="1171"/>
      <c r="AA443" s="1171"/>
      <c r="AB443" s="1171"/>
      <c r="AC443" s="1167"/>
      <c r="AD443" s="1167"/>
      <c r="AE443" s="1167"/>
      <c r="AF443" s="1167"/>
      <c r="AG443" s="1172" t="s">
        <v>41</v>
      </c>
      <c r="AH443" s="1173"/>
      <c r="AI443" s="1174"/>
      <c r="AJ443" s="1172" t="s">
        <v>273</v>
      </c>
      <c r="AK443" s="1173"/>
      <c r="AL443" s="1174"/>
      <c r="AM443" s="1169"/>
      <c r="AN443" s="1169"/>
      <c r="AO443" s="1167"/>
      <c r="AP443" s="1167"/>
      <c r="AQ443" s="1167"/>
      <c r="AR443" s="1167"/>
      <c r="AS443" s="1167"/>
      <c r="AT443" s="1167"/>
      <c r="AU443" s="1167"/>
      <c r="AV443" s="1167"/>
      <c r="AW443" s="1167"/>
      <c r="AX443" s="1169"/>
      <c r="AY443" s="1169"/>
      <c r="AZ443" s="1169"/>
      <c r="BA443" s="1167"/>
      <c r="BB443" s="1167"/>
      <c r="BC443" s="1167"/>
      <c r="BD443" s="1167"/>
      <c r="BE443" s="1167"/>
      <c r="BF443" s="1167"/>
      <c r="BG443" s="1167"/>
      <c r="BH443" s="1167"/>
      <c r="BI443" s="1167"/>
      <c r="BJ443" s="1170"/>
      <c r="BK443" s="1170"/>
      <c r="BL443" s="1171"/>
      <c r="BM443" s="1171"/>
      <c r="BN443" s="1171"/>
      <c r="BO443" s="1171"/>
      <c r="BP443" s="1171"/>
      <c r="BQ443" s="1171"/>
      <c r="BR443" s="1171"/>
      <c r="BS443" s="1171"/>
      <c r="BT443" s="1171"/>
      <c r="BU443" s="1171"/>
      <c r="BV443" s="1171"/>
      <c r="BW443" s="1171"/>
      <c r="BX443" s="1171"/>
      <c r="BY443" s="1171"/>
      <c r="BZ443" s="1171"/>
      <c r="CA443" s="1171"/>
      <c r="CB443" s="1171"/>
      <c r="CC443" s="1171"/>
      <c r="CD443" s="1171"/>
      <c r="CE443" s="1171"/>
    </row>
    <row r="444" spans="1:83" s="755" customFormat="1" ht="31.5" customHeight="1">
      <c r="A444" s="917"/>
      <c r="B444" s="915"/>
      <c r="C444" s="97" t="s">
        <v>42</v>
      </c>
      <c r="D444" s="97" t="s">
        <v>4</v>
      </c>
      <c r="E444" s="915"/>
      <c r="F444" s="97" t="s">
        <v>42</v>
      </c>
      <c r="G444" s="97" t="s">
        <v>4</v>
      </c>
      <c r="H444" s="98" t="s">
        <v>5</v>
      </c>
      <c r="I444" s="98" t="s">
        <v>6</v>
      </c>
      <c r="J444" s="98" t="s">
        <v>7</v>
      </c>
      <c r="K444" s="77" t="s">
        <v>5</v>
      </c>
      <c r="L444" s="77" t="s">
        <v>6</v>
      </c>
      <c r="M444" s="77" t="s">
        <v>7</v>
      </c>
      <c r="N444" s="77" t="s">
        <v>5</v>
      </c>
      <c r="O444" s="77" t="s">
        <v>6</v>
      </c>
      <c r="P444" s="77" t="s">
        <v>7</v>
      </c>
      <c r="Q444" s="97" t="s">
        <v>5</v>
      </c>
      <c r="R444" s="97" t="s">
        <v>6</v>
      </c>
      <c r="S444" s="97" t="s">
        <v>7</v>
      </c>
      <c r="T444" s="915"/>
      <c r="U444" s="1171"/>
      <c r="V444" s="1171"/>
      <c r="W444" s="1171"/>
      <c r="X444" s="1171"/>
      <c r="Y444" s="1171"/>
      <c r="Z444" s="1171"/>
      <c r="AA444" s="1171"/>
      <c r="AB444" s="1171"/>
      <c r="AC444" s="1167"/>
      <c r="AD444" s="1167"/>
      <c r="AE444" s="1167"/>
      <c r="AF444" s="1167"/>
      <c r="AG444" s="1175" t="s">
        <v>5</v>
      </c>
      <c r="AH444" s="1175" t="s">
        <v>6</v>
      </c>
      <c r="AI444" s="1175" t="s">
        <v>7</v>
      </c>
      <c r="AJ444" s="1175" t="s">
        <v>5</v>
      </c>
      <c r="AK444" s="1175" t="s">
        <v>6</v>
      </c>
      <c r="AL444" s="1175" t="s">
        <v>7</v>
      </c>
      <c r="AM444" s="1169"/>
      <c r="AN444" s="1169"/>
      <c r="AO444" s="1167"/>
      <c r="AP444" s="1167"/>
      <c r="AQ444" s="1167"/>
      <c r="AR444" s="1167"/>
      <c r="AS444" s="1167"/>
      <c r="AT444" s="1167"/>
      <c r="AU444" s="1167"/>
      <c r="AV444" s="1167"/>
      <c r="AW444" s="1167"/>
      <c r="AX444" s="1169"/>
      <c r="AY444" s="1169"/>
      <c r="AZ444" s="1169"/>
      <c r="BA444" s="1167"/>
      <c r="BB444" s="1167"/>
      <c r="BC444" s="1167"/>
      <c r="BD444" s="1167"/>
      <c r="BE444" s="1167"/>
      <c r="BF444" s="1167"/>
      <c r="BG444" s="1167"/>
      <c r="BH444" s="1167"/>
      <c r="BI444" s="1167"/>
      <c r="BJ444" s="1170"/>
      <c r="BK444" s="1170"/>
      <c r="BL444" s="1171"/>
      <c r="BM444" s="1171"/>
      <c r="BN444" s="1171"/>
      <c r="BO444" s="1171"/>
      <c r="BP444" s="1171"/>
      <c r="BQ444" s="1171"/>
      <c r="BR444" s="1171"/>
      <c r="BS444" s="1171"/>
      <c r="BT444" s="1171"/>
      <c r="BU444" s="1171"/>
      <c r="BV444" s="1171"/>
      <c r="BW444" s="1171"/>
      <c r="BX444" s="1171"/>
      <c r="BY444" s="1171"/>
      <c r="BZ444" s="1171"/>
      <c r="CA444" s="1171"/>
      <c r="CB444" s="1171"/>
      <c r="CC444" s="1171"/>
      <c r="CD444" s="1171"/>
      <c r="CE444" s="1171"/>
    </row>
    <row r="445" spans="1:83" s="755" customFormat="1" ht="22.5" customHeight="1">
      <c r="A445" s="766">
        <v>1</v>
      </c>
      <c r="B445" s="771">
        <v>2</v>
      </c>
      <c r="C445" s="766">
        <v>3</v>
      </c>
      <c r="D445" s="771">
        <v>4</v>
      </c>
      <c r="E445" s="766">
        <v>5</v>
      </c>
      <c r="F445" s="771">
        <v>6</v>
      </c>
      <c r="G445" s="766">
        <v>7</v>
      </c>
      <c r="H445" s="771">
        <v>8</v>
      </c>
      <c r="I445" s="766">
        <v>9</v>
      </c>
      <c r="J445" s="771">
        <v>10</v>
      </c>
      <c r="K445" s="766">
        <v>11</v>
      </c>
      <c r="L445" s="771">
        <v>12</v>
      </c>
      <c r="M445" s="766">
        <v>13</v>
      </c>
      <c r="N445" s="771">
        <v>14</v>
      </c>
      <c r="O445" s="766">
        <v>15</v>
      </c>
      <c r="P445" s="771">
        <v>16</v>
      </c>
      <c r="Q445" s="766">
        <v>17</v>
      </c>
      <c r="R445" s="771">
        <v>18</v>
      </c>
      <c r="S445" s="766">
        <v>19</v>
      </c>
      <c r="T445" s="771">
        <v>20</v>
      </c>
      <c r="U445" s="1171"/>
      <c r="V445" s="1171"/>
      <c r="W445" s="1171"/>
      <c r="X445" s="1171"/>
      <c r="Y445" s="1171"/>
      <c r="Z445" s="1171"/>
      <c r="AA445" s="1171"/>
      <c r="AB445" s="1171"/>
      <c r="AC445" s="1167"/>
      <c r="AD445" s="1167"/>
      <c r="AE445" s="1167"/>
      <c r="AF445" s="1167"/>
      <c r="AG445" s="1175"/>
      <c r="AH445" s="1175"/>
      <c r="AI445" s="1175"/>
      <c r="AJ445" s="1175"/>
      <c r="AK445" s="1175"/>
      <c r="AL445" s="1175"/>
      <c r="AM445" s="1169"/>
      <c r="AN445" s="1169"/>
      <c r="AO445" s="1167"/>
      <c r="AP445" s="1167"/>
      <c r="AQ445" s="1167"/>
      <c r="AR445" s="1167"/>
      <c r="AS445" s="1167"/>
      <c r="AT445" s="1167"/>
      <c r="AU445" s="1167"/>
      <c r="AV445" s="1167"/>
      <c r="AW445" s="1167"/>
      <c r="AX445" s="1169"/>
      <c r="AY445" s="1169"/>
      <c r="AZ445" s="1169"/>
      <c r="BA445" s="1167"/>
      <c r="BB445" s="1167"/>
      <c r="BC445" s="1167"/>
      <c r="BD445" s="1167"/>
      <c r="BE445" s="1167"/>
      <c r="BF445" s="1167"/>
      <c r="BG445" s="1167"/>
      <c r="BH445" s="1167"/>
      <c r="BI445" s="1167"/>
      <c r="BJ445" s="1170"/>
      <c r="BK445" s="1170"/>
      <c r="BL445" s="1171"/>
      <c r="BM445" s="1171"/>
      <c r="BN445" s="1171"/>
      <c r="BO445" s="1171"/>
      <c r="BP445" s="1171"/>
      <c r="BQ445" s="1171"/>
      <c r="BR445" s="1171"/>
      <c r="BS445" s="1171"/>
      <c r="BT445" s="1171"/>
      <c r="BU445" s="1171"/>
      <c r="BV445" s="1171"/>
      <c r="BW445" s="1171"/>
      <c r="BX445" s="1171"/>
      <c r="BY445" s="1171"/>
      <c r="BZ445" s="1171"/>
      <c r="CA445" s="1171"/>
      <c r="CB445" s="1171"/>
      <c r="CC445" s="1171"/>
      <c r="CD445" s="1171"/>
      <c r="CE445" s="1171"/>
    </row>
    <row r="446" spans="1:83" s="755" customFormat="1" ht="31.5">
      <c r="A446" s="149" t="s">
        <v>350</v>
      </c>
      <c r="B446" s="757" t="s">
        <v>281</v>
      </c>
      <c r="C446" s="163"/>
      <c r="D446" s="163"/>
      <c r="E446" s="163" t="s">
        <v>43</v>
      </c>
      <c r="F446" s="163" t="s">
        <v>282</v>
      </c>
      <c r="G446" s="163" t="s">
        <v>59</v>
      </c>
      <c r="H446" s="674">
        <v>1070</v>
      </c>
      <c r="I446" s="674">
        <v>710</v>
      </c>
      <c r="J446" s="674"/>
      <c r="K446" s="149">
        <v>1.25</v>
      </c>
      <c r="L446" s="150">
        <v>1.2</v>
      </c>
      <c r="M446" s="149">
        <v>1.1499999999999999</v>
      </c>
      <c r="N446" s="162">
        <f>H446*K446</f>
        <v>1337.5</v>
      </c>
      <c r="O446" s="162">
        <f>I446*L446</f>
        <v>852</v>
      </c>
      <c r="P446" s="162"/>
      <c r="Q446" s="758">
        <v>1400</v>
      </c>
      <c r="R446" s="758">
        <v>900</v>
      </c>
      <c r="S446" s="758"/>
      <c r="T446" s="161" t="s">
        <v>283</v>
      </c>
      <c r="U446" s="1171"/>
      <c r="V446" s="1171"/>
      <c r="W446" s="1171"/>
      <c r="X446" s="1171"/>
      <c r="Y446" s="1171"/>
      <c r="Z446" s="1171"/>
      <c r="AA446" s="1171"/>
      <c r="AB446" s="1171"/>
      <c r="AC446" s="1167"/>
      <c r="AD446" s="1167"/>
      <c r="AE446" s="1167"/>
      <c r="AF446" s="1167"/>
      <c r="AG446" s="1176">
        <v>1.25</v>
      </c>
      <c r="AH446" s="1177">
        <v>1.2</v>
      </c>
      <c r="AI446" s="1176">
        <v>1.1499999999999999</v>
      </c>
      <c r="AJ446" s="1177">
        <v>1.2858749999999999</v>
      </c>
      <c r="AK446" s="1177">
        <v>1.23444</v>
      </c>
      <c r="AL446" s="1177">
        <v>1.1830049999999999</v>
      </c>
      <c r="AM446" s="1169"/>
      <c r="AN446" s="1169"/>
      <c r="AO446" s="1167"/>
      <c r="AP446" s="1167"/>
      <c r="AQ446" s="1167"/>
      <c r="AR446" s="1167"/>
      <c r="AS446" s="1167"/>
      <c r="AT446" s="1167"/>
      <c r="AU446" s="1167"/>
      <c r="AV446" s="1167"/>
      <c r="AW446" s="1167"/>
      <c r="AX446" s="1169"/>
      <c r="AY446" s="1169"/>
      <c r="AZ446" s="1169"/>
      <c r="BA446" s="1167"/>
      <c r="BB446" s="1167"/>
      <c r="BC446" s="1167"/>
      <c r="BD446" s="1167"/>
      <c r="BE446" s="1167"/>
      <c r="BF446" s="1167"/>
      <c r="BG446" s="1167"/>
      <c r="BH446" s="1167"/>
      <c r="BI446" s="1167"/>
      <c r="BJ446" s="1170"/>
      <c r="BK446" s="1170"/>
      <c r="BL446" s="1171"/>
      <c r="BM446" s="1171"/>
      <c r="BN446" s="1171"/>
      <c r="BO446" s="1171"/>
      <c r="BP446" s="1171"/>
      <c r="BQ446" s="1171"/>
      <c r="BR446" s="1171"/>
      <c r="BS446" s="1171"/>
      <c r="BT446" s="1171"/>
      <c r="BU446" s="1171"/>
      <c r="BV446" s="1171"/>
      <c r="BW446" s="1171"/>
      <c r="BX446" s="1171"/>
      <c r="BY446" s="1171"/>
      <c r="BZ446" s="1171"/>
      <c r="CA446" s="1171"/>
      <c r="CB446" s="1171"/>
      <c r="CC446" s="1171"/>
      <c r="CD446" s="1171"/>
      <c r="CE446" s="1171"/>
    </row>
    <row r="447" spans="1:83" s="755" customFormat="1" ht="31.5">
      <c r="A447" s="149" t="s">
        <v>351</v>
      </c>
      <c r="B447" s="757" t="s">
        <v>284</v>
      </c>
      <c r="C447" s="163"/>
      <c r="D447" s="163"/>
      <c r="E447" s="163" t="s">
        <v>60</v>
      </c>
      <c r="F447" s="163" t="s">
        <v>51</v>
      </c>
      <c r="G447" s="163" t="s">
        <v>59</v>
      </c>
      <c r="H447" s="674">
        <v>410</v>
      </c>
      <c r="I447" s="674"/>
      <c r="J447" s="674"/>
      <c r="K447" s="149">
        <v>1.25</v>
      </c>
      <c r="L447" s="150">
        <v>1.2</v>
      </c>
      <c r="M447" s="149">
        <v>1.1499999999999999</v>
      </c>
      <c r="N447" s="162">
        <f t="shared" ref="N447:N459" si="8">H447*K447</f>
        <v>512.5</v>
      </c>
      <c r="O447" s="162"/>
      <c r="P447" s="162"/>
      <c r="Q447" s="758">
        <v>530</v>
      </c>
      <c r="R447" s="758"/>
      <c r="S447" s="758"/>
      <c r="T447" s="161" t="s">
        <v>276</v>
      </c>
      <c r="U447" s="1171"/>
      <c r="V447" s="1171"/>
      <c r="W447" s="1171"/>
      <c r="X447" s="1171"/>
      <c r="Y447" s="1171"/>
      <c r="Z447" s="1171"/>
      <c r="AA447" s="1171"/>
      <c r="AB447" s="1171"/>
      <c r="AC447" s="1167"/>
      <c r="AD447" s="1167"/>
      <c r="AE447" s="1167"/>
      <c r="AF447" s="1167"/>
      <c r="AG447" s="1176">
        <v>1.25</v>
      </c>
      <c r="AH447" s="1177">
        <v>1.2</v>
      </c>
      <c r="AI447" s="1176">
        <v>1.1499999999999999</v>
      </c>
      <c r="AJ447" s="1177">
        <v>1.2858749999999999</v>
      </c>
      <c r="AK447" s="1177">
        <v>1.23444</v>
      </c>
      <c r="AL447" s="1177">
        <v>1.1830049999999999</v>
      </c>
      <c r="AM447" s="1169"/>
      <c r="AN447" s="1169"/>
      <c r="AO447" s="1167"/>
      <c r="AP447" s="1167"/>
      <c r="AQ447" s="1167"/>
      <c r="AR447" s="1167"/>
      <c r="AS447" s="1167"/>
      <c r="AT447" s="1167"/>
      <c r="AU447" s="1167"/>
      <c r="AV447" s="1167"/>
      <c r="AW447" s="1167"/>
      <c r="AX447" s="1169"/>
      <c r="AY447" s="1169"/>
      <c r="AZ447" s="1169"/>
      <c r="BA447" s="1167"/>
      <c r="BB447" s="1167"/>
      <c r="BC447" s="1167"/>
      <c r="BD447" s="1167"/>
      <c r="BE447" s="1167"/>
      <c r="BF447" s="1167"/>
      <c r="BG447" s="1167"/>
      <c r="BH447" s="1167"/>
      <c r="BI447" s="1167"/>
      <c r="BJ447" s="1170"/>
      <c r="BK447" s="1170"/>
      <c r="BL447" s="1171"/>
      <c r="BM447" s="1171"/>
      <c r="BN447" s="1171"/>
      <c r="BO447" s="1171"/>
      <c r="BP447" s="1171"/>
      <c r="BQ447" s="1171"/>
      <c r="BR447" s="1171"/>
      <c r="BS447" s="1171"/>
      <c r="BT447" s="1171"/>
      <c r="BU447" s="1171"/>
      <c r="BV447" s="1171"/>
      <c r="BW447" s="1171"/>
      <c r="BX447" s="1171"/>
      <c r="BY447" s="1171"/>
      <c r="BZ447" s="1171"/>
      <c r="CA447" s="1171"/>
      <c r="CB447" s="1171"/>
      <c r="CC447" s="1171"/>
      <c r="CD447" s="1171"/>
      <c r="CE447" s="1171"/>
    </row>
    <row r="448" spans="1:83" s="755" customFormat="1" ht="31.5">
      <c r="A448" s="149" t="s">
        <v>366</v>
      </c>
      <c r="B448" s="757" t="s">
        <v>285</v>
      </c>
      <c r="C448" s="163"/>
      <c r="D448" s="163"/>
      <c r="E448" s="163" t="s">
        <v>61</v>
      </c>
      <c r="F448" s="163" t="s">
        <v>57</v>
      </c>
      <c r="G448" s="163" t="s">
        <v>59</v>
      </c>
      <c r="H448" s="674">
        <v>310</v>
      </c>
      <c r="I448" s="674"/>
      <c r="J448" s="674"/>
      <c r="K448" s="149">
        <v>1.25</v>
      </c>
      <c r="L448" s="150">
        <v>1.2</v>
      </c>
      <c r="M448" s="149">
        <v>1.1499999999999999</v>
      </c>
      <c r="N448" s="162">
        <f t="shared" si="8"/>
        <v>387.5</v>
      </c>
      <c r="O448" s="162"/>
      <c r="P448" s="162"/>
      <c r="Q448" s="758">
        <v>400</v>
      </c>
      <c r="R448" s="758"/>
      <c r="S448" s="758"/>
      <c r="T448" s="161" t="s">
        <v>276</v>
      </c>
      <c r="U448" s="1171"/>
      <c r="V448" s="1171"/>
      <c r="W448" s="1171"/>
      <c r="X448" s="1171"/>
      <c r="Y448" s="1171"/>
      <c r="Z448" s="1171"/>
      <c r="AA448" s="1171"/>
      <c r="AB448" s="1171"/>
      <c r="AC448" s="1167"/>
      <c r="AD448" s="1167"/>
      <c r="AE448" s="1167"/>
      <c r="AF448" s="1167"/>
      <c r="AG448" s="1176">
        <v>1.25</v>
      </c>
      <c r="AH448" s="1177">
        <v>1.2</v>
      </c>
      <c r="AI448" s="1176">
        <v>1.1499999999999999</v>
      </c>
      <c r="AJ448" s="1177">
        <v>1.2858749999999999</v>
      </c>
      <c r="AK448" s="1177">
        <v>1.23444</v>
      </c>
      <c r="AL448" s="1177">
        <v>1.1830049999999999</v>
      </c>
      <c r="AM448" s="1169"/>
      <c r="AN448" s="1169"/>
      <c r="AO448" s="1167"/>
      <c r="AP448" s="1167"/>
      <c r="AQ448" s="1167"/>
      <c r="AR448" s="1167"/>
      <c r="AS448" s="1167"/>
      <c r="AT448" s="1167"/>
      <c r="AU448" s="1167"/>
      <c r="AV448" s="1167"/>
      <c r="AW448" s="1167"/>
      <c r="AX448" s="1169"/>
      <c r="AY448" s="1169"/>
      <c r="AZ448" s="1169"/>
      <c r="BA448" s="1167"/>
      <c r="BB448" s="1167"/>
      <c r="BC448" s="1167"/>
      <c r="BD448" s="1167"/>
      <c r="BE448" s="1167"/>
      <c r="BF448" s="1167"/>
      <c r="BG448" s="1167"/>
      <c r="BH448" s="1167"/>
      <c r="BI448" s="1167"/>
      <c r="BJ448" s="1170"/>
      <c r="BK448" s="1170"/>
      <c r="BL448" s="1171"/>
      <c r="BM448" s="1171"/>
      <c r="BN448" s="1171"/>
      <c r="BO448" s="1171"/>
      <c r="BP448" s="1171"/>
      <c r="BQ448" s="1171"/>
      <c r="BR448" s="1171"/>
      <c r="BS448" s="1171"/>
      <c r="BT448" s="1171"/>
      <c r="BU448" s="1171"/>
      <c r="BV448" s="1171"/>
      <c r="BW448" s="1171"/>
      <c r="BX448" s="1171"/>
      <c r="BY448" s="1171"/>
      <c r="BZ448" s="1171"/>
      <c r="CA448" s="1171"/>
      <c r="CB448" s="1171"/>
      <c r="CC448" s="1171"/>
      <c r="CD448" s="1171"/>
      <c r="CE448" s="1171"/>
    </row>
    <row r="449" spans="1:83" s="755" customFormat="1" ht="31.5">
      <c r="A449" s="149" t="s">
        <v>365</v>
      </c>
      <c r="B449" s="757" t="s">
        <v>286</v>
      </c>
      <c r="C449" s="163"/>
      <c r="D449" s="163"/>
      <c r="E449" s="163" t="s">
        <v>46</v>
      </c>
      <c r="F449" s="163" t="s">
        <v>44</v>
      </c>
      <c r="G449" s="163" t="s">
        <v>44</v>
      </c>
      <c r="H449" s="674">
        <v>520</v>
      </c>
      <c r="I449" s="674"/>
      <c r="J449" s="674"/>
      <c r="K449" s="149">
        <v>1.25</v>
      </c>
      <c r="L449" s="150">
        <v>1.2</v>
      </c>
      <c r="M449" s="149">
        <v>1.1499999999999999</v>
      </c>
      <c r="N449" s="162">
        <f t="shared" si="8"/>
        <v>650</v>
      </c>
      <c r="O449" s="162"/>
      <c r="P449" s="162"/>
      <c r="Q449" s="758">
        <v>670</v>
      </c>
      <c r="R449" s="758"/>
      <c r="S449" s="758"/>
      <c r="T449" s="161" t="s">
        <v>276</v>
      </c>
      <c r="U449" s="1171"/>
      <c r="V449" s="1171"/>
      <c r="W449" s="1171"/>
      <c r="X449" s="1171"/>
      <c r="Y449" s="1171"/>
      <c r="Z449" s="1171"/>
      <c r="AA449" s="1171"/>
      <c r="AB449" s="1171"/>
      <c r="AC449" s="1167"/>
      <c r="AD449" s="1167"/>
      <c r="AE449" s="1167"/>
      <c r="AF449" s="1167"/>
      <c r="AG449" s="1176">
        <v>1.25</v>
      </c>
      <c r="AH449" s="1177">
        <v>1.2</v>
      </c>
      <c r="AI449" s="1176">
        <v>1.1499999999999999</v>
      </c>
      <c r="AJ449" s="1177">
        <v>1.2858749999999999</v>
      </c>
      <c r="AK449" s="1177">
        <v>1.23444</v>
      </c>
      <c r="AL449" s="1177">
        <v>1.1830049999999999</v>
      </c>
      <c r="AM449" s="1169"/>
      <c r="AN449" s="1169"/>
      <c r="AO449" s="1167"/>
      <c r="AP449" s="1167"/>
      <c r="AQ449" s="1167"/>
      <c r="AR449" s="1167"/>
      <c r="AS449" s="1167"/>
      <c r="AT449" s="1167"/>
      <c r="AU449" s="1167"/>
      <c r="AV449" s="1167"/>
      <c r="AW449" s="1167"/>
      <c r="AX449" s="1169"/>
      <c r="AY449" s="1169"/>
      <c r="AZ449" s="1169"/>
      <c r="BA449" s="1167"/>
      <c r="BB449" s="1167"/>
      <c r="BC449" s="1167"/>
      <c r="BD449" s="1167"/>
      <c r="BE449" s="1167"/>
      <c r="BF449" s="1167"/>
      <c r="BG449" s="1167"/>
      <c r="BH449" s="1167"/>
      <c r="BI449" s="1167"/>
      <c r="BJ449" s="1170"/>
      <c r="BK449" s="1170"/>
      <c r="BL449" s="1171"/>
      <c r="BM449" s="1171"/>
      <c r="BN449" s="1171"/>
      <c r="BO449" s="1171"/>
      <c r="BP449" s="1171"/>
      <c r="BQ449" s="1171"/>
      <c r="BR449" s="1171"/>
      <c r="BS449" s="1171"/>
      <c r="BT449" s="1171"/>
      <c r="BU449" s="1171"/>
      <c r="BV449" s="1171"/>
      <c r="BW449" s="1171"/>
      <c r="BX449" s="1171"/>
      <c r="BY449" s="1171"/>
      <c r="BZ449" s="1171"/>
      <c r="CA449" s="1171"/>
      <c r="CB449" s="1171"/>
      <c r="CC449" s="1171"/>
      <c r="CD449" s="1171"/>
      <c r="CE449" s="1171"/>
    </row>
    <row r="450" spans="1:83" s="755" customFormat="1" ht="31.5">
      <c r="A450" s="149" t="s">
        <v>364</v>
      </c>
      <c r="B450" s="757" t="s">
        <v>285</v>
      </c>
      <c r="C450" s="163"/>
      <c r="D450" s="163"/>
      <c r="E450" s="163" t="s">
        <v>62</v>
      </c>
      <c r="F450" s="163" t="s">
        <v>44</v>
      </c>
      <c r="G450" s="163" t="s">
        <v>44</v>
      </c>
      <c r="H450" s="674">
        <v>310</v>
      </c>
      <c r="I450" s="674"/>
      <c r="J450" s="674"/>
      <c r="K450" s="149">
        <v>1.25</v>
      </c>
      <c r="L450" s="150">
        <v>1.2</v>
      </c>
      <c r="M450" s="149">
        <v>1.1499999999999999</v>
      </c>
      <c r="N450" s="162">
        <f t="shared" si="8"/>
        <v>387.5</v>
      </c>
      <c r="O450" s="162"/>
      <c r="P450" s="162"/>
      <c r="Q450" s="758">
        <v>400</v>
      </c>
      <c r="R450" s="758"/>
      <c r="S450" s="758"/>
      <c r="T450" s="161" t="s">
        <v>276</v>
      </c>
      <c r="U450" s="1171"/>
      <c r="V450" s="1171"/>
      <c r="W450" s="1171"/>
      <c r="X450" s="1171"/>
      <c r="Y450" s="1171"/>
      <c r="Z450" s="1171"/>
      <c r="AA450" s="1171"/>
      <c r="AB450" s="1171"/>
      <c r="AC450" s="1167"/>
      <c r="AD450" s="1167"/>
      <c r="AE450" s="1167"/>
      <c r="AF450" s="1167"/>
      <c r="AG450" s="1176">
        <v>1.25</v>
      </c>
      <c r="AH450" s="1177">
        <v>1.2</v>
      </c>
      <c r="AI450" s="1176">
        <v>1.1499999999999999</v>
      </c>
      <c r="AJ450" s="1177">
        <v>1.2858749999999999</v>
      </c>
      <c r="AK450" s="1177">
        <v>1.23444</v>
      </c>
      <c r="AL450" s="1177">
        <v>1.1830049999999999</v>
      </c>
      <c r="AM450" s="1169"/>
      <c r="AN450" s="1169"/>
      <c r="AO450" s="1167"/>
      <c r="AP450" s="1167"/>
      <c r="AQ450" s="1167"/>
      <c r="AR450" s="1167"/>
      <c r="AS450" s="1167"/>
      <c r="AT450" s="1167"/>
      <c r="AU450" s="1167"/>
      <c r="AV450" s="1167"/>
      <c r="AW450" s="1167"/>
      <c r="AX450" s="1169"/>
      <c r="AY450" s="1169"/>
      <c r="AZ450" s="1169"/>
      <c r="BA450" s="1167"/>
      <c r="BB450" s="1167"/>
      <c r="BC450" s="1167"/>
      <c r="BD450" s="1167"/>
      <c r="BE450" s="1167"/>
      <c r="BF450" s="1167"/>
      <c r="BG450" s="1167"/>
      <c r="BH450" s="1167"/>
      <c r="BI450" s="1167"/>
      <c r="BJ450" s="1170"/>
      <c r="BK450" s="1170"/>
      <c r="BL450" s="1171"/>
      <c r="BM450" s="1171"/>
      <c r="BN450" s="1171"/>
      <c r="BO450" s="1171"/>
      <c r="BP450" s="1171"/>
      <c r="BQ450" s="1171"/>
      <c r="BR450" s="1171"/>
      <c r="BS450" s="1171"/>
      <c r="BT450" s="1171"/>
      <c r="BU450" s="1171"/>
      <c r="BV450" s="1171"/>
      <c r="BW450" s="1171"/>
      <c r="BX450" s="1171"/>
      <c r="BY450" s="1171"/>
      <c r="BZ450" s="1171"/>
      <c r="CA450" s="1171"/>
      <c r="CB450" s="1171"/>
      <c r="CC450" s="1171"/>
      <c r="CD450" s="1171"/>
      <c r="CE450" s="1171"/>
    </row>
    <row r="451" spans="1:83" s="755" customFormat="1" ht="31.5">
      <c r="A451" s="149" t="s">
        <v>363</v>
      </c>
      <c r="B451" s="757" t="s">
        <v>287</v>
      </c>
      <c r="C451" s="163"/>
      <c r="D451" s="163"/>
      <c r="E451" s="163" t="s">
        <v>47</v>
      </c>
      <c r="F451" s="163" t="s">
        <v>48</v>
      </c>
      <c r="G451" s="163" t="s">
        <v>67</v>
      </c>
      <c r="H451" s="674">
        <v>410</v>
      </c>
      <c r="I451" s="674"/>
      <c r="J451" s="674"/>
      <c r="K451" s="149">
        <v>1.25</v>
      </c>
      <c r="L451" s="150">
        <v>1.2</v>
      </c>
      <c r="M451" s="149">
        <v>1.1499999999999999</v>
      </c>
      <c r="N451" s="162">
        <f t="shared" si="8"/>
        <v>512.5</v>
      </c>
      <c r="O451" s="162"/>
      <c r="P451" s="162"/>
      <c r="Q451" s="758">
        <v>530</v>
      </c>
      <c r="R451" s="758"/>
      <c r="S451" s="758"/>
      <c r="T451" s="161" t="s">
        <v>276</v>
      </c>
      <c r="U451" s="1171"/>
      <c r="V451" s="1171"/>
      <c r="W451" s="1171"/>
      <c r="X451" s="1171"/>
      <c r="Y451" s="1171"/>
      <c r="Z451" s="1171"/>
      <c r="AA451" s="1171"/>
      <c r="AB451" s="1171"/>
      <c r="AC451" s="1167"/>
      <c r="AD451" s="1167"/>
      <c r="AE451" s="1167"/>
      <c r="AF451" s="1167"/>
      <c r="AG451" s="1176">
        <v>1.25</v>
      </c>
      <c r="AH451" s="1177">
        <v>1.2</v>
      </c>
      <c r="AI451" s="1176">
        <v>1.1499999999999999</v>
      </c>
      <c r="AJ451" s="1177">
        <v>1.2858749999999999</v>
      </c>
      <c r="AK451" s="1177">
        <v>1.23444</v>
      </c>
      <c r="AL451" s="1177">
        <v>1.1830049999999999</v>
      </c>
      <c r="AM451" s="1169"/>
      <c r="AN451" s="1169"/>
      <c r="AO451" s="1167"/>
      <c r="AP451" s="1167"/>
      <c r="AQ451" s="1167"/>
      <c r="AR451" s="1167"/>
      <c r="AS451" s="1167"/>
      <c r="AT451" s="1167"/>
      <c r="AU451" s="1167"/>
      <c r="AV451" s="1167"/>
      <c r="AW451" s="1167"/>
      <c r="AX451" s="1169"/>
      <c r="AY451" s="1169"/>
      <c r="AZ451" s="1169"/>
      <c r="BA451" s="1167"/>
      <c r="BB451" s="1167"/>
      <c r="BC451" s="1167"/>
      <c r="BD451" s="1167"/>
      <c r="BE451" s="1167"/>
      <c r="BF451" s="1167"/>
      <c r="BG451" s="1167"/>
      <c r="BH451" s="1167"/>
      <c r="BI451" s="1167"/>
      <c r="BJ451" s="1170"/>
      <c r="BK451" s="1170"/>
      <c r="BL451" s="1171"/>
      <c r="BM451" s="1171"/>
      <c r="BN451" s="1171"/>
      <c r="BO451" s="1171"/>
      <c r="BP451" s="1171"/>
      <c r="BQ451" s="1171"/>
      <c r="BR451" s="1171"/>
      <c r="BS451" s="1171"/>
      <c r="BT451" s="1171"/>
      <c r="BU451" s="1171"/>
      <c r="BV451" s="1171"/>
      <c r="BW451" s="1171"/>
      <c r="BX451" s="1171"/>
      <c r="BY451" s="1171"/>
      <c r="BZ451" s="1171"/>
      <c r="CA451" s="1171"/>
      <c r="CB451" s="1171"/>
      <c r="CC451" s="1171"/>
      <c r="CD451" s="1171"/>
      <c r="CE451" s="1171"/>
    </row>
    <row r="452" spans="1:83" s="755" customFormat="1" ht="31.5">
      <c r="A452" s="149" t="s">
        <v>362</v>
      </c>
      <c r="B452" s="757" t="s">
        <v>285</v>
      </c>
      <c r="C452" s="163"/>
      <c r="D452" s="163"/>
      <c r="E452" s="163" t="s">
        <v>63</v>
      </c>
      <c r="F452" s="163" t="s">
        <v>51</v>
      </c>
      <c r="G452" s="163" t="s">
        <v>48</v>
      </c>
      <c r="H452" s="674">
        <v>310</v>
      </c>
      <c r="I452" s="674"/>
      <c r="J452" s="674"/>
      <c r="K452" s="149">
        <v>1.25</v>
      </c>
      <c r="L452" s="150">
        <v>1.2</v>
      </c>
      <c r="M452" s="149">
        <v>1.1499999999999999</v>
      </c>
      <c r="N452" s="162">
        <f t="shared" si="8"/>
        <v>387.5</v>
      </c>
      <c r="O452" s="162"/>
      <c r="P452" s="162"/>
      <c r="Q452" s="758">
        <v>400</v>
      </c>
      <c r="R452" s="758"/>
      <c r="S452" s="758"/>
      <c r="T452" s="161" t="s">
        <v>276</v>
      </c>
      <c r="U452" s="1171"/>
      <c r="V452" s="1171"/>
      <c r="W452" s="1171"/>
      <c r="X452" s="1171"/>
      <c r="Y452" s="1171"/>
      <c r="Z452" s="1171"/>
      <c r="AA452" s="1171"/>
      <c r="AB452" s="1171"/>
      <c r="AC452" s="1167"/>
      <c r="AD452" s="1167"/>
      <c r="AE452" s="1167"/>
      <c r="AF452" s="1167"/>
      <c r="AG452" s="1176">
        <v>1.25</v>
      </c>
      <c r="AH452" s="1177">
        <v>1.2</v>
      </c>
      <c r="AI452" s="1176">
        <v>1.1499999999999999</v>
      </c>
      <c r="AJ452" s="1177">
        <v>1.2858749999999999</v>
      </c>
      <c r="AK452" s="1177">
        <v>1.23444</v>
      </c>
      <c r="AL452" s="1177">
        <v>1.1830049999999999</v>
      </c>
      <c r="AM452" s="1169"/>
      <c r="AN452" s="1169"/>
      <c r="AO452" s="1167"/>
      <c r="AP452" s="1167"/>
      <c r="AQ452" s="1167"/>
      <c r="AR452" s="1167"/>
      <c r="AS452" s="1167"/>
      <c r="AT452" s="1167"/>
      <c r="AU452" s="1167"/>
      <c r="AV452" s="1167"/>
      <c r="AW452" s="1167"/>
      <c r="AX452" s="1169"/>
      <c r="AY452" s="1169"/>
      <c r="AZ452" s="1169"/>
      <c r="BA452" s="1167"/>
      <c r="BB452" s="1167"/>
      <c r="BC452" s="1167"/>
      <c r="BD452" s="1167"/>
      <c r="BE452" s="1167"/>
      <c r="BF452" s="1167"/>
      <c r="BG452" s="1167"/>
      <c r="BH452" s="1167"/>
      <c r="BI452" s="1167"/>
      <c r="BJ452" s="1170"/>
      <c r="BK452" s="1170"/>
      <c r="BL452" s="1171"/>
      <c r="BM452" s="1171"/>
      <c r="BN452" s="1171"/>
      <c r="BO452" s="1171"/>
      <c r="BP452" s="1171"/>
      <c r="BQ452" s="1171"/>
      <c r="BR452" s="1171"/>
      <c r="BS452" s="1171"/>
      <c r="BT452" s="1171"/>
      <c r="BU452" s="1171"/>
      <c r="BV452" s="1171"/>
      <c r="BW452" s="1171"/>
      <c r="BX452" s="1171"/>
      <c r="BY452" s="1171"/>
      <c r="BZ452" s="1171"/>
      <c r="CA452" s="1171"/>
      <c r="CB452" s="1171"/>
      <c r="CC452" s="1171"/>
      <c r="CD452" s="1171"/>
      <c r="CE452" s="1171"/>
    </row>
    <row r="453" spans="1:83" s="755" customFormat="1" ht="31.5">
      <c r="A453" s="149" t="s">
        <v>361</v>
      </c>
      <c r="B453" s="757" t="s">
        <v>285</v>
      </c>
      <c r="C453" s="163"/>
      <c r="D453" s="163"/>
      <c r="E453" s="163" t="s">
        <v>64</v>
      </c>
      <c r="F453" s="163" t="s">
        <v>51</v>
      </c>
      <c r="G453" s="163" t="s">
        <v>48</v>
      </c>
      <c r="H453" s="674">
        <v>310</v>
      </c>
      <c r="I453" s="674"/>
      <c r="J453" s="674"/>
      <c r="K453" s="149">
        <v>1.25</v>
      </c>
      <c r="L453" s="150">
        <v>1.2</v>
      </c>
      <c r="M453" s="149">
        <v>1.1499999999999999</v>
      </c>
      <c r="N453" s="162">
        <f t="shared" si="8"/>
        <v>387.5</v>
      </c>
      <c r="O453" s="162"/>
      <c r="P453" s="162"/>
      <c r="Q453" s="758">
        <v>400</v>
      </c>
      <c r="R453" s="758"/>
      <c r="S453" s="758"/>
      <c r="T453" s="161" t="s">
        <v>276</v>
      </c>
      <c r="U453" s="1171"/>
      <c r="V453" s="1171"/>
      <c r="W453" s="1171"/>
      <c r="X453" s="1171"/>
      <c r="Y453" s="1171"/>
      <c r="Z453" s="1171"/>
      <c r="AA453" s="1171"/>
      <c r="AB453" s="1171"/>
      <c r="AC453" s="1167"/>
      <c r="AD453" s="1167"/>
      <c r="AE453" s="1167"/>
      <c r="AF453" s="1167"/>
      <c r="AG453" s="1176">
        <v>1.25</v>
      </c>
      <c r="AH453" s="1177">
        <v>1.2</v>
      </c>
      <c r="AI453" s="1176">
        <v>1.1499999999999999</v>
      </c>
      <c r="AJ453" s="1177">
        <v>1.2858749999999999</v>
      </c>
      <c r="AK453" s="1177">
        <v>1.23444</v>
      </c>
      <c r="AL453" s="1177">
        <v>1.1830049999999999</v>
      </c>
      <c r="AM453" s="1169"/>
      <c r="AN453" s="1169"/>
      <c r="AO453" s="1167"/>
      <c r="AP453" s="1167"/>
      <c r="AQ453" s="1167"/>
      <c r="AR453" s="1167"/>
      <c r="AS453" s="1167"/>
      <c r="AT453" s="1167"/>
      <c r="AU453" s="1167"/>
      <c r="AV453" s="1167"/>
      <c r="AW453" s="1167"/>
      <c r="AX453" s="1169"/>
      <c r="AY453" s="1169"/>
      <c r="AZ453" s="1169"/>
      <c r="BA453" s="1167"/>
      <c r="BB453" s="1167"/>
      <c r="BC453" s="1167"/>
      <c r="BD453" s="1167"/>
      <c r="BE453" s="1167"/>
      <c r="BF453" s="1167"/>
      <c r="BG453" s="1167"/>
      <c r="BH453" s="1167"/>
      <c r="BI453" s="1167"/>
      <c r="BJ453" s="1170"/>
      <c r="BK453" s="1170"/>
      <c r="BL453" s="1171"/>
      <c r="BM453" s="1171"/>
      <c r="BN453" s="1171"/>
      <c r="BO453" s="1171"/>
      <c r="BP453" s="1171"/>
      <c r="BQ453" s="1171"/>
      <c r="BR453" s="1171"/>
      <c r="BS453" s="1171"/>
      <c r="BT453" s="1171"/>
      <c r="BU453" s="1171"/>
      <c r="BV453" s="1171"/>
      <c r="BW453" s="1171"/>
      <c r="BX453" s="1171"/>
      <c r="BY453" s="1171"/>
      <c r="BZ453" s="1171"/>
      <c r="CA453" s="1171"/>
      <c r="CB453" s="1171"/>
      <c r="CC453" s="1171"/>
      <c r="CD453" s="1171"/>
      <c r="CE453" s="1171"/>
    </row>
    <row r="454" spans="1:83" s="755" customFormat="1" ht="31.5">
      <c r="A454" s="149" t="s">
        <v>360</v>
      </c>
      <c r="B454" s="757" t="s">
        <v>285</v>
      </c>
      <c r="C454" s="163"/>
      <c r="D454" s="163"/>
      <c r="E454" s="163" t="s">
        <v>50</v>
      </c>
      <c r="F454" s="163" t="s">
        <v>51</v>
      </c>
      <c r="G454" s="163" t="s">
        <v>48</v>
      </c>
      <c r="H454" s="674">
        <v>310</v>
      </c>
      <c r="I454" s="674"/>
      <c r="J454" s="674"/>
      <c r="K454" s="149">
        <v>1.25</v>
      </c>
      <c r="L454" s="150">
        <v>1.2</v>
      </c>
      <c r="M454" s="149">
        <v>1.1499999999999999</v>
      </c>
      <c r="N454" s="162">
        <f t="shared" si="8"/>
        <v>387.5</v>
      </c>
      <c r="O454" s="162"/>
      <c r="P454" s="162"/>
      <c r="Q454" s="758">
        <v>400</v>
      </c>
      <c r="R454" s="758"/>
      <c r="S454" s="758"/>
      <c r="T454" s="161" t="s">
        <v>276</v>
      </c>
      <c r="U454" s="1171"/>
      <c r="V454" s="1171"/>
      <c r="W454" s="1171"/>
      <c r="X454" s="1171"/>
      <c r="Y454" s="1171"/>
      <c r="Z454" s="1171"/>
      <c r="AA454" s="1171"/>
      <c r="AB454" s="1171"/>
      <c r="AC454" s="1167"/>
      <c r="AD454" s="1167"/>
      <c r="AE454" s="1167"/>
      <c r="AF454" s="1167"/>
      <c r="AG454" s="1176">
        <v>1.25</v>
      </c>
      <c r="AH454" s="1177">
        <v>1.2</v>
      </c>
      <c r="AI454" s="1176">
        <v>1.1499999999999999</v>
      </c>
      <c r="AJ454" s="1177">
        <v>1.2858749999999999</v>
      </c>
      <c r="AK454" s="1177">
        <v>1.23444</v>
      </c>
      <c r="AL454" s="1177">
        <v>1.1830049999999999</v>
      </c>
      <c r="AM454" s="1169"/>
      <c r="AN454" s="1169"/>
      <c r="AO454" s="1167"/>
      <c r="AP454" s="1167"/>
      <c r="AQ454" s="1167"/>
      <c r="AR454" s="1167"/>
      <c r="AS454" s="1167"/>
      <c r="AT454" s="1167"/>
      <c r="AU454" s="1167"/>
      <c r="AV454" s="1167"/>
      <c r="AW454" s="1167"/>
      <c r="AX454" s="1169"/>
      <c r="AY454" s="1169"/>
      <c r="AZ454" s="1169"/>
      <c r="BA454" s="1167"/>
      <c r="BB454" s="1167"/>
      <c r="BC454" s="1167"/>
      <c r="BD454" s="1167"/>
      <c r="BE454" s="1167"/>
      <c r="BF454" s="1167"/>
      <c r="BG454" s="1167"/>
      <c r="BH454" s="1167"/>
      <c r="BI454" s="1167"/>
      <c r="BJ454" s="1170"/>
      <c r="BK454" s="1170"/>
      <c r="BL454" s="1171"/>
      <c r="BM454" s="1171"/>
      <c r="BN454" s="1171"/>
      <c r="BO454" s="1171"/>
      <c r="BP454" s="1171"/>
      <c r="BQ454" s="1171"/>
      <c r="BR454" s="1171"/>
      <c r="BS454" s="1171"/>
      <c r="BT454" s="1171"/>
      <c r="BU454" s="1171"/>
      <c r="BV454" s="1171"/>
      <c r="BW454" s="1171"/>
      <c r="BX454" s="1171"/>
      <c r="BY454" s="1171"/>
      <c r="BZ454" s="1171"/>
      <c r="CA454" s="1171"/>
      <c r="CB454" s="1171"/>
      <c r="CC454" s="1171"/>
      <c r="CD454" s="1171"/>
      <c r="CE454" s="1171"/>
    </row>
    <row r="455" spans="1:83" s="755" customFormat="1" ht="31.5">
      <c r="A455" s="149" t="s">
        <v>359</v>
      </c>
      <c r="B455" s="757" t="s">
        <v>285</v>
      </c>
      <c r="C455" s="163"/>
      <c r="D455" s="163"/>
      <c r="E455" s="163" t="s">
        <v>53</v>
      </c>
      <c r="F455" s="163" t="s">
        <v>48</v>
      </c>
      <c r="G455" s="163" t="s">
        <v>44</v>
      </c>
      <c r="H455" s="674">
        <v>310</v>
      </c>
      <c r="I455" s="674"/>
      <c r="J455" s="674"/>
      <c r="K455" s="149">
        <v>1.25</v>
      </c>
      <c r="L455" s="150">
        <v>1.2</v>
      </c>
      <c r="M455" s="149">
        <v>1.1499999999999999</v>
      </c>
      <c r="N455" s="162">
        <f t="shared" si="8"/>
        <v>387.5</v>
      </c>
      <c r="O455" s="162"/>
      <c r="P455" s="162"/>
      <c r="Q455" s="758">
        <v>400</v>
      </c>
      <c r="R455" s="758"/>
      <c r="S455" s="758"/>
      <c r="T455" s="161" t="s">
        <v>276</v>
      </c>
      <c r="U455" s="1171"/>
      <c r="V455" s="1171"/>
      <c r="W455" s="1171"/>
      <c r="X455" s="1171"/>
      <c r="Y455" s="1171"/>
      <c r="Z455" s="1171"/>
      <c r="AA455" s="1171"/>
      <c r="AB455" s="1171"/>
      <c r="AC455" s="1167"/>
      <c r="AD455" s="1167"/>
      <c r="AE455" s="1167"/>
      <c r="AF455" s="1167"/>
      <c r="AG455" s="1176">
        <v>1.25</v>
      </c>
      <c r="AH455" s="1177">
        <v>1.2</v>
      </c>
      <c r="AI455" s="1176">
        <v>1.1499999999999999</v>
      </c>
      <c r="AJ455" s="1177">
        <v>1.2858749999999999</v>
      </c>
      <c r="AK455" s="1177">
        <v>1.23444</v>
      </c>
      <c r="AL455" s="1177">
        <v>1.1830049999999999</v>
      </c>
      <c r="AM455" s="1169"/>
      <c r="AN455" s="1169"/>
      <c r="AO455" s="1167"/>
      <c r="AP455" s="1167"/>
      <c r="AQ455" s="1167"/>
      <c r="AR455" s="1167"/>
      <c r="AS455" s="1167"/>
      <c r="AT455" s="1167"/>
      <c r="AU455" s="1167"/>
      <c r="AV455" s="1167"/>
      <c r="AW455" s="1167"/>
      <c r="AX455" s="1169"/>
      <c r="AY455" s="1169"/>
      <c r="AZ455" s="1169"/>
      <c r="BA455" s="1167"/>
      <c r="BB455" s="1167"/>
      <c r="BC455" s="1167"/>
      <c r="BD455" s="1167"/>
      <c r="BE455" s="1167"/>
      <c r="BF455" s="1167"/>
      <c r="BG455" s="1167"/>
      <c r="BH455" s="1167"/>
      <c r="BI455" s="1167"/>
      <c r="BJ455" s="1170"/>
      <c r="BK455" s="1170"/>
      <c r="BL455" s="1171"/>
      <c r="BM455" s="1171"/>
      <c r="BN455" s="1171"/>
      <c r="BO455" s="1171"/>
      <c r="BP455" s="1171"/>
      <c r="BQ455" s="1171"/>
      <c r="BR455" s="1171"/>
      <c r="BS455" s="1171"/>
      <c r="BT455" s="1171"/>
      <c r="BU455" s="1171"/>
      <c r="BV455" s="1171"/>
      <c r="BW455" s="1171"/>
      <c r="BX455" s="1171"/>
      <c r="BY455" s="1171"/>
      <c r="BZ455" s="1171"/>
      <c r="CA455" s="1171"/>
      <c r="CB455" s="1171"/>
      <c r="CC455" s="1171"/>
      <c r="CD455" s="1171"/>
      <c r="CE455" s="1171"/>
    </row>
    <row r="456" spans="1:83" s="755" customFormat="1" ht="31.5">
      <c r="A456" s="149" t="s">
        <v>358</v>
      </c>
      <c r="B456" s="757" t="s">
        <v>287</v>
      </c>
      <c r="C456" s="163"/>
      <c r="D456" s="163"/>
      <c r="E456" s="163" t="s">
        <v>65</v>
      </c>
      <c r="F456" s="163" t="s">
        <v>48</v>
      </c>
      <c r="G456" s="163" t="s">
        <v>44</v>
      </c>
      <c r="H456" s="674">
        <v>410</v>
      </c>
      <c r="I456" s="674"/>
      <c r="J456" s="674"/>
      <c r="K456" s="149">
        <v>1.25</v>
      </c>
      <c r="L456" s="150">
        <v>1.2</v>
      </c>
      <c r="M456" s="149">
        <v>1.1499999999999999</v>
      </c>
      <c r="N456" s="162">
        <f t="shared" si="8"/>
        <v>512.5</v>
      </c>
      <c r="O456" s="162"/>
      <c r="P456" s="162"/>
      <c r="Q456" s="758">
        <v>530</v>
      </c>
      <c r="R456" s="758"/>
      <c r="S456" s="758"/>
      <c r="T456" s="161" t="s">
        <v>276</v>
      </c>
      <c r="U456" s="1171"/>
      <c r="V456" s="1171"/>
      <c r="W456" s="1171"/>
      <c r="X456" s="1171"/>
      <c r="Y456" s="1171"/>
      <c r="Z456" s="1171"/>
      <c r="AA456" s="1171"/>
      <c r="AB456" s="1171"/>
      <c r="AC456" s="1167"/>
      <c r="AD456" s="1167"/>
      <c r="AE456" s="1167"/>
      <c r="AF456" s="1167"/>
      <c r="AG456" s="1176">
        <v>1.25</v>
      </c>
      <c r="AH456" s="1177">
        <v>1.2</v>
      </c>
      <c r="AI456" s="1176">
        <v>1.1499999999999999</v>
      </c>
      <c r="AJ456" s="1177">
        <v>1.2858749999999999</v>
      </c>
      <c r="AK456" s="1177">
        <v>1.23444</v>
      </c>
      <c r="AL456" s="1177">
        <v>1.1830049999999999</v>
      </c>
      <c r="AM456" s="1169"/>
      <c r="AN456" s="1169"/>
      <c r="AO456" s="1167"/>
      <c r="AP456" s="1167"/>
      <c r="AQ456" s="1167"/>
      <c r="AR456" s="1167"/>
      <c r="AS456" s="1167"/>
      <c r="AT456" s="1167"/>
      <c r="AU456" s="1167"/>
      <c r="AV456" s="1167"/>
      <c r="AW456" s="1167"/>
      <c r="AX456" s="1169"/>
      <c r="AY456" s="1169"/>
      <c r="AZ456" s="1169"/>
      <c r="BA456" s="1167"/>
      <c r="BB456" s="1167"/>
      <c r="BC456" s="1167"/>
      <c r="BD456" s="1167"/>
      <c r="BE456" s="1167"/>
      <c r="BF456" s="1167"/>
      <c r="BG456" s="1167"/>
      <c r="BH456" s="1167"/>
      <c r="BI456" s="1167"/>
      <c r="BJ456" s="1170"/>
      <c r="BK456" s="1170"/>
      <c r="BL456" s="1171"/>
      <c r="BM456" s="1171"/>
      <c r="BN456" s="1171"/>
      <c r="BO456" s="1171"/>
      <c r="BP456" s="1171"/>
      <c r="BQ456" s="1171"/>
      <c r="BR456" s="1171"/>
      <c r="BS456" s="1171"/>
      <c r="BT456" s="1171"/>
      <c r="BU456" s="1171"/>
      <c r="BV456" s="1171"/>
      <c r="BW456" s="1171"/>
      <c r="BX456" s="1171"/>
      <c r="BY456" s="1171"/>
      <c r="BZ456" s="1171"/>
      <c r="CA456" s="1171"/>
      <c r="CB456" s="1171"/>
      <c r="CC456" s="1171"/>
      <c r="CD456" s="1171"/>
      <c r="CE456" s="1171"/>
    </row>
    <row r="457" spans="1:83" s="755" customFormat="1" ht="31.5">
      <c r="A457" s="149" t="s">
        <v>357</v>
      </c>
      <c r="B457" s="757" t="s">
        <v>287</v>
      </c>
      <c r="C457" s="163"/>
      <c r="D457" s="163"/>
      <c r="E457" s="163" t="s">
        <v>66</v>
      </c>
      <c r="F457" s="163" t="s">
        <v>49</v>
      </c>
      <c r="G457" s="163" t="s">
        <v>67</v>
      </c>
      <c r="H457" s="674">
        <v>410</v>
      </c>
      <c r="I457" s="674"/>
      <c r="J457" s="674"/>
      <c r="K457" s="149">
        <v>1.25</v>
      </c>
      <c r="L457" s="150">
        <v>1.2</v>
      </c>
      <c r="M457" s="149">
        <v>1.1499999999999999</v>
      </c>
      <c r="N457" s="162">
        <f t="shared" si="8"/>
        <v>512.5</v>
      </c>
      <c r="O457" s="162"/>
      <c r="P457" s="162"/>
      <c r="Q457" s="758">
        <v>530</v>
      </c>
      <c r="R457" s="758"/>
      <c r="S457" s="758"/>
      <c r="T457" s="161" t="s">
        <v>276</v>
      </c>
      <c r="U457" s="1171"/>
      <c r="V457" s="1171"/>
      <c r="W457" s="1171"/>
      <c r="X457" s="1171"/>
      <c r="Y457" s="1171"/>
      <c r="Z457" s="1171"/>
      <c r="AA457" s="1171"/>
      <c r="AB457" s="1171"/>
      <c r="AC457" s="1167"/>
      <c r="AD457" s="1167"/>
      <c r="AE457" s="1167"/>
      <c r="AF457" s="1167"/>
      <c r="AG457" s="1176">
        <v>1.25</v>
      </c>
      <c r="AH457" s="1177">
        <v>1.2</v>
      </c>
      <c r="AI457" s="1176">
        <v>1.1499999999999999</v>
      </c>
      <c r="AJ457" s="1177">
        <v>1.2858749999999999</v>
      </c>
      <c r="AK457" s="1177">
        <v>1.23444</v>
      </c>
      <c r="AL457" s="1177">
        <v>1.1830049999999999</v>
      </c>
      <c r="AM457" s="1169"/>
      <c r="AN457" s="1169"/>
      <c r="AO457" s="1167"/>
      <c r="AP457" s="1167"/>
      <c r="AQ457" s="1167"/>
      <c r="AR457" s="1167"/>
      <c r="AS457" s="1167"/>
      <c r="AT457" s="1167"/>
      <c r="AU457" s="1167"/>
      <c r="AV457" s="1167"/>
      <c r="AW457" s="1167"/>
      <c r="AX457" s="1169"/>
      <c r="AY457" s="1169"/>
      <c r="AZ457" s="1169"/>
      <c r="BA457" s="1167"/>
      <c r="BB457" s="1167"/>
      <c r="BC457" s="1167"/>
      <c r="BD457" s="1167"/>
      <c r="BE457" s="1167"/>
      <c r="BF457" s="1167"/>
      <c r="BG457" s="1167"/>
      <c r="BH457" s="1167"/>
      <c r="BI457" s="1167"/>
      <c r="BJ457" s="1170"/>
      <c r="BK457" s="1170"/>
      <c r="BL457" s="1171"/>
      <c r="BM457" s="1171"/>
      <c r="BN457" s="1171"/>
      <c r="BO457" s="1171"/>
      <c r="BP457" s="1171"/>
      <c r="BQ457" s="1171"/>
      <c r="BR457" s="1171"/>
      <c r="BS457" s="1171"/>
      <c r="BT457" s="1171"/>
      <c r="BU457" s="1171"/>
      <c r="BV457" s="1171"/>
      <c r="BW457" s="1171"/>
      <c r="BX457" s="1171"/>
      <c r="BY457" s="1171"/>
      <c r="BZ457" s="1171"/>
      <c r="CA457" s="1171"/>
      <c r="CB457" s="1171"/>
      <c r="CC457" s="1171"/>
      <c r="CD457" s="1171"/>
      <c r="CE457" s="1171"/>
    </row>
    <row r="458" spans="1:83" s="755" customFormat="1" ht="31.5">
      <c r="A458" s="149" t="s">
        <v>356</v>
      </c>
      <c r="B458" s="757" t="s">
        <v>287</v>
      </c>
      <c r="C458" s="163"/>
      <c r="D458" s="163"/>
      <c r="E458" s="163" t="s">
        <v>68</v>
      </c>
      <c r="F458" s="163" t="s">
        <v>49</v>
      </c>
      <c r="G458" s="163" t="s">
        <v>67</v>
      </c>
      <c r="H458" s="674">
        <v>410</v>
      </c>
      <c r="I458" s="674"/>
      <c r="J458" s="674"/>
      <c r="K458" s="149">
        <v>1.25</v>
      </c>
      <c r="L458" s="150">
        <v>1.2</v>
      </c>
      <c r="M458" s="149">
        <v>1.1499999999999999</v>
      </c>
      <c r="N458" s="162">
        <f t="shared" si="8"/>
        <v>512.5</v>
      </c>
      <c r="O458" s="162"/>
      <c r="P458" s="162"/>
      <c r="Q458" s="758">
        <v>530</v>
      </c>
      <c r="R458" s="758"/>
      <c r="S458" s="758"/>
      <c r="T458" s="161" t="s">
        <v>276</v>
      </c>
      <c r="U458" s="1171"/>
      <c r="V458" s="1171"/>
      <c r="W458" s="1171"/>
      <c r="X458" s="1171"/>
      <c r="Y458" s="1171"/>
      <c r="Z458" s="1171"/>
      <c r="AA458" s="1171"/>
      <c r="AB458" s="1171"/>
      <c r="AC458" s="1167"/>
      <c r="AD458" s="1167"/>
      <c r="AE458" s="1167"/>
      <c r="AF458" s="1167"/>
      <c r="AG458" s="1176">
        <v>1.25</v>
      </c>
      <c r="AH458" s="1177">
        <v>1.2</v>
      </c>
      <c r="AI458" s="1176">
        <v>1.1499999999999999</v>
      </c>
      <c r="AJ458" s="1177">
        <v>1.2858749999999999</v>
      </c>
      <c r="AK458" s="1177">
        <v>1.23444</v>
      </c>
      <c r="AL458" s="1177">
        <v>1.1830049999999999</v>
      </c>
      <c r="AM458" s="1169"/>
      <c r="AN458" s="1169"/>
      <c r="AO458" s="1167"/>
      <c r="AP458" s="1167"/>
      <c r="AQ458" s="1167"/>
      <c r="AR458" s="1167"/>
      <c r="AS458" s="1167"/>
      <c r="AT458" s="1167"/>
      <c r="AU458" s="1167"/>
      <c r="AV458" s="1167"/>
      <c r="AW458" s="1167"/>
      <c r="AX458" s="1169"/>
      <c r="AY458" s="1169"/>
      <c r="AZ458" s="1169"/>
      <c r="BA458" s="1167"/>
      <c r="BB458" s="1167"/>
      <c r="BC458" s="1167"/>
      <c r="BD458" s="1167"/>
      <c r="BE458" s="1167"/>
      <c r="BF458" s="1167"/>
      <c r="BG458" s="1167"/>
      <c r="BH458" s="1167"/>
      <c r="BI458" s="1167"/>
      <c r="BJ458" s="1170"/>
      <c r="BK458" s="1170"/>
      <c r="BL458" s="1171"/>
      <c r="BM458" s="1171"/>
      <c r="BN458" s="1171"/>
      <c r="BO458" s="1171"/>
      <c r="BP458" s="1171"/>
      <c r="BQ458" s="1171"/>
      <c r="BR458" s="1171"/>
      <c r="BS458" s="1171"/>
      <c r="BT458" s="1171"/>
      <c r="BU458" s="1171"/>
      <c r="BV458" s="1171"/>
      <c r="BW458" s="1171"/>
      <c r="BX458" s="1171"/>
      <c r="BY458" s="1171"/>
      <c r="BZ458" s="1171"/>
      <c r="CA458" s="1171"/>
      <c r="CB458" s="1171"/>
      <c r="CC458" s="1171"/>
      <c r="CD458" s="1171"/>
      <c r="CE458" s="1171"/>
    </row>
    <row r="459" spans="1:83" s="755" customFormat="1" ht="31.5">
      <c r="A459" s="149" t="s">
        <v>355</v>
      </c>
      <c r="B459" s="757" t="s">
        <v>285</v>
      </c>
      <c r="C459" s="163"/>
      <c r="D459" s="163"/>
      <c r="E459" s="163" t="s">
        <v>69</v>
      </c>
      <c r="F459" s="163" t="s">
        <v>51</v>
      </c>
      <c r="G459" s="163" t="s">
        <v>70</v>
      </c>
      <c r="H459" s="674">
        <v>310</v>
      </c>
      <c r="I459" s="674"/>
      <c r="J459" s="674"/>
      <c r="K459" s="149">
        <v>1.25</v>
      </c>
      <c r="L459" s="150">
        <v>1.2</v>
      </c>
      <c r="M459" s="149">
        <v>1.1499999999999999</v>
      </c>
      <c r="N459" s="162">
        <f t="shared" si="8"/>
        <v>387.5</v>
      </c>
      <c r="O459" s="162"/>
      <c r="P459" s="162"/>
      <c r="Q459" s="758">
        <v>400</v>
      </c>
      <c r="R459" s="758"/>
      <c r="S459" s="758"/>
      <c r="T459" s="161" t="s">
        <v>276</v>
      </c>
      <c r="U459" s="1171"/>
      <c r="V459" s="1171"/>
      <c r="W459" s="1171"/>
      <c r="X459" s="1171"/>
      <c r="Y459" s="1171"/>
      <c r="Z459" s="1171"/>
      <c r="AA459" s="1171"/>
      <c r="AB459" s="1171"/>
      <c r="AC459" s="1167"/>
      <c r="AD459" s="1167"/>
      <c r="AE459" s="1167"/>
      <c r="AF459" s="1167"/>
      <c r="AG459" s="1176">
        <v>1.25</v>
      </c>
      <c r="AH459" s="1177">
        <v>1.2</v>
      </c>
      <c r="AI459" s="1176">
        <v>1.1499999999999999</v>
      </c>
      <c r="AJ459" s="1177">
        <v>1.2858749999999999</v>
      </c>
      <c r="AK459" s="1177">
        <v>1.23444</v>
      </c>
      <c r="AL459" s="1177">
        <v>1.1830049999999999</v>
      </c>
      <c r="AM459" s="1169"/>
      <c r="AN459" s="1169"/>
      <c r="AO459" s="1167"/>
      <c r="AP459" s="1167"/>
      <c r="AQ459" s="1167"/>
      <c r="AR459" s="1167"/>
      <c r="AS459" s="1167"/>
      <c r="AT459" s="1167"/>
      <c r="AU459" s="1167"/>
      <c r="AV459" s="1167"/>
      <c r="AW459" s="1167"/>
      <c r="AX459" s="1169"/>
      <c r="AY459" s="1169"/>
      <c r="AZ459" s="1169"/>
      <c r="BA459" s="1167"/>
      <c r="BB459" s="1167"/>
      <c r="BC459" s="1167"/>
      <c r="BD459" s="1167"/>
      <c r="BE459" s="1167"/>
      <c r="BF459" s="1167"/>
      <c r="BG459" s="1167"/>
      <c r="BH459" s="1167"/>
      <c r="BI459" s="1167"/>
      <c r="BJ459" s="1170"/>
      <c r="BK459" s="1170"/>
      <c r="BL459" s="1171"/>
      <c r="BM459" s="1171"/>
      <c r="BN459" s="1171"/>
      <c r="BO459" s="1171"/>
      <c r="BP459" s="1171"/>
      <c r="BQ459" s="1171"/>
      <c r="BR459" s="1171"/>
      <c r="BS459" s="1171"/>
      <c r="BT459" s="1171"/>
      <c r="BU459" s="1171"/>
      <c r="BV459" s="1171"/>
      <c r="BW459" s="1171"/>
      <c r="BX459" s="1171"/>
      <c r="BY459" s="1171"/>
      <c r="BZ459" s="1171"/>
      <c r="CA459" s="1171"/>
      <c r="CB459" s="1171"/>
      <c r="CC459" s="1171"/>
      <c r="CD459" s="1171"/>
      <c r="CE459" s="1171"/>
    </row>
    <row r="460" spans="1:83" s="27" customFormat="1" ht="15.75">
      <c r="A460" s="26"/>
      <c r="C460" s="168"/>
      <c r="D460" s="168"/>
      <c r="E460" s="764"/>
      <c r="F460" s="764"/>
      <c r="G460" s="764"/>
      <c r="H460" s="764"/>
      <c r="I460" s="764"/>
      <c r="J460" s="764"/>
      <c r="K460" s="764"/>
      <c r="L460" s="19"/>
      <c r="M460" s="19"/>
      <c r="N460" s="19"/>
      <c r="O460" s="19"/>
      <c r="P460" s="19"/>
      <c r="Q460" s="19"/>
      <c r="R460" s="19"/>
      <c r="S460" s="19"/>
      <c r="T460" s="19"/>
      <c r="U460" s="1126"/>
      <c r="V460" s="1126"/>
      <c r="W460" s="1126"/>
      <c r="X460" s="1126"/>
      <c r="Y460" s="1126"/>
      <c r="Z460" s="1126"/>
      <c r="AA460" s="1126"/>
      <c r="AB460" s="1126"/>
      <c r="AC460" s="1126"/>
      <c r="AD460" s="1126"/>
      <c r="AE460" s="1126"/>
      <c r="AF460" s="1126"/>
      <c r="AG460" s="1126"/>
      <c r="AH460" s="1126"/>
      <c r="AI460" s="1126"/>
      <c r="AJ460" s="1126"/>
      <c r="AK460" s="1126"/>
      <c r="AL460" s="1126"/>
      <c r="AM460" s="1126"/>
      <c r="AN460" s="1126"/>
      <c r="AO460" s="1126"/>
      <c r="AP460" s="1126"/>
      <c r="AQ460" s="1126"/>
      <c r="AR460" s="1126"/>
      <c r="AS460" s="1179"/>
      <c r="AT460" s="1179"/>
      <c r="AU460" s="1179"/>
      <c r="AV460" s="1179"/>
      <c r="AW460" s="1179"/>
      <c r="AX460" s="1179"/>
      <c r="AY460" s="1179"/>
      <c r="AZ460" s="1179"/>
      <c r="BA460" s="1179"/>
      <c r="BB460" s="1179"/>
      <c r="BC460" s="1179"/>
      <c r="BD460" s="1179"/>
      <c r="BE460" s="1179"/>
      <c r="BF460" s="1179"/>
      <c r="BG460" s="1179"/>
      <c r="BH460" s="1179"/>
      <c r="BI460" s="1179"/>
      <c r="BJ460" s="1179"/>
      <c r="BK460" s="1179"/>
      <c r="BL460" s="1179"/>
      <c r="BM460" s="1179"/>
      <c r="BN460" s="1179"/>
      <c r="BO460" s="1179"/>
      <c r="BP460" s="1179"/>
      <c r="BQ460" s="1179"/>
      <c r="BR460" s="1179"/>
      <c r="BS460" s="1179"/>
      <c r="BT460" s="1179"/>
      <c r="BU460" s="1179"/>
      <c r="BV460" s="1179"/>
      <c r="BW460" s="1179"/>
      <c r="BX460" s="1179"/>
      <c r="BY460" s="1179"/>
      <c r="BZ460" s="1179"/>
      <c r="CA460" s="1179"/>
      <c r="CB460" s="1179"/>
      <c r="CC460" s="1179"/>
      <c r="CD460" s="1179"/>
      <c r="CE460" s="1179"/>
    </row>
    <row r="461" spans="1:83" s="27" customFormat="1" ht="15.75">
      <c r="A461" s="26"/>
      <c r="C461" s="168"/>
      <c r="D461" s="168"/>
      <c r="E461" s="764"/>
      <c r="F461" s="764"/>
      <c r="G461" s="764"/>
      <c r="H461" s="764"/>
      <c r="I461" s="764"/>
      <c r="J461" s="764"/>
      <c r="K461" s="764"/>
      <c r="L461" s="19"/>
      <c r="M461" s="19"/>
      <c r="N461" s="19"/>
      <c r="O461" s="19"/>
      <c r="P461" s="19"/>
      <c r="Q461" s="19"/>
      <c r="R461" s="19"/>
      <c r="S461" s="19"/>
      <c r="T461" s="19"/>
      <c r="U461" s="1126"/>
      <c r="V461" s="1126"/>
      <c r="W461" s="1126"/>
      <c r="X461" s="1126"/>
      <c r="Y461" s="1126"/>
      <c r="Z461" s="1126"/>
      <c r="AA461" s="1126"/>
      <c r="AB461" s="1126"/>
      <c r="AC461" s="1126"/>
      <c r="AD461" s="1126"/>
      <c r="AE461" s="1126"/>
      <c r="AF461" s="1126"/>
      <c r="AG461" s="1126"/>
      <c r="AH461" s="1126"/>
      <c r="AI461" s="1126"/>
      <c r="AJ461" s="1126"/>
      <c r="AK461" s="1126"/>
      <c r="AL461" s="1126"/>
      <c r="AM461" s="1126"/>
      <c r="AN461" s="1126"/>
      <c r="AO461" s="1126"/>
      <c r="AP461" s="1126"/>
      <c r="AQ461" s="1126"/>
      <c r="AR461" s="1126"/>
      <c r="AS461" s="1179"/>
      <c r="AT461" s="1179"/>
      <c r="AU461" s="1179"/>
      <c r="AV461" s="1179"/>
      <c r="AW461" s="1179"/>
      <c r="AX461" s="1179"/>
      <c r="AY461" s="1179"/>
      <c r="AZ461" s="1179"/>
      <c r="BA461" s="1179"/>
      <c r="BB461" s="1179"/>
      <c r="BC461" s="1179"/>
      <c r="BD461" s="1179"/>
      <c r="BE461" s="1179"/>
      <c r="BF461" s="1179"/>
      <c r="BG461" s="1179"/>
      <c r="BH461" s="1179"/>
      <c r="BI461" s="1179"/>
      <c r="BJ461" s="1179"/>
      <c r="BK461" s="1179"/>
      <c r="BL461" s="1179"/>
      <c r="BM461" s="1179"/>
      <c r="BN461" s="1179"/>
      <c r="BO461" s="1179"/>
      <c r="BP461" s="1179"/>
      <c r="BQ461" s="1179"/>
      <c r="BR461" s="1179"/>
      <c r="BS461" s="1179"/>
      <c r="BT461" s="1179"/>
      <c r="BU461" s="1179"/>
      <c r="BV461" s="1179"/>
      <c r="BW461" s="1179"/>
      <c r="BX461" s="1179"/>
      <c r="BY461" s="1179"/>
      <c r="BZ461" s="1179"/>
      <c r="CA461" s="1179"/>
      <c r="CB461" s="1179"/>
      <c r="CC461" s="1179"/>
      <c r="CD461" s="1179"/>
      <c r="CE461" s="1179"/>
    </row>
    <row r="462" spans="1:83" s="27" customFormat="1" ht="15.75">
      <c r="A462" s="26"/>
      <c r="C462" s="168"/>
      <c r="D462" s="168"/>
      <c r="E462" s="764"/>
      <c r="F462" s="764"/>
      <c r="G462" s="764"/>
      <c r="H462" s="764"/>
      <c r="I462" s="764"/>
      <c r="J462" s="764"/>
      <c r="K462" s="764"/>
      <c r="L462" s="19"/>
      <c r="M462" s="19"/>
      <c r="N462" s="19"/>
      <c r="O462" s="19"/>
      <c r="P462" s="19"/>
      <c r="Q462" s="19"/>
      <c r="R462" s="19"/>
      <c r="S462" s="19"/>
      <c r="T462" s="19"/>
      <c r="U462" s="1126"/>
      <c r="V462" s="1126"/>
      <c r="W462" s="1126"/>
      <c r="X462" s="1126"/>
      <c r="Y462" s="1126"/>
      <c r="Z462" s="1126"/>
      <c r="AA462" s="1126"/>
      <c r="AB462" s="1126"/>
      <c r="AC462" s="1126"/>
      <c r="AD462" s="1126"/>
      <c r="AE462" s="1126"/>
      <c r="AF462" s="1126"/>
      <c r="AG462" s="1126"/>
      <c r="AH462" s="1126"/>
      <c r="AI462" s="1126"/>
      <c r="AJ462" s="1126"/>
      <c r="AK462" s="1126"/>
      <c r="AL462" s="1126"/>
      <c r="AM462" s="1126"/>
      <c r="AN462" s="1126"/>
      <c r="AO462" s="1126"/>
      <c r="AP462" s="1126"/>
      <c r="AQ462" s="1126"/>
      <c r="AR462" s="1126"/>
      <c r="AS462" s="1179"/>
      <c r="AT462" s="1179"/>
      <c r="AU462" s="1179"/>
      <c r="AV462" s="1179"/>
      <c r="AW462" s="1179"/>
      <c r="AX462" s="1179"/>
      <c r="AY462" s="1179"/>
      <c r="AZ462" s="1179"/>
      <c r="BA462" s="1179"/>
      <c r="BB462" s="1179"/>
      <c r="BC462" s="1179"/>
      <c r="BD462" s="1179"/>
      <c r="BE462" s="1179"/>
      <c r="BF462" s="1179"/>
      <c r="BG462" s="1179"/>
      <c r="BH462" s="1179"/>
      <c r="BI462" s="1179"/>
      <c r="BJ462" s="1179"/>
      <c r="BK462" s="1179"/>
      <c r="BL462" s="1179"/>
      <c r="BM462" s="1179"/>
      <c r="BN462" s="1179"/>
      <c r="BO462" s="1179"/>
      <c r="BP462" s="1179"/>
      <c r="BQ462" s="1179"/>
      <c r="BR462" s="1179"/>
      <c r="BS462" s="1179"/>
      <c r="BT462" s="1179"/>
      <c r="BU462" s="1179"/>
      <c r="BV462" s="1179"/>
      <c r="BW462" s="1179"/>
      <c r="BX462" s="1179"/>
      <c r="BY462" s="1179"/>
      <c r="BZ462" s="1179"/>
      <c r="CA462" s="1179"/>
      <c r="CB462" s="1179"/>
      <c r="CC462" s="1179"/>
      <c r="CD462" s="1179"/>
      <c r="CE462" s="1179"/>
    </row>
    <row r="463" spans="1:83" s="27" customFormat="1" ht="15.75">
      <c r="A463" s="26"/>
      <c r="C463" s="168"/>
      <c r="D463" s="168"/>
      <c r="E463" s="764"/>
      <c r="F463" s="764"/>
      <c r="G463" s="764"/>
      <c r="H463" s="764"/>
      <c r="I463" s="764"/>
      <c r="J463" s="764"/>
      <c r="K463" s="764"/>
      <c r="L463" s="19"/>
      <c r="M463" s="19"/>
      <c r="N463" s="19"/>
      <c r="O463" s="19"/>
      <c r="P463" s="19"/>
      <c r="Q463" s="19"/>
      <c r="R463" s="19"/>
      <c r="S463" s="19"/>
      <c r="T463" s="19"/>
      <c r="U463" s="1126"/>
      <c r="V463" s="1126"/>
      <c r="W463" s="1126"/>
      <c r="X463" s="1126"/>
      <c r="Y463" s="1126"/>
      <c r="Z463" s="1126"/>
      <c r="AA463" s="1126"/>
      <c r="AB463" s="1126"/>
      <c r="AC463" s="1126"/>
      <c r="AD463" s="1126"/>
      <c r="AE463" s="1126"/>
      <c r="AF463" s="1126"/>
      <c r="AG463" s="1126"/>
      <c r="AH463" s="1126"/>
      <c r="AI463" s="1126"/>
      <c r="AJ463" s="1126"/>
      <c r="AK463" s="1126"/>
      <c r="AL463" s="1126"/>
      <c r="AM463" s="1126"/>
      <c r="AN463" s="1126"/>
      <c r="AO463" s="1126"/>
      <c r="AP463" s="1126"/>
      <c r="AQ463" s="1126"/>
      <c r="AR463" s="1126"/>
      <c r="AS463" s="1179"/>
      <c r="AT463" s="1179"/>
      <c r="AU463" s="1179"/>
      <c r="AV463" s="1179"/>
      <c r="AW463" s="1179"/>
      <c r="AX463" s="1179"/>
      <c r="AY463" s="1179"/>
      <c r="AZ463" s="1179"/>
      <c r="BA463" s="1179"/>
      <c r="BB463" s="1179"/>
      <c r="BC463" s="1179"/>
      <c r="BD463" s="1179"/>
      <c r="BE463" s="1179"/>
      <c r="BF463" s="1179"/>
      <c r="BG463" s="1179"/>
      <c r="BH463" s="1179"/>
      <c r="BI463" s="1179"/>
      <c r="BJ463" s="1179"/>
      <c r="BK463" s="1179"/>
      <c r="BL463" s="1179"/>
      <c r="BM463" s="1179"/>
      <c r="BN463" s="1179"/>
      <c r="BO463" s="1179"/>
      <c r="BP463" s="1179"/>
      <c r="BQ463" s="1179"/>
      <c r="BR463" s="1179"/>
      <c r="BS463" s="1179"/>
      <c r="BT463" s="1179"/>
      <c r="BU463" s="1179"/>
      <c r="BV463" s="1179"/>
      <c r="BW463" s="1179"/>
      <c r="BX463" s="1179"/>
      <c r="BY463" s="1179"/>
      <c r="BZ463" s="1179"/>
      <c r="CA463" s="1179"/>
      <c r="CB463" s="1179"/>
      <c r="CC463" s="1179"/>
      <c r="CD463" s="1179"/>
      <c r="CE463" s="1179"/>
    </row>
    <row r="464" spans="1:83" s="27" customFormat="1" ht="15.75">
      <c r="A464" s="26"/>
      <c r="C464" s="168"/>
      <c r="D464" s="168"/>
      <c r="E464" s="764"/>
      <c r="F464" s="764"/>
      <c r="G464" s="764"/>
      <c r="H464" s="764"/>
      <c r="I464" s="764"/>
      <c r="J464" s="764"/>
      <c r="K464" s="764"/>
      <c r="L464" s="19"/>
      <c r="M464" s="19"/>
      <c r="N464" s="19"/>
      <c r="O464" s="19"/>
      <c r="P464" s="19"/>
      <c r="Q464" s="19"/>
      <c r="R464" s="19"/>
      <c r="S464" s="19"/>
      <c r="T464" s="19"/>
      <c r="U464" s="1126"/>
      <c r="V464" s="1126"/>
      <c r="W464" s="1126"/>
      <c r="X464" s="1126"/>
      <c r="Y464" s="1126"/>
      <c r="Z464" s="1126"/>
      <c r="AA464" s="1126"/>
      <c r="AB464" s="1126"/>
      <c r="AC464" s="1126"/>
      <c r="AD464" s="1126"/>
      <c r="AE464" s="1126"/>
      <c r="AF464" s="1126"/>
      <c r="AG464" s="1126"/>
      <c r="AH464" s="1126"/>
      <c r="AI464" s="1126"/>
      <c r="AJ464" s="1126"/>
      <c r="AK464" s="1126"/>
      <c r="AL464" s="1126"/>
      <c r="AM464" s="1126"/>
      <c r="AN464" s="1126"/>
      <c r="AO464" s="1126"/>
      <c r="AP464" s="1126"/>
      <c r="AQ464" s="1126"/>
      <c r="AR464" s="1126"/>
      <c r="AS464" s="1179"/>
      <c r="AT464" s="1179"/>
      <c r="AU464" s="1179"/>
      <c r="AV464" s="1179"/>
      <c r="AW464" s="1179"/>
      <c r="AX464" s="1179"/>
      <c r="AY464" s="1179"/>
      <c r="AZ464" s="1179"/>
      <c r="BA464" s="1179"/>
      <c r="BB464" s="1179"/>
      <c r="BC464" s="1179"/>
      <c r="BD464" s="1179"/>
      <c r="BE464" s="1179"/>
      <c r="BF464" s="1179"/>
      <c r="BG464" s="1179"/>
      <c r="BH464" s="1179"/>
      <c r="BI464" s="1179"/>
      <c r="BJ464" s="1179"/>
      <c r="BK464" s="1179"/>
      <c r="BL464" s="1179"/>
      <c r="BM464" s="1179"/>
      <c r="BN464" s="1179"/>
      <c r="BO464" s="1179"/>
      <c r="BP464" s="1179"/>
      <c r="BQ464" s="1179"/>
      <c r="BR464" s="1179"/>
      <c r="BS464" s="1179"/>
      <c r="BT464" s="1179"/>
      <c r="BU464" s="1179"/>
      <c r="BV464" s="1179"/>
      <c r="BW464" s="1179"/>
      <c r="BX464" s="1179"/>
      <c r="BY464" s="1179"/>
      <c r="BZ464" s="1179"/>
      <c r="CA464" s="1179"/>
      <c r="CB464" s="1179"/>
      <c r="CC464" s="1179"/>
      <c r="CD464" s="1179"/>
      <c r="CE464" s="1179"/>
    </row>
    <row r="465" spans="1:83" s="27" customFormat="1" ht="15.75">
      <c r="A465" s="26"/>
      <c r="C465" s="168"/>
      <c r="D465" s="168"/>
      <c r="E465" s="764"/>
      <c r="F465" s="764"/>
      <c r="G465" s="764"/>
      <c r="H465" s="764"/>
      <c r="I465" s="764"/>
      <c r="J465" s="764"/>
      <c r="K465" s="764"/>
      <c r="L465" s="19"/>
      <c r="M465" s="19"/>
      <c r="N465" s="19"/>
      <c r="O465" s="19"/>
      <c r="P465" s="19"/>
      <c r="Q465" s="19"/>
      <c r="R465" s="19"/>
      <c r="S465" s="19"/>
      <c r="T465" s="19"/>
      <c r="U465" s="1126"/>
      <c r="V465" s="1126"/>
      <c r="W465" s="1126"/>
      <c r="X465" s="1126"/>
      <c r="Y465" s="1126"/>
      <c r="Z465" s="1126"/>
      <c r="AA465" s="1126"/>
      <c r="AB465" s="1126"/>
      <c r="AC465" s="1126"/>
      <c r="AD465" s="1126"/>
      <c r="AE465" s="1126"/>
      <c r="AF465" s="1126"/>
      <c r="AG465" s="1126"/>
      <c r="AH465" s="1126"/>
      <c r="AI465" s="1126"/>
      <c r="AJ465" s="1126"/>
      <c r="AK465" s="1126"/>
      <c r="AL465" s="1126"/>
      <c r="AM465" s="1126"/>
      <c r="AN465" s="1126"/>
      <c r="AO465" s="1126"/>
      <c r="AP465" s="1126"/>
      <c r="AQ465" s="1126"/>
      <c r="AR465" s="1126"/>
      <c r="AS465" s="1179"/>
      <c r="AT465" s="1179"/>
      <c r="AU465" s="1179"/>
      <c r="AV465" s="1179"/>
      <c r="AW465" s="1179"/>
      <c r="AX465" s="1179"/>
      <c r="AY465" s="1179"/>
      <c r="AZ465" s="1179"/>
      <c r="BA465" s="1179"/>
      <c r="BB465" s="1179"/>
      <c r="BC465" s="1179"/>
      <c r="BD465" s="1179"/>
      <c r="BE465" s="1179"/>
      <c r="BF465" s="1179"/>
      <c r="BG465" s="1179"/>
      <c r="BH465" s="1179"/>
      <c r="BI465" s="1179"/>
      <c r="BJ465" s="1179"/>
      <c r="BK465" s="1179"/>
      <c r="BL465" s="1179"/>
      <c r="BM465" s="1179"/>
      <c r="BN465" s="1179"/>
      <c r="BO465" s="1179"/>
      <c r="BP465" s="1179"/>
      <c r="BQ465" s="1179"/>
      <c r="BR465" s="1179"/>
      <c r="BS465" s="1179"/>
      <c r="BT465" s="1179"/>
      <c r="BU465" s="1179"/>
      <c r="BV465" s="1179"/>
      <c r="BW465" s="1179"/>
      <c r="BX465" s="1179"/>
      <c r="BY465" s="1179"/>
      <c r="BZ465" s="1179"/>
      <c r="CA465" s="1179"/>
      <c r="CB465" s="1179"/>
      <c r="CC465" s="1179"/>
      <c r="CD465" s="1179"/>
      <c r="CE465" s="1179"/>
    </row>
    <row r="466" spans="1:83" s="27" customFormat="1" ht="15.75">
      <c r="A466" s="26"/>
      <c r="C466" s="168"/>
      <c r="D466" s="168"/>
      <c r="E466" s="764"/>
      <c r="F466" s="764"/>
      <c r="G466" s="764"/>
      <c r="H466" s="764"/>
      <c r="I466" s="764"/>
      <c r="J466" s="764"/>
      <c r="K466" s="764"/>
      <c r="L466" s="19"/>
      <c r="M466" s="19"/>
      <c r="N466" s="19"/>
      <c r="O466" s="19"/>
      <c r="P466" s="19"/>
      <c r="Q466" s="19"/>
      <c r="R466" s="19"/>
      <c r="S466" s="19"/>
      <c r="T466" s="19"/>
      <c r="U466" s="1126"/>
      <c r="V466" s="1126"/>
      <c r="W466" s="1126"/>
      <c r="X466" s="1126"/>
      <c r="Y466" s="1126"/>
      <c r="Z466" s="1126"/>
      <c r="AA466" s="1126"/>
      <c r="AB466" s="1126"/>
      <c r="AC466" s="1126"/>
      <c r="AD466" s="1126"/>
      <c r="AE466" s="1126"/>
      <c r="AF466" s="1126"/>
      <c r="AG466" s="1126"/>
      <c r="AH466" s="1126"/>
      <c r="AI466" s="1126"/>
      <c r="AJ466" s="1126"/>
      <c r="AK466" s="1126"/>
      <c r="AL466" s="1126"/>
      <c r="AM466" s="1126"/>
      <c r="AN466" s="1126"/>
      <c r="AO466" s="1126"/>
      <c r="AP466" s="1126"/>
      <c r="AQ466" s="1126"/>
      <c r="AR466" s="1126"/>
      <c r="AS466" s="1179"/>
      <c r="AT466" s="1179"/>
      <c r="AU466" s="1179"/>
      <c r="AV466" s="1179"/>
      <c r="AW466" s="1179"/>
      <c r="AX466" s="1179"/>
      <c r="AY466" s="1179"/>
      <c r="AZ466" s="1179"/>
      <c r="BA466" s="1179"/>
      <c r="BB466" s="1179"/>
      <c r="BC466" s="1179"/>
      <c r="BD466" s="1179"/>
      <c r="BE466" s="1179"/>
      <c r="BF466" s="1179"/>
      <c r="BG466" s="1179"/>
      <c r="BH466" s="1179"/>
      <c r="BI466" s="1179"/>
      <c r="BJ466" s="1179"/>
      <c r="BK466" s="1179"/>
      <c r="BL466" s="1179"/>
      <c r="BM466" s="1179"/>
      <c r="BN466" s="1179"/>
      <c r="BO466" s="1179"/>
      <c r="BP466" s="1179"/>
      <c r="BQ466" s="1179"/>
      <c r="BR466" s="1179"/>
      <c r="BS466" s="1179"/>
      <c r="BT466" s="1179"/>
      <c r="BU466" s="1179"/>
      <c r="BV466" s="1179"/>
      <c r="BW466" s="1179"/>
      <c r="BX466" s="1179"/>
      <c r="BY466" s="1179"/>
      <c r="BZ466" s="1179"/>
      <c r="CA466" s="1179"/>
      <c r="CB466" s="1179"/>
      <c r="CC466" s="1179"/>
      <c r="CD466" s="1179"/>
      <c r="CE466" s="1179"/>
    </row>
    <row r="467" spans="1:83" s="27" customFormat="1" ht="15.75">
      <c r="A467" s="26"/>
      <c r="C467" s="168"/>
      <c r="D467" s="168"/>
      <c r="E467" s="764"/>
      <c r="F467" s="764"/>
      <c r="G467" s="764"/>
      <c r="H467" s="764"/>
      <c r="I467" s="764"/>
      <c r="J467" s="764"/>
      <c r="K467" s="764"/>
      <c r="L467" s="19"/>
      <c r="M467" s="19"/>
      <c r="N467" s="19"/>
      <c r="O467" s="19"/>
      <c r="P467" s="19"/>
      <c r="Q467" s="19"/>
      <c r="R467" s="19"/>
      <c r="S467" s="19"/>
      <c r="T467" s="19"/>
      <c r="U467" s="1126"/>
      <c r="V467" s="1126"/>
      <c r="W467" s="1126"/>
      <c r="X467" s="1126"/>
      <c r="Y467" s="1126"/>
      <c r="Z467" s="1126"/>
      <c r="AA467" s="1126"/>
      <c r="AB467" s="1126"/>
      <c r="AC467" s="1126"/>
      <c r="AD467" s="1126"/>
      <c r="AE467" s="1126"/>
      <c r="AF467" s="1126"/>
      <c r="AG467" s="1126"/>
      <c r="AH467" s="1126"/>
      <c r="AI467" s="1126"/>
      <c r="AJ467" s="1126"/>
      <c r="AK467" s="1126"/>
      <c r="AL467" s="1126"/>
      <c r="AM467" s="1126"/>
      <c r="AN467" s="1126"/>
      <c r="AO467" s="1126"/>
      <c r="AP467" s="1126"/>
      <c r="AQ467" s="1126"/>
      <c r="AR467" s="1126"/>
      <c r="AS467" s="1179"/>
      <c r="AT467" s="1179"/>
      <c r="AU467" s="1179"/>
      <c r="AV467" s="1179"/>
      <c r="AW467" s="1179"/>
      <c r="AX467" s="1179"/>
      <c r="AY467" s="1179"/>
      <c r="AZ467" s="1179"/>
      <c r="BA467" s="1179"/>
      <c r="BB467" s="1179"/>
      <c r="BC467" s="1179"/>
      <c r="BD467" s="1179"/>
      <c r="BE467" s="1179"/>
      <c r="BF467" s="1179"/>
      <c r="BG467" s="1179"/>
      <c r="BH467" s="1179"/>
      <c r="BI467" s="1179"/>
      <c r="BJ467" s="1179"/>
      <c r="BK467" s="1179"/>
      <c r="BL467" s="1179"/>
      <c r="BM467" s="1179"/>
      <c r="BN467" s="1179"/>
      <c r="BO467" s="1179"/>
      <c r="BP467" s="1179"/>
      <c r="BQ467" s="1179"/>
      <c r="BR467" s="1179"/>
      <c r="BS467" s="1179"/>
      <c r="BT467" s="1179"/>
      <c r="BU467" s="1179"/>
      <c r="BV467" s="1179"/>
      <c r="BW467" s="1179"/>
      <c r="BX467" s="1179"/>
      <c r="BY467" s="1179"/>
      <c r="BZ467" s="1179"/>
      <c r="CA467" s="1179"/>
      <c r="CB467" s="1179"/>
      <c r="CC467" s="1179"/>
      <c r="CD467" s="1179"/>
      <c r="CE467" s="1179"/>
    </row>
    <row r="468" spans="1:83" s="27" customFormat="1" ht="15.75">
      <c r="A468" s="26"/>
      <c r="C468" s="168"/>
      <c r="D468" s="168"/>
      <c r="E468" s="764"/>
      <c r="F468" s="764"/>
      <c r="G468" s="764"/>
      <c r="H468" s="764"/>
      <c r="I468" s="764"/>
      <c r="J468" s="764"/>
      <c r="K468" s="764"/>
      <c r="L468" s="19"/>
      <c r="M468" s="19"/>
      <c r="N468" s="19"/>
      <c r="O468" s="19"/>
      <c r="P468" s="19"/>
      <c r="Q468" s="19"/>
      <c r="R468" s="19"/>
      <c r="S468" s="19"/>
      <c r="T468" s="19"/>
      <c r="U468" s="1126"/>
      <c r="V468" s="1126"/>
      <c r="W468" s="1126"/>
      <c r="X468" s="1126"/>
      <c r="Y468" s="1126"/>
      <c r="Z468" s="1126"/>
      <c r="AA468" s="1126"/>
      <c r="AB468" s="1126"/>
      <c r="AC468" s="1126"/>
      <c r="AD468" s="1126"/>
      <c r="AE468" s="1126"/>
      <c r="AF468" s="1126"/>
      <c r="AG468" s="1126"/>
      <c r="AH468" s="1126"/>
      <c r="AI468" s="1126"/>
      <c r="AJ468" s="1126"/>
      <c r="AK468" s="1126"/>
      <c r="AL468" s="1126"/>
      <c r="AM468" s="1126"/>
      <c r="AN468" s="1126"/>
      <c r="AO468" s="1126"/>
      <c r="AP468" s="1126"/>
      <c r="AQ468" s="1126"/>
      <c r="AR468" s="1126"/>
      <c r="AS468" s="1179"/>
      <c r="AT468" s="1179"/>
      <c r="AU468" s="1179"/>
      <c r="AV468" s="1179"/>
      <c r="AW468" s="1179"/>
      <c r="AX468" s="1179"/>
      <c r="AY468" s="1179"/>
      <c r="AZ468" s="1179"/>
      <c r="BA468" s="1179"/>
      <c r="BB468" s="1179"/>
      <c r="BC468" s="1179"/>
      <c r="BD468" s="1179"/>
      <c r="BE468" s="1179"/>
      <c r="BF468" s="1179"/>
      <c r="BG468" s="1179"/>
      <c r="BH468" s="1179"/>
      <c r="BI468" s="1179"/>
      <c r="BJ468" s="1179"/>
      <c r="BK468" s="1179"/>
      <c r="BL468" s="1179"/>
      <c r="BM468" s="1179"/>
      <c r="BN468" s="1179"/>
      <c r="BO468" s="1179"/>
      <c r="BP468" s="1179"/>
      <c r="BQ468" s="1179"/>
      <c r="BR468" s="1179"/>
      <c r="BS468" s="1179"/>
      <c r="BT468" s="1179"/>
      <c r="BU468" s="1179"/>
      <c r="BV468" s="1179"/>
      <c r="BW468" s="1179"/>
      <c r="BX468" s="1179"/>
      <c r="BY468" s="1179"/>
      <c r="BZ468" s="1179"/>
      <c r="CA468" s="1179"/>
      <c r="CB468" s="1179"/>
      <c r="CC468" s="1179"/>
      <c r="CD468" s="1179"/>
      <c r="CE468" s="1179"/>
    </row>
    <row r="469" spans="1:83" s="27" customFormat="1" ht="15.75">
      <c r="A469" s="26"/>
      <c r="C469" s="168"/>
      <c r="D469" s="168"/>
      <c r="E469" s="764"/>
      <c r="F469" s="764"/>
      <c r="G469" s="764"/>
      <c r="H469" s="764"/>
      <c r="I469" s="764"/>
      <c r="J469" s="764"/>
      <c r="K469" s="764"/>
      <c r="L469" s="19"/>
      <c r="M469" s="19"/>
      <c r="N469" s="19"/>
      <c r="O469" s="19"/>
      <c r="P469" s="19"/>
      <c r="Q469" s="19"/>
      <c r="R469" s="19"/>
      <c r="S469" s="19"/>
      <c r="T469" s="19"/>
      <c r="U469" s="1126"/>
      <c r="V469" s="1126"/>
      <c r="W469" s="1126"/>
      <c r="X469" s="1126"/>
      <c r="Y469" s="1126"/>
      <c r="Z469" s="1126"/>
      <c r="AA469" s="1126"/>
      <c r="AB469" s="1126"/>
      <c r="AC469" s="1126"/>
      <c r="AD469" s="1126"/>
      <c r="AE469" s="1126"/>
      <c r="AF469" s="1126"/>
      <c r="AG469" s="1126"/>
      <c r="AH469" s="1126"/>
      <c r="AI469" s="1126"/>
      <c r="AJ469" s="1126"/>
      <c r="AK469" s="1126"/>
      <c r="AL469" s="1126"/>
      <c r="AM469" s="1126"/>
      <c r="AN469" s="1126"/>
      <c r="AO469" s="1126"/>
      <c r="AP469" s="1126"/>
      <c r="AQ469" s="1126"/>
      <c r="AR469" s="1126"/>
      <c r="AS469" s="1179"/>
      <c r="AT469" s="1179"/>
      <c r="AU469" s="1179"/>
      <c r="AV469" s="1179"/>
      <c r="AW469" s="1179"/>
      <c r="AX469" s="1179"/>
      <c r="AY469" s="1179"/>
      <c r="AZ469" s="1179"/>
      <c r="BA469" s="1179"/>
      <c r="BB469" s="1179"/>
      <c r="BC469" s="1179"/>
      <c r="BD469" s="1179"/>
      <c r="BE469" s="1179"/>
      <c r="BF469" s="1179"/>
      <c r="BG469" s="1179"/>
      <c r="BH469" s="1179"/>
      <c r="BI469" s="1179"/>
      <c r="BJ469" s="1179"/>
      <c r="BK469" s="1179"/>
      <c r="BL469" s="1179"/>
      <c r="BM469" s="1179"/>
      <c r="BN469" s="1179"/>
      <c r="BO469" s="1179"/>
      <c r="BP469" s="1179"/>
      <c r="BQ469" s="1179"/>
      <c r="BR469" s="1179"/>
      <c r="BS469" s="1179"/>
      <c r="BT469" s="1179"/>
      <c r="BU469" s="1179"/>
      <c r="BV469" s="1179"/>
      <c r="BW469" s="1179"/>
      <c r="BX469" s="1179"/>
      <c r="BY469" s="1179"/>
      <c r="BZ469" s="1179"/>
      <c r="CA469" s="1179"/>
      <c r="CB469" s="1179"/>
      <c r="CC469" s="1179"/>
      <c r="CD469" s="1179"/>
      <c r="CE469" s="1179"/>
    </row>
    <row r="470" spans="1:83" s="27" customFormat="1" ht="15.75">
      <c r="A470" s="26"/>
      <c r="C470" s="168"/>
      <c r="D470" s="168"/>
      <c r="E470" s="764"/>
      <c r="F470" s="764"/>
      <c r="G470" s="764"/>
      <c r="H470" s="764"/>
      <c r="I470" s="764"/>
      <c r="J470" s="764"/>
      <c r="K470" s="764"/>
      <c r="L470" s="19"/>
      <c r="M470" s="19"/>
      <c r="N470" s="19"/>
      <c r="O470" s="19"/>
      <c r="P470" s="19"/>
      <c r="Q470" s="19"/>
      <c r="R470" s="19"/>
      <c r="S470" s="19"/>
      <c r="T470" s="19"/>
      <c r="U470" s="1126"/>
      <c r="V470" s="1126"/>
      <c r="W470" s="1126"/>
      <c r="X470" s="1126"/>
      <c r="Y470" s="1126"/>
      <c r="Z470" s="1126"/>
      <c r="AA470" s="1126"/>
      <c r="AB470" s="1126"/>
      <c r="AC470" s="1126"/>
      <c r="AD470" s="1126"/>
      <c r="AE470" s="1126"/>
      <c r="AF470" s="1126"/>
      <c r="AG470" s="1126"/>
      <c r="AH470" s="1126"/>
      <c r="AI470" s="1126"/>
      <c r="AJ470" s="1126"/>
      <c r="AK470" s="1126"/>
      <c r="AL470" s="1126"/>
      <c r="AM470" s="1126"/>
      <c r="AN470" s="1126"/>
      <c r="AO470" s="1126"/>
      <c r="AP470" s="1126"/>
      <c r="AQ470" s="1126"/>
      <c r="AR470" s="1126"/>
      <c r="AS470" s="1179"/>
      <c r="AT470" s="1179"/>
      <c r="AU470" s="1179"/>
      <c r="AV470" s="1179"/>
      <c r="AW470" s="1179"/>
      <c r="AX470" s="1179"/>
      <c r="AY470" s="1179"/>
      <c r="AZ470" s="1179"/>
      <c r="BA470" s="1179"/>
      <c r="BB470" s="1179"/>
      <c r="BC470" s="1179"/>
      <c r="BD470" s="1179"/>
      <c r="BE470" s="1179"/>
      <c r="BF470" s="1179"/>
      <c r="BG470" s="1179"/>
      <c r="BH470" s="1179"/>
      <c r="BI470" s="1179"/>
      <c r="BJ470" s="1179"/>
      <c r="BK470" s="1179"/>
      <c r="BL470" s="1179"/>
      <c r="BM470" s="1179"/>
      <c r="BN470" s="1179"/>
      <c r="BO470" s="1179"/>
      <c r="BP470" s="1179"/>
      <c r="BQ470" s="1179"/>
      <c r="BR470" s="1179"/>
      <c r="BS470" s="1179"/>
      <c r="BT470" s="1179"/>
      <c r="BU470" s="1179"/>
      <c r="BV470" s="1179"/>
      <c r="BW470" s="1179"/>
      <c r="BX470" s="1179"/>
      <c r="BY470" s="1179"/>
      <c r="BZ470" s="1179"/>
      <c r="CA470" s="1179"/>
      <c r="CB470" s="1179"/>
      <c r="CC470" s="1179"/>
      <c r="CD470" s="1179"/>
      <c r="CE470" s="1179"/>
    </row>
    <row r="471" spans="1:83" s="27" customFormat="1" ht="15.75">
      <c r="A471" s="26"/>
      <c r="C471" s="168"/>
      <c r="D471" s="168"/>
      <c r="E471" s="764"/>
      <c r="F471" s="764"/>
      <c r="G471" s="764"/>
      <c r="H471" s="764"/>
      <c r="I471" s="764"/>
      <c r="J471" s="764"/>
      <c r="K471" s="764"/>
      <c r="L471" s="19"/>
      <c r="M471" s="19"/>
      <c r="N471" s="19"/>
      <c r="O471" s="19"/>
      <c r="P471" s="19"/>
      <c r="Q471" s="19"/>
      <c r="R471" s="19"/>
      <c r="S471" s="19"/>
      <c r="T471" s="19"/>
      <c r="U471" s="1126"/>
      <c r="V471" s="1126"/>
      <c r="W471" s="1126"/>
      <c r="X471" s="1126"/>
      <c r="Y471" s="1126"/>
      <c r="Z471" s="1126"/>
      <c r="AA471" s="1126"/>
      <c r="AB471" s="1126"/>
      <c r="AC471" s="1126"/>
      <c r="AD471" s="1126"/>
      <c r="AE471" s="1126"/>
      <c r="AF471" s="1126"/>
      <c r="AG471" s="1126"/>
      <c r="AH471" s="1126"/>
      <c r="AI471" s="1126"/>
      <c r="AJ471" s="1126"/>
      <c r="AK471" s="1126"/>
      <c r="AL471" s="1126"/>
      <c r="AM471" s="1126"/>
      <c r="AN471" s="1126"/>
      <c r="AO471" s="1126"/>
      <c r="AP471" s="1126"/>
      <c r="AQ471" s="1126"/>
      <c r="AR471" s="1126"/>
      <c r="AS471" s="1179"/>
      <c r="AT471" s="1179"/>
      <c r="AU471" s="1179"/>
      <c r="AV471" s="1179"/>
      <c r="AW471" s="1179"/>
      <c r="AX471" s="1179"/>
      <c r="AY471" s="1179"/>
      <c r="AZ471" s="1179"/>
      <c r="BA471" s="1179"/>
      <c r="BB471" s="1179"/>
      <c r="BC471" s="1179"/>
      <c r="BD471" s="1179"/>
      <c r="BE471" s="1179"/>
      <c r="BF471" s="1179"/>
      <c r="BG471" s="1179"/>
      <c r="BH471" s="1179"/>
      <c r="BI471" s="1179"/>
      <c r="BJ471" s="1179"/>
      <c r="BK471" s="1179"/>
      <c r="BL471" s="1179"/>
      <c r="BM471" s="1179"/>
      <c r="BN471" s="1179"/>
      <c r="BO471" s="1179"/>
      <c r="BP471" s="1179"/>
      <c r="BQ471" s="1179"/>
      <c r="BR471" s="1179"/>
      <c r="BS471" s="1179"/>
      <c r="BT471" s="1179"/>
      <c r="BU471" s="1179"/>
      <c r="BV471" s="1179"/>
      <c r="BW471" s="1179"/>
      <c r="BX471" s="1179"/>
      <c r="BY471" s="1179"/>
      <c r="BZ471" s="1179"/>
      <c r="CA471" s="1179"/>
      <c r="CB471" s="1179"/>
      <c r="CC471" s="1179"/>
      <c r="CD471" s="1179"/>
      <c r="CE471" s="1179"/>
    </row>
    <row r="472" spans="1:83" s="27" customFormat="1" ht="15.75">
      <c r="A472" s="26"/>
      <c r="C472" s="168"/>
      <c r="D472" s="168"/>
      <c r="E472" s="764"/>
      <c r="F472" s="764"/>
      <c r="G472" s="764"/>
      <c r="H472" s="764"/>
      <c r="I472" s="764"/>
      <c r="J472" s="764"/>
      <c r="K472" s="764"/>
      <c r="L472" s="19"/>
      <c r="M472" s="19"/>
      <c r="N472" s="19"/>
      <c r="O472" s="19"/>
      <c r="P472" s="19"/>
      <c r="Q472" s="19"/>
      <c r="R472" s="19"/>
      <c r="S472" s="19"/>
      <c r="T472" s="19"/>
      <c r="U472" s="1126"/>
      <c r="V472" s="1126"/>
      <c r="W472" s="1126"/>
      <c r="X472" s="1126"/>
      <c r="Y472" s="1126"/>
      <c r="Z472" s="1126"/>
      <c r="AA472" s="1126"/>
      <c r="AB472" s="1126"/>
      <c r="AC472" s="1126"/>
      <c r="AD472" s="1126"/>
      <c r="AE472" s="1126"/>
      <c r="AF472" s="1126"/>
      <c r="AG472" s="1126"/>
      <c r="AH472" s="1126"/>
      <c r="AI472" s="1126"/>
      <c r="AJ472" s="1126"/>
      <c r="AK472" s="1126"/>
      <c r="AL472" s="1126"/>
      <c r="AM472" s="1126"/>
      <c r="AN472" s="1126"/>
      <c r="AO472" s="1126"/>
      <c r="AP472" s="1126"/>
      <c r="AQ472" s="1126"/>
      <c r="AR472" s="1126"/>
      <c r="AS472" s="1179"/>
      <c r="AT472" s="1179"/>
      <c r="AU472" s="1179"/>
      <c r="AV472" s="1179"/>
      <c r="AW472" s="1179"/>
      <c r="AX472" s="1179"/>
      <c r="AY472" s="1179"/>
      <c r="AZ472" s="1179"/>
      <c r="BA472" s="1179"/>
      <c r="BB472" s="1179"/>
      <c r="BC472" s="1179"/>
      <c r="BD472" s="1179"/>
      <c r="BE472" s="1179"/>
      <c r="BF472" s="1179"/>
      <c r="BG472" s="1179"/>
      <c r="BH472" s="1179"/>
      <c r="BI472" s="1179"/>
      <c r="BJ472" s="1179"/>
      <c r="BK472" s="1179"/>
      <c r="BL472" s="1179"/>
      <c r="BM472" s="1179"/>
      <c r="BN472" s="1179"/>
      <c r="BO472" s="1179"/>
      <c r="BP472" s="1179"/>
      <c r="BQ472" s="1179"/>
      <c r="BR472" s="1179"/>
      <c r="BS472" s="1179"/>
      <c r="BT472" s="1179"/>
      <c r="BU472" s="1179"/>
      <c r="BV472" s="1179"/>
      <c r="BW472" s="1179"/>
      <c r="BX472" s="1179"/>
      <c r="BY472" s="1179"/>
      <c r="BZ472" s="1179"/>
      <c r="CA472" s="1179"/>
      <c r="CB472" s="1179"/>
      <c r="CC472" s="1179"/>
      <c r="CD472" s="1179"/>
      <c r="CE472" s="1179"/>
    </row>
    <row r="473" spans="1:83" s="27" customFormat="1" ht="15.75">
      <c r="A473" s="26"/>
      <c r="C473" s="168"/>
      <c r="D473" s="168"/>
      <c r="E473" s="764"/>
      <c r="F473" s="764"/>
      <c r="G473" s="764"/>
      <c r="H473" s="764"/>
      <c r="I473" s="764"/>
      <c r="J473" s="764"/>
      <c r="K473" s="764"/>
      <c r="L473" s="19"/>
      <c r="M473" s="19"/>
      <c r="N473" s="19"/>
      <c r="O473" s="19"/>
      <c r="P473" s="19"/>
      <c r="Q473" s="19"/>
      <c r="R473" s="19"/>
      <c r="S473" s="19"/>
      <c r="T473" s="19"/>
      <c r="U473" s="1126"/>
      <c r="V473" s="1126"/>
      <c r="W473" s="1126"/>
      <c r="X473" s="1126"/>
      <c r="Y473" s="1126"/>
      <c r="Z473" s="1126"/>
      <c r="AA473" s="1126"/>
      <c r="AB473" s="1126"/>
      <c r="AC473" s="1126"/>
      <c r="AD473" s="1126"/>
      <c r="AE473" s="1126"/>
      <c r="AF473" s="1126"/>
      <c r="AG473" s="1126"/>
      <c r="AH473" s="1126"/>
      <c r="AI473" s="1126"/>
      <c r="AJ473" s="1126"/>
      <c r="AK473" s="1126"/>
      <c r="AL473" s="1126"/>
      <c r="AM473" s="1126"/>
      <c r="AN473" s="1126"/>
      <c r="AO473" s="1126"/>
      <c r="AP473" s="1126"/>
      <c r="AQ473" s="1126"/>
      <c r="AR473" s="1126"/>
      <c r="AS473" s="1179"/>
      <c r="AT473" s="1179"/>
      <c r="AU473" s="1179"/>
      <c r="AV473" s="1179"/>
      <c r="AW473" s="1179"/>
      <c r="AX473" s="1179"/>
      <c r="AY473" s="1179"/>
      <c r="AZ473" s="1179"/>
      <c r="BA473" s="1179"/>
      <c r="BB473" s="1179"/>
      <c r="BC473" s="1179"/>
      <c r="BD473" s="1179"/>
      <c r="BE473" s="1179"/>
      <c r="BF473" s="1179"/>
      <c r="BG473" s="1179"/>
      <c r="BH473" s="1179"/>
      <c r="BI473" s="1179"/>
      <c r="BJ473" s="1179"/>
      <c r="BK473" s="1179"/>
      <c r="BL473" s="1179"/>
      <c r="BM473" s="1179"/>
      <c r="BN473" s="1179"/>
      <c r="BO473" s="1179"/>
      <c r="BP473" s="1179"/>
      <c r="BQ473" s="1179"/>
      <c r="BR473" s="1179"/>
      <c r="BS473" s="1179"/>
      <c r="BT473" s="1179"/>
      <c r="BU473" s="1179"/>
      <c r="BV473" s="1179"/>
      <c r="BW473" s="1179"/>
      <c r="BX473" s="1179"/>
      <c r="BY473" s="1179"/>
      <c r="BZ473" s="1179"/>
      <c r="CA473" s="1179"/>
      <c r="CB473" s="1179"/>
      <c r="CC473" s="1179"/>
      <c r="CD473" s="1179"/>
      <c r="CE473" s="1179"/>
    </row>
    <row r="474" spans="1:83" s="27" customFormat="1" ht="15.75">
      <c r="A474" s="26"/>
      <c r="C474" s="168"/>
      <c r="D474" s="168"/>
      <c r="E474" s="764"/>
      <c r="F474" s="764"/>
      <c r="G474" s="764"/>
      <c r="H474" s="764"/>
      <c r="I474" s="764"/>
      <c r="J474" s="764"/>
      <c r="K474" s="764"/>
      <c r="L474" s="19"/>
      <c r="M474" s="19"/>
      <c r="N474" s="19"/>
      <c r="O474" s="19"/>
      <c r="P474" s="19"/>
      <c r="Q474" s="19"/>
      <c r="R474" s="19"/>
      <c r="S474" s="19"/>
      <c r="T474" s="19"/>
      <c r="U474" s="1126"/>
      <c r="V474" s="1126"/>
      <c r="W474" s="1126"/>
      <c r="X474" s="1126"/>
      <c r="Y474" s="1126"/>
      <c r="Z474" s="1126"/>
      <c r="AA474" s="1126"/>
      <c r="AB474" s="1126"/>
      <c r="AC474" s="1126"/>
      <c r="AD474" s="1126"/>
      <c r="AE474" s="1126"/>
      <c r="AF474" s="1126"/>
      <c r="AG474" s="1126"/>
      <c r="AH474" s="1126"/>
      <c r="AI474" s="1126"/>
      <c r="AJ474" s="1126"/>
      <c r="AK474" s="1126"/>
      <c r="AL474" s="1126"/>
      <c r="AM474" s="1126"/>
      <c r="AN474" s="1126"/>
      <c r="AO474" s="1126"/>
      <c r="AP474" s="1126"/>
      <c r="AQ474" s="1126"/>
      <c r="AR474" s="1126"/>
      <c r="AS474" s="1179"/>
      <c r="AT474" s="1179"/>
      <c r="AU474" s="1179"/>
      <c r="AV474" s="1179"/>
      <c r="AW474" s="1179"/>
      <c r="AX474" s="1179"/>
      <c r="AY474" s="1179"/>
      <c r="AZ474" s="1179"/>
      <c r="BA474" s="1179"/>
      <c r="BB474" s="1179"/>
      <c r="BC474" s="1179"/>
      <c r="BD474" s="1179"/>
      <c r="BE474" s="1179"/>
      <c r="BF474" s="1179"/>
      <c r="BG474" s="1179"/>
      <c r="BH474" s="1179"/>
      <c r="BI474" s="1179"/>
      <c r="BJ474" s="1179"/>
      <c r="BK474" s="1179"/>
      <c r="BL474" s="1179"/>
      <c r="BM474" s="1179"/>
      <c r="BN474" s="1179"/>
      <c r="BO474" s="1179"/>
      <c r="BP474" s="1179"/>
      <c r="BQ474" s="1179"/>
      <c r="BR474" s="1179"/>
      <c r="BS474" s="1179"/>
      <c r="BT474" s="1179"/>
      <c r="BU474" s="1179"/>
      <c r="BV474" s="1179"/>
      <c r="BW474" s="1179"/>
      <c r="BX474" s="1179"/>
      <c r="BY474" s="1179"/>
      <c r="BZ474" s="1179"/>
      <c r="CA474" s="1179"/>
      <c r="CB474" s="1179"/>
      <c r="CC474" s="1179"/>
      <c r="CD474" s="1179"/>
      <c r="CE474" s="1179"/>
    </row>
    <row r="475" spans="1:83" s="27" customFormat="1" ht="15.75">
      <c r="A475" s="26"/>
      <c r="C475" s="168"/>
      <c r="D475" s="168"/>
      <c r="E475" s="764"/>
      <c r="F475" s="764"/>
      <c r="G475" s="764"/>
      <c r="H475" s="764"/>
      <c r="I475" s="764"/>
      <c r="J475" s="764"/>
      <c r="K475" s="764"/>
      <c r="L475" s="19"/>
      <c r="M475" s="19"/>
      <c r="N475" s="19"/>
      <c r="O475" s="19"/>
      <c r="P475" s="19"/>
      <c r="Q475" s="19"/>
      <c r="R475" s="19"/>
      <c r="S475" s="19"/>
      <c r="T475" s="19"/>
      <c r="U475" s="1126"/>
      <c r="V475" s="1126"/>
      <c r="W475" s="1126"/>
      <c r="X475" s="1126"/>
      <c r="Y475" s="1126"/>
      <c r="Z475" s="1126"/>
      <c r="AA475" s="1126"/>
      <c r="AB475" s="1126"/>
      <c r="AC475" s="1126"/>
      <c r="AD475" s="1126"/>
      <c r="AE475" s="1126"/>
      <c r="AF475" s="1126"/>
      <c r="AG475" s="1126"/>
      <c r="AH475" s="1126"/>
      <c r="AI475" s="1126"/>
      <c r="AJ475" s="1126"/>
      <c r="AK475" s="1126"/>
      <c r="AL475" s="1126"/>
      <c r="AM475" s="1126"/>
      <c r="AN475" s="1126"/>
      <c r="AO475" s="1126"/>
      <c r="AP475" s="1126"/>
      <c r="AQ475" s="1126"/>
      <c r="AR475" s="1126"/>
      <c r="AS475" s="1179"/>
      <c r="AT475" s="1179"/>
      <c r="AU475" s="1179"/>
      <c r="AV475" s="1179"/>
      <c r="AW475" s="1179"/>
      <c r="AX475" s="1179"/>
      <c r="AY475" s="1179"/>
      <c r="AZ475" s="1179"/>
      <c r="BA475" s="1179"/>
      <c r="BB475" s="1179"/>
      <c r="BC475" s="1179"/>
      <c r="BD475" s="1179"/>
      <c r="BE475" s="1179"/>
      <c r="BF475" s="1179"/>
      <c r="BG475" s="1179"/>
      <c r="BH475" s="1179"/>
      <c r="BI475" s="1179"/>
      <c r="BJ475" s="1179"/>
      <c r="BK475" s="1179"/>
      <c r="BL475" s="1179"/>
      <c r="BM475" s="1179"/>
      <c r="BN475" s="1179"/>
      <c r="BO475" s="1179"/>
      <c r="BP475" s="1179"/>
      <c r="BQ475" s="1179"/>
      <c r="BR475" s="1179"/>
      <c r="BS475" s="1179"/>
      <c r="BT475" s="1179"/>
      <c r="BU475" s="1179"/>
      <c r="BV475" s="1179"/>
      <c r="BW475" s="1179"/>
      <c r="BX475" s="1179"/>
      <c r="BY475" s="1179"/>
      <c r="BZ475" s="1179"/>
      <c r="CA475" s="1179"/>
      <c r="CB475" s="1179"/>
      <c r="CC475" s="1179"/>
      <c r="CD475" s="1179"/>
      <c r="CE475" s="1179"/>
    </row>
    <row r="476" spans="1:83" s="27" customFormat="1" ht="15.75">
      <c r="A476" s="26"/>
      <c r="C476" s="168"/>
      <c r="D476" s="168"/>
      <c r="E476" s="764"/>
      <c r="F476" s="764"/>
      <c r="G476" s="764"/>
      <c r="H476" s="764"/>
      <c r="I476" s="764"/>
      <c r="J476" s="764"/>
      <c r="K476" s="764"/>
      <c r="L476" s="19"/>
      <c r="M476" s="19"/>
      <c r="N476" s="19"/>
      <c r="O476" s="19"/>
      <c r="P476" s="19"/>
      <c r="Q476" s="19"/>
      <c r="R476" s="19"/>
      <c r="S476" s="19"/>
      <c r="T476" s="19"/>
      <c r="U476" s="1126"/>
      <c r="V476" s="1126"/>
      <c r="W476" s="1126"/>
      <c r="X476" s="1126"/>
      <c r="Y476" s="1126"/>
      <c r="Z476" s="1126"/>
      <c r="AA476" s="1126"/>
      <c r="AB476" s="1126"/>
      <c r="AC476" s="1126"/>
      <c r="AD476" s="1126"/>
      <c r="AE476" s="1126"/>
      <c r="AF476" s="1126"/>
      <c r="AG476" s="1126"/>
      <c r="AH476" s="1126"/>
      <c r="AI476" s="1126"/>
      <c r="AJ476" s="1126"/>
      <c r="AK476" s="1126"/>
      <c r="AL476" s="1126"/>
      <c r="AM476" s="1126"/>
      <c r="AN476" s="1126"/>
      <c r="AO476" s="1126"/>
      <c r="AP476" s="1126"/>
      <c r="AQ476" s="1126"/>
      <c r="AR476" s="1126"/>
      <c r="AS476" s="1179"/>
      <c r="AT476" s="1179"/>
      <c r="AU476" s="1179"/>
      <c r="AV476" s="1179"/>
      <c r="AW476" s="1179"/>
      <c r="AX476" s="1179"/>
      <c r="AY476" s="1179"/>
      <c r="AZ476" s="1179"/>
      <c r="BA476" s="1179"/>
      <c r="BB476" s="1179"/>
      <c r="BC476" s="1179"/>
      <c r="BD476" s="1179"/>
      <c r="BE476" s="1179"/>
      <c r="BF476" s="1179"/>
      <c r="BG476" s="1179"/>
      <c r="BH476" s="1179"/>
      <c r="BI476" s="1179"/>
      <c r="BJ476" s="1179"/>
      <c r="BK476" s="1179"/>
      <c r="BL476" s="1179"/>
      <c r="BM476" s="1179"/>
      <c r="BN476" s="1179"/>
      <c r="BO476" s="1179"/>
      <c r="BP476" s="1179"/>
      <c r="BQ476" s="1179"/>
      <c r="BR476" s="1179"/>
      <c r="BS476" s="1179"/>
      <c r="BT476" s="1179"/>
      <c r="BU476" s="1179"/>
      <c r="BV476" s="1179"/>
      <c r="BW476" s="1179"/>
      <c r="BX476" s="1179"/>
      <c r="BY476" s="1179"/>
      <c r="BZ476" s="1179"/>
      <c r="CA476" s="1179"/>
      <c r="CB476" s="1179"/>
      <c r="CC476" s="1179"/>
      <c r="CD476" s="1179"/>
      <c r="CE476" s="1179"/>
    </row>
    <row r="477" spans="1:83" s="27" customFormat="1" ht="15.75">
      <c r="A477" s="26"/>
      <c r="C477" s="168"/>
      <c r="D477" s="168"/>
      <c r="E477" s="764"/>
      <c r="F477" s="764"/>
      <c r="G477" s="764"/>
      <c r="H477" s="764"/>
      <c r="I477" s="764"/>
      <c r="J477" s="764"/>
      <c r="K477" s="764"/>
      <c r="L477" s="19"/>
      <c r="M477" s="19"/>
      <c r="N477" s="19"/>
      <c r="O477" s="19"/>
      <c r="P477" s="19"/>
      <c r="Q477" s="19"/>
      <c r="R477" s="19"/>
      <c r="S477" s="19"/>
      <c r="T477" s="19"/>
      <c r="U477" s="1126"/>
      <c r="V477" s="1126"/>
      <c r="W477" s="1126"/>
      <c r="X477" s="1126"/>
      <c r="Y477" s="1126"/>
      <c r="Z477" s="1126"/>
      <c r="AA477" s="1126"/>
      <c r="AB477" s="1126"/>
      <c r="AC477" s="1126"/>
      <c r="AD477" s="1126"/>
      <c r="AE477" s="1126"/>
      <c r="AF477" s="1126"/>
      <c r="AG477" s="1126"/>
      <c r="AH477" s="1126"/>
      <c r="AI477" s="1126"/>
      <c r="AJ477" s="1126"/>
      <c r="AK477" s="1126"/>
      <c r="AL477" s="1126"/>
      <c r="AM477" s="1126"/>
      <c r="AN477" s="1126"/>
      <c r="AO477" s="1126"/>
      <c r="AP477" s="1126"/>
      <c r="AQ477" s="1126"/>
      <c r="AR477" s="1126"/>
      <c r="AS477" s="1179"/>
      <c r="AT477" s="1179"/>
      <c r="AU477" s="1179"/>
      <c r="AV477" s="1179"/>
      <c r="AW477" s="1179"/>
      <c r="AX477" s="1179"/>
      <c r="AY477" s="1179"/>
      <c r="AZ477" s="1179"/>
      <c r="BA477" s="1179"/>
      <c r="BB477" s="1179"/>
      <c r="BC477" s="1179"/>
      <c r="BD477" s="1179"/>
      <c r="BE477" s="1179"/>
      <c r="BF477" s="1179"/>
      <c r="BG477" s="1179"/>
      <c r="BH477" s="1179"/>
      <c r="BI477" s="1179"/>
      <c r="BJ477" s="1179"/>
      <c r="BK477" s="1179"/>
      <c r="BL477" s="1179"/>
      <c r="BM477" s="1179"/>
      <c r="BN477" s="1179"/>
      <c r="BO477" s="1179"/>
      <c r="BP477" s="1179"/>
      <c r="BQ477" s="1179"/>
      <c r="BR477" s="1179"/>
      <c r="BS477" s="1179"/>
      <c r="BT477" s="1179"/>
      <c r="BU477" s="1179"/>
      <c r="BV477" s="1179"/>
      <c r="BW477" s="1179"/>
      <c r="BX477" s="1179"/>
      <c r="BY477" s="1179"/>
      <c r="BZ477" s="1179"/>
      <c r="CA477" s="1179"/>
      <c r="CB477" s="1179"/>
      <c r="CC477" s="1179"/>
      <c r="CD477" s="1179"/>
      <c r="CE477" s="1179"/>
    </row>
    <row r="478" spans="1:83" s="27" customFormat="1" ht="15.75">
      <c r="A478" s="26"/>
      <c r="C478" s="168"/>
      <c r="D478" s="168"/>
      <c r="E478" s="764"/>
      <c r="F478" s="764"/>
      <c r="G478" s="764"/>
      <c r="H478" s="764"/>
      <c r="I478" s="764"/>
      <c r="J478" s="764"/>
      <c r="K478" s="764"/>
      <c r="L478" s="19"/>
      <c r="M478" s="19"/>
      <c r="N478" s="19"/>
      <c r="O478" s="19"/>
      <c r="P478" s="19"/>
      <c r="Q478" s="19"/>
      <c r="R478" s="19"/>
      <c r="S478" s="19"/>
      <c r="T478" s="19"/>
      <c r="U478" s="1126"/>
      <c r="V478" s="1126"/>
      <c r="W478" s="1126"/>
      <c r="X478" s="1126"/>
      <c r="Y478" s="1126"/>
      <c r="Z478" s="1126"/>
      <c r="AA478" s="1126"/>
      <c r="AB478" s="1126"/>
      <c r="AC478" s="1126"/>
      <c r="AD478" s="1126"/>
      <c r="AE478" s="1126"/>
      <c r="AF478" s="1126"/>
      <c r="AG478" s="1126"/>
      <c r="AH478" s="1126"/>
      <c r="AI478" s="1126"/>
      <c r="AJ478" s="1126"/>
      <c r="AK478" s="1126"/>
      <c r="AL478" s="1126"/>
      <c r="AM478" s="1126"/>
      <c r="AN478" s="1126"/>
      <c r="AO478" s="1126"/>
      <c r="AP478" s="1126"/>
      <c r="AQ478" s="1126"/>
      <c r="AR478" s="1126"/>
      <c r="AS478" s="1179"/>
      <c r="AT478" s="1179"/>
      <c r="AU478" s="1179"/>
      <c r="AV478" s="1179"/>
      <c r="AW478" s="1179"/>
      <c r="AX478" s="1179"/>
      <c r="AY478" s="1179"/>
      <c r="AZ478" s="1179"/>
      <c r="BA478" s="1179"/>
      <c r="BB478" s="1179"/>
      <c r="BC478" s="1179"/>
      <c r="BD478" s="1179"/>
      <c r="BE478" s="1179"/>
      <c r="BF478" s="1179"/>
      <c r="BG478" s="1179"/>
      <c r="BH478" s="1179"/>
      <c r="BI478" s="1179"/>
      <c r="BJ478" s="1179"/>
      <c r="BK478" s="1179"/>
      <c r="BL478" s="1179"/>
      <c r="BM478" s="1179"/>
      <c r="BN478" s="1179"/>
      <c r="BO478" s="1179"/>
      <c r="BP478" s="1179"/>
      <c r="BQ478" s="1179"/>
      <c r="BR478" s="1179"/>
      <c r="BS478" s="1179"/>
      <c r="BT478" s="1179"/>
      <c r="BU478" s="1179"/>
      <c r="BV478" s="1179"/>
      <c r="BW478" s="1179"/>
      <c r="BX478" s="1179"/>
      <c r="BY478" s="1179"/>
      <c r="BZ478" s="1179"/>
      <c r="CA478" s="1179"/>
      <c r="CB478" s="1179"/>
      <c r="CC478" s="1179"/>
      <c r="CD478" s="1179"/>
      <c r="CE478" s="1179"/>
    </row>
    <row r="479" spans="1:83" s="27" customFormat="1" ht="15.75">
      <c r="A479" s="26"/>
      <c r="C479" s="168"/>
      <c r="D479" s="168"/>
      <c r="E479" s="764"/>
      <c r="F479" s="764"/>
      <c r="G479" s="764"/>
      <c r="H479" s="764"/>
      <c r="I479" s="764"/>
      <c r="J479" s="764"/>
      <c r="K479" s="764"/>
      <c r="L479" s="19"/>
      <c r="M479" s="19"/>
      <c r="N479" s="19"/>
      <c r="O479" s="19"/>
      <c r="P479" s="19"/>
      <c r="Q479" s="19"/>
      <c r="R479" s="19"/>
      <c r="S479" s="19"/>
      <c r="T479" s="19"/>
      <c r="U479" s="1126"/>
      <c r="V479" s="1126"/>
      <c r="W479" s="1126"/>
      <c r="X479" s="1126"/>
      <c r="Y479" s="1126"/>
      <c r="Z479" s="1126"/>
      <c r="AA479" s="1126"/>
      <c r="AB479" s="1126"/>
      <c r="AC479" s="1126"/>
      <c r="AD479" s="1126"/>
      <c r="AE479" s="1126"/>
      <c r="AF479" s="1126"/>
      <c r="AG479" s="1126"/>
      <c r="AH479" s="1126"/>
      <c r="AI479" s="1126"/>
      <c r="AJ479" s="1126"/>
      <c r="AK479" s="1126"/>
      <c r="AL479" s="1126"/>
      <c r="AM479" s="1126"/>
      <c r="AN479" s="1126"/>
      <c r="AO479" s="1126"/>
      <c r="AP479" s="1126"/>
      <c r="AQ479" s="1126"/>
      <c r="AR479" s="1126"/>
      <c r="AS479" s="1179"/>
      <c r="AT479" s="1179"/>
      <c r="AU479" s="1179"/>
      <c r="AV479" s="1179"/>
      <c r="AW479" s="1179"/>
      <c r="AX479" s="1179"/>
      <c r="AY479" s="1179"/>
      <c r="AZ479" s="1179"/>
      <c r="BA479" s="1179"/>
      <c r="BB479" s="1179"/>
      <c r="BC479" s="1179"/>
      <c r="BD479" s="1179"/>
      <c r="BE479" s="1179"/>
      <c r="BF479" s="1179"/>
      <c r="BG479" s="1179"/>
      <c r="BH479" s="1179"/>
      <c r="BI479" s="1179"/>
      <c r="BJ479" s="1179"/>
      <c r="BK479" s="1179"/>
      <c r="BL479" s="1179"/>
      <c r="BM479" s="1179"/>
      <c r="BN479" s="1179"/>
      <c r="BO479" s="1179"/>
      <c r="BP479" s="1179"/>
      <c r="BQ479" s="1179"/>
      <c r="BR479" s="1179"/>
      <c r="BS479" s="1179"/>
      <c r="BT479" s="1179"/>
      <c r="BU479" s="1179"/>
      <c r="BV479" s="1179"/>
      <c r="BW479" s="1179"/>
      <c r="BX479" s="1179"/>
      <c r="BY479" s="1179"/>
      <c r="BZ479" s="1179"/>
      <c r="CA479" s="1179"/>
      <c r="CB479" s="1179"/>
      <c r="CC479" s="1179"/>
      <c r="CD479" s="1179"/>
      <c r="CE479" s="1179"/>
    </row>
    <row r="480" spans="1:83" s="27" customFormat="1" ht="15.75">
      <c r="A480" s="26"/>
      <c r="C480" s="168"/>
      <c r="D480" s="168"/>
      <c r="E480" s="764"/>
      <c r="F480" s="764"/>
      <c r="G480" s="764"/>
      <c r="H480" s="764"/>
      <c r="I480" s="764"/>
      <c r="J480" s="764"/>
      <c r="K480" s="764"/>
      <c r="L480" s="19"/>
      <c r="M480" s="19"/>
      <c r="N480" s="19"/>
      <c r="O480" s="19"/>
      <c r="P480" s="19"/>
      <c r="Q480" s="19"/>
      <c r="R480" s="19"/>
      <c r="S480" s="19"/>
      <c r="T480" s="19"/>
      <c r="U480" s="1126"/>
      <c r="V480" s="1126"/>
      <c r="W480" s="1126"/>
      <c r="X480" s="1126"/>
      <c r="Y480" s="1126"/>
      <c r="Z480" s="1126"/>
      <c r="AA480" s="1126"/>
      <c r="AB480" s="1126"/>
      <c r="AC480" s="1126"/>
      <c r="AD480" s="1126"/>
      <c r="AE480" s="1126"/>
      <c r="AF480" s="1126"/>
      <c r="AG480" s="1126"/>
      <c r="AH480" s="1126"/>
      <c r="AI480" s="1126"/>
      <c r="AJ480" s="1126"/>
      <c r="AK480" s="1126"/>
      <c r="AL480" s="1126"/>
      <c r="AM480" s="1126"/>
      <c r="AN480" s="1126"/>
      <c r="AO480" s="1126"/>
      <c r="AP480" s="1126"/>
      <c r="AQ480" s="1126"/>
      <c r="AR480" s="1126"/>
      <c r="AS480" s="1179"/>
      <c r="AT480" s="1179"/>
      <c r="AU480" s="1179"/>
      <c r="AV480" s="1179"/>
      <c r="AW480" s="1179"/>
      <c r="AX480" s="1179"/>
      <c r="AY480" s="1179"/>
      <c r="AZ480" s="1179"/>
      <c r="BA480" s="1179"/>
      <c r="BB480" s="1179"/>
      <c r="BC480" s="1179"/>
      <c r="BD480" s="1179"/>
      <c r="BE480" s="1179"/>
      <c r="BF480" s="1179"/>
      <c r="BG480" s="1179"/>
      <c r="BH480" s="1179"/>
      <c r="BI480" s="1179"/>
      <c r="BJ480" s="1179"/>
      <c r="BK480" s="1179"/>
      <c r="BL480" s="1179"/>
      <c r="BM480" s="1179"/>
      <c r="BN480" s="1179"/>
      <c r="BO480" s="1179"/>
      <c r="BP480" s="1179"/>
      <c r="BQ480" s="1179"/>
      <c r="BR480" s="1179"/>
      <c r="BS480" s="1179"/>
      <c r="BT480" s="1179"/>
      <c r="BU480" s="1179"/>
      <c r="BV480" s="1179"/>
      <c r="BW480" s="1179"/>
      <c r="BX480" s="1179"/>
      <c r="BY480" s="1179"/>
      <c r="BZ480" s="1179"/>
      <c r="CA480" s="1179"/>
      <c r="CB480" s="1179"/>
      <c r="CC480" s="1179"/>
      <c r="CD480" s="1179"/>
      <c r="CE480" s="1179"/>
    </row>
    <row r="481" spans="1:83" s="27" customFormat="1" ht="15.75">
      <c r="A481" s="26"/>
      <c r="C481" s="168"/>
      <c r="D481" s="168"/>
      <c r="E481" s="764"/>
      <c r="F481" s="764"/>
      <c r="G481" s="764"/>
      <c r="H481" s="764"/>
      <c r="I481" s="764"/>
      <c r="J481" s="764"/>
      <c r="K481" s="764"/>
      <c r="L481" s="19"/>
      <c r="M481" s="19"/>
      <c r="N481" s="19"/>
      <c r="O481" s="19"/>
      <c r="P481" s="19"/>
      <c r="Q481" s="19"/>
      <c r="R481" s="19"/>
      <c r="S481" s="19"/>
      <c r="T481" s="19"/>
      <c r="U481" s="1126"/>
      <c r="V481" s="1126"/>
      <c r="W481" s="1126"/>
      <c r="X481" s="1126"/>
      <c r="Y481" s="1126"/>
      <c r="Z481" s="1126"/>
      <c r="AA481" s="1126"/>
      <c r="AB481" s="1126"/>
      <c r="AC481" s="1126"/>
      <c r="AD481" s="1126"/>
      <c r="AE481" s="1126"/>
      <c r="AF481" s="1126"/>
      <c r="AG481" s="1126"/>
      <c r="AH481" s="1126"/>
      <c r="AI481" s="1126"/>
      <c r="AJ481" s="1126"/>
      <c r="AK481" s="1126"/>
      <c r="AL481" s="1126"/>
      <c r="AM481" s="1126"/>
      <c r="AN481" s="1126"/>
      <c r="AO481" s="1126"/>
      <c r="AP481" s="1126"/>
      <c r="AQ481" s="1126"/>
      <c r="AR481" s="1126"/>
      <c r="AS481" s="1179"/>
      <c r="AT481" s="1179"/>
      <c r="AU481" s="1179"/>
      <c r="AV481" s="1179"/>
      <c r="AW481" s="1179"/>
      <c r="AX481" s="1179"/>
      <c r="AY481" s="1179"/>
      <c r="AZ481" s="1179"/>
      <c r="BA481" s="1179"/>
      <c r="BB481" s="1179"/>
      <c r="BC481" s="1179"/>
      <c r="BD481" s="1179"/>
      <c r="BE481" s="1179"/>
      <c r="BF481" s="1179"/>
      <c r="BG481" s="1179"/>
      <c r="BH481" s="1179"/>
      <c r="BI481" s="1179"/>
      <c r="BJ481" s="1179"/>
      <c r="BK481" s="1179"/>
      <c r="BL481" s="1179"/>
      <c r="BM481" s="1179"/>
      <c r="BN481" s="1179"/>
      <c r="BO481" s="1179"/>
      <c r="BP481" s="1179"/>
      <c r="BQ481" s="1179"/>
      <c r="BR481" s="1179"/>
      <c r="BS481" s="1179"/>
      <c r="BT481" s="1179"/>
      <c r="BU481" s="1179"/>
      <c r="BV481" s="1179"/>
      <c r="BW481" s="1179"/>
      <c r="BX481" s="1179"/>
      <c r="BY481" s="1179"/>
      <c r="BZ481" s="1179"/>
      <c r="CA481" s="1179"/>
      <c r="CB481" s="1179"/>
      <c r="CC481" s="1179"/>
      <c r="CD481" s="1179"/>
      <c r="CE481" s="1179"/>
    </row>
    <row r="482" spans="1:83" s="27" customFormat="1" ht="15.75">
      <c r="A482" s="26"/>
      <c r="C482" s="168"/>
      <c r="D482" s="168"/>
      <c r="E482" s="764"/>
      <c r="F482" s="764"/>
      <c r="G482" s="764"/>
      <c r="H482" s="764"/>
      <c r="I482" s="764"/>
      <c r="J482" s="764"/>
      <c r="K482" s="764"/>
      <c r="L482" s="19"/>
      <c r="M482" s="19"/>
      <c r="N482" s="19"/>
      <c r="O482" s="19"/>
      <c r="P482" s="19"/>
      <c r="Q482" s="19"/>
      <c r="R482" s="19"/>
      <c r="S482" s="19"/>
      <c r="T482" s="19"/>
      <c r="U482" s="1126"/>
      <c r="V482" s="1126"/>
      <c r="W482" s="1126"/>
      <c r="X482" s="1126"/>
      <c r="Y482" s="1126"/>
      <c r="Z482" s="1126"/>
      <c r="AA482" s="1126"/>
      <c r="AB482" s="1126"/>
      <c r="AC482" s="1126"/>
      <c r="AD482" s="1126"/>
      <c r="AE482" s="1126"/>
      <c r="AF482" s="1126"/>
      <c r="AG482" s="1126"/>
      <c r="AH482" s="1126"/>
      <c r="AI482" s="1126"/>
      <c r="AJ482" s="1126"/>
      <c r="AK482" s="1126"/>
      <c r="AL482" s="1126"/>
      <c r="AM482" s="1126"/>
      <c r="AN482" s="1126"/>
      <c r="AO482" s="1126"/>
      <c r="AP482" s="1126"/>
      <c r="AQ482" s="1126"/>
      <c r="AR482" s="1126"/>
      <c r="AS482" s="1179"/>
      <c r="AT482" s="1179"/>
      <c r="AU482" s="1179"/>
      <c r="AV482" s="1179"/>
      <c r="AW482" s="1179"/>
      <c r="AX482" s="1179"/>
      <c r="AY482" s="1179"/>
      <c r="AZ482" s="1179"/>
      <c r="BA482" s="1179"/>
      <c r="BB482" s="1179"/>
      <c r="BC482" s="1179"/>
      <c r="BD482" s="1179"/>
      <c r="BE482" s="1179"/>
      <c r="BF482" s="1179"/>
      <c r="BG482" s="1179"/>
      <c r="BH482" s="1179"/>
      <c r="BI482" s="1179"/>
      <c r="BJ482" s="1179"/>
      <c r="BK482" s="1179"/>
      <c r="BL482" s="1179"/>
      <c r="BM482" s="1179"/>
      <c r="BN482" s="1179"/>
      <c r="BO482" s="1179"/>
      <c r="BP482" s="1179"/>
      <c r="BQ482" s="1179"/>
      <c r="BR482" s="1179"/>
      <c r="BS482" s="1179"/>
      <c r="BT482" s="1179"/>
      <c r="BU482" s="1179"/>
      <c r="BV482" s="1179"/>
      <c r="BW482" s="1179"/>
      <c r="BX482" s="1179"/>
      <c r="BY482" s="1179"/>
      <c r="BZ482" s="1179"/>
      <c r="CA482" s="1179"/>
      <c r="CB482" s="1179"/>
      <c r="CC482" s="1179"/>
      <c r="CD482" s="1179"/>
      <c r="CE482" s="1179"/>
    </row>
    <row r="483" spans="1:83" s="27" customFormat="1" ht="15.75">
      <c r="A483" s="26"/>
      <c r="C483" s="168"/>
      <c r="D483" s="168"/>
      <c r="E483" s="764"/>
      <c r="F483" s="764"/>
      <c r="G483" s="764"/>
      <c r="H483" s="764"/>
      <c r="I483" s="764"/>
      <c r="J483" s="764"/>
      <c r="K483" s="764"/>
      <c r="L483" s="19"/>
      <c r="M483" s="19"/>
      <c r="N483" s="19"/>
      <c r="O483" s="19"/>
      <c r="P483" s="19"/>
      <c r="Q483" s="19"/>
      <c r="R483" s="19"/>
      <c r="S483" s="19"/>
      <c r="T483" s="19"/>
      <c r="U483" s="1126"/>
      <c r="V483" s="1126"/>
      <c r="W483" s="1126"/>
      <c r="X483" s="1126"/>
      <c r="Y483" s="1126"/>
      <c r="Z483" s="1126"/>
      <c r="AA483" s="1126"/>
      <c r="AB483" s="1126"/>
      <c r="AC483" s="1126"/>
      <c r="AD483" s="1126"/>
      <c r="AE483" s="1126"/>
      <c r="AF483" s="1126"/>
      <c r="AG483" s="1126"/>
      <c r="AH483" s="1126"/>
      <c r="AI483" s="1126"/>
      <c r="AJ483" s="1126"/>
      <c r="AK483" s="1126"/>
      <c r="AL483" s="1126"/>
      <c r="AM483" s="1126"/>
      <c r="AN483" s="1126"/>
      <c r="AO483" s="1126"/>
      <c r="AP483" s="1126"/>
      <c r="AQ483" s="1126"/>
      <c r="AR483" s="1126"/>
      <c r="AS483" s="1179"/>
      <c r="AT483" s="1179"/>
      <c r="AU483" s="1179"/>
      <c r="AV483" s="1179"/>
      <c r="AW483" s="1179"/>
      <c r="AX483" s="1179"/>
      <c r="AY483" s="1179"/>
      <c r="AZ483" s="1179"/>
      <c r="BA483" s="1179"/>
      <c r="BB483" s="1179"/>
      <c r="BC483" s="1179"/>
      <c r="BD483" s="1179"/>
      <c r="BE483" s="1179"/>
      <c r="BF483" s="1179"/>
      <c r="BG483" s="1179"/>
      <c r="BH483" s="1179"/>
      <c r="BI483" s="1179"/>
      <c r="BJ483" s="1179"/>
      <c r="BK483" s="1179"/>
      <c r="BL483" s="1179"/>
      <c r="BM483" s="1179"/>
      <c r="BN483" s="1179"/>
      <c r="BO483" s="1179"/>
      <c r="BP483" s="1179"/>
      <c r="BQ483" s="1179"/>
      <c r="BR483" s="1179"/>
      <c r="BS483" s="1179"/>
      <c r="BT483" s="1179"/>
      <c r="BU483" s="1179"/>
      <c r="BV483" s="1179"/>
      <c r="BW483" s="1179"/>
      <c r="BX483" s="1179"/>
      <c r="BY483" s="1179"/>
      <c r="BZ483" s="1179"/>
      <c r="CA483" s="1179"/>
      <c r="CB483" s="1179"/>
      <c r="CC483" s="1179"/>
      <c r="CD483" s="1179"/>
      <c r="CE483" s="1179"/>
    </row>
    <row r="484" spans="1:83" s="27" customFormat="1" ht="15.75">
      <c r="A484" s="26"/>
      <c r="C484" s="168"/>
      <c r="D484" s="168"/>
      <c r="E484" s="764"/>
      <c r="F484" s="764"/>
      <c r="G484" s="764"/>
      <c r="H484" s="764"/>
      <c r="I484" s="764"/>
      <c r="J484" s="764"/>
      <c r="K484" s="764"/>
      <c r="L484" s="19"/>
      <c r="M484" s="19"/>
      <c r="N484" s="19"/>
      <c r="O484" s="19"/>
      <c r="P484" s="19"/>
      <c r="Q484" s="19"/>
      <c r="R484" s="19"/>
      <c r="S484" s="19"/>
      <c r="T484" s="19"/>
      <c r="U484" s="1126"/>
      <c r="V484" s="1126"/>
      <c r="W484" s="1126"/>
      <c r="X484" s="1126"/>
      <c r="Y484" s="1126"/>
      <c r="Z484" s="1126"/>
      <c r="AA484" s="1126"/>
      <c r="AB484" s="1126"/>
      <c r="AC484" s="1126"/>
      <c r="AD484" s="1126"/>
      <c r="AE484" s="1126"/>
      <c r="AF484" s="1126"/>
      <c r="AG484" s="1126"/>
      <c r="AH484" s="1126"/>
      <c r="AI484" s="1126"/>
      <c r="AJ484" s="1126"/>
      <c r="AK484" s="1126"/>
      <c r="AL484" s="1126"/>
      <c r="AM484" s="1126"/>
      <c r="AN484" s="1126"/>
      <c r="AO484" s="1126"/>
      <c r="AP484" s="1126"/>
      <c r="AQ484" s="1126"/>
      <c r="AR484" s="1126"/>
      <c r="AS484" s="1179"/>
      <c r="AT484" s="1179"/>
      <c r="AU484" s="1179"/>
      <c r="AV484" s="1179"/>
      <c r="AW484" s="1179"/>
      <c r="AX484" s="1179"/>
      <c r="AY484" s="1179"/>
      <c r="AZ484" s="1179"/>
      <c r="BA484" s="1179"/>
      <c r="BB484" s="1179"/>
      <c r="BC484" s="1179"/>
      <c r="BD484" s="1179"/>
      <c r="BE484" s="1179"/>
      <c r="BF484" s="1179"/>
      <c r="BG484" s="1179"/>
      <c r="BH484" s="1179"/>
      <c r="BI484" s="1179"/>
      <c r="BJ484" s="1179"/>
      <c r="BK484" s="1179"/>
      <c r="BL484" s="1179"/>
      <c r="BM484" s="1179"/>
      <c r="BN484" s="1179"/>
      <c r="BO484" s="1179"/>
      <c r="BP484" s="1179"/>
      <c r="BQ484" s="1179"/>
      <c r="BR484" s="1179"/>
      <c r="BS484" s="1179"/>
      <c r="BT484" s="1179"/>
      <c r="BU484" s="1179"/>
      <c r="BV484" s="1179"/>
      <c r="BW484" s="1179"/>
      <c r="BX484" s="1179"/>
      <c r="BY484" s="1179"/>
      <c r="BZ484" s="1179"/>
      <c r="CA484" s="1179"/>
      <c r="CB484" s="1179"/>
      <c r="CC484" s="1179"/>
      <c r="CD484" s="1179"/>
      <c r="CE484" s="1179"/>
    </row>
    <row r="485" spans="1:83" s="27" customFormat="1" ht="15.75">
      <c r="A485" s="26"/>
      <c r="C485" s="168"/>
      <c r="D485" s="168"/>
      <c r="E485" s="764"/>
      <c r="F485" s="764"/>
      <c r="G485" s="764"/>
      <c r="H485" s="764"/>
      <c r="I485" s="764"/>
      <c r="J485" s="764"/>
      <c r="K485" s="764"/>
      <c r="L485" s="19"/>
      <c r="M485" s="19"/>
      <c r="N485" s="19"/>
      <c r="O485" s="19"/>
      <c r="P485" s="19"/>
      <c r="Q485" s="19"/>
      <c r="R485" s="19"/>
      <c r="S485" s="19"/>
      <c r="T485" s="19"/>
      <c r="U485" s="1126"/>
      <c r="V485" s="1126"/>
      <c r="W485" s="1126"/>
      <c r="X485" s="1126"/>
      <c r="Y485" s="1126"/>
      <c r="Z485" s="1126"/>
      <c r="AA485" s="1126"/>
      <c r="AB485" s="1126"/>
      <c r="AC485" s="1126"/>
      <c r="AD485" s="1126"/>
      <c r="AE485" s="1126"/>
      <c r="AF485" s="1126"/>
      <c r="AG485" s="1126"/>
      <c r="AH485" s="1126"/>
      <c r="AI485" s="1126"/>
      <c r="AJ485" s="1126"/>
      <c r="AK485" s="1126"/>
      <c r="AL485" s="1126"/>
      <c r="AM485" s="1126"/>
      <c r="AN485" s="1126"/>
      <c r="AO485" s="1126"/>
      <c r="AP485" s="1126"/>
      <c r="AQ485" s="1126"/>
      <c r="AR485" s="1126"/>
      <c r="AS485" s="1179"/>
      <c r="AT485" s="1179"/>
      <c r="AU485" s="1179"/>
      <c r="AV485" s="1179"/>
      <c r="AW485" s="1179"/>
      <c r="AX485" s="1179"/>
      <c r="AY485" s="1179"/>
      <c r="AZ485" s="1179"/>
      <c r="BA485" s="1179"/>
      <c r="BB485" s="1179"/>
      <c r="BC485" s="1179"/>
      <c r="BD485" s="1179"/>
      <c r="BE485" s="1179"/>
      <c r="BF485" s="1179"/>
      <c r="BG485" s="1179"/>
      <c r="BH485" s="1179"/>
      <c r="BI485" s="1179"/>
      <c r="BJ485" s="1179"/>
      <c r="BK485" s="1179"/>
      <c r="BL485" s="1179"/>
      <c r="BM485" s="1179"/>
      <c r="BN485" s="1179"/>
      <c r="BO485" s="1179"/>
      <c r="BP485" s="1179"/>
      <c r="BQ485" s="1179"/>
      <c r="BR485" s="1179"/>
      <c r="BS485" s="1179"/>
      <c r="BT485" s="1179"/>
      <c r="BU485" s="1179"/>
      <c r="BV485" s="1179"/>
      <c r="BW485" s="1179"/>
      <c r="BX485" s="1179"/>
      <c r="BY485" s="1179"/>
      <c r="BZ485" s="1179"/>
      <c r="CA485" s="1179"/>
      <c r="CB485" s="1179"/>
      <c r="CC485" s="1179"/>
      <c r="CD485" s="1179"/>
      <c r="CE485" s="1179"/>
    </row>
    <row r="486" spans="1:83" s="27" customFormat="1" ht="15.75">
      <c r="A486" s="26"/>
      <c r="C486" s="168"/>
      <c r="D486" s="168"/>
      <c r="E486" s="764"/>
      <c r="F486" s="764"/>
      <c r="G486" s="764"/>
      <c r="H486" s="764"/>
      <c r="I486" s="764"/>
      <c r="J486" s="764"/>
      <c r="K486" s="764"/>
      <c r="L486" s="19"/>
      <c r="M486" s="19"/>
      <c r="N486" s="19"/>
      <c r="O486" s="19"/>
      <c r="P486" s="19"/>
      <c r="Q486" s="19"/>
      <c r="R486" s="19"/>
      <c r="S486" s="19"/>
      <c r="T486" s="19"/>
      <c r="U486" s="1126"/>
      <c r="V486" s="1126"/>
      <c r="W486" s="1126"/>
      <c r="X486" s="1126"/>
      <c r="Y486" s="1126"/>
      <c r="Z486" s="1126"/>
      <c r="AA486" s="1126"/>
      <c r="AB486" s="1126"/>
      <c r="AC486" s="1126"/>
      <c r="AD486" s="1126"/>
      <c r="AE486" s="1126"/>
      <c r="AF486" s="1126"/>
      <c r="AG486" s="1126"/>
      <c r="AH486" s="1126"/>
      <c r="AI486" s="1126"/>
      <c r="AJ486" s="1126"/>
      <c r="AK486" s="1126"/>
      <c r="AL486" s="1126"/>
      <c r="AM486" s="1126"/>
      <c r="AN486" s="1126"/>
      <c r="AO486" s="1126"/>
      <c r="AP486" s="1126"/>
      <c r="AQ486" s="1126"/>
      <c r="AR486" s="1126"/>
      <c r="AS486" s="1179"/>
      <c r="AT486" s="1179"/>
      <c r="AU486" s="1179"/>
      <c r="AV486" s="1179"/>
      <c r="AW486" s="1179"/>
      <c r="AX486" s="1179"/>
      <c r="AY486" s="1179"/>
      <c r="AZ486" s="1179"/>
      <c r="BA486" s="1179"/>
      <c r="BB486" s="1179"/>
      <c r="BC486" s="1179"/>
      <c r="BD486" s="1179"/>
      <c r="BE486" s="1179"/>
      <c r="BF486" s="1179"/>
      <c r="BG486" s="1179"/>
      <c r="BH486" s="1179"/>
      <c r="BI486" s="1179"/>
      <c r="BJ486" s="1179"/>
      <c r="BK486" s="1179"/>
      <c r="BL486" s="1179"/>
      <c r="BM486" s="1179"/>
      <c r="BN486" s="1179"/>
      <c r="BO486" s="1179"/>
      <c r="BP486" s="1179"/>
      <c r="BQ486" s="1179"/>
      <c r="BR486" s="1179"/>
      <c r="BS486" s="1179"/>
      <c r="BT486" s="1179"/>
      <c r="BU486" s="1179"/>
      <c r="BV486" s="1179"/>
      <c r="BW486" s="1179"/>
      <c r="BX486" s="1179"/>
      <c r="BY486" s="1179"/>
      <c r="BZ486" s="1179"/>
      <c r="CA486" s="1179"/>
      <c r="CB486" s="1179"/>
      <c r="CC486" s="1179"/>
      <c r="CD486" s="1179"/>
      <c r="CE486" s="1179"/>
    </row>
    <row r="487" spans="1:83" s="27" customFormat="1" ht="15.75">
      <c r="A487" s="26"/>
      <c r="C487" s="168"/>
      <c r="D487" s="168"/>
      <c r="E487" s="764"/>
      <c r="F487" s="764"/>
      <c r="G487" s="764"/>
      <c r="H487" s="764"/>
      <c r="I487" s="764"/>
      <c r="J487" s="764"/>
      <c r="K487" s="764"/>
      <c r="L487" s="19"/>
      <c r="M487" s="19"/>
      <c r="N487" s="19"/>
      <c r="O487" s="19"/>
      <c r="P487" s="19"/>
      <c r="Q487" s="19"/>
      <c r="R487" s="19"/>
      <c r="S487" s="19"/>
      <c r="T487" s="19"/>
      <c r="U487" s="1126"/>
      <c r="V487" s="1126"/>
      <c r="W487" s="1126"/>
      <c r="X487" s="1126"/>
      <c r="Y487" s="1126"/>
      <c r="Z487" s="1126"/>
      <c r="AA487" s="1126"/>
      <c r="AB487" s="1126"/>
      <c r="AC487" s="1126"/>
      <c r="AD487" s="1126"/>
      <c r="AE487" s="1126"/>
      <c r="AF487" s="1126"/>
      <c r="AG487" s="1126"/>
      <c r="AH487" s="1126"/>
      <c r="AI487" s="1126"/>
      <c r="AJ487" s="1126"/>
      <c r="AK487" s="1126"/>
      <c r="AL487" s="1126"/>
      <c r="AM487" s="1126"/>
      <c r="AN487" s="1126"/>
      <c r="AO487" s="1126"/>
      <c r="AP487" s="1126"/>
      <c r="AQ487" s="1126"/>
      <c r="AR487" s="1126"/>
      <c r="AS487" s="1179"/>
      <c r="AT487" s="1179"/>
      <c r="AU487" s="1179"/>
      <c r="AV487" s="1179"/>
      <c r="AW487" s="1179"/>
      <c r="AX487" s="1179"/>
      <c r="AY487" s="1179"/>
      <c r="AZ487" s="1179"/>
      <c r="BA487" s="1179"/>
      <c r="BB487" s="1179"/>
      <c r="BC487" s="1179"/>
      <c r="BD487" s="1179"/>
      <c r="BE487" s="1179"/>
      <c r="BF487" s="1179"/>
      <c r="BG487" s="1179"/>
      <c r="BH487" s="1179"/>
      <c r="BI487" s="1179"/>
      <c r="BJ487" s="1179"/>
      <c r="BK487" s="1179"/>
      <c r="BL487" s="1179"/>
      <c r="BM487" s="1179"/>
      <c r="BN487" s="1179"/>
      <c r="BO487" s="1179"/>
      <c r="BP487" s="1179"/>
      <c r="BQ487" s="1179"/>
      <c r="BR487" s="1179"/>
      <c r="BS487" s="1179"/>
      <c r="BT487" s="1179"/>
      <c r="BU487" s="1179"/>
      <c r="BV487" s="1179"/>
      <c r="BW487" s="1179"/>
      <c r="BX487" s="1179"/>
      <c r="BY487" s="1179"/>
      <c r="BZ487" s="1179"/>
      <c r="CA487" s="1179"/>
      <c r="CB487" s="1179"/>
      <c r="CC487" s="1179"/>
      <c r="CD487" s="1179"/>
      <c r="CE487" s="1179"/>
    </row>
    <row r="488" spans="1:83" s="27" customFormat="1" ht="15.75">
      <c r="A488" s="26"/>
      <c r="C488" s="168"/>
      <c r="D488" s="168"/>
      <c r="E488" s="764"/>
      <c r="F488" s="764"/>
      <c r="G488" s="764"/>
      <c r="H488" s="764"/>
      <c r="I488" s="764"/>
      <c r="J488" s="764"/>
      <c r="K488" s="764"/>
      <c r="L488" s="19"/>
      <c r="M488" s="19"/>
      <c r="N488" s="19"/>
      <c r="O488" s="19"/>
      <c r="P488" s="19"/>
      <c r="Q488" s="19"/>
      <c r="R488" s="19"/>
      <c r="S488" s="19"/>
      <c r="T488" s="19"/>
      <c r="U488" s="1126"/>
      <c r="V488" s="1126"/>
      <c r="W488" s="1126"/>
      <c r="X488" s="1126"/>
      <c r="Y488" s="1126"/>
      <c r="Z488" s="1126"/>
      <c r="AA488" s="1126"/>
      <c r="AB488" s="1126"/>
      <c r="AC488" s="1126"/>
      <c r="AD488" s="1126"/>
      <c r="AE488" s="1126"/>
      <c r="AF488" s="1126"/>
      <c r="AG488" s="1126"/>
      <c r="AH488" s="1126"/>
      <c r="AI488" s="1126"/>
      <c r="AJ488" s="1126"/>
      <c r="AK488" s="1126"/>
      <c r="AL488" s="1126"/>
      <c r="AM488" s="1126"/>
      <c r="AN488" s="1126"/>
      <c r="AO488" s="1126"/>
      <c r="AP488" s="1126"/>
      <c r="AQ488" s="1126"/>
      <c r="AR488" s="1126"/>
      <c r="AS488" s="1179"/>
      <c r="AT488" s="1179"/>
      <c r="AU488" s="1179"/>
      <c r="AV488" s="1179"/>
      <c r="AW488" s="1179"/>
      <c r="AX488" s="1179"/>
      <c r="AY488" s="1179"/>
      <c r="AZ488" s="1179"/>
      <c r="BA488" s="1179"/>
      <c r="BB488" s="1179"/>
      <c r="BC488" s="1179"/>
      <c r="BD488" s="1179"/>
      <c r="BE488" s="1179"/>
      <c r="BF488" s="1179"/>
      <c r="BG488" s="1179"/>
      <c r="BH488" s="1179"/>
      <c r="BI488" s="1179"/>
      <c r="BJ488" s="1179"/>
      <c r="BK488" s="1179"/>
      <c r="BL488" s="1179"/>
      <c r="BM488" s="1179"/>
      <c r="BN488" s="1179"/>
      <c r="BO488" s="1179"/>
      <c r="BP488" s="1179"/>
      <c r="BQ488" s="1179"/>
      <c r="BR488" s="1179"/>
      <c r="BS488" s="1179"/>
      <c r="BT488" s="1179"/>
      <c r="BU488" s="1179"/>
      <c r="BV488" s="1179"/>
      <c r="BW488" s="1179"/>
      <c r="BX488" s="1179"/>
      <c r="BY488" s="1179"/>
      <c r="BZ488" s="1179"/>
      <c r="CA488" s="1179"/>
      <c r="CB488" s="1179"/>
      <c r="CC488" s="1179"/>
      <c r="CD488" s="1179"/>
      <c r="CE488" s="1179"/>
    </row>
    <row r="489" spans="1:83" s="27" customFormat="1" ht="15.75">
      <c r="A489" s="26"/>
      <c r="C489" s="168"/>
      <c r="D489" s="168"/>
      <c r="E489" s="764"/>
      <c r="F489" s="764"/>
      <c r="G489" s="764"/>
      <c r="H489" s="764"/>
      <c r="I489" s="764"/>
      <c r="J489" s="764"/>
      <c r="K489" s="764"/>
      <c r="L489" s="19"/>
      <c r="M489" s="19"/>
      <c r="N489" s="19"/>
      <c r="O489" s="19"/>
      <c r="P489" s="19"/>
      <c r="Q489" s="19"/>
      <c r="R489" s="19"/>
      <c r="S489" s="19"/>
      <c r="T489" s="19"/>
      <c r="U489" s="1126"/>
      <c r="V489" s="1126"/>
      <c r="W489" s="1126"/>
      <c r="X489" s="1126"/>
      <c r="Y489" s="1126"/>
      <c r="Z489" s="1126"/>
      <c r="AA489" s="1126"/>
      <c r="AB489" s="1126"/>
      <c r="AC489" s="1126"/>
      <c r="AD489" s="1126"/>
      <c r="AE489" s="1126"/>
      <c r="AF489" s="1126"/>
      <c r="AG489" s="1126"/>
      <c r="AH489" s="1126"/>
      <c r="AI489" s="1126"/>
      <c r="AJ489" s="1126"/>
      <c r="AK489" s="1126"/>
      <c r="AL489" s="1126"/>
      <c r="AM489" s="1126"/>
      <c r="AN489" s="1126"/>
      <c r="AO489" s="1126"/>
      <c r="AP489" s="1126"/>
      <c r="AQ489" s="1126"/>
      <c r="AR489" s="1126"/>
      <c r="AS489" s="1179"/>
      <c r="AT489" s="1179"/>
      <c r="AU489" s="1179"/>
      <c r="AV489" s="1179"/>
      <c r="AW489" s="1179"/>
      <c r="AX489" s="1179"/>
      <c r="AY489" s="1179"/>
      <c r="AZ489" s="1179"/>
      <c r="BA489" s="1179"/>
      <c r="BB489" s="1179"/>
      <c r="BC489" s="1179"/>
      <c r="BD489" s="1179"/>
      <c r="BE489" s="1179"/>
      <c r="BF489" s="1179"/>
      <c r="BG489" s="1179"/>
      <c r="BH489" s="1179"/>
      <c r="BI489" s="1179"/>
      <c r="BJ489" s="1179"/>
      <c r="BK489" s="1179"/>
      <c r="BL489" s="1179"/>
      <c r="BM489" s="1179"/>
      <c r="BN489" s="1179"/>
      <c r="BO489" s="1179"/>
      <c r="BP489" s="1179"/>
      <c r="BQ489" s="1179"/>
      <c r="BR489" s="1179"/>
      <c r="BS489" s="1179"/>
      <c r="BT489" s="1179"/>
      <c r="BU489" s="1179"/>
      <c r="BV489" s="1179"/>
      <c r="BW489" s="1179"/>
      <c r="BX489" s="1179"/>
      <c r="BY489" s="1179"/>
      <c r="BZ489" s="1179"/>
      <c r="CA489" s="1179"/>
      <c r="CB489" s="1179"/>
      <c r="CC489" s="1179"/>
      <c r="CD489" s="1179"/>
      <c r="CE489" s="1179"/>
    </row>
    <row r="490" spans="1:83" s="27" customFormat="1" ht="15.75">
      <c r="A490" s="26"/>
      <c r="C490" s="168"/>
      <c r="D490" s="168"/>
      <c r="E490" s="764"/>
      <c r="F490" s="764"/>
      <c r="G490" s="764"/>
      <c r="H490" s="764"/>
      <c r="I490" s="764"/>
      <c r="J490" s="764"/>
      <c r="K490" s="764"/>
      <c r="L490" s="19"/>
      <c r="M490" s="19"/>
      <c r="N490" s="19"/>
      <c r="O490" s="19"/>
      <c r="P490" s="19"/>
      <c r="Q490" s="19"/>
      <c r="R490" s="19"/>
      <c r="S490" s="19"/>
      <c r="T490" s="19"/>
      <c r="U490" s="1126"/>
      <c r="V490" s="1126"/>
      <c r="W490" s="1126"/>
      <c r="X490" s="1126"/>
      <c r="Y490" s="1126"/>
      <c r="Z490" s="1126"/>
      <c r="AA490" s="1126"/>
      <c r="AB490" s="1126"/>
      <c r="AC490" s="1126"/>
      <c r="AD490" s="1126"/>
      <c r="AE490" s="1126"/>
      <c r="AF490" s="1126"/>
      <c r="AG490" s="1126"/>
      <c r="AH490" s="1126"/>
      <c r="AI490" s="1126"/>
      <c r="AJ490" s="1126"/>
      <c r="AK490" s="1126"/>
      <c r="AL490" s="1126"/>
      <c r="AM490" s="1126"/>
      <c r="AN490" s="1126"/>
      <c r="AO490" s="1126"/>
      <c r="AP490" s="1126"/>
      <c r="AQ490" s="1126"/>
      <c r="AR490" s="1126"/>
      <c r="AS490" s="1179"/>
      <c r="AT490" s="1179"/>
      <c r="AU490" s="1179"/>
      <c r="AV490" s="1179"/>
      <c r="AW490" s="1179"/>
      <c r="AX490" s="1179"/>
      <c r="AY490" s="1179"/>
      <c r="AZ490" s="1179"/>
      <c r="BA490" s="1179"/>
      <c r="BB490" s="1179"/>
      <c r="BC490" s="1179"/>
      <c r="BD490" s="1179"/>
      <c r="BE490" s="1179"/>
      <c r="BF490" s="1179"/>
      <c r="BG490" s="1179"/>
      <c r="BH490" s="1179"/>
      <c r="BI490" s="1179"/>
      <c r="BJ490" s="1179"/>
      <c r="BK490" s="1179"/>
      <c r="BL490" s="1179"/>
      <c r="BM490" s="1179"/>
      <c r="BN490" s="1179"/>
      <c r="BO490" s="1179"/>
      <c r="BP490" s="1179"/>
      <c r="BQ490" s="1179"/>
      <c r="BR490" s="1179"/>
      <c r="BS490" s="1179"/>
      <c r="BT490" s="1179"/>
      <c r="BU490" s="1179"/>
      <c r="BV490" s="1179"/>
      <c r="BW490" s="1179"/>
      <c r="BX490" s="1179"/>
      <c r="BY490" s="1179"/>
      <c r="BZ490" s="1179"/>
      <c r="CA490" s="1179"/>
      <c r="CB490" s="1179"/>
      <c r="CC490" s="1179"/>
      <c r="CD490" s="1179"/>
      <c r="CE490" s="1179"/>
    </row>
    <row r="491" spans="1:83" s="27" customFormat="1" ht="15.75">
      <c r="A491" s="26"/>
      <c r="C491" s="168"/>
      <c r="D491" s="168"/>
      <c r="E491" s="764"/>
      <c r="F491" s="764"/>
      <c r="G491" s="764"/>
      <c r="H491" s="764"/>
      <c r="I491" s="764"/>
      <c r="J491" s="764"/>
      <c r="K491" s="764"/>
      <c r="L491" s="19"/>
      <c r="M491" s="19"/>
      <c r="N491" s="19"/>
      <c r="O491" s="19"/>
      <c r="P491" s="19"/>
      <c r="Q491" s="19"/>
      <c r="R491" s="19"/>
      <c r="S491" s="19"/>
      <c r="T491" s="19"/>
      <c r="U491" s="1126"/>
      <c r="V491" s="1126"/>
      <c r="W491" s="1126"/>
      <c r="X491" s="1126"/>
      <c r="Y491" s="1126"/>
      <c r="Z491" s="1126"/>
      <c r="AA491" s="1126"/>
      <c r="AB491" s="1126"/>
      <c r="AC491" s="1126"/>
      <c r="AD491" s="1126"/>
      <c r="AE491" s="1126"/>
      <c r="AF491" s="1126"/>
      <c r="AG491" s="1126"/>
      <c r="AH491" s="1126"/>
      <c r="AI491" s="1126"/>
      <c r="AJ491" s="1126"/>
      <c r="AK491" s="1126"/>
      <c r="AL491" s="1126"/>
      <c r="AM491" s="1126"/>
      <c r="AN491" s="1126"/>
      <c r="AO491" s="1126"/>
      <c r="AP491" s="1126"/>
      <c r="AQ491" s="1126"/>
      <c r="AR491" s="1126"/>
      <c r="AS491" s="1179"/>
      <c r="AT491" s="1179"/>
      <c r="AU491" s="1179"/>
      <c r="AV491" s="1179"/>
      <c r="AW491" s="1179"/>
      <c r="AX491" s="1179"/>
      <c r="AY491" s="1179"/>
      <c r="AZ491" s="1179"/>
      <c r="BA491" s="1179"/>
      <c r="BB491" s="1179"/>
      <c r="BC491" s="1179"/>
      <c r="BD491" s="1179"/>
      <c r="BE491" s="1179"/>
      <c r="BF491" s="1179"/>
      <c r="BG491" s="1179"/>
      <c r="BH491" s="1179"/>
      <c r="BI491" s="1179"/>
      <c r="BJ491" s="1179"/>
      <c r="BK491" s="1179"/>
      <c r="BL491" s="1179"/>
      <c r="BM491" s="1179"/>
      <c r="BN491" s="1179"/>
      <c r="BO491" s="1179"/>
      <c r="BP491" s="1179"/>
      <c r="BQ491" s="1179"/>
      <c r="BR491" s="1179"/>
      <c r="BS491" s="1179"/>
      <c r="BT491" s="1179"/>
      <c r="BU491" s="1179"/>
      <c r="BV491" s="1179"/>
      <c r="BW491" s="1179"/>
      <c r="BX491" s="1179"/>
      <c r="BY491" s="1179"/>
      <c r="BZ491" s="1179"/>
      <c r="CA491" s="1179"/>
      <c r="CB491" s="1179"/>
      <c r="CC491" s="1179"/>
      <c r="CD491" s="1179"/>
      <c r="CE491" s="1179"/>
    </row>
    <row r="492" spans="1:83" s="27" customFormat="1" ht="15.75">
      <c r="A492" s="26"/>
      <c r="C492" s="168"/>
      <c r="D492" s="168"/>
      <c r="E492" s="764"/>
      <c r="F492" s="764"/>
      <c r="G492" s="764"/>
      <c r="H492" s="764"/>
      <c r="I492" s="764"/>
      <c r="J492" s="764"/>
      <c r="K492" s="764"/>
      <c r="L492" s="19"/>
      <c r="M492" s="19"/>
      <c r="N492" s="19"/>
      <c r="O492" s="19"/>
      <c r="P492" s="19"/>
      <c r="Q492" s="19"/>
      <c r="R492" s="19"/>
      <c r="S492" s="19"/>
      <c r="T492" s="19"/>
      <c r="U492" s="1126"/>
      <c r="V492" s="1126"/>
      <c r="W492" s="1126"/>
      <c r="X492" s="1126"/>
      <c r="Y492" s="1126"/>
      <c r="Z492" s="1126"/>
      <c r="AA492" s="1126"/>
      <c r="AB492" s="1126"/>
      <c r="AC492" s="1126"/>
      <c r="AD492" s="1126"/>
      <c r="AE492" s="1126"/>
      <c r="AF492" s="1126"/>
      <c r="AG492" s="1126"/>
      <c r="AH492" s="1126"/>
      <c r="AI492" s="1126"/>
      <c r="AJ492" s="1126"/>
      <c r="AK492" s="1126"/>
      <c r="AL492" s="1126"/>
      <c r="AM492" s="1126"/>
      <c r="AN492" s="1126"/>
      <c r="AO492" s="1126"/>
      <c r="AP492" s="1126"/>
      <c r="AQ492" s="1126"/>
      <c r="AR492" s="1126"/>
      <c r="AS492" s="1179"/>
      <c r="AT492" s="1179"/>
      <c r="AU492" s="1179"/>
      <c r="AV492" s="1179"/>
      <c r="AW492" s="1179"/>
      <c r="AX492" s="1179"/>
      <c r="AY492" s="1179"/>
      <c r="AZ492" s="1179"/>
      <c r="BA492" s="1179"/>
      <c r="BB492" s="1179"/>
      <c r="BC492" s="1179"/>
      <c r="BD492" s="1179"/>
      <c r="BE492" s="1179"/>
      <c r="BF492" s="1179"/>
      <c r="BG492" s="1179"/>
      <c r="BH492" s="1179"/>
      <c r="BI492" s="1179"/>
      <c r="BJ492" s="1179"/>
      <c r="BK492" s="1179"/>
      <c r="BL492" s="1179"/>
      <c r="BM492" s="1179"/>
      <c r="BN492" s="1179"/>
      <c r="BO492" s="1179"/>
      <c r="BP492" s="1179"/>
      <c r="BQ492" s="1179"/>
      <c r="BR492" s="1179"/>
      <c r="BS492" s="1179"/>
      <c r="BT492" s="1179"/>
      <c r="BU492" s="1179"/>
      <c r="BV492" s="1179"/>
      <c r="BW492" s="1179"/>
      <c r="BX492" s="1179"/>
      <c r="BY492" s="1179"/>
      <c r="BZ492" s="1179"/>
      <c r="CA492" s="1179"/>
      <c r="CB492" s="1179"/>
      <c r="CC492" s="1179"/>
      <c r="CD492" s="1179"/>
      <c r="CE492" s="1179"/>
    </row>
    <row r="493" spans="1:83" s="27" customFormat="1" ht="15.75">
      <c r="A493" s="26"/>
      <c r="C493" s="168"/>
      <c r="D493" s="168"/>
      <c r="E493" s="764"/>
      <c r="F493" s="764"/>
      <c r="G493" s="764"/>
      <c r="H493" s="764"/>
      <c r="I493" s="764"/>
      <c r="J493" s="764"/>
      <c r="K493" s="764"/>
      <c r="L493" s="19"/>
      <c r="M493" s="19"/>
      <c r="N493" s="19"/>
      <c r="O493" s="19"/>
      <c r="P493" s="19"/>
      <c r="Q493" s="19"/>
      <c r="R493" s="19"/>
      <c r="S493" s="19"/>
      <c r="T493" s="19"/>
      <c r="U493" s="1126"/>
      <c r="V493" s="1126"/>
      <c r="W493" s="1126"/>
      <c r="X493" s="1126"/>
      <c r="Y493" s="1126"/>
      <c r="Z493" s="1126"/>
      <c r="AA493" s="1126"/>
      <c r="AB493" s="1126"/>
      <c r="AC493" s="1126"/>
      <c r="AD493" s="1126"/>
      <c r="AE493" s="1126"/>
      <c r="AF493" s="1126"/>
      <c r="AG493" s="1126"/>
      <c r="AH493" s="1126"/>
      <c r="AI493" s="1126"/>
      <c r="AJ493" s="1126"/>
      <c r="AK493" s="1126"/>
      <c r="AL493" s="1126"/>
      <c r="AM493" s="1126"/>
      <c r="AN493" s="1126"/>
      <c r="AO493" s="1126"/>
      <c r="AP493" s="1126"/>
      <c r="AQ493" s="1126"/>
      <c r="AR493" s="1126"/>
      <c r="AS493" s="1179"/>
      <c r="AT493" s="1179"/>
      <c r="AU493" s="1179"/>
      <c r="AV493" s="1179"/>
      <c r="AW493" s="1179"/>
      <c r="AX493" s="1179"/>
      <c r="AY493" s="1179"/>
      <c r="AZ493" s="1179"/>
      <c r="BA493" s="1179"/>
      <c r="BB493" s="1179"/>
      <c r="BC493" s="1179"/>
      <c r="BD493" s="1179"/>
      <c r="BE493" s="1179"/>
      <c r="BF493" s="1179"/>
      <c r="BG493" s="1179"/>
      <c r="BH493" s="1179"/>
      <c r="BI493" s="1179"/>
      <c r="BJ493" s="1179"/>
      <c r="BK493" s="1179"/>
      <c r="BL493" s="1179"/>
      <c r="BM493" s="1179"/>
      <c r="BN493" s="1179"/>
      <c r="BO493" s="1179"/>
      <c r="BP493" s="1179"/>
      <c r="BQ493" s="1179"/>
      <c r="BR493" s="1179"/>
      <c r="BS493" s="1179"/>
      <c r="BT493" s="1179"/>
      <c r="BU493" s="1179"/>
      <c r="BV493" s="1179"/>
      <c r="BW493" s="1179"/>
      <c r="BX493" s="1179"/>
      <c r="BY493" s="1179"/>
      <c r="BZ493" s="1179"/>
      <c r="CA493" s="1179"/>
      <c r="CB493" s="1179"/>
      <c r="CC493" s="1179"/>
      <c r="CD493" s="1179"/>
      <c r="CE493" s="1179"/>
    </row>
    <row r="494" spans="1:83" s="27" customFormat="1" ht="15.75">
      <c r="A494" s="26"/>
      <c r="C494" s="168"/>
      <c r="D494" s="168"/>
      <c r="E494" s="764"/>
      <c r="F494" s="764"/>
      <c r="G494" s="764"/>
      <c r="H494" s="764"/>
      <c r="I494" s="764"/>
      <c r="J494" s="764"/>
      <c r="K494" s="764"/>
      <c r="L494" s="19"/>
      <c r="M494" s="19"/>
      <c r="N494" s="19"/>
      <c r="O494" s="19"/>
      <c r="P494" s="19"/>
      <c r="Q494" s="19"/>
      <c r="R494" s="19"/>
      <c r="S494" s="19"/>
      <c r="T494" s="19"/>
      <c r="U494" s="1126"/>
      <c r="V494" s="1126"/>
      <c r="W494" s="1126"/>
      <c r="X494" s="1126"/>
      <c r="Y494" s="1126"/>
      <c r="Z494" s="1126"/>
      <c r="AA494" s="1126"/>
      <c r="AB494" s="1126"/>
      <c r="AC494" s="1126"/>
      <c r="AD494" s="1126"/>
      <c r="AE494" s="1126"/>
      <c r="AF494" s="1126"/>
      <c r="AG494" s="1126"/>
      <c r="AH494" s="1126"/>
      <c r="AI494" s="1126"/>
      <c r="AJ494" s="1126"/>
      <c r="AK494" s="1126"/>
      <c r="AL494" s="1126"/>
      <c r="AM494" s="1126"/>
      <c r="AN494" s="1126"/>
      <c r="AO494" s="1126"/>
      <c r="AP494" s="1126"/>
      <c r="AQ494" s="1126"/>
      <c r="AR494" s="1126"/>
      <c r="AS494" s="1179"/>
      <c r="AT494" s="1179"/>
      <c r="AU494" s="1179"/>
      <c r="AV494" s="1179"/>
      <c r="AW494" s="1179"/>
      <c r="AX494" s="1179"/>
      <c r="AY494" s="1179"/>
      <c r="AZ494" s="1179"/>
      <c r="BA494" s="1179"/>
      <c r="BB494" s="1179"/>
      <c r="BC494" s="1179"/>
      <c r="BD494" s="1179"/>
      <c r="BE494" s="1179"/>
      <c r="BF494" s="1179"/>
      <c r="BG494" s="1179"/>
      <c r="BH494" s="1179"/>
      <c r="BI494" s="1179"/>
      <c r="BJ494" s="1179"/>
      <c r="BK494" s="1179"/>
      <c r="BL494" s="1179"/>
      <c r="BM494" s="1179"/>
      <c r="BN494" s="1179"/>
      <c r="BO494" s="1179"/>
      <c r="BP494" s="1179"/>
      <c r="BQ494" s="1179"/>
      <c r="BR494" s="1179"/>
      <c r="BS494" s="1179"/>
      <c r="BT494" s="1179"/>
      <c r="BU494" s="1179"/>
      <c r="BV494" s="1179"/>
      <c r="BW494" s="1179"/>
      <c r="BX494" s="1179"/>
      <c r="BY494" s="1179"/>
      <c r="BZ494" s="1179"/>
      <c r="CA494" s="1179"/>
      <c r="CB494" s="1179"/>
      <c r="CC494" s="1179"/>
      <c r="CD494" s="1179"/>
      <c r="CE494" s="1179"/>
    </row>
    <row r="495" spans="1:83" s="27" customFormat="1" ht="15.75">
      <c r="A495" s="26"/>
      <c r="C495" s="168"/>
      <c r="D495" s="168"/>
      <c r="E495" s="764"/>
      <c r="F495" s="764"/>
      <c r="G495" s="764"/>
      <c r="H495" s="764"/>
      <c r="I495" s="764"/>
      <c r="J495" s="764"/>
      <c r="K495" s="764"/>
      <c r="L495" s="19"/>
      <c r="M495" s="19"/>
      <c r="N495" s="19"/>
      <c r="O495" s="19"/>
      <c r="P495" s="19"/>
      <c r="Q495" s="19"/>
      <c r="R495" s="19"/>
      <c r="S495" s="19"/>
      <c r="T495" s="19"/>
      <c r="U495" s="1126"/>
      <c r="V495" s="1126"/>
      <c r="W495" s="1126"/>
      <c r="X495" s="1126"/>
      <c r="Y495" s="1126"/>
      <c r="Z495" s="1126"/>
      <c r="AA495" s="1126"/>
      <c r="AB495" s="1126"/>
      <c r="AC495" s="1126"/>
      <c r="AD495" s="1126"/>
      <c r="AE495" s="1126"/>
      <c r="AF495" s="1126"/>
      <c r="AG495" s="1126"/>
      <c r="AH495" s="1126"/>
      <c r="AI495" s="1126"/>
      <c r="AJ495" s="1126"/>
      <c r="AK495" s="1126"/>
      <c r="AL495" s="1126"/>
      <c r="AM495" s="1126"/>
      <c r="AN495" s="1126"/>
      <c r="AO495" s="1126"/>
      <c r="AP495" s="1126"/>
      <c r="AQ495" s="1126"/>
      <c r="AR495" s="1126"/>
      <c r="AS495" s="1179"/>
      <c r="AT495" s="1179"/>
      <c r="AU495" s="1179"/>
      <c r="AV495" s="1179"/>
      <c r="AW495" s="1179"/>
      <c r="AX495" s="1179"/>
      <c r="AY495" s="1179"/>
      <c r="AZ495" s="1179"/>
      <c r="BA495" s="1179"/>
      <c r="BB495" s="1179"/>
      <c r="BC495" s="1179"/>
      <c r="BD495" s="1179"/>
      <c r="BE495" s="1179"/>
      <c r="BF495" s="1179"/>
      <c r="BG495" s="1179"/>
      <c r="BH495" s="1179"/>
      <c r="BI495" s="1179"/>
      <c r="BJ495" s="1179"/>
      <c r="BK495" s="1179"/>
      <c r="BL495" s="1179"/>
      <c r="BM495" s="1179"/>
      <c r="BN495" s="1179"/>
      <c r="BO495" s="1179"/>
      <c r="BP495" s="1179"/>
      <c r="BQ495" s="1179"/>
      <c r="BR495" s="1179"/>
      <c r="BS495" s="1179"/>
      <c r="BT495" s="1179"/>
      <c r="BU495" s="1179"/>
      <c r="BV495" s="1179"/>
      <c r="BW495" s="1179"/>
      <c r="BX495" s="1179"/>
      <c r="BY495" s="1179"/>
      <c r="BZ495" s="1179"/>
      <c r="CA495" s="1179"/>
      <c r="CB495" s="1179"/>
      <c r="CC495" s="1179"/>
      <c r="CD495" s="1179"/>
      <c r="CE495" s="1179"/>
    </row>
    <row r="496" spans="1:83" s="27" customFormat="1" ht="15.75">
      <c r="A496" s="26"/>
      <c r="C496" s="168"/>
      <c r="D496" s="168"/>
      <c r="E496" s="764"/>
      <c r="F496" s="764"/>
      <c r="G496" s="764"/>
      <c r="H496" s="764"/>
      <c r="I496" s="764"/>
      <c r="J496" s="764"/>
      <c r="K496" s="764"/>
      <c r="L496" s="19"/>
      <c r="M496" s="19"/>
      <c r="N496" s="19"/>
      <c r="O496" s="19"/>
      <c r="P496" s="19"/>
      <c r="Q496" s="19"/>
      <c r="R496" s="19"/>
      <c r="S496" s="19"/>
      <c r="T496" s="19"/>
      <c r="U496" s="1126"/>
      <c r="V496" s="1126"/>
      <c r="W496" s="1126"/>
      <c r="X496" s="1126"/>
      <c r="Y496" s="1126"/>
      <c r="Z496" s="1126"/>
      <c r="AA496" s="1126"/>
      <c r="AB496" s="1126"/>
      <c r="AC496" s="1126"/>
      <c r="AD496" s="1126"/>
      <c r="AE496" s="1126"/>
      <c r="AF496" s="1126"/>
      <c r="AG496" s="1126"/>
      <c r="AH496" s="1126"/>
      <c r="AI496" s="1126"/>
      <c r="AJ496" s="1126"/>
      <c r="AK496" s="1126"/>
      <c r="AL496" s="1126"/>
      <c r="AM496" s="1126"/>
      <c r="AN496" s="1126"/>
      <c r="AO496" s="1126"/>
      <c r="AP496" s="1126"/>
      <c r="AQ496" s="1126"/>
      <c r="AR496" s="1126"/>
      <c r="AS496" s="1179"/>
      <c r="AT496" s="1179"/>
      <c r="AU496" s="1179"/>
      <c r="AV496" s="1179"/>
      <c r="AW496" s="1179"/>
      <c r="AX496" s="1179"/>
      <c r="AY496" s="1179"/>
      <c r="AZ496" s="1179"/>
      <c r="BA496" s="1179"/>
      <c r="BB496" s="1179"/>
      <c r="BC496" s="1179"/>
      <c r="BD496" s="1179"/>
      <c r="BE496" s="1179"/>
      <c r="BF496" s="1179"/>
      <c r="BG496" s="1179"/>
      <c r="BH496" s="1179"/>
      <c r="BI496" s="1179"/>
      <c r="BJ496" s="1179"/>
      <c r="BK496" s="1179"/>
      <c r="BL496" s="1179"/>
      <c r="BM496" s="1179"/>
      <c r="BN496" s="1179"/>
      <c r="BO496" s="1179"/>
      <c r="BP496" s="1179"/>
      <c r="BQ496" s="1179"/>
      <c r="BR496" s="1179"/>
      <c r="BS496" s="1179"/>
      <c r="BT496" s="1179"/>
      <c r="BU496" s="1179"/>
      <c r="BV496" s="1179"/>
      <c r="BW496" s="1179"/>
      <c r="BX496" s="1179"/>
      <c r="BY496" s="1179"/>
      <c r="BZ496" s="1179"/>
      <c r="CA496" s="1179"/>
      <c r="CB496" s="1179"/>
      <c r="CC496" s="1179"/>
      <c r="CD496" s="1179"/>
      <c r="CE496" s="1179"/>
    </row>
    <row r="497" spans="1:83" s="27" customFormat="1" ht="15.75">
      <c r="A497" s="26"/>
      <c r="C497" s="168"/>
      <c r="D497" s="168"/>
      <c r="E497" s="764"/>
      <c r="F497" s="764"/>
      <c r="G497" s="764"/>
      <c r="H497" s="764"/>
      <c r="I497" s="764"/>
      <c r="J497" s="764"/>
      <c r="K497" s="764"/>
      <c r="L497" s="19"/>
      <c r="M497" s="19"/>
      <c r="N497" s="19"/>
      <c r="O497" s="19"/>
      <c r="P497" s="19"/>
      <c r="Q497" s="19"/>
      <c r="R497" s="19"/>
      <c r="S497" s="19"/>
      <c r="T497" s="19"/>
      <c r="U497" s="1126"/>
      <c r="V497" s="1126"/>
      <c r="W497" s="1126"/>
      <c r="X497" s="1126"/>
      <c r="Y497" s="1126"/>
      <c r="Z497" s="1126"/>
      <c r="AA497" s="1126"/>
      <c r="AB497" s="1126"/>
      <c r="AC497" s="1126"/>
      <c r="AD497" s="1126"/>
      <c r="AE497" s="1126"/>
      <c r="AF497" s="1126"/>
      <c r="AG497" s="1126"/>
      <c r="AH497" s="1126"/>
      <c r="AI497" s="1126"/>
      <c r="AJ497" s="1126"/>
      <c r="AK497" s="1126"/>
      <c r="AL497" s="1126"/>
      <c r="AM497" s="1126"/>
      <c r="AN497" s="1126"/>
      <c r="AO497" s="1126"/>
      <c r="AP497" s="1126"/>
      <c r="AQ497" s="1126"/>
      <c r="AR497" s="1126"/>
      <c r="AS497" s="1179"/>
      <c r="AT497" s="1179"/>
      <c r="AU497" s="1179"/>
      <c r="AV497" s="1179"/>
      <c r="AW497" s="1179"/>
      <c r="AX497" s="1179"/>
      <c r="AY497" s="1179"/>
      <c r="AZ497" s="1179"/>
      <c r="BA497" s="1179"/>
      <c r="BB497" s="1179"/>
      <c r="BC497" s="1179"/>
      <c r="BD497" s="1179"/>
      <c r="BE497" s="1179"/>
      <c r="BF497" s="1179"/>
      <c r="BG497" s="1179"/>
      <c r="BH497" s="1179"/>
      <c r="BI497" s="1179"/>
      <c r="BJ497" s="1179"/>
      <c r="BK497" s="1179"/>
      <c r="BL497" s="1179"/>
      <c r="BM497" s="1179"/>
      <c r="BN497" s="1179"/>
      <c r="BO497" s="1179"/>
      <c r="BP497" s="1179"/>
      <c r="BQ497" s="1179"/>
      <c r="BR497" s="1179"/>
      <c r="BS497" s="1179"/>
      <c r="BT497" s="1179"/>
      <c r="BU497" s="1179"/>
      <c r="BV497" s="1179"/>
      <c r="BW497" s="1179"/>
      <c r="BX497" s="1179"/>
      <c r="BY497" s="1179"/>
      <c r="BZ497" s="1179"/>
      <c r="CA497" s="1179"/>
      <c r="CB497" s="1179"/>
      <c r="CC497" s="1179"/>
      <c r="CD497" s="1179"/>
      <c r="CE497" s="1179"/>
    </row>
    <row r="498" spans="1:83" s="27" customFormat="1" ht="15.75">
      <c r="A498" s="26"/>
      <c r="C498" s="168"/>
      <c r="D498" s="168"/>
      <c r="E498" s="764"/>
      <c r="F498" s="764"/>
      <c r="G498" s="764"/>
      <c r="H498" s="764"/>
      <c r="I498" s="764"/>
      <c r="J498" s="764"/>
      <c r="K498" s="764"/>
      <c r="L498" s="19"/>
      <c r="M498" s="19"/>
      <c r="N498" s="19"/>
      <c r="O498" s="19"/>
      <c r="P498" s="19"/>
      <c r="Q498" s="19"/>
      <c r="R498" s="19"/>
      <c r="S498" s="19"/>
      <c r="T498" s="19"/>
      <c r="U498" s="1126"/>
      <c r="V498" s="1126"/>
      <c r="W498" s="1126"/>
      <c r="X498" s="1126"/>
      <c r="Y498" s="1126"/>
      <c r="Z498" s="1126"/>
      <c r="AA498" s="1126"/>
      <c r="AB498" s="1126"/>
      <c r="AC498" s="1126"/>
      <c r="AD498" s="1126"/>
      <c r="AE498" s="1126"/>
      <c r="AF498" s="1126"/>
      <c r="AG498" s="1126"/>
      <c r="AH498" s="1126"/>
      <c r="AI498" s="1126"/>
      <c r="AJ498" s="1126"/>
      <c r="AK498" s="1126"/>
      <c r="AL498" s="1126"/>
      <c r="AM498" s="1126"/>
      <c r="AN498" s="1126"/>
      <c r="AO498" s="1126"/>
      <c r="AP498" s="1126"/>
      <c r="AQ498" s="1126"/>
      <c r="AR498" s="1126"/>
      <c r="AS498" s="1179"/>
      <c r="AT498" s="1179"/>
      <c r="AU498" s="1179"/>
      <c r="AV498" s="1179"/>
      <c r="AW498" s="1179"/>
      <c r="AX498" s="1179"/>
      <c r="AY498" s="1179"/>
      <c r="AZ498" s="1179"/>
      <c r="BA498" s="1179"/>
      <c r="BB498" s="1179"/>
      <c r="BC498" s="1179"/>
      <c r="BD498" s="1179"/>
      <c r="BE498" s="1179"/>
      <c r="BF498" s="1179"/>
      <c r="BG498" s="1179"/>
      <c r="BH498" s="1179"/>
      <c r="BI498" s="1179"/>
      <c r="BJ498" s="1179"/>
      <c r="BK498" s="1179"/>
      <c r="BL498" s="1179"/>
      <c r="BM498" s="1179"/>
      <c r="BN498" s="1179"/>
      <c r="BO498" s="1179"/>
      <c r="BP498" s="1179"/>
      <c r="BQ498" s="1179"/>
      <c r="BR498" s="1179"/>
      <c r="BS498" s="1179"/>
      <c r="BT498" s="1179"/>
      <c r="BU498" s="1179"/>
      <c r="BV498" s="1179"/>
      <c r="BW498" s="1179"/>
      <c r="BX498" s="1179"/>
      <c r="BY498" s="1179"/>
      <c r="BZ498" s="1179"/>
      <c r="CA498" s="1179"/>
      <c r="CB498" s="1179"/>
      <c r="CC498" s="1179"/>
      <c r="CD498" s="1179"/>
      <c r="CE498" s="1179"/>
    </row>
    <row r="499" spans="1:83" s="27" customFormat="1" ht="15.75">
      <c r="A499" s="26"/>
      <c r="C499" s="168"/>
      <c r="D499" s="168"/>
      <c r="E499" s="764"/>
      <c r="F499" s="764"/>
      <c r="G499" s="764"/>
      <c r="H499" s="764"/>
      <c r="I499" s="764"/>
      <c r="J499" s="764"/>
      <c r="K499" s="764"/>
      <c r="L499" s="19"/>
      <c r="M499" s="19"/>
      <c r="N499" s="19"/>
      <c r="O499" s="19"/>
      <c r="P499" s="19"/>
      <c r="Q499" s="19"/>
      <c r="R499" s="19"/>
      <c r="S499" s="19"/>
      <c r="T499" s="19"/>
      <c r="U499" s="1126"/>
      <c r="V499" s="1126"/>
      <c r="W499" s="1126"/>
      <c r="X499" s="1126"/>
      <c r="Y499" s="1126"/>
      <c r="Z499" s="1126"/>
      <c r="AA499" s="1126"/>
      <c r="AB499" s="1126"/>
      <c r="AC499" s="1126"/>
      <c r="AD499" s="1126"/>
      <c r="AE499" s="1126"/>
      <c r="AF499" s="1126"/>
      <c r="AG499" s="1126"/>
      <c r="AH499" s="1126"/>
      <c r="AI499" s="1126"/>
      <c r="AJ499" s="1126"/>
      <c r="AK499" s="1126"/>
      <c r="AL499" s="1126"/>
      <c r="AM499" s="1126"/>
      <c r="AN499" s="1126"/>
      <c r="AO499" s="1126"/>
      <c r="AP499" s="1126"/>
      <c r="AQ499" s="1126"/>
      <c r="AR499" s="1126"/>
      <c r="AS499" s="1179"/>
      <c r="AT499" s="1179"/>
      <c r="AU499" s="1179"/>
      <c r="AV499" s="1179"/>
      <c r="AW499" s="1179"/>
      <c r="AX499" s="1179"/>
      <c r="AY499" s="1179"/>
      <c r="AZ499" s="1179"/>
      <c r="BA499" s="1179"/>
      <c r="BB499" s="1179"/>
      <c r="BC499" s="1179"/>
      <c r="BD499" s="1179"/>
      <c r="BE499" s="1179"/>
      <c r="BF499" s="1179"/>
      <c r="BG499" s="1179"/>
      <c r="BH499" s="1179"/>
      <c r="BI499" s="1179"/>
      <c r="BJ499" s="1179"/>
      <c r="BK499" s="1179"/>
      <c r="BL499" s="1179"/>
      <c r="BM499" s="1179"/>
      <c r="BN499" s="1179"/>
      <c r="BO499" s="1179"/>
      <c r="BP499" s="1179"/>
      <c r="BQ499" s="1179"/>
      <c r="BR499" s="1179"/>
      <c r="BS499" s="1179"/>
      <c r="BT499" s="1179"/>
      <c r="BU499" s="1179"/>
      <c r="BV499" s="1179"/>
      <c r="BW499" s="1179"/>
      <c r="BX499" s="1179"/>
      <c r="BY499" s="1179"/>
      <c r="BZ499" s="1179"/>
      <c r="CA499" s="1179"/>
      <c r="CB499" s="1179"/>
      <c r="CC499" s="1179"/>
      <c r="CD499" s="1179"/>
      <c r="CE499" s="1179"/>
    </row>
    <row r="500" spans="1:83" s="27" customFormat="1" ht="15.75">
      <c r="A500" s="26"/>
      <c r="C500" s="168"/>
      <c r="D500" s="168"/>
      <c r="E500" s="764"/>
      <c r="F500" s="764"/>
      <c r="G500" s="764"/>
      <c r="H500" s="764"/>
      <c r="I500" s="764"/>
      <c r="J500" s="764"/>
      <c r="K500" s="764"/>
      <c r="L500" s="19"/>
      <c r="M500" s="19"/>
      <c r="N500" s="19"/>
      <c r="O500" s="19"/>
      <c r="P500" s="19"/>
      <c r="Q500" s="19"/>
      <c r="R500" s="19"/>
      <c r="S500" s="19"/>
      <c r="T500" s="19"/>
      <c r="U500" s="1126"/>
      <c r="V500" s="1126"/>
      <c r="W500" s="1126"/>
      <c r="X500" s="1126"/>
      <c r="Y500" s="1126"/>
      <c r="Z500" s="1126"/>
      <c r="AA500" s="1126"/>
      <c r="AB500" s="1126"/>
      <c r="AC500" s="1126"/>
      <c r="AD500" s="1126"/>
      <c r="AE500" s="1126"/>
      <c r="AF500" s="1126"/>
      <c r="AG500" s="1126"/>
      <c r="AH500" s="1126"/>
      <c r="AI500" s="1126"/>
      <c r="AJ500" s="1126"/>
      <c r="AK500" s="1126"/>
      <c r="AL500" s="1126"/>
      <c r="AM500" s="1126"/>
      <c r="AN500" s="1126"/>
      <c r="AO500" s="1126"/>
      <c r="AP500" s="1126"/>
      <c r="AQ500" s="1126"/>
      <c r="AR500" s="1126"/>
      <c r="AS500" s="1179"/>
      <c r="AT500" s="1179"/>
      <c r="AU500" s="1179"/>
      <c r="AV500" s="1179"/>
      <c r="AW500" s="1179"/>
      <c r="AX500" s="1179"/>
      <c r="AY500" s="1179"/>
      <c r="AZ500" s="1179"/>
      <c r="BA500" s="1179"/>
      <c r="BB500" s="1179"/>
      <c r="BC500" s="1179"/>
      <c r="BD500" s="1179"/>
      <c r="BE500" s="1179"/>
      <c r="BF500" s="1179"/>
      <c r="BG500" s="1179"/>
      <c r="BH500" s="1179"/>
      <c r="BI500" s="1179"/>
      <c r="BJ500" s="1179"/>
      <c r="BK500" s="1179"/>
      <c r="BL500" s="1179"/>
      <c r="BM500" s="1179"/>
      <c r="BN500" s="1179"/>
      <c r="BO500" s="1179"/>
      <c r="BP500" s="1179"/>
      <c r="BQ500" s="1179"/>
      <c r="BR500" s="1179"/>
      <c r="BS500" s="1179"/>
      <c r="BT500" s="1179"/>
      <c r="BU500" s="1179"/>
      <c r="BV500" s="1179"/>
      <c r="BW500" s="1179"/>
      <c r="BX500" s="1179"/>
      <c r="BY500" s="1179"/>
      <c r="BZ500" s="1179"/>
      <c r="CA500" s="1179"/>
      <c r="CB500" s="1179"/>
      <c r="CC500" s="1179"/>
      <c r="CD500" s="1179"/>
      <c r="CE500" s="1179"/>
    </row>
    <row r="501" spans="1:83" s="27" customFormat="1" ht="15.75">
      <c r="A501" s="26"/>
      <c r="C501" s="168"/>
      <c r="D501" s="168"/>
      <c r="E501" s="764"/>
      <c r="F501" s="764"/>
      <c r="G501" s="764"/>
      <c r="H501" s="764"/>
      <c r="I501" s="764"/>
      <c r="J501" s="764"/>
      <c r="K501" s="764"/>
      <c r="L501" s="19"/>
      <c r="M501" s="19"/>
      <c r="N501" s="19"/>
      <c r="O501" s="19"/>
      <c r="P501" s="19"/>
      <c r="Q501" s="19"/>
      <c r="R501" s="19"/>
      <c r="S501" s="19"/>
      <c r="T501" s="19"/>
      <c r="U501" s="1126"/>
      <c r="V501" s="1126"/>
      <c r="W501" s="1126"/>
      <c r="X501" s="1126"/>
      <c r="Y501" s="1126"/>
      <c r="Z501" s="1126"/>
      <c r="AA501" s="1126"/>
      <c r="AB501" s="1126"/>
      <c r="AC501" s="1126"/>
      <c r="AD501" s="1126"/>
      <c r="AE501" s="1126"/>
      <c r="AF501" s="1126"/>
      <c r="AG501" s="1126"/>
      <c r="AH501" s="1126"/>
      <c r="AI501" s="1126"/>
      <c r="AJ501" s="1126"/>
      <c r="AK501" s="1126"/>
      <c r="AL501" s="1126"/>
      <c r="AM501" s="1126"/>
      <c r="AN501" s="1126"/>
      <c r="AO501" s="1126"/>
      <c r="AP501" s="1126"/>
      <c r="AQ501" s="1126"/>
      <c r="AR501" s="1126"/>
      <c r="AS501" s="1179"/>
      <c r="AT501" s="1179"/>
      <c r="AU501" s="1179"/>
      <c r="AV501" s="1179"/>
      <c r="AW501" s="1179"/>
      <c r="AX501" s="1179"/>
      <c r="AY501" s="1179"/>
      <c r="AZ501" s="1179"/>
      <c r="BA501" s="1179"/>
      <c r="BB501" s="1179"/>
      <c r="BC501" s="1179"/>
      <c r="BD501" s="1179"/>
      <c r="BE501" s="1179"/>
      <c r="BF501" s="1179"/>
      <c r="BG501" s="1179"/>
      <c r="BH501" s="1179"/>
      <c r="BI501" s="1179"/>
      <c r="BJ501" s="1179"/>
      <c r="BK501" s="1179"/>
      <c r="BL501" s="1179"/>
      <c r="BM501" s="1179"/>
      <c r="BN501" s="1179"/>
      <c r="BO501" s="1179"/>
      <c r="BP501" s="1179"/>
      <c r="BQ501" s="1179"/>
      <c r="BR501" s="1179"/>
      <c r="BS501" s="1179"/>
      <c r="BT501" s="1179"/>
      <c r="BU501" s="1179"/>
      <c r="BV501" s="1179"/>
      <c r="BW501" s="1179"/>
      <c r="BX501" s="1179"/>
      <c r="BY501" s="1179"/>
      <c r="BZ501" s="1179"/>
      <c r="CA501" s="1179"/>
      <c r="CB501" s="1179"/>
      <c r="CC501" s="1179"/>
      <c r="CD501" s="1179"/>
      <c r="CE501" s="1179"/>
    </row>
    <row r="502" spans="1:83" s="27" customFormat="1" ht="15.75">
      <c r="A502" s="26"/>
      <c r="C502" s="168"/>
      <c r="D502" s="168"/>
      <c r="E502" s="764"/>
      <c r="F502" s="764"/>
      <c r="G502" s="764"/>
      <c r="H502" s="764"/>
      <c r="I502" s="764"/>
      <c r="J502" s="764"/>
      <c r="K502" s="764"/>
      <c r="L502" s="19"/>
      <c r="M502" s="19"/>
      <c r="N502" s="19"/>
      <c r="O502" s="19"/>
      <c r="P502" s="19"/>
      <c r="Q502" s="19"/>
      <c r="R502" s="19"/>
      <c r="S502" s="19"/>
      <c r="T502" s="19"/>
      <c r="U502" s="1126"/>
      <c r="V502" s="1126"/>
      <c r="W502" s="1126"/>
      <c r="X502" s="1126"/>
      <c r="Y502" s="1126"/>
      <c r="Z502" s="1126"/>
      <c r="AA502" s="1126"/>
      <c r="AB502" s="1126"/>
      <c r="AC502" s="1126"/>
      <c r="AD502" s="1126"/>
      <c r="AE502" s="1126"/>
      <c r="AF502" s="1126"/>
      <c r="AG502" s="1126"/>
      <c r="AH502" s="1126"/>
      <c r="AI502" s="1126"/>
      <c r="AJ502" s="1126"/>
      <c r="AK502" s="1126"/>
      <c r="AL502" s="1126"/>
      <c r="AM502" s="1126"/>
      <c r="AN502" s="1126"/>
      <c r="AO502" s="1126"/>
      <c r="AP502" s="1126"/>
      <c r="AQ502" s="1126"/>
      <c r="AR502" s="1126"/>
      <c r="AS502" s="1179"/>
      <c r="AT502" s="1179"/>
      <c r="AU502" s="1179"/>
      <c r="AV502" s="1179"/>
      <c r="AW502" s="1179"/>
      <c r="AX502" s="1179"/>
      <c r="AY502" s="1179"/>
      <c r="AZ502" s="1179"/>
      <c r="BA502" s="1179"/>
      <c r="BB502" s="1179"/>
      <c r="BC502" s="1179"/>
      <c r="BD502" s="1179"/>
      <c r="BE502" s="1179"/>
      <c r="BF502" s="1179"/>
      <c r="BG502" s="1179"/>
      <c r="BH502" s="1179"/>
      <c r="BI502" s="1179"/>
      <c r="BJ502" s="1179"/>
      <c r="BK502" s="1179"/>
      <c r="BL502" s="1179"/>
      <c r="BM502" s="1179"/>
      <c r="BN502" s="1179"/>
      <c r="BO502" s="1179"/>
      <c r="BP502" s="1179"/>
      <c r="BQ502" s="1179"/>
      <c r="BR502" s="1179"/>
      <c r="BS502" s="1179"/>
      <c r="BT502" s="1179"/>
      <c r="BU502" s="1179"/>
      <c r="BV502" s="1179"/>
      <c r="BW502" s="1179"/>
      <c r="BX502" s="1179"/>
      <c r="BY502" s="1179"/>
      <c r="BZ502" s="1179"/>
      <c r="CA502" s="1179"/>
      <c r="CB502" s="1179"/>
      <c r="CC502" s="1179"/>
      <c r="CD502" s="1179"/>
      <c r="CE502" s="1179"/>
    </row>
    <row r="503" spans="1:83" s="27" customFormat="1" ht="15.75">
      <c r="A503" s="26"/>
      <c r="C503" s="168"/>
      <c r="D503" s="168"/>
      <c r="E503" s="764"/>
      <c r="F503" s="764"/>
      <c r="G503" s="764"/>
      <c r="H503" s="764"/>
      <c r="I503" s="764"/>
      <c r="J503" s="764"/>
      <c r="K503" s="764"/>
      <c r="L503" s="19"/>
      <c r="M503" s="19"/>
      <c r="N503" s="19"/>
      <c r="O503" s="19"/>
      <c r="P503" s="19"/>
      <c r="Q503" s="19"/>
      <c r="R503" s="19"/>
      <c r="S503" s="19"/>
      <c r="T503" s="19"/>
      <c r="U503" s="1126"/>
      <c r="V503" s="1126"/>
      <c r="W503" s="1126"/>
      <c r="X503" s="1126"/>
      <c r="Y503" s="1126"/>
      <c r="Z503" s="1126"/>
      <c r="AA503" s="1126"/>
      <c r="AB503" s="1126"/>
      <c r="AC503" s="1126"/>
      <c r="AD503" s="1126"/>
      <c r="AE503" s="1126"/>
      <c r="AF503" s="1126"/>
      <c r="AG503" s="1126"/>
      <c r="AH503" s="1126"/>
      <c r="AI503" s="1126"/>
      <c r="AJ503" s="1126"/>
      <c r="AK503" s="1126"/>
      <c r="AL503" s="1126"/>
      <c r="AM503" s="1126"/>
      <c r="AN503" s="1126"/>
      <c r="AO503" s="1126"/>
      <c r="AP503" s="1126"/>
      <c r="AQ503" s="1126"/>
      <c r="AR503" s="1126"/>
      <c r="AS503" s="1179"/>
      <c r="AT503" s="1179"/>
      <c r="AU503" s="1179"/>
      <c r="AV503" s="1179"/>
      <c r="AW503" s="1179"/>
      <c r="AX503" s="1179"/>
      <c r="AY503" s="1179"/>
      <c r="AZ503" s="1179"/>
      <c r="BA503" s="1179"/>
      <c r="BB503" s="1179"/>
      <c r="BC503" s="1179"/>
      <c r="BD503" s="1179"/>
      <c r="BE503" s="1179"/>
      <c r="BF503" s="1179"/>
      <c r="BG503" s="1179"/>
      <c r="BH503" s="1179"/>
      <c r="BI503" s="1179"/>
      <c r="BJ503" s="1179"/>
      <c r="BK503" s="1179"/>
      <c r="BL503" s="1179"/>
      <c r="BM503" s="1179"/>
      <c r="BN503" s="1179"/>
      <c r="BO503" s="1179"/>
      <c r="BP503" s="1179"/>
      <c r="BQ503" s="1179"/>
      <c r="BR503" s="1179"/>
      <c r="BS503" s="1179"/>
      <c r="BT503" s="1179"/>
      <c r="BU503" s="1179"/>
      <c r="BV503" s="1179"/>
      <c r="BW503" s="1179"/>
      <c r="BX503" s="1179"/>
      <c r="BY503" s="1179"/>
      <c r="BZ503" s="1179"/>
      <c r="CA503" s="1179"/>
      <c r="CB503" s="1179"/>
      <c r="CC503" s="1179"/>
      <c r="CD503" s="1179"/>
      <c r="CE503" s="1179"/>
    </row>
    <row r="504" spans="1:83" s="27" customFormat="1" ht="15.75">
      <c r="A504" s="26"/>
      <c r="C504" s="168"/>
      <c r="D504" s="168"/>
      <c r="E504" s="764"/>
      <c r="F504" s="764"/>
      <c r="G504" s="764"/>
      <c r="H504" s="764"/>
      <c r="I504" s="764"/>
      <c r="J504" s="764"/>
      <c r="K504" s="764"/>
      <c r="L504" s="19"/>
      <c r="M504" s="19"/>
      <c r="N504" s="19"/>
      <c r="O504" s="19"/>
      <c r="P504" s="19"/>
      <c r="Q504" s="19"/>
      <c r="R504" s="19"/>
      <c r="S504" s="19"/>
      <c r="T504" s="19"/>
      <c r="U504" s="1126"/>
      <c r="V504" s="1126"/>
      <c r="W504" s="1126"/>
      <c r="X504" s="1126"/>
      <c r="Y504" s="1126"/>
      <c r="Z504" s="1126"/>
      <c r="AA504" s="1126"/>
      <c r="AB504" s="1126"/>
      <c r="AC504" s="1126"/>
      <c r="AD504" s="1126"/>
      <c r="AE504" s="1126"/>
      <c r="AF504" s="1126"/>
      <c r="AG504" s="1126"/>
      <c r="AH504" s="1126"/>
      <c r="AI504" s="1126"/>
      <c r="AJ504" s="1126"/>
      <c r="AK504" s="1126"/>
      <c r="AL504" s="1126"/>
      <c r="AM504" s="1126"/>
      <c r="AN504" s="1126"/>
      <c r="AO504" s="1126"/>
      <c r="AP504" s="1126"/>
      <c r="AQ504" s="1126"/>
      <c r="AR504" s="1126"/>
      <c r="AS504" s="1179"/>
      <c r="AT504" s="1179"/>
      <c r="AU504" s="1179"/>
      <c r="AV504" s="1179"/>
      <c r="AW504" s="1179"/>
      <c r="AX504" s="1179"/>
      <c r="AY504" s="1179"/>
      <c r="AZ504" s="1179"/>
      <c r="BA504" s="1179"/>
      <c r="BB504" s="1179"/>
      <c r="BC504" s="1179"/>
      <c r="BD504" s="1179"/>
      <c r="BE504" s="1179"/>
      <c r="BF504" s="1179"/>
      <c r="BG504" s="1179"/>
      <c r="BH504" s="1179"/>
      <c r="BI504" s="1179"/>
      <c r="BJ504" s="1179"/>
      <c r="BK504" s="1179"/>
      <c r="BL504" s="1179"/>
      <c r="BM504" s="1179"/>
      <c r="BN504" s="1179"/>
      <c r="BO504" s="1179"/>
      <c r="BP504" s="1179"/>
      <c r="BQ504" s="1179"/>
      <c r="BR504" s="1179"/>
      <c r="BS504" s="1179"/>
      <c r="BT504" s="1179"/>
      <c r="BU504" s="1179"/>
      <c r="BV504" s="1179"/>
      <c r="BW504" s="1179"/>
      <c r="BX504" s="1179"/>
      <c r="BY504" s="1179"/>
      <c r="BZ504" s="1179"/>
      <c r="CA504" s="1179"/>
      <c r="CB504" s="1179"/>
      <c r="CC504" s="1179"/>
      <c r="CD504" s="1179"/>
      <c r="CE504" s="1179"/>
    </row>
    <row r="505" spans="1:83" s="27" customFormat="1" ht="15.75">
      <c r="A505" s="26"/>
      <c r="C505" s="168"/>
      <c r="D505" s="168"/>
      <c r="E505" s="764"/>
      <c r="F505" s="764"/>
      <c r="G505" s="764"/>
      <c r="H505" s="764"/>
      <c r="I505" s="764"/>
      <c r="J505" s="764"/>
      <c r="K505" s="764"/>
      <c r="L505" s="19"/>
      <c r="M505" s="19"/>
      <c r="N505" s="19"/>
      <c r="O505" s="19"/>
      <c r="P505" s="19"/>
      <c r="Q505" s="19"/>
      <c r="R505" s="19"/>
      <c r="S505" s="19"/>
      <c r="T505" s="19"/>
      <c r="U505" s="1126"/>
      <c r="V505" s="1126"/>
      <c r="W505" s="1126"/>
      <c r="X505" s="1126"/>
      <c r="Y505" s="1126"/>
      <c r="Z505" s="1126"/>
      <c r="AA505" s="1126"/>
      <c r="AB505" s="1126"/>
      <c r="AC505" s="1126"/>
      <c r="AD505" s="1126"/>
      <c r="AE505" s="1126"/>
      <c r="AF505" s="1126"/>
      <c r="AG505" s="1126"/>
      <c r="AH505" s="1126"/>
      <c r="AI505" s="1126"/>
      <c r="AJ505" s="1126"/>
      <c r="AK505" s="1126"/>
      <c r="AL505" s="1126"/>
      <c r="AM505" s="1126"/>
      <c r="AN505" s="1126"/>
      <c r="AO505" s="1126"/>
      <c r="AP505" s="1126"/>
      <c r="AQ505" s="1126"/>
      <c r="AR505" s="1126"/>
      <c r="AS505" s="1179"/>
      <c r="AT505" s="1179"/>
      <c r="AU505" s="1179"/>
      <c r="AV505" s="1179"/>
      <c r="AW505" s="1179"/>
      <c r="AX505" s="1179"/>
      <c r="AY505" s="1179"/>
      <c r="AZ505" s="1179"/>
      <c r="BA505" s="1179"/>
      <c r="BB505" s="1179"/>
      <c r="BC505" s="1179"/>
      <c r="BD505" s="1179"/>
      <c r="BE505" s="1179"/>
      <c r="BF505" s="1179"/>
      <c r="BG505" s="1179"/>
      <c r="BH505" s="1179"/>
      <c r="BI505" s="1179"/>
      <c r="BJ505" s="1179"/>
      <c r="BK505" s="1179"/>
      <c r="BL505" s="1179"/>
      <c r="BM505" s="1179"/>
      <c r="BN505" s="1179"/>
      <c r="BO505" s="1179"/>
      <c r="BP505" s="1179"/>
      <c r="BQ505" s="1179"/>
      <c r="BR505" s="1179"/>
      <c r="BS505" s="1179"/>
      <c r="BT505" s="1179"/>
      <c r="BU505" s="1179"/>
      <c r="BV505" s="1179"/>
      <c r="BW505" s="1179"/>
      <c r="BX505" s="1179"/>
      <c r="BY505" s="1179"/>
      <c r="BZ505" s="1179"/>
      <c r="CA505" s="1179"/>
      <c r="CB505" s="1179"/>
      <c r="CC505" s="1179"/>
      <c r="CD505" s="1179"/>
      <c r="CE505" s="1179"/>
    </row>
    <row r="506" spans="1:83" s="27" customFormat="1" ht="15.75">
      <c r="A506" s="26"/>
      <c r="C506" s="168"/>
      <c r="D506" s="168"/>
      <c r="E506" s="764"/>
      <c r="F506" s="764"/>
      <c r="G506" s="764"/>
      <c r="H506" s="764"/>
      <c r="I506" s="764"/>
      <c r="J506" s="764"/>
      <c r="K506" s="764"/>
      <c r="L506" s="19"/>
      <c r="M506" s="19"/>
      <c r="N506" s="19"/>
      <c r="O506" s="19"/>
      <c r="P506" s="19"/>
      <c r="Q506" s="19"/>
      <c r="R506" s="19"/>
      <c r="S506" s="19"/>
      <c r="T506" s="19"/>
      <c r="U506" s="1126"/>
      <c r="V506" s="1126"/>
      <c r="W506" s="1126"/>
      <c r="X506" s="1126"/>
      <c r="Y506" s="1126"/>
      <c r="Z506" s="1126"/>
      <c r="AA506" s="1126"/>
      <c r="AB506" s="1126"/>
      <c r="AC506" s="1126"/>
      <c r="AD506" s="1126"/>
      <c r="AE506" s="1126"/>
      <c r="AF506" s="1126"/>
      <c r="AG506" s="1126"/>
      <c r="AH506" s="1126"/>
      <c r="AI506" s="1126"/>
      <c r="AJ506" s="1126"/>
      <c r="AK506" s="1126"/>
      <c r="AL506" s="1126"/>
      <c r="AM506" s="1126"/>
      <c r="AN506" s="1126"/>
      <c r="AO506" s="1126"/>
      <c r="AP506" s="1126"/>
      <c r="AQ506" s="1126"/>
      <c r="AR506" s="1126"/>
      <c r="AS506" s="1179"/>
      <c r="AT506" s="1179"/>
      <c r="AU506" s="1179"/>
      <c r="AV506" s="1179"/>
      <c r="AW506" s="1179"/>
      <c r="AX506" s="1179"/>
      <c r="AY506" s="1179"/>
      <c r="AZ506" s="1179"/>
      <c r="BA506" s="1179"/>
      <c r="BB506" s="1179"/>
      <c r="BC506" s="1179"/>
      <c r="BD506" s="1179"/>
      <c r="BE506" s="1179"/>
      <c r="BF506" s="1179"/>
      <c r="BG506" s="1179"/>
      <c r="BH506" s="1179"/>
      <c r="BI506" s="1179"/>
      <c r="BJ506" s="1179"/>
      <c r="BK506" s="1179"/>
      <c r="BL506" s="1179"/>
      <c r="BM506" s="1179"/>
      <c r="BN506" s="1179"/>
      <c r="BO506" s="1179"/>
      <c r="BP506" s="1179"/>
      <c r="BQ506" s="1179"/>
      <c r="BR506" s="1179"/>
      <c r="BS506" s="1179"/>
      <c r="BT506" s="1179"/>
      <c r="BU506" s="1179"/>
      <c r="BV506" s="1179"/>
      <c r="BW506" s="1179"/>
      <c r="BX506" s="1179"/>
      <c r="BY506" s="1179"/>
      <c r="BZ506" s="1179"/>
      <c r="CA506" s="1179"/>
      <c r="CB506" s="1179"/>
      <c r="CC506" s="1179"/>
      <c r="CD506" s="1179"/>
      <c r="CE506" s="1179"/>
    </row>
    <row r="507" spans="1:83" s="27" customFormat="1" ht="15.75">
      <c r="A507" s="26"/>
      <c r="C507" s="168"/>
      <c r="D507" s="168"/>
      <c r="E507" s="764"/>
      <c r="F507" s="764"/>
      <c r="G507" s="764"/>
      <c r="H507" s="764"/>
      <c r="I507" s="764"/>
      <c r="J507" s="764"/>
      <c r="K507" s="764"/>
      <c r="L507" s="19"/>
      <c r="M507" s="19"/>
      <c r="N507" s="19"/>
      <c r="O507" s="19"/>
      <c r="P507" s="19"/>
      <c r="Q507" s="19"/>
      <c r="R507" s="19"/>
      <c r="S507" s="19"/>
      <c r="T507" s="19"/>
      <c r="U507" s="1126"/>
      <c r="V507" s="1126"/>
      <c r="W507" s="1126"/>
      <c r="X507" s="1126"/>
      <c r="Y507" s="1126"/>
      <c r="Z507" s="1126"/>
      <c r="AA507" s="1126"/>
      <c r="AB507" s="1126"/>
      <c r="AC507" s="1126"/>
      <c r="AD507" s="1126"/>
      <c r="AE507" s="1126"/>
      <c r="AF507" s="1126"/>
      <c r="AG507" s="1126"/>
      <c r="AH507" s="1126"/>
      <c r="AI507" s="1126"/>
      <c r="AJ507" s="1126"/>
      <c r="AK507" s="1126"/>
      <c r="AL507" s="1126"/>
      <c r="AM507" s="1126"/>
      <c r="AN507" s="1126"/>
      <c r="AO507" s="1126"/>
      <c r="AP507" s="1126"/>
      <c r="AQ507" s="1126"/>
      <c r="AR507" s="1126"/>
      <c r="AS507" s="1179"/>
      <c r="AT507" s="1179"/>
      <c r="AU507" s="1179"/>
      <c r="AV507" s="1179"/>
      <c r="AW507" s="1179"/>
      <c r="AX507" s="1179"/>
      <c r="AY507" s="1179"/>
      <c r="AZ507" s="1179"/>
      <c r="BA507" s="1179"/>
      <c r="BB507" s="1179"/>
      <c r="BC507" s="1179"/>
      <c r="BD507" s="1179"/>
      <c r="BE507" s="1179"/>
      <c r="BF507" s="1179"/>
      <c r="BG507" s="1179"/>
      <c r="BH507" s="1179"/>
      <c r="BI507" s="1179"/>
      <c r="BJ507" s="1179"/>
      <c r="BK507" s="1179"/>
      <c r="BL507" s="1179"/>
      <c r="BM507" s="1179"/>
      <c r="BN507" s="1179"/>
      <c r="BO507" s="1179"/>
      <c r="BP507" s="1179"/>
      <c r="BQ507" s="1179"/>
      <c r="BR507" s="1179"/>
      <c r="BS507" s="1179"/>
      <c r="BT507" s="1179"/>
      <c r="BU507" s="1179"/>
      <c r="BV507" s="1179"/>
      <c r="BW507" s="1179"/>
      <c r="BX507" s="1179"/>
      <c r="BY507" s="1179"/>
      <c r="BZ507" s="1179"/>
      <c r="CA507" s="1179"/>
      <c r="CB507" s="1179"/>
      <c r="CC507" s="1179"/>
      <c r="CD507" s="1179"/>
      <c r="CE507" s="1179"/>
    </row>
    <row r="508" spans="1:83" s="27" customFormat="1" ht="15.75">
      <c r="A508" s="26"/>
      <c r="C508" s="168"/>
      <c r="D508" s="168"/>
      <c r="E508" s="764"/>
      <c r="F508" s="764"/>
      <c r="G508" s="764"/>
      <c r="H508" s="764"/>
      <c r="I508" s="764"/>
      <c r="J508" s="764"/>
      <c r="K508" s="764"/>
      <c r="L508" s="19"/>
      <c r="M508" s="19"/>
      <c r="N508" s="19"/>
      <c r="O508" s="19"/>
      <c r="P508" s="19"/>
      <c r="Q508" s="19"/>
      <c r="R508" s="19"/>
      <c r="S508" s="19"/>
      <c r="T508" s="19"/>
      <c r="U508" s="1126"/>
      <c r="V508" s="1126"/>
      <c r="W508" s="1126"/>
      <c r="X508" s="1126"/>
      <c r="Y508" s="1126"/>
      <c r="Z508" s="1126"/>
      <c r="AA508" s="1126"/>
      <c r="AB508" s="1126"/>
      <c r="AC508" s="1126"/>
      <c r="AD508" s="1126"/>
      <c r="AE508" s="1126"/>
      <c r="AF508" s="1126"/>
      <c r="AG508" s="1126"/>
      <c r="AH508" s="1126"/>
      <c r="AI508" s="1126"/>
      <c r="AJ508" s="1126"/>
      <c r="AK508" s="1126"/>
      <c r="AL508" s="1126"/>
      <c r="AM508" s="1126"/>
      <c r="AN508" s="1126"/>
      <c r="AO508" s="1126"/>
      <c r="AP508" s="1126"/>
      <c r="AQ508" s="1126"/>
      <c r="AR508" s="1126"/>
      <c r="AS508" s="1179"/>
      <c r="AT508" s="1179"/>
      <c r="AU508" s="1179"/>
      <c r="AV508" s="1179"/>
      <c r="AW508" s="1179"/>
      <c r="AX508" s="1179"/>
      <c r="AY508" s="1179"/>
      <c r="AZ508" s="1179"/>
      <c r="BA508" s="1179"/>
      <c r="BB508" s="1179"/>
      <c r="BC508" s="1179"/>
      <c r="BD508" s="1179"/>
      <c r="BE508" s="1179"/>
      <c r="BF508" s="1179"/>
      <c r="BG508" s="1179"/>
      <c r="BH508" s="1179"/>
      <c r="BI508" s="1179"/>
      <c r="BJ508" s="1179"/>
      <c r="BK508" s="1179"/>
      <c r="BL508" s="1179"/>
      <c r="BM508" s="1179"/>
      <c r="BN508" s="1179"/>
      <c r="BO508" s="1179"/>
      <c r="BP508" s="1179"/>
      <c r="BQ508" s="1179"/>
      <c r="BR508" s="1179"/>
      <c r="BS508" s="1179"/>
      <c r="BT508" s="1179"/>
      <c r="BU508" s="1179"/>
      <c r="BV508" s="1179"/>
      <c r="BW508" s="1179"/>
      <c r="BX508" s="1179"/>
      <c r="BY508" s="1179"/>
      <c r="BZ508" s="1179"/>
      <c r="CA508" s="1179"/>
      <c r="CB508" s="1179"/>
      <c r="CC508" s="1179"/>
      <c r="CD508" s="1179"/>
      <c r="CE508" s="1179"/>
    </row>
    <row r="509" spans="1:83" s="27" customFormat="1" ht="15.75">
      <c r="A509" s="26"/>
      <c r="C509" s="168"/>
      <c r="D509" s="168"/>
      <c r="E509" s="764"/>
      <c r="F509" s="764"/>
      <c r="G509" s="764"/>
      <c r="H509" s="764"/>
      <c r="I509" s="764"/>
      <c r="J509" s="764"/>
      <c r="K509" s="764"/>
      <c r="L509" s="19"/>
      <c r="M509" s="19"/>
      <c r="N509" s="19"/>
      <c r="O509" s="19"/>
      <c r="P509" s="19"/>
      <c r="Q509" s="19"/>
      <c r="R509" s="19"/>
      <c r="S509" s="19"/>
      <c r="T509" s="19"/>
      <c r="U509" s="1126"/>
      <c r="V509" s="1126"/>
      <c r="W509" s="1126"/>
      <c r="X509" s="1126"/>
      <c r="Y509" s="1126"/>
      <c r="Z509" s="1126"/>
      <c r="AA509" s="1126"/>
      <c r="AB509" s="1126"/>
      <c r="AC509" s="1126"/>
      <c r="AD509" s="1126"/>
      <c r="AE509" s="1126"/>
      <c r="AF509" s="1126"/>
      <c r="AG509" s="1126"/>
      <c r="AH509" s="1126"/>
      <c r="AI509" s="1126"/>
      <c r="AJ509" s="1126"/>
      <c r="AK509" s="1126"/>
      <c r="AL509" s="1126"/>
      <c r="AM509" s="1126"/>
      <c r="AN509" s="1126"/>
      <c r="AO509" s="1126"/>
      <c r="AP509" s="1126"/>
      <c r="AQ509" s="1126"/>
      <c r="AR509" s="1126"/>
      <c r="AS509" s="1179"/>
      <c r="AT509" s="1179"/>
      <c r="AU509" s="1179"/>
      <c r="AV509" s="1179"/>
      <c r="AW509" s="1179"/>
      <c r="AX509" s="1179"/>
      <c r="AY509" s="1179"/>
      <c r="AZ509" s="1179"/>
      <c r="BA509" s="1179"/>
      <c r="BB509" s="1179"/>
      <c r="BC509" s="1179"/>
      <c r="BD509" s="1179"/>
      <c r="BE509" s="1179"/>
      <c r="BF509" s="1179"/>
      <c r="BG509" s="1179"/>
      <c r="BH509" s="1179"/>
      <c r="BI509" s="1179"/>
      <c r="BJ509" s="1179"/>
      <c r="BK509" s="1179"/>
      <c r="BL509" s="1179"/>
      <c r="BM509" s="1179"/>
      <c r="BN509" s="1179"/>
      <c r="BO509" s="1179"/>
      <c r="BP509" s="1179"/>
      <c r="BQ509" s="1179"/>
      <c r="BR509" s="1179"/>
      <c r="BS509" s="1179"/>
      <c r="BT509" s="1179"/>
      <c r="BU509" s="1179"/>
      <c r="BV509" s="1179"/>
      <c r="BW509" s="1179"/>
      <c r="BX509" s="1179"/>
      <c r="BY509" s="1179"/>
      <c r="BZ509" s="1179"/>
      <c r="CA509" s="1179"/>
      <c r="CB509" s="1179"/>
      <c r="CC509" s="1179"/>
      <c r="CD509" s="1179"/>
      <c r="CE509" s="1179"/>
    </row>
    <row r="510" spans="1:83" s="27" customFormat="1" ht="15.75">
      <c r="A510" s="26"/>
      <c r="C510" s="168"/>
      <c r="D510" s="168"/>
      <c r="E510" s="764"/>
      <c r="F510" s="764"/>
      <c r="G510" s="764"/>
      <c r="H510" s="764"/>
      <c r="I510" s="764"/>
      <c r="J510" s="764"/>
      <c r="K510" s="764"/>
      <c r="L510" s="19"/>
      <c r="M510" s="19"/>
      <c r="N510" s="19"/>
      <c r="O510" s="19"/>
      <c r="P510" s="19"/>
      <c r="Q510" s="19"/>
      <c r="R510" s="19"/>
      <c r="S510" s="19"/>
      <c r="T510" s="19"/>
      <c r="U510" s="1126"/>
      <c r="V510" s="1126"/>
      <c r="W510" s="1126"/>
      <c r="X510" s="1126"/>
      <c r="Y510" s="1126"/>
      <c r="Z510" s="1126"/>
      <c r="AA510" s="1126"/>
      <c r="AB510" s="1126"/>
      <c r="AC510" s="1126"/>
      <c r="AD510" s="1126"/>
      <c r="AE510" s="1126"/>
      <c r="AF510" s="1126"/>
      <c r="AG510" s="1126"/>
      <c r="AH510" s="1126"/>
      <c r="AI510" s="1126"/>
      <c r="AJ510" s="1126"/>
      <c r="AK510" s="1126"/>
      <c r="AL510" s="1126"/>
      <c r="AM510" s="1126"/>
      <c r="AN510" s="1126"/>
      <c r="AO510" s="1126"/>
      <c r="AP510" s="1126"/>
      <c r="AQ510" s="1126"/>
      <c r="AR510" s="1126"/>
      <c r="AS510" s="1179"/>
      <c r="AT510" s="1179"/>
      <c r="AU510" s="1179"/>
      <c r="AV510" s="1179"/>
      <c r="AW510" s="1179"/>
      <c r="AX510" s="1179"/>
      <c r="AY510" s="1179"/>
      <c r="AZ510" s="1179"/>
      <c r="BA510" s="1179"/>
      <c r="BB510" s="1179"/>
      <c r="BC510" s="1179"/>
      <c r="BD510" s="1179"/>
      <c r="BE510" s="1179"/>
      <c r="BF510" s="1179"/>
      <c r="BG510" s="1179"/>
      <c r="BH510" s="1179"/>
      <c r="BI510" s="1179"/>
      <c r="BJ510" s="1179"/>
      <c r="BK510" s="1179"/>
      <c r="BL510" s="1179"/>
      <c r="BM510" s="1179"/>
      <c r="BN510" s="1179"/>
      <c r="BO510" s="1179"/>
      <c r="BP510" s="1179"/>
      <c r="BQ510" s="1179"/>
      <c r="BR510" s="1179"/>
      <c r="BS510" s="1179"/>
      <c r="BT510" s="1179"/>
      <c r="BU510" s="1179"/>
      <c r="BV510" s="1179"/>
      <c r="BW510" s="1179"/>
      <c r="BX510" s="1179"/>
      <c r="BY510" s="1179"/>
      <c r="BZ510" s="1179"/>
      <c r="CA510" s="1179"/>
      <c r="CB510" s="1179"/>
      <c r="CC510" s="1179"/>
      <c r="CD510" s="1179"/>
      <c r="CE510" s="1179"/>
    </row>
    <row r="511" spans="1:83" s="27" customFormat="1" ht="15.75">
      <c r="A511" s="26"/>
      <c r="C511" s="168"/>
      <c r="D511" s="168"/>
      <c r="E511" s="764"/>
      <c r="F511" s="764"/>
      <c r="G511" s="764"/>
      <c r="H511" s="764"/>
      <c r="I511" s="764"/>
      <c r="J511" s="764"/>
      <c r="K511" s="764"/>
      <c r="L511" s="19"/>
      <c r="M511" s="19"/>
      <c r="N511" s="19"/>
      <c r="O511" s="19"/>
      <c r="P511" s="19"/>
      <c r="Q511" s="19"/>
      <c r="R511" s="19"/>
      <c r="S511" s="19"/>
      <c r="T511" s="19"/>
      <c r="U511" s="1126"/>
      <c r="V511" s="1126"/>
      <c r="W511" s="1126"/>
      <c r="X511" s="1126"/>
      <c r="Y511" s="1126"/>
      <c r="Z511" s="1126"/>
      <c r="AA511" s="1126"/>
      <c r="AB511" s="1126"/>
      <c r="AC511" s="1126"/>
      <c r="AD511" s="1126"/>
      <c r="AE511" s="1126"/>
      <c r="AF511" s="1126"/>
      <c r="AG511" s="1126"/>
      <c r="AH511" s="1126"/>
      <c r="AI511" s="1126"/>
      <c r="AJ511" s="1126"/>
      <c r="AK511" s="1126"/>
      <c r="AL511" s="1126"/>
      <c r="AM511" s="1126"/>
      <c r="AN511" s="1126"/>
      <c r="AO511" s="1126"/>
      <c r="AP511" s="1126"/>
      <c r="AQ511" s="1126"/>
      <c r="AR511" s="1126"/>
      <c r="AS511" s="1179"/>
      <c r="AT511" s="1179"/>
      <c r="AU511" s="1179"/>
      <c r="AV511" s="1179"/>
      <c r="AW511" s="1179"/>
      <c r="AX511" s="1179"/>
      <c r="AY511" s="1179"/>
      <c r="AZ511" s="1179"/>
      <c r="BA511" s="1179"/>
      <c r="BB511" s="1179"/>
      <c r="BC511" s="1179"/>
      <c r="BD511" s="1179"/>
      <c r="BE511" s="1179"/>
      <c r="BF511" s="1179"/>
      <c r="BG511" s="1179"/>
      <c r="BH511" s="1179"/>
      <c r="BI511" s="1179"/>
      <c r="BJ511" s="1179"/>
      <c r="BK511" s="1179"/>
      <c r="BL511" s="1179"/>
      <c r="BM511" s="1179"/>
      <c r="BN511" s="1179"/>
      <c r="BO511" s="1179"/>
      <c r="BP511" s="1179"/>
      <c r="BQ511" s="1179"/>
      <c r="BR511" s="1179"/>
      <c r="BS511" s="1179"/>
      <c r="BT511" s="1179"/>
      <c r="BU511" s="1179"/>
      <c r="BV511" s="1179"/>
      <c r="BW511" s="1179"/>
      <c r="BX511" s="1179"/>
      <c r="BY511" s="1179"/>
      <c r="BZ511" s="1179"/>
      <c r="CA511" s="1179"/>
      <c r="CB511" s="1179"/>
      <c r="CC511" s="1179"/>
      <c r="CD511" s="1179"/>
      <c r="CE511" s="1179"/>
    </row>
    <row r="512" spans="1:83" s="27" customFormat="1" ht="15.75">
      <c r="A512" s="26"/>
      <c r="C512" s="168"/>
      <c r="D512" s="168"/>
      <c r="E512" s="764"/>
      <c r="F512" s="764"/>
      <c r="G512" s="764"/>
      <c r="H512" s="764"/>
      <c r="I512" s="764"/>
      <c r="J512" s="764"/>
      <c r="K512" s="764"/>
      <c r="L512" s="19"/>
      <c r="M512" s="19"/>
      <c r="N512" s="19"/>
      <c r="O512" s="19"/>
      <c r="P512" s="19"/>
      <c r="Q512" s="19"/>
      <c r="R512" s="19"/>
      <c r="S512" s="19"/>
      <c r="T512" s="19"/>
      <c r="U512" s="1126"/>
      <c r="V512" s="1126"/>
      <c r="W512" s="1126"/>
      <c r="X512" s="1126"/>
      <c r="Y512" s="1126"/>
      <c r="Z512" s="1126"/>
      <c r="AA512" s="1126"/>
      <c r="AB512" s="1126"/>
      <c r="AC512" s="1126"/>
      <c r="AD512" s="1126"/>
      <c r="AE512" s="1126"/>
      <c r="AF512" s="1126"/>
      <c r="AG512" s="1126"/>
      <c r="AH512" s="1126"/>
      <c r="AI512" s="1126"/>
      <c r="AJ512" s="1126"/>
      <c r="AK512" s="1126"/>
      <c r="AL512" s="1126"/>
      <c r="AM512" s="1126"/>
      <c r="AN512" s="1126"/>
      <c r="AO512" s="1126"/>
      <c r="AP512" s="1126"/>
      <c r="AQ512" s="1126"/>
      <c r="AR512" s="1126"/>
      <c r="AS512" s="1179"/>
      <c r="AT512" s="1179"/>
      <c r="AU512" s="1179"/>
      <c r="AV512" s="1179"/>
      <c r="AW512" s="1179"/>
      <c r="AX512" s="1179"/>
      <c r="AY512" s="1179"/>
      <c r="AZ512" s="1179"/>
      <c r="BA512" s="1179"/>
      <c r="BB512" s="1179"/>
      <c r="BC512" s="1179"/>
      <c r="BD512" s="1179"/>
      <c r="BE512" s="1179"/>
      <c r="BF512" s="1179"/>
      <c r="BG512" s="1179"/>
      <c r="BH512" s="1179"/>
      <c r="BI512" s="1179"/>
      <c r="BJ512" s="1179"/>
      <c r="BK512" s="1179"/>
      <c r="BL512" s="1179"/>
      <c r="BM512" s="1179"/>
      <c r="BN512" s="1179"/>
      <c r="BO512" s="1179"/>
      <c r="BP512" s="1179"/>
      <c r="BQ512" s="1179"/>
      <c r="BR512" s="1179"/>
      <c r="BS512" s="1179"/>
      <c r="BT512" s="1179"/>
      <c r="BU512" s="1179"/>
      <c r="BV512" s="1179"/>
      <c r="BW512" s="1179"/>
      <c r="BX512" s="1179"/>
      <c r="BY512" s="1179"/>
      <c r="BZ512" s="1179"/>
      <c r="CA512" s="1179"/>
      <c r="CB512" s="1179"/>
      <c r="CC512" s="1179"/>
      <c r="CD512" s="1179"/>
      <c r="CE512" s="1179"/>
    </row>
    <row r="513" spans="1:83" s="27" customFormat="1" ht="15.75">
      <c r="A513" s="26"/>
      <c r="C513" s="168"/>
      <c r="D513" s="168"/>
      <c r="E513" s="764"/>
      <c r="F513" s="764"/>
      <c r="G513" s="764"/>
      <c r="H513" s="764"/>
      <c r="I513" s="764"/>
      <c r="J513" s="764"/>
      <c r="K513" s="764"/>
      <c r="L513" s="19"/>
      <c r="M513" s="19"/>
      <c r="N513" s="19"/>
      <c r="O513" s="19"/>
      <c r="P513" s="19"/>
      <c r="Q513" s="19"/>
      <c r="R513" s="19"/>
      <c r="S513" s="19"/>
      <c r="T513" s="19"/>
      <c r="U513" s="1126"/>
      <c r="V513" s="1126"/>
      <c r="W513" s="1126"/>
      <c r="X513" s="1126"/>
      <c r="Y513" s="1126"/>
      <c r="Z513" s="1126"/>
      <c r="AA513" s="1126"/>
      <c r="AB513" s="1126"/>
      <c r="AC513" s="1126"/>
      <c r="AD513" s="1126"/>
      <c r="AE513" s="1126"/>
      <c r="AF513" s="1126"/>
      <c r="AG513" s="1126"/>
      <c r="AH513" s="1126"/>
      <c r="AI513" s="1126"/>
      <c r="AJ513" s="1126"/>
      <c r="AK513" s="1126"/>
      <c r="AL513" s="1126"/>
      <c r="AM513" s="1126"/>
      <c r="AN513" s="1126"/>
      <c r="AO513" s="1126"/>
      <c r="AP513" s="1126"/>
      <c r="AQ513" s="1126"/>
      <c r="AR513" s="1126"/>
      <c r="AS513" s="1179"/>
      <c r="AT513" s="1179"/>
      <c r="AU513" s="1179"/>
      <c r="AV513" s="1179"/>
      <c r="AW513" s="1179"/>
      <c r="AX513" s="1179"/>
      <c r="AY513" s="1179"/>
      <c r="AZ513" s="1179"/>
      <c r="BA513" s="1179"/>
      <c r="BB513" s="1179"/>
      <c r="BC513" s="1179"/>
      <c r="BD513" s="1179"/>
      <c r="BE513" s="1179"/>
      <c r="BF513" s="1179"/>
      <c r="BG513" s="1179"/>
      <c r="BH513" s="1179"/>
      <c r="BI513" s="1179"/>
      <c r="BJ513" s="1179"/>
      <c r="BK513" s="1179"/>
      <c r="BL513" s="1179"/>
      <c r="BM513" s="1179"/>
      <c r="BN513" s="1179"/>
      <c r="BO513" s="1179"/>
      <c r="BP513" s="1179"/>
      <c r="BQ513" s="1179"/>
      <c r="BR513" s="1179"/>
      <c r="BS513" s="1179"/>
      <c r="BT513" s="1179"/>
      <c r="BU513" s="1179"/>
      <c r="BV513" s="1179"/>
      <c r="BW513" s="1179"/>
      <c r="BX513" s="1179"/>
      <c r="BY513" s="1179"/>
      <c r="BZ513" s="1179"/>
      <c r="CA513" s="1179"/>
      <c r="CB513" s="1179"/>
      <c r="CC513" s="1179"/>
      <c r="CD513" s="1179"/>
      <c r="CE513" s="1179"/>
    </row>
    <row r="514" spans="1:83" s="27" customFormat="1" ht="15.75">
      <c r="A514" s="26"/>
      <c r="C514" s="168"/>
      <c r="D514" s="168"/>
      <c r="E514" s="764"/>
      <c r="F514" s="764"/>
      <c r="G514" s="764"/>
      <c r="H514" s="764"/>
      <c r="I514" s="764"/>
      <c r="J514" s="764"/>
      <c r="K514" s="764"/>
      <c r="L514" s="19"/>
      <c r="M514" s="19"/>
      <c r="N514" s="19"/>
      <c r="O514" s="19"/>
      <c r="P514" s="19"/>
      <c r="Q514" s="19"/>
      <c r="R514" s="19"/>
      <c r="S514" s="19"/>
      <c r="T514" s="19"/>
      <c r="U514" s="1126"/>
      <c r="V514" s="1126"/>
      <c r="W514" s="1126"/>
      <c r="X514" s="1126"/>
      <c r="Y514" s="1126"/>
      <c r="Z514" s="1126"/>
      <c r="AA514" s="1126"/>
      <c r="AB514" s="1126"/>
      <c r="AC514" s="1126"/>
      <c r="AD514" s="1126"/>
      <c r="AE514" s="1126"/>
      <c r="AF514" s="1126"/>
      <c r="AG514" s="1126"/>
      <c r="AH514" s="1126"/>
      <c r="AI514" s="1126"/>
      <c r="AJ514" s="1126"/>
      <c r="AK514" s="1126"/>
      <c r="AL514" s="1126"/>
      <c r="AM514" s="1126"/>
      <c r="AN514" s="1126"/>
      <c r="AO514" s="1126"/>
      <c r="AP514" s="1126"/>
      <c r="AQ514" s="1126"/>
      <c r="AR514" s="1126"/>
      <c r="AS514" s="1179"/>
      <c r="AT514" s="1179"/>
      <c r="AU514" s="1179"/>
      <c r="AV514" s="1179"/>
      <c r="AW514" s="1179"/>
      <c r="AX514" s="1179"/>
      <c r="AY514" s="1179"/>
      <c r="AZ514" s="1179"/>
      <c r="BA514" s="1179"/>
      <c r="BB514" s="1179"/>
      <c r="BC514" s="1179"/>
      <c r="BD514" s="1179"/>
      <c r="BE514" s="1179"/>
      <c r="BF514" s="1179"/>
      <c r="BG514" s="1179"/>
      <c r="BH514" s="1179"/>
      <c r="BI514" s="1179"/>
      <c r="BJ514" s="1179"/>
      <c r="BK514" s="1179"/>
      <c r="BL514" s="1179"/>
      <c r="BM514" s="1179"/>
      <c r="BN514" s="1179"/>
      <c r="BO514" s="1179"/>
      <c r="BP514" s="1179"/>
      <c r="BQ514" s="1179"/>
      <c r="BR514" s="1179"/>
      <c r="BS514" s="1179"/>
      <c r="BT514" s="1179"/>
      <c r="BU514" s="1179"/>
      <c r="BV514" s="1179"/>
      <c r="BW514" s="1179"/>
      <c r="BX514" s="1179"/>
      <c r="BY514" s="1179"/>
      <c r="BZ514" s="1179"/>
      <c r="CA514" s="1179"/>
      <c r="CB514" s="1179"/>
      <c r="CC514" s="1179"/>
      <c r="CD514" s="1179"/>
      <c r="CE514" s="1179"/>
    </row>
    <row r="515" spans="1:83" s="27" customFormat="1" ht="15.75">
      <c r="A515" s="26"/>
      <c r="C515" s="168"/>
      <c r="D515" s="168"/>
      <c r="E515" s="764"/>
      <c r="F515" s="764"/>
      <c r="G515" s="764"/>
      <c r="H515" s="764"/>
      <c r="I515" s="764"/>
      <c r="J515" s="764"/>
      <c r="K515" s="764"/>
      <c r="L515" s="19"/>
      <c r="M515" s="19"/>
      <c r="N515" s="19"/>
      <c r="O515" s="19"/>
      <c r="P515" s="19"/>
      <c r="Q515" s="19"/>
      <c r="R515" s="19"/>
      <c r="S515" s="19"/>
      <c r="T515" s="19"/>
      <c r="U515" s="1126"/>
      <c r="V515" s="1126"/>
      <c r="W515" s="1126"/>
      <c r="X515" s="1126"/>
      <c r="Y515" s="1126"/>
      <c r="Z515" s="1126"/>
      <c r="AA515" s="1126"/>
      <c r="AB515" s="1126"/>
      <c r="AC515" s="1126"/>
      <c r="AD515" s="1126"/>
      <c r="AE515" s="1126"/>
      <c r="AF515" s="1126"/>
      <c r="AG515" s="1126"/>
      <c r="AH515" s="1126"/>
      <c r="AI515" s="1126"/>
      <c r="AJ515" s="1126"/>
      <c r="AK515" s="1126"/>
      <c r="AL515" s="1126"/>
      <c r="AM515" s="1126"/>
      <c r="AN515" s="1126"/>
      <c r="AO515" s="1126"/>
      <c r="AP515" s="1126"/>
      <c r="AQ515" s="1126"/>
      <c r="AR515" s="1126"/>
      <c r="AS515" s="1179"/>
      <c r="AT515" s="1179"/>
      <c r="AU515" s="1179"/>
      <c r="AV515" s="1179"/>
      <c r="AW515" s="1179"/>
      <c r="AX515" s="1179"/>
      <c r="AY515" s="1179"/>
      <c r="AZ515" s="1179"/>
      <c r="BA515" s="1179"/>
      <c r="BB515" s="1179"/>
      <c r="BC515" s="1179"/>
      <c r="BD515" s="1179"/>
      <c r="BE515" s="1179"/>
      <c r="BF515" s="1179"/>
      <c r="BG515" s="1179"/>
      <c r="BH515" s="1179"/>
      <c r="BI515" s="1179"/>
      <c r="BJ515" s="1179"/>
      <c r="BK515" s="1179"/>
      <c r="BL515" s="1179"/>
      <c r="BM515" s="1179"/>
      <c r="BN515" s="1179"/>
      <c r="BO515" s="1179"/>
      <c r="BP515" s="1179"/>
      <c r="BQ515" s="1179"/>
      <c r="BR515" s="1179"/>
      <c r="BS515" s="1179"/>
      <c r="BT515" s="1179"/>
      <c r="BU515" s="1179"/>
      <c r="BV515" s="1179"/>
      <c r="BW515" s="1179"/>
      <c r="BX515" s="1179"/>
      <c r="BY515" s="1179"/>
      <c r="BZ515" s="1179"/>
      <c r="CA515" s="1179"/>
      <c r="CB515" s="1179"/>
      <c r="CC515" s="1179"/>
      <c r="CD515" s="1179"/>
      <c r="CE515" s="1179"/>
    </row>
    <row r="516" spans="1:83" s="27" customFormat="1" ht="15.75">
      <c r="A516" s="26"/>
      <c r="C516" s="168"/>
      <c r="D516" s="168"/>
      <c r="E516" s="764"/>
      <c r="F516" s="764"/>
      <c r="G516" s="764"/>
      <c r="H516" s="764"/>
      <c r="I516" s="764"/>
      <c r="J516" s="764"/>
      <c r="K516" s="764"/>
      <c r="L516" s="19"/>
      <c r="M516" s="19"/>
      <c r="N516" s="19"/>
      <c r="O516" s="19"/>
      <c r="P516" s="19"/>
      <c r="Q516" s="19"/>
      <c r="R516" s="19"/>
      <c r="S516" s="19"/>
      <c r="T516" s="19"/>
      <c r="U516" s="1126"/>
      <c r="V516" s="1126"/>
      <c r="W516" s="1126"/>
      <c r="X516" s="1126"/>
      <c r="Y516" s="1126"/>
      <c r="Z516" s="1126"/>
      <c r="AA516" s="1126"/>
      <c r="AB516" s="1126"/>
      <c r="AC516" s="1126"/>
      <c r="AD516" s="1126"/>
      <c r="AE516" s="1126"/>
      <c r="AF516" s="1126"/>
      <c r="AG516" s="1126"/>
      <c r="AH516" s="1126"/>
      <c r="AI516" s="1126"/>
      <c r="AJ516" s="1126"/>
      <c r="AK516" s="1126"/>
      <c r="AL516" s="1126"/>
      <c r="AM516" s="1126"/>
      <c r="AN516" s="1126"/>
      <c r="AO516" s="1126"/>
      <c r="AP516" s="1126"/>
      <c r="AQ516" s="1126"/>
      <c r="AR516" s="1126"/>
      <c r="AS516" s="1179"/>
      <c r="AT516" s="1179"/>
      <c r="AU516" s="1179"/>
      <c r="AV516" s="1179"/>
      <c r="AW516" s="1179"/>
      <c r="AX516" s="1179"/>
      <c r="AY516" s="1179"/>
      <c r="AZ516" s="1179"/>
      <c r="BA516" s="1179"/>
      <c r="BB516" s="1179"/>
      <c r="BC516" s="1179"/>
      <c r="BD516" s="1179"/>
      <c r="BE516" s="1179"/>
      <c r="BF516" s="1179"/>
      <c r="BG516" s="1179"/>
      <c r="BH516" s="1179"/>
      <c r="BI516" s="1179"/>
      <c r="BJ516" s="1179"/>
      <c r="BK516" s="1179"/>
      <c r="BL516" s="1179"/>
      <c r="BM516" s="1179"/>
      <c r="BN516" s="1179"/>
      <c r="BO516" s="1179"/>
      <c r="BP516" s="1179"/>
      <c r="BQ516" s="1179"/>
      <c r="BR516" s="1179"/>
      <c r="BS516" s="1179"/>
      <c r="BT516" s="1179"/>
      <c r="BU516" s="1179"/>
      <c r="BV516" s="1179"/>
      <c r="BW516" s="1179"/>
      <c r="BX516" s="1179"/>
      <c r="BY516" s="1179"/>
      <c r="BZ516" s="1179"/>
      <c r="CA516" s="1179"/>
      <c r="CB516" s="1179"/>
      <c r="CC516" s="1179"/>
      <c r="CD516" s="1179"/>
      <c r="CE516" s="1179"/>
    </row>
    <row r="517" spans="1:83" s="27" customFormat="1" ht="15.75">
      <c r="A517" s="26"/>
      <c r="C517" s="168"/>
      <c r="D517" s="168"/>
      <c r="E517" s="764"/>
      <c r="F517" s="764"/>
      <c r="G517" s="764"/>
      <c r="H517" s="764"/>
      <c r="I517" s="764"/>
      <c r="J517" s="764"/>
      <c r="K517" s="764"/>
      <c r="L517" s="19"/>
      <c r="M517" s="19"/>
      <c r="N517" s="19"/>
      <c r="O517" s="19"/>
      <c r="P517" s="19"/>
      <c r="Q517" s="19"/>
      <c r="R517" s="19"/>
      <c r="S517" s="19"/>
      <c r="T517" s="19"/>
      <c r="U517" s="1126"/>
      <c r="V517" s="1126"/>
      <c r="W517" s="1126"/>
      <c r="X517" s="1126"/>
      <c r="Y517" s="1126"/>
      <c r="Z517" s="1126"/>
      <c r="AA517" s="1126"/>
      <c r="AB517" s="1126"/>
      <c r="AC517" s="1126"/>
      <c r="AD517" s="1126"/>
      <c r="AE517" s="1126"/>
      <c r="AF517" s="1126"/>
      <c r="AG517" s="1126"/>
      <c r="AH517" s="1126"/>
      <c r="AI517" s="1126"/>
      <c r="AJ517" s="1126"/>
      <c r="AK517" s="1126"/>
      <c r="AL517" s="1126"/>
      <c r="AM517" s="1126"/>
      <c r="AN517" s="1126"/>
      <c r="AO517" s="1126"/>
      <c r="AP517" s="1126"/>
      <c r="AQ517" s="1126"/>
      <c r="AR517" s="1126"/>
      <c r="AS517" s="1179"/>
      <c r="AT517" s="1179"/>
      <c r="AU517" s="1179"/>
      <c r="AV517" s="1179"/>
      <c r="AW517" s="1179"/>
      <c r="AX517" s="1179"/>
      <c r="AY517" s="1179"/>
      <c r="AZ517" s="1179"/>
      <c r="BA517" s="1179"/>
      <c r="BB517" s="1179"/>
      <c r="BC517" s="1179"/>
      <c r="BD517" s="1179"/>
      <c r="BE517" s="1179"/>
      <c r="BF517" s="1179"/>
      <c r="BG517" s="1179"/>
      <c r="BH517" s="1179"/>
      <c r="BI517" s="1179"/>
      <c r="BJ517" s="1179"/>
      <c r="BK517" s="1179"/>
      <c r="BL517" s="1179"/>
      <c r="BM517" s="1179"/>
      <c r="BN517" s="1179"/>
      <c r="BO517" s="1179"/>
      <c r="BP517" s="1179"/>
      <c r="BQ517" s="1179"/>
      <c r="BR517" s="1179"/>
      <c r="BS517" s="1179"/>
      <c r="BT517" s="1179"/>
      <c r="BU517" s="1179"/>
      <c r="BV517" s="1179"/>
      <c r="BW517" s="1179"/>
      <c r="BX517" s="1179"/>
      <c r="BY517" s="1179"/>
      <c r="BZ517" s="1179"/>
      <c r="CA517" s="1179"/>
      <c r="CB517" s="1179"/>
      <c r="CC517" s="1179"/>
      <c r="CD517" s="1179"/>
      <c r="CE517" s="1179"/>
    </row>
    <row r="518" spans="1:83" s="27" customFormat="1" ht="15.75">
      <c r="A518" s="26"/>
      <c r="C518" s="168"/>
      <c r="D518" s="168"/>
      <c r="E518" s="764"/>
      <c r="F518" s="764"/>
      <c r="G518" s="764"/>
      <c r="H518" s="764"/>
      <c r="I518" s="764"/>
      <c r="J518" s="764"/>
      <c r="K518" s="764"/>
      <c r="L518" s="19"/>
      <c r="M518" s="19"/>
      <c r="N518" s="19"/>
      <c r="O518" s="19"/>
      <c r="P518" s="19"/>
      <c r="Q518" s="19"/>
      <c r="R518" s="19"/>
      <c r="S518" s="19"/>
      <c r="T518" s="19"/>
      <c r="U518" s="1126"/>
      <c r="V518" s="1126"/>
      <c r="W518" s="1126"/>
      <c r="X518" s="1126"/>
      <c r="Y518" s="1126"/>
      <c r="Z518" s="1126"/>
      <c r="AA518" s="1126"/>
      <c r="AB518" s="1126"/>
      <c r="AC518" s="1126"/>
      <c r="AD518" s="1126"/>
      <c r="AE518" s="1126"/>
      <c r="AF518" s="1126"/>
      <c r="AG518" s="1126"/>
      <c r="AH518" s="1126"/>
      <c r="AI518" s="1126"/>
      <c r="AJ518" s="1126"/>
      <c r="AK518" s="1126"/>
      <c r="AL518" s="1126"/>
      <c r="AM518" s="1126"/>
      <c r="AN518" s="1126"/>
      <c r="AO518" s="1126"/>
      <c r="AP518" s="1126"/>
      <c r="AQ518" s="1126"/>
      <c r="AR518" s="1126"/>
      <c r="AS518" s="1179"/>
      <c r="AT518" s="1179"/>
      <c r="AU518" s="1179"/>
      <c r="AV518" s="1179"/>
      <c r="AW518" s="1179"/>
      <c r="AX518" s="1179"/>
      <c r="AY518" s="1179"/>
      <c r="AZ518" s="1179"/>
      <c r="BA518" s="1179"/>
      <c r="BB518" s="1179"/>
      <c r="BC518" s="1179"/>
      <c r="BD518" s="1179"/>
      <c r="BE518" s="1179"/>
      <c r="BF518" s="1179"/>
      <c r="BG518" s="1179"/>
      <c r="BH518" s="1179"/>
      <c r="BI518" s="1179"/>
      <c r="BJ518" s="1179"/>
      <c r="BK518" s="1179"/>
      <c r="BL518" s="1179"/>
      <c r="BM518" s="1179"/>
      <c r="BN518" s="1179"/>
      <c r="BO518" s="1179"/>
      <c r="BP518" s="1179"/>
      <c r="BQ518" s="1179"/>
      <c r="BR518" s="1179"/>
      <c r="BS518" s="1179"/>
      <c r="BT518" s="1179"/>
      <c r="BU518" s="1179"/>
      <c r="BV518" s="1179"/>
      <c r="BW518" s="1179"/>
      <c r="BX518" s="1179"/>
      <c r="BY518" s="1179"/>
      <c r="BZ518" s="1179"/>
      <c r="CA518" s="1179"/>
      <c r="CB518" s="1179"/>
      <c r="CC518" s="1179"/>
      <c r="CD518" s="1179"/>
      <c r="CE518" s="1179"/>
    </row>
    <row r="519" spans="1:83" s="27" customFormat="1" ht="15.75">
      <c r="A519" s="26"/>
      <c r="C519" s="168"/>
      <c r="D519" s="168"/>
      <c r="E519" s="764"/>
      <c r="F519" s="764"/>
      <c r="G519" s="764"/>
      <c r="H519" s="764"/>
      <c r="I519" s="764"/>
      <c r="J519" s="764"/>
      <c r="K519" s="764"/>
      <c r="L519" s="19"/>
      <c r="M519" s="19"/>
      <c r="N519" s="19"/>
      <c r="O519" s="19"/>
      <c r="P519" s="19"/>
      <c r="Q519" s="19"/>
      <c r="R519" s="19"/>
      <c r="S519" s="19"/>
      <c r="T519" s="19"/>
      <c r="U519" s="1126"/>
      <c r="V519" s="1126"/>
      <c r="W519" s="1126"/>
      <c r="X519" s="1126"/>
      <c r="Y519" s="1126"/>
      <c r="Z519" s="1126"/>
      <c r="AA519" s="1126"/>
      <c r="AB519" s="1126"/>
      <c r="AC519" s="1126"/>
      <c r="AD519" s="1126"/>
      <c r="AE519" s="1126"/>
      <c r="AF519" s="1126"/>
      <c r="AG519" s="1126"/>
      <c r="AH519" s="1126"/>
      <c r="AI519" s="1126"/>
      <c r="AJ519" s="1126"/>
      <c r="AK519" s="1126"/>
      <c r="AL519" s="1126"/>
      <c r="AM519" s="1126"/>
      <c r="AN519" s="1126"/>
      <c r="AO519" s="1126"/>
      <c r="AP519" s="1126"/>
      <c r="AQ519" s="1126"/>
      <c r="AR519" s="1126"/>
      <c r="AS519" s="1179"/>
      <c r="AT519" s="1179"/>
      <c r="AU519" s="1179"/>
      <c r="AV519" s="1179"/>
      <c r="AW519" s="1179"/>
      <c r="AX519" s="1179"/>
      <c r="AY519" s="1179"/>
      <c r="AZ519" s="1179"/>
      <c r="BA519" s="1179"/>
      <c r="BB519" s="1179"/>
      <c r="BC519" s="1179"/>
      <c r="BD519" s="1179"/>
      <c r="BE519" s="1179"/>
      <c r="BF519" s="1179"/>
      <c r="BG519" s="1179"/>
      <c r="BH519" s="1179"/>
      <c r="BI519" s="1179"/>
      <c r="BJ519" s="1179"/>
      <c r="BK519" s="1179"/>
      <c r="BL519" s="1179"/>
      <c r="BM519" s="1179"/>
      <c r="BN519" s="1179"/>
      <c r="BO519" s="1179"/>
      <c r="BP519" s="1179"/>
      <c r="BQ519" s="1179"/>
      <c r="BR519" s="1179"/>
      <c r="BS519" s="1179"/>
      <c r="BT519" s="1179"/>
      <c r="BU519" s="1179"/>
      <c r="BV519" s="1179"/>
      <c r="BW519" s="1179"/>
      <c r="BX519" s="1179"/>
      <c r="BY519" s="1179"/>
      <c r="BZ519" s="1179"/>
      <c r="CA519" s="1179"/>
      <c r="CB519" s="1179"/>
      <c r="CC519" s="1179"/>
      <c r="CD519" s="1179"/>
      <c r="CE519" s="1179"/>
    </row>
    <row r="520" spans="1:83" s="27" customFormat="1" ht="15.75">
      <c r="A520" s="26"/>
      <c r="C520" s="168"/>
      <c r="D520" s="168"/>
      <c r="E520" s="764"/>
      <c r="F520" s="764"/>
      <c r="G520" s="764"/>
      <c r="H520" s="764"/>
      <c r="I520" s="764"/>
      <c r="J520" s="764"/>
      <c r="K520" s="764"/>
      <c r="L520" s="19"/>
      <c r="M520" s="19"/>
      <c r="N520" s="19"/>
      <c r="O520" s="19"/>
      <c r="P520" s="19"/>
      <c r="Q520" s="19"/>
      <c r="R520" s="19"/>
      <c r="S520" s="19"/>
      <c r="T520" s="19"/>
      <c r="U520" s="1126"/>
      <c r="V520" s="1126"/>
      <c r="W520" s="1126"/>
      <c r="X520" s="1126"/>
      <c r="Y520" s="1126"/>
      <c r="Z520" s="1126"/>
      <c r="AA520" s="1126"/>
      <c r="AB520" s="1126"/>
      <c r="AC520" s="1126"/>
      <c r="AD520" s="1126"/>
      <c r="AE520" s="1126"/>
      <c r="AF520" s="1126"/>
      <c r="AG520" s="1126"/>
      <c r="AH520" s="1126"/>
      <c r="AI520" s="1126"/>
      <c r="AJ520" s="1126"/>
      <c r="AK520" s="1126"/>
      <c r="AL520" s="1126"/>
      <c r="AM520" s="1126"/>
      <c r="AN520" s="1126"/>
      <c r="AO520" s="1126"/>
      <c r="AP520" s="1126"/>
      <c r="AQ520" s="1126"/>
      <c r="AR520" s="1126"/>
      <c r="AS520" s="1179"/>
      <c r="AT520" s="1179"/>
      <c r="AU520" s="1179"/>
      <c r="AV520" s="1179"/>
      <c r="AW520" s="1179"/>
      <c r="AX520" s="1179"/>
      <c r="AY520" s="1179"/>
      <c r="AZ520" s="1179"/>
      <c r="BA520" s="1179"/>
      <c r="BB520" s="1179"/>
      <c r="BC520" s="1179"/>
      <c r="BD520" s="1179"/>
      <c r="BE520" s="1179"/>
      <c r="BF520" s="1179"/>
      <c r="BG520" s="1179"/>
      <c r="BH520" s="1179"/>
      <c r="BI520" s="1179"/>
      <c r="BJ520" s="1179"/>
      <c r="BK520" s="1179"/>
      <c r="BL520" s="1179"/>
      <c r="BM520" s="1179"/>
      <c r="BN520" s="1179"/>
      <c r="BO520" s="1179"/>
      <c r="BP520" s="1179"/>
      <c r="BQ520" s="1179"/>
      <c r="BR520" s="1179"/>
      <c r="BS520" s="1179"/>
      <c r="BT520" s="1179"/>
      <c r="BU520" s="1179"/>
      <c r="BV520" s="1179"/>
      <c r="BW520" s="1179"/>
      <c r="BX520" s="1179"/>
      <c r="BY520" s="1179"/>
      <c r="BZ520" s="1179"/>
      <c r="CA520" s="1179"/>
      <c r="CB520" s="1179"/>
      <c r="CC520" s="1179"/>
      <c r="CD520" s="1179"/>
      <c r="CE520" s="1179"/>
    </row>
    <row r="521" spans="1:83" s="27" customFormat="1" ht="15.75">
      <c r="A521" s="26"/>
      <c r="C521" s="168"/>
      <c r="D521" s="168"/>
      <c r="E521" s="764"/>
      <c r="F521" s="764"/>
      <c r="G521" s="764"/>
      <c r="H521" s="764"/>
      <c r="I521" s="764"/>
      <c r="J521" s="764"/>
      <c r="K521" s="764"/>
      <c r="L521" s="19"/>
      <c r="M521" s="19"/>
      <c r="N521" s="19"/>
      <c r="O521" s="19"/>
      <c r="P521" s="19"/>
      <c r="Q521" s="19"/>
      <c r="R521" s="19"/>
      <c r="S521" s="19"/>
      <c r="T521" s="19"/>
      <c r="U521" s="1126"/>
      <c r="V521" s="1126"/>
      <c r="W521" s="1126"/>
      <c r="X521" s="1126"/>
      <c r="Y521" s="1126"/>
      <c r="Z521" s="1126"/>
      <c r="AA521" s="1126"/>
      <c r="AB521" s="1126"/>
      <c r="AC521" s="1126"/>
      <c r="AD521" s="1126"/>
      <c r="AE521" s="1126"/>
      <c r="AF521" s="1126"/>
      <c r="AG521" s="1126"/>
      <c r="AH521" s="1126"/>
      <c r="AI521" s="1126"/>
      <c r="AJ521" s="1126"/>
      <c r="AK521" s="1126"/>
      <c r="AL521" s="1126"/>
      <c r="AM521" s="1126"/>
      <c r="AN521" s="1126"/>
      <c r="AO521" s="1126"/>
      <c r="AP521" s="1126"/>
      <c r="AQ521" s="1126"/>
      <c r="AR521" s="1126"/>
      <c r="AS521" s="1179"/>
      <c r="AT521" s="1179"/>
      <c r="AU521" s="1179"/>
      <c r="AV521" s="1179"/>
      <c r="AW521" s="1179"/>
      <c r="AX521" s="1179"/>
      <c r="AY521" s="1179"/>
      <c r="AZ521" s="1179"/>
      <c r="BA521" s="1179"/>
      <c r="BB521" s="1179"/>
      <c r="BC521" s="1179"/>
      <c r="BD521" s="1179"/>
      <c r="BE521" s="1179"/>
      <c r="BF521" s="1179"/>
      <c r="BG521" s="1179"/>
      <c r="BH521" s="1179"/>
      <c r="BI521" s="1179"/>
      <c r="BJ521" s="1179"/>
      <c r="BK521" s="1179"/>
      <c r="BL521" s="1179"/>
      <c r="BM521" s="1179"/>
      <c r="BN521" s="1179"/>
      <c r="BO521" s="1179"/>
      <c r="BP521" s="1179"/>
      <c r="BQ521" s="1179"/>
      <c r="BR521" s="1179"/>
      <c r="BS521" s="1179"/>
      <c r="BT521" s="1179"/>
      <c r="BU521" s="1179"/>
      <c r="BV521" s="1179"/>
      <c r="BW521" s="1179"/>
      <c r="BX521" s="1179"/>
      <c r="BY521" s="1179"/>
      <c r="BZ521" s="1179"/>
      <c r="CA521" s="1179"/>
      <c r="CB521" s="1179"/>
      <c r="CC521" s="1179"/>
      <c r="CD521" s="1179"/>
      <c r="CE521" s="1179"/>
    </row>
    <row r="522" spans="1:83" s="27" customFormat="1" ht="15.75">
      <c r="A522" s="26"/>
      <c r="C522" s="168"/>
      <c r="D522" s="168"/>
      <c r="E522" s="764"/>
      <c r="F522" s="764"/>
      <c r="G522" s="764"/>
      <c r="H522" s="764"/>
      <c r="I522" s="764"/>
      <c r="J522" s="764"/>
      <c r="K522" s="764"/>
      <c r="L522" s="19"/>
      <c r="M522" s="19"/>
      <c r="N522" s="19"/>
      <c r="O522" s="19"/>
      <c r="P522" s="19"/>
      <c r="Q522" s="19"/>
      <c r="R522" s="19"/>
      <c r="S522" s="19"/>
      <c r="T522" s="19"/>
      <c r="U522" s="1126"/>
      <c r="V522" s="1126"/>
      <c r="W522" s="1126"/>
      <c r="X522" s="1126"/>
      <c r="Y522" s="1126"/>
      <c r="Z522" s="1126"/>
      <c r="AA522" s="1126"/>
      <c r="AB522" s="1126"/>
      <c r="AC522" s="1126"/>
      <c r="AD522" s="1126"/>
      <c r="AE522" s="1126"/>
      <c r="AF522" s="1126"/>
      <c r="AG522" s="1126"/>
      <c r="AH522" s="1126"/>
      <c r="AI522" s="1126"/>
      <c r="AJ522" s="1126"/>
      <c r="AK522" s="1126"/>
      <c r="AL522" s="1126"/>
      <c r="AM522" s="1126"/>
      <c r="AN522" s="1126"/>
      <c r="AO522" s="1126"/>
      <c r="AP522" s="1126"/>
      <c r="AQ522" s="1126"/>
      <c r="AR522" s="1126"/>
      <c r="AS522" s="1179"/>
      <c r="AT522" s="1179"/>
      <c r="AU522" s="1179"/>
      <c r="AV522" s="1179"/>
      <c r="AW522" s="1179"/>
      <c r="AX522" s="1179"/>
      <c r="AY522" s="1179"/>
      <c r="AZ522" s="1179"/>
      <c r="BA522" s="1179"/>
      <c r="BB522" s="1179"/>
      <c r="BC522" s="1179"/>
      <c r="BD522" s="1179"/>
      <c r="BE522" s="1179"/>
      <c r="BF522" s="1179"/>
      <c r="BG522" s="1179"/>
      <c r="BH522" s="1179"/>
      <c r="BI522" s="1179"/>
      <c r="BJ522" s="1179"/>
      <c r="BK522" s="1179"/>
      <c r="BL522" s="1179"/>
      <c r="BM522" s="1179"/>
      <c r="BN522" s="1179"/>
      <c r="BO522" s="1179"/>
      <c r="BP522" s="1179"/>
      <c r="BQ522" s="1179"/>
      <c r="BR522" s="1179"/>
      <c r="BS522" s="1179"/>
      <c r="BT522" s="1179"/>
      <c r="BU522" s="1179"/>
      <c r="BV522" s="1179"/>
      <c r="BW522" s="1179"/>
      <c r="BX522" s="1179"/>
      <c r="BY522" s="1179"/>
      <c r="BZ522" s="1179"/>
      <c r="CA522" s="1179"/>
      <c r="CB522" s="1179"/>
      <c r="CC522" s="1179"/>
      <c r="CD522" s="1179"/>
      <c r="CE522" s="1179"/>
    </row>
    <row r="523" spans="1:83" s="27" customFormat="1" ht="15.75">
      <c r="A523" s="26"/>
      <c r="C523" s="168"/>
      <c r="D523" s="168"/>
      <c r="E523" s="764"/>
      <c r="F523" s="764"/>
      <c r="G523" s="764"/>
      <c r="H523" s="764"/>
      <c r="I523" s="764"/>
      <c r="J523" s="764"/>
      <c r="K523" s="764"/>
      <c r="L523" s="19"/>
      <c r="M523" s="19"/>
      <c r="N523" s="19"/>
      <c r="O523" s="19"/>
      <c r="P523" s="19"/>
      <c r="Q523" s="19"/>
      <c r="R523" s="19"/>
      <c r="S523" s="19"/>
      <c r="T523" s="19"/>
      <c r="U523" s="1126"/>
      <c r="V523" s="1126"/>
      <c r="W523" s="1126"/>
      <c r="X523" s="1126"/>
      <c r="Y523" s="1126"/>
      <c r="Z523" s="1126"/>
      <c r="AA523" s="1126"/>
      <c r="AB523" s="1126"/>
      <c r="AC523" s="1126"/>
      <c r="AD523" s="1126"/>
      <c r="AE523" s="1126"/>
      <c r="AF523" s="1126"/>
      <c r="AG523" s="1126"/>
      <c r="AH523" s="1126"/>
      <c r="AI523" s="1126"/>
      <c r="AJ523" s="1126"/>
      <c r="AK523" s="1126"/>
      <c r="AL523" s="1126"/>
      <c r="AM523" s="1126"/>
      <c r="AN523" s="1126"/>
      <c r="AO523" s="1126"/>
      <c r="AP523" s="1126"/>
      <c r="AQ523" s="1126"/>
      <c r="AR523" s="1126"/>
      <c r="AS523" s="1179"/>
      <c r="AT523" s="1179"/>
      <c r="AU523" s="1179"/>
      <c r="AV523" s="1179"/>
      <c r="AW523" s="1179"/>
      <c r="AX523" s="1179"/>
      <c r="AY523" s="1179"/>
      <c r="AZ523" s="1179"/>
      <c r="BA523" s="1179"/>
      <c r="BB523" s="1179"/>
      <c r="BC523" s="1179"/>
      <c r="BD523" s="1179"/>
      <c r="BE523" s="1179"/>
      <c r="BF523" s="1179"/>
      <c r="BG523" s="1179"/>
      <c r="BH523" s="1179"/>
      <c r="BI523" s="1179"/>
      <c r="BJ523" s="1179"/>
      <c r="BK523" s="1179"/>
      <c r="BL523" s="1179"/>
      <c r="BM523" s="1179"/>
      <c r="BN523" s="1179"/>
      <c r="BO523" s="1179"/>
      <c r="BP523" s="1179"/>
      <c r="BQ523" s="1179"/>
      <c r="BR523" s="1179"/>
      <c r="BS523" s="1179"/>
      <c r="BT523" s="1179"/>
      <c r="BU523" s="1179"/>
      <c r="BV523" s="1179"/>
      <c r="BW523" s="1179"/>
      <c r="BX523" s="1179"/>
      <c r="BY523" s="1179"/>
      <c r="BZ523" s="1179"/>
      <c r="CA523" s="1179"/>
      <c r="CB523" s="1179"/>
      <c r="CC523" s="1179"/>
      <c r="CD523" s="1179"/>
      <c r="CE523" s="1179"/>
    </row>
    <row r="524" spans="1:83" s="27" customFormat="1" ht="15.75">
      <c r="A524" s="26"/>
      <c r="C524" s="168"/>
      <c r="D524" s="168"/>
      <c r="E524" s="764"/>
      <c r="F524" s="764"/>
      <c r="G524" s="764"/>
      <c r="H524" s="764"/>
      <c r="I524" s="764"/>
      <c r="J524" s="764"/>
      <c r="K524" s="764"/>
      <c r="L524" s="19"/>
      <c r="M524" s="19"/>
      <c r="N524" s="19"/>
      <c r="O524" s="19"/>
      <c r="P524" s="19"/>
      <c r="Q524" s="19"/>
      <c r="R524" s="19"/>
      <c r="S524" s="19"/>
      <c r="T524" s="19"/>
      <c r="U524" s="1126"/>
      <c r="V524" s="1126"/>
      <c r="W524" s="1126"/>
      <c r="X524" s="1126"/>
      <c r="Y524" s="1126"/>
      <c r="Z524" s="1126"/>
      <c r="AA524" s="1126"/>
      <c r="AB524" s="1126"/>
      <c r="AC524" s="1126"/>
      <c r="AD524" s="1126"/>
      <c r="AE524" s="1126"/>
      <c r="AF524" s="1126"/>
      <c r="AG524" s="1126"/>
      <c r="AH524" s="1126"/>
      <c r="AI524" s="1126"/>
      <c r="AJ524" s="1126"/>
      <c r="AK524" s="1126"/>
      <c r="AL524" s="1126"/>
      <c r="AM524" s="1126"/>
      <c r="AN524" s="1126"/>
      <c r="AO524" s="1126"/>
      <c r="AP524" s="1126"/>
      <c r="AQ524" s="1126"/>
      <c r="AR524" s="1126"/>
      <c r="AS524" s="1179"/>
      <c r="AT524" s="1179"/>
      <c r="AU524" s="1179"/>
      <c r="AV524" s="1179"/>
      <c r="AW524" s="1179"/>
      <c r="AX524" s="1179"/>
      <c r="AY524" s="1179"/>
      <c r="AZ524" s="1179"/>
      <c r="BA524" s="1179"/>
      <c r="BB524" s="1179"/>
      <c r="BC524" s="1179"/>
      <c r="BD524" s="1179"/>
      <c r="BE524" s="1179"/>
      <c r="BF524" s="1179"/>
      <c r="BG524" s="1179"/>
      <c r="BH524" s="1179"/>
      <c r="BI524" s="1179"/>
      <c r="BJ524" s="1179"/>
      <c r="BK524" s="1179"/>
      <c r="BL524" s="1179"/>
      <c r="BM524" s="1179"/>
      <c r="BN524" s="1179"/>
      <c r="BO524" s="1179"/>
      <c r="BP524" s="1179"/>
      <c r="BQ524" s="1179"/>
      <c r="BR524" s="1179"/>
      <c r="BS524" s="1179"/>
      <c r="BT524" s="1179"/>
      <c r="BU524" s="1179"/>
      <c r="BV524" s="1179"/>
      <c r="BW524" s="1179"/>
      <c r="BX524" s="1179"/>
      <c r="BY524" s="1179"/>
      <c r="BZ524" s="1179"/>
      <c r="CA524" s="1179"/>
      <c r="CB524" s="1179"/>
      <c r="CC524" s="1179"/>
      <c r="CD524" s="1179"/>
      <c r="CE524" s="1179"/>
    </row>
    <row r="525" spans="1:83" s="27" customFormat="1" ht="15.75">
      <c r="A525" s="26"/>
      <c r="C525" s="168"/>
      <c r="D525" s="168"/>
      <c r="E525" s="764"/>
      <c r="F525" s="764"/>
      <c r="G525" s="764"/>
      <c r="H525" s="764"/>
      <c r="I525" s="764"/>
      <c r="J525" s="764"/>
      <c r="K525" s="764"/>
      <c r="L525" s="19"/>
      <c r="M525" s="19"/>
      <c r="N525" s="19"/>
      <c r="O525" s="19"/>
      <c r="P525" s="19"/>
      <c r="Q525" s="19"/>
      <c r="R525" s="19"/>
      <c r="S525" s="19"/>
      <c r="T525" s="19"/>
      <c r="U525" s="1126"/>
      <c r="V525" s="1126"/>
      <c r="W525" s="1126"/>
      <c r="X525" s="1126"/>
      <c r="Y525" s="1126"/>
      <c r="Z525" s="1126"/>
      <c r="AA525" s="1126"/>
      <c r="AB525" s="1126"/>
      <c r="AC525" s="1126"/>
      <c r="AD525" s="1126"/>
      <c r="AE525" s="1126"/>
      <c r="AF525" s="1126"/>
      <c r="AG525" s="1126"/>
      <c r="AH525" s="1126"/>
      <c r="AI525" s="1126"/>
      <c r="AJ525" s="1126"/>
      <c r="AK525" s="1126"/>
      <c r="AL525" s="1126"/>
      <c r="AM525" s="1126"/>
      <c r="AN525" s="1126"/>
      <c r="AO525" s="1126"/>
      <c r="AP525" s="1126"/>
      <c r="AQ525" s="1126"/>
      <c r="AR525" s="1126"/>
      <c r="AS525" s="1179"/>
      <c r="AT525" s="1179"/>
      <c r="AU525" s="1179"/>
      <c r="AV525" s="1179"/>
      <c r="AW525" s="1179"/>
      <c r="AX525" s="1179"/>
      <c r="AY525" s="1179"/>
      <c r="AZ525" s="1179"/>
      <c r="BA525" s="1179"/>
      <c r="BB525" s="1179"/>
      <c r="BC525" s="1179"/>
      <c r="BD525" s="1179"/>
      <c r="BE525" s="1179"/>
      <c r="BF525" s="1179"/>
      <c r="BG525" s="1179"/>
      <c r="BH525" s="1179"/>
      <c r="BI525" s="1179"/>
      <c r="BJ525" s="1179"/>
      <c r="BK525" s="1179"/>
      <c r="BL525" s="1179"/>
      <c r="BM525" s="1179"/>
      <c r="BN525" s="1179"/>
      <c r="BO525" s="1179"/>
      <c r="BP525" s="1179"/>
      <c r="BQ525" s="1179"/>
      <c r="BR525" s="1179"/>
      <c r="BS525" s="1179"/>
      <c r="BT525" s="1179"/>
      <c r="BU525" s="1179"/>
      <c r="BV525" s="1179"/>
      <c r="BW525" s="1179"/>
      <c r="BX525" s="1179"/>
      <c r="BY525" s="1179"/>
      <c r="BZ525" s="1179"/>
      <c r="CA525" s="1179"/>
      <c r="CB525" s="1179"/>
      <c r="CC525" s="1179"/>
      <c r="CD525" s="1179"/>
      <c r="CE525" s="1179"/>
    </row>
    <row r="526" spans="1:83" s="27" customFormat="1" ht="15.75">
      <c r="A526" s="26"/>
      <c r="C526" s="168"/>
      <c r="D526" s="168"/>
      <c r="E526" s="764"/>
      <c r="F526" s="764"/>
      <c r="G526" s="764"/>
      <c r="H526" s="764"/>
      <c r="I526" s="764"/>
      <c r="J526" s="764"/>
      <c r="K526" s="764"/>
      <c r="L526" s="19"/>
      <c r="M526" s="19"/>
      <c r="N526" s="19"/>
      <c r="O526" s="19"/>
      <c r="P526" s="19"/>
      <c r="Q526" s="19"/>
      <c r="R526" s="19"/>
      <c r="S526" s="19"/>
      <c r="T526" s="19"/>
      <c r="U526" s="1126"/>
      <c r="V526" s="1126"/>
      <c r="W526" s="1126"/>
      <c r="X526" s="1126"/>
      <c r="Y526" s="1126"/>
      <c r="Z526" s="1126"/>
      <c r="AA526" s="1126"/>
      <c r="AB526" s="1126"/>
      <c r="AC526" s="1126"/>
      <c r="AD526" s="1126"/>
      <c r="AE526" s="1126"/>
      <c r="AF526" s="1126"/>
      <c r="AG526" s="1126"/>
      <c r="AH526" s="1126"/>
      <c r="AI526" s="1126"/>
      <c r="AJ526" s="1126"/>
      <c r="AK526" s="1126"/>
      <c r="AL526" s="1126"/>
      <c r="AM526" s="1126"/>
      <c r="AN526" s="1126"/>
      <c r="AO526" s="1126"/>
      <c r="AP526" s="1126"/>
      <c r="AQ526" s="1126"/>
      <c r="AR526" s="1126"/>
      <c r="AS526" s="1179"/>
      <c r="AT526" s="1179"/>
      <c r="AU526" s="1179"/>
      <c r="AV526" s="1179"/>
      <c r="AW526" s="1179"/>
      <c r="AX526" s="1179"/>
      <c r="AY526" s="1179"/>
      <c r="AZ526" s="1179"/>
      <c r="BA526" s="1179"/>
      <c r="BB526" s="1179"/>
      <c r="BC526" s="1179"/>
      <c r="BD526" s="1179"/>
      <c r="BE526" s="1179"/>
      <c r="BF526" s="1179"/>
      <c r="BG526" s="1179"/>
      <c r="BH526" s="1179"/>
      <c r="BI526" s="1179"/>
      <c r="BJ526" s="1179"/>
      <c r="BK526" s="1179"/>
      <c r="BL526" s="1179"/>
      <c r="BM526" s="1179"/>
      <c r="BN526" s="1179"/>
      <c r="BO526" s="1179"/>
      <c r="BP526" s="1179"/>
      <c r="BQ526" s="1179"/>
      <c r="BR526" s="1179"/>
      <c r="BS526" s="1179"/>
      <c r="BT526" s="1179"/>
      <c r="BU526" s="1179"/>
      <c r="BV526" s="1179"/>
      <c r="BW526" s="1179"/>
      <c r="BX526" s="1179"/>
      <c r="BY526" s="1179"/>
      <c r="BZ526" s="1179"/>
      <c r="CA526" s="1179"/>
      <c r="CB526" s="1179"/>
      <c r="CC526" s="1179"/>
      <c r="CD526" s="1179"/>
      <c r="CE526" s="1179"/>
    </row>
    <row r="527" spans="1:83" s="27" customFormat="1" ht="15.75">
      <c r="A527" s="26"/>
      <c r="C527" s="168"/>
      <c r="D527" s="168"/>
      <c r="E527" s="764"/>
      <c r="F527" s="764"/>
      <c r="G527" s="764"/>
      <c r="H527" s="764"/>
      <c r="I527" s="764"/>
      <c r="J527" s="764"/>
      <c r="K527" s="764"/>
      <c r="L527" s="19"/>
      <c r="M527" s="19"/>
      <c r="N527" s="19"/>
      <c r="O527" s="19"/>
      <c r="P527" s="19"/>
      <c r="Q527" s="19"/>
      <c r="R527" s="19"/>
      <c r="S527" s="19"/>
      <c r="T527" s="19"/>
      <c r="U527" s="1126"/>
      <c r="V527" s="1126"/>
      <c r="W527" s="1126"/>
      <c r="X527" s="1126"/>
      <c r="Y527" s="1126"/>
      <c r="Z527" s="1126"/>
      <c r="AA527" s="1126"/>
      <c r="AB527" s="1126"/>
      <c r="AC527" s="1126"/>
      <c r="AD527" s="1126"/>
      <c r="AE527" s="1126"/>
      <c r="AF527" s="1126"/>
      <c r="AG527" s="1126"/>
      <c r="AH527" s="1126"/>
      <c r="AI527" s="1126"/>
      <c r="AJ527" s="1126"/>
      <c r="AK527" s="1126"/>
      <c r="AL527" s="1126"/>
      <c r="AM527" s="1126"/>
      <c r="AN527" s="1126"/>
      <c r="AO527" s="1126"/>
      <c r="AP527" s="1126"/>
      <c r="AQ527" s="1126"/>
      <c r="AR527" s="1126"/>
      <c r="AS527" s="1179"/>
      <c r="AT527" s="1179"/>
      <c r="AU527" s="1179"/>
      <c r="AV527" s="1179"/>
      <c r="AW527" s="1179"/>
      <c r="AX527" s="1179"/>
      <c r="AY527" s="1179"/>
      <c r="AZ527" s="1179"/>
      <c r="BA527" s="1179"/>
      <c r="BB527" s="1179"/>
      <c r="BC527" s="1179"/>
      <c r="BD527" s="1179"/>
      <c r="BE527" s="1179"/>
      <c r="BF527" s="1179"/>
      <c r="BG527" s="1179"/>
      <c r="BH527" s="1179"/>
      <c r="BI527" s="1179"/>
      <c r="BJ527" s="1179"/>
      <c r="BK527" s="1179"/>
      <c r="BL527" s="1179"/>
      <c r="BM527" s="1179"/>
      <c r="BN527" s="1179"/>
      <c r="BO527" s="1179"/>
      <c r="BP527" s="1179"/>
      <c r="BQ527" s="1179"/>
      <c r="BR527" s="1179"/>
      <c r="BS527" s="1179"/>
      <c r="BT527" s="1179"/>
      <c r="BU527" s="1179"/>
      <c r="BV527" s="1179"/>
      <c r="BW527" s="1179"/>
      <c r="BX527" s="1179"/>
      <c r="BY527" s="1179"/>
      <c r="BZ527" s="1179"/>
      <c r="CA527" s="1179"/>
      <c r="CB527" s="1179"/>
      <c r="CC527" s="1179"/>
      <c r="CD527" s="1179"/>
      <c r="CE527" s="1179"/>
    </row>
    <row r="528" spans="1:83" s="27" customFormat="1" ht="15.75">
      <c r="A528" s="26"/>
      <c r="C528" s="168"/>
      <c r="D528" s="168"/>
      <c r="E528" s="764"/>
      <c r="F528" s="764"/>
      <c r="G528" s="764"/>
      <c r="H528" s="764"/>
      <c r="I528" s="764"/>
      <c r="J528" s="764"/>
      <c r="K528" s="764"/>
      <c r="L528" s="19"/>
      <c r="M528" s="19"/>
      <c r="N528" s="19"/>
      <c r="O528" s="19"/>
      <c r="P528" s="19"/>
      <c r="Q528" s="19"/>
      <c r="R528" s="19"/>
      <c r="S528" s="19"/>
      <c r="T528" s="19"/>
      <c r="U528" s="1126"/>
      <c r="V528" s="1126"/>
      <c r="W528" s="1126"/>
      <c r="X528" s="1126"/>
      <c r="Y528" s="1126"/>
      <c r="Z528" s="1126"/>
      <c r="AA528" s="1126"/>
      <c r="AB528" s="1126"/>
      <c r="AC528" s="1126"/>
      <c r="AD528" s="1126"/>
      <c r="AE528" s="1126"/>
      <c r="AF528" s="1126"/>
      <c r="AG528" s="1126"/>
      <c r="AH528" s="1126"/>
      <c r="AI528" s="1126"/>
      <c r="AJ528" s="1126"/>
      <c r="AK528" s="1126"/>
      <c r="AL528" s="1126"/>
      <c r="AM528" s="1126"/>
      <c r="AN528" s="1126"/>
      <c r="AO528" s="1126"/>
      <c r="AP528" s="1126"/>
      <c r="AQ528" s="1126"/>
      <c r="AR528" s="1126"/>
      <c r="AS528" s="1179"/>
      <c r="AT528" s="1179"/>
      <c r="AU528" s="1179"/>
      <c r="AV528" s="1179"/>
      <c r="AW528" s="1179"/>
      <c r="AX528" s="1179"/>
      <c r="AY528" s="1179"/>
      <c r="AZ528" s="1179"/>
      <c r="BA528" s="1179"/>
      <c r="BB528" s="1179"/>
      <c r="BC528" s="1179"/>
      <c r="BD528" s="1179"/>
      <c r="BE528" s="1179"/>
      <c r="BF528" s="1179"/>
      <c r="BG528" s="1179"/>
      <c r="BH528" s="1179"/>
      <c r="BI528" s="1179"/>
      <c r="BJ528" s="1179"/>
      <c r="BK528" s="1179"/>
      <c r="BL528" s="1179"/>
      <c r="BM528" s="1179"/>
      <c r="BN528" s="1179"/>
      <c r="BO528" s="1179"/>
      <c r="BP528" s="1179"/>
      <c r="BQ528" s="1179"/>
      <c r="BR528" s="1179"/>
      <c r="BS528" s="1179"/>
      <c r="BT528" s="1179"/>
      <c r="BU528" s="1179"/>
      <c r="BV528" s="1179"/>
      <c r="BW528" s="1179"/>
      <c r="BX528" s="1179"/>
      <c r="BY528" s="1179"/>
      <c r="BZ528" s="1179"/>
      <c r="CA528" s="1179"/>
      <c r="CB528" s="1179"/>
      <c r="CC528" s="1179"/>
      <c r="CD528" s="1179"/>
      <c r="CE528" s="1179"/>
    </row>
    <row r="529" spans="1:83" s="27" customFormat="1" ht="15.75">
      <c r="A529" s="26"/>
      <c r="C529" s="168"/>
      <c r="D529" s="168"/>
      <c r="E529" s="764"/>
      <c r="F529" s="764"/>
      <c r="G529" s="764"/>
      <c r="H529" s="764"/>
      <c r="I529" s="764"/>
      <c r="J529" s="764"/>
      <c r="K529" s="764"/>
      <c r="L529" s="19"/>
      <c r="M529" s="19"/>
      <c r="N529" s="19"/>
      <c r="O529" s="19"/>
      <c r="P529" s="19"/>
      <c r="Q529" s="19"/>
      <c r="R529" s="19"/>
      <c r="S529" s="19"/>
      <c r="T529" s="19"/>
      <c r="U529" s="1126"/>
      <c r="V529" s="1126"/>
      <c r="W529" s="1126"/>
      <c r="X529" s="1126"/>
      <c r="Y529" s="1126"/>
      <c r="Z529" s="1126"/>
      <c r="AA529" s="1126"/>
      <c r="AB529" s="1126"/>
      <c r="AC529" s="1126"/>
      <c r="AD529" s="1126"/>
      <c r="AE529" s="1126"/>
      <c r="AF529" s="1126"/>
      <c r="AG529" s="1126"/>
      <c r="AH529" s="1126"/>
      <c r="AI529" s="1126"/>
      <c r="AJ529" s="1126"/>
      <c r="AK529" s="1126"/>
      <c r="AL529" s="1126"/>
      <c r="AM529" s="1126"/>
      <c r="AN529" s="1126"/>
      <c r="AO529" s="1126"/>
      <c r="AP529" s="1126"/>
      <c r="AQ529" s="1126"/>
      <c r="AR529" s="1126"/>
      <c r="AS529" s="1179"/>
      <c r="AT529" s="1179"/>
      <c r="AU529" s="1179"/>
      <c r="AV529" s="1179"/>
      <c r="AW529" s="1179"/>
      <c r="AX529" s="1179"/>
      <c r="AY529" s="1179"/>
      <c r="AZ529" s="1179"/>
      <c r="BA529" s="1179"/>
      <c r="BB529" s="1179"/>
      <c r="BC529" s="1179"/>
      <c r="BD529" s="1179"/>
      <c r="BE529" s="1179"/>
      <c r="BF529" s="1179"/>
      <c r="BG529" s="1179"/>
      <c r="BH529" s="1179"/>
      <c r="BI529" s="1179"/>
      <c r="BJ529" s="1179"/>
      <c r="BK529" s="1179"/>
      <c r="BL529" s="1179"/>
      <c r="BM529" s="1179"/>
      <c r="BN529" s="1179"/>
      <c r="BO529" s="1179"/>
      <c r="BP529" s="1179"/>
      <c r="BQ529" s="1179"/>
      <c r="BR529" s="1179"/>
      <c r="BS529" s="1179"/>
      <c r="BT529" s="1179"/>
      <c r="BU529" s="1179"/>
      <c r="BV529" s="1179"/>
      <c r="BW529" s="1179"/>
      <c r="BX529" s="1179"/>
      <c r="BY529" s="1179"/>
      <c r="BZ529" s="1179"/>
      <c r="CA529" s="1179"/>
      <c r="CB529" s="1179"/>
      <c r="CC529" s="1179"/>
      <c r="CD529" s="1179"/>
      <c r="CE529" s="1179"/>
    </row>
    <row r="530" spans="1:83" s="27" customFormat="1" ht="15.75">
      <c r="A530" s="26"/>
      <c r="C530" s="168"/>
      <c r="D530" s="168"/>
      <c r="E530" s="764"/>
      <c r="F530" s="764"/>
      <c r="G530" s="764"/>
      <c r="H530" s="764"/>
      <c r="I530" s="764"/>
      <c r="J530" s="764"/>
      <c r="K530" s="764"/>
      <c r="L530" s="19"/>
      <c r="M530" s="19"/>
      <c r="N530" s="19"/>
      <c r="O530" s="19"/>
      <c r="P530" s="19"/>
      <c r="Q530" s="19"/>
      <c r="R530" s="19"/>
      <c r="S530" s="19"/>
      <c r="T530" s="19"/>
      <c r="U530" s="1126"/>
      <c r="V530" s="1126"/>
      <c r="W530" s="1126"/>
      <c r="X530" s="1126"/>
      <c r="Y530" s="1126"/>
      <c r="Z530" s="1126"/>
      <c r="AA530" s="1126"/>
      <c r="AB530" s="1126"/>
      <c r="AC530" s="1126"/>
      <c r="AD530" s="1126"/>
      <c r="AE530" s="1126"/>
      <c r="AF530" s="1126"/>
      <c r="AG530" s="1126"/>
      <c r="AH530" s="1126"/>
      <c r="AI530" s="1126"/>
      <c r="AJ530" s="1126"/>
      <c r="AK530" s="1126"/>
      <c r="AL530" s="1126"/>
      <c r="AM530" s="1126"/>
      <c r="AN530" s="1126"/>
      <c r="AO530" s="1126"/>
      <c r="AP530" s="1126"/>
      <c r="AQ530" s="1126"/>
      <c r="AR530" s="1126"/>
      <c r="AS530" s="1179"/>
      <c r="AT530" s="1179"/>
      <c r="AU530" s="1179"/>
      <c r="AV530" s="1179"/>
      <c r="AW530" s="1179"/>
      <c r="AX530" s="1179"/>
      <c r="AY530" s="1179"/>
      <c r="AZ530" s="1179"/>
      <c r="BA530" s="1179"/>
      <c r="BB530" s="1179"/>
      <c r="BC530" s="1179"/>
      <c r="BD530" s="1179"/>
      <c r="BE530" s="1179"/>
      <c r="BF530" s="1179"/>
      <c r="BG530" s="1179"/>
      <c r="BH530" s="1179"/>
      <c r="BI530" s="1179"/>
      <c r="BJ530" s="1179"/>
      <c r="BK530" s="1179"/>
      <c r="BL530" s="1179"/>
      <c r="BM530" s="1179"/>
      <c r="BN530" s="1179"/>
      <c r="BO530" s="1179"/>
      <c r="BP530" s="1179"/>
      <c r="BQ530" s="1179"/>
      <c r="BR530" s="1179"/>
      <c r="BS530" s="1179"/>
      <c r="BT530" s="1179"/>
      <c r="BU530" s="1179"/>
      <c r="BV530" s="1179"/>
      <c r="BW530" s="1179"/>
      <c r="BX530" s="1179"/>
      <c r="BY530" s="1179"/>
      <c r="BZ530" s="1179"/>
      <c r="CA530" s="1179"/>
      <c r="CB530" s="1179"/>
      <c r="CC530" s="1179"/>
      <c r="CD530" s="1179"/>
      <c r="CE530" s="1179"/>
    </row>
    <row r="531" spans="1:83" s="27" customFormat="1" ht="15.75">
      <c r="A531" s="26"/>
      <c r="C531" s="168"/>
      <c r="D531" s="168"/>
      <c r="E531" s="764"/>
      <c r="F531" s="764"/>
      <c r="G531" s="764"/>
      <c r="H531" s="764"/>
      <c r="I531" s="764"/>
      <c r="J531" s="764"/>
      <c r="K531" s="764"/>
      <c r="L531" s="19"/>
      <c r="M531" s="19"/>
      <c r="N531" s="19"/>
      <c r="O531" s="19"/>
      <c r="P531" s="19"/>
      <c r="Q531" s="19"/>
      <c r="R531" s="19"/>
      <c r="S531" s="19"/>
      <c r="T531" s="19"/>
      <c r="U531" s="1126"/>
      <c r="V531" s="1126"/>
      <c r="W531" s="1126"/>
      <c r="X531" s="1126"/>
      <c r="Y531" s="1126"/>
      <c r="Z531" s="1126"/>
      <c r="AA531" s="1126"/>
      <c r="AB531" s="1126"/>
      <c r="AC531" s="1126"/>
      <c r="AD531" s="1126"/>
      <c r="AE531" s="1126"/>
      <c r="AF531" s="1126"/>
      <c r="AG531" s="1126"/>
      <c r="AH531" s="1126"/>
      <c r="AI531" s="1126"/>
      <c r="AJ531" s="1126"/>
      <c r="AK531" s="1126"/>
      <c r="AL531" s="1126"/>
      <c r="AM531" s="1126"/>
      <c r="AN531" s="1126"/>
      <c r="AO531" s="1126"/>
      <c r="AP531" s="1126"/>
      <c r="AQ531" s="1126"/>
      <c r="AR531" s="1126"/>
      <c r="AS531" s="1179"/>
      <c r="AT531" s="1179"/>
      <c r="AU531" s="1179"/>
      <c r="AV531" s="1179"/>
      <c r="AW531" s="1179"/>
      <c r="AX531" s="1179"/>
      <c r="AY531" s="1179"/>
      <c r="AZ531" s="1179"/>
      <c r="BA531" s="1179"/>
      <c r="BB531" s="1179"/>
      <c r="BC531" s="1179"/>
      <c r="BD531" s="1179"/>
      <c r="BE531" s="1179"/>
      <c r="BF531" s="1179"/>
      <c r="BG531" s="1179"/>
      <c r="BH531" s="1179"/>
      <c r="BI531" s="1179"/>
      <c r="BJ531" s="1179"/>
      <c r="BK531" s="1179"/>
      <c r="BL531" s="1179"/>
      <c r="BM531" s="1179"/>
      <c r="BN531" s="1179"/>
      <c r="BO531" s="1179"/>
      <c r="BP531" s="1179"/>
      <c r="BQ531" s="1179"/>
      <c r="BR531" s="1179"/>
      <c r="BS531" s="1179"/>
      <c r="BT531" s="1179"/>
      <c r="BU531" s="1179"/>
      <c r="BV531" s="1179"/>
      <c r="BW531" s="1179"/>
      <c r="BX531" s="1179"/>
      <c r="BY531" s="1179"/>
      <c r="BZ531" s="1179"/>
      <c r="CA531" s="1179"/>
      <c r="CB531" s="1179"/>
      <c r="CC531" s="1179"/>
      <c r="CD531" s="1179"/>
      <c r="CE531" s="1179"/>
    </row>
    <row r="532" spans="1:83" s="27" customFormat="1" ht="15.75">
      <c r="A532" s="26"/>
      <c r="C532" s="168"/>
      <c r="D532" s="168"/>
      <c r="E532" s="764"/>
      <c r="F532" s="764"/>
      <c r="G532" s="764"/>
      <c r="H532" s="764"/>
      <c r="I532" s="764"/>
      <c r="J532" s="764"/>
      <c r="K532" s="764"/>
      <c r="L532" s="19"/>
      <c r="M532" s="19"/>
      <c r="N532" s="19"/>
      <c r="O532" s="19"/>
      <c r="P532" s="19"/>
      <c r="Q532" s="19"/>
      <c r="R532" s="19"/>
      <c r="S532" s="19"/>
      <c r="T532" s="19"/>
      <c r="U532" s="1126"/>
      <c r="V532" s="1126"/>
      <c r="W532" s="1126"/>
      <c r="X532" s="1126"/>
      <c r="Y532" s="1126"/>
      <c r="Z532" s="1126"/>
      <c r="AA532" s="1126"/>
      <c r="AB532" s="1126"/>
      <c r="AC532" s="1126"/>
      <c r="AD532" s="1126"/>
      <c r="AE532" s="1126"/>
      <c r="AF532" s="1126"/>
      <c r="AG532" s="1126"/>
      <c r="AH532" s="1126"/>
      <c r="AI532" s="1126"/>
      <c r="AJ532" s="1126"/>
      <c r="AK532" s="1126"/>
      <c r="AL532" s="1126"/>
      <c r="AM532" s="1126"/>
      <c r="AN532" s="1126"/>
      <c r="AO532" s="1126"/>
      <c r="AP532" s="1126"/>
      <c r="AQ532" s="1126"/>
      <c r="AR532" s="1126"/>
      <c r="AS532" s="1179"/>
      <c r="AT532" s="1179"/>
      <c r="AU532" s="1179"/>
      <c r="AV532" s="1179"/>
      <c r="AW532" s="1179"/>
      <c r="AX532" s="1179"/>
      <c r="AY532" s="1179"/>
      <c r="AZ532" s="1179"/>
      <c r="BA532" s="1179"/>
      <c r="BB532" s="1179"/>
      <c r="BC532" s="1179"/>
      <c r="BD532" s="1179"/>
      <c r="BE532" s="1179"/>
      <c r="BF532" s="1179"/>
      <c r="BG532" s="1179"/>
      <c r="BH532" s="1179"/>
      <c r="BI532" s="1179"/>
      <c r="BJ532" s="1179"/>
      <c r="BK532" s="1179"/>
      <c r="BL532" s="1179"/>
      <c r="BM532" s="1179"/>
      <c r="BN532" s="1179"/>
      <c r="BO532" s="1179"/>
      <c r="BP532" s="1179"/>
      <c r="BQ532" s="1179"/>
      <c r="BR532" s="1179"/>
      <c r="BS532" s="1179"/>
      <c r="BT532" s="1179"/>
      <c r="BU532" s="1179"/>
      <c r="BV532" s="1179"/>
      <c r="BW532" s="1179"/>
      <c r="BX532" s="1179"/>
      <c r="BY532" s="1179"/>
      <c r="BZ532" s="1179"/>
      <c r="CA532" s="1179"/>
      <c r="CB532" s="1179"/>
      <c r="CC532" s="1179"/>
      <c r="CD532" s="1179"/>
      <c r="CE532" s="1179"/>
    </row>
    <row r="533" spans="1:83" s="27" customFormat="1" ht="15.75">
      <c r="A533" s="26"/>
      <c r="C533" s="168"/>
      <c r="D533" s="168"/>
      <c r="E533" s="764"/>
      <c r="F533" s="764"/>
      <c r="G533" s="764"/>
      <c r="H533" s="764"/>
      <c r="I533" s="764"/>
      <c r="J533" s="764"/>
      <c r="K533" s="764"/>
      <c r="L533" s="19"/>
      <c r="M533" s="19"/>
      <c r="N533" s="19"/>
      <c r="O533" s="19"/>
      <c r="P533" s="19"/>
      <c r="Q533" s="19"/>
      <c r="R533" s="19"/>
      <c r="S533" s="19"/>
      <c r="T533" s="19"/>
      <c r="U533" s="1126"/>
      <c r="V533" s="1126"/>
      <c r="W533" s="1126"/>
      <c r="X533" s="1126"/>
      <c r="Y533" s="1126"/>
      <c r="Z533" s="1126"/>
      <c r="AA533" s="1126"/>
      <c r="AB533" s="1126"/>
      <c r="AC533" s="1126"/>
      <c r="AD533" s="1126"/>
      <c r="AE533" s="1126"/>
      <c r="AF533" s="1126"/>
      <c r="AG533" s="1126"/>
      <c r="AH533" s="1126"/>
      <c r="AI533" s="1126"/>
      <c r="AJ533" s="1126"/>
      <c r="AK533" s="1126"/>
      <c r="AL533" s="1126"/>
      <c r="AM533" s="1126"/>
      <c r="AN533" s="1126"/>
      <c r="AO533" s="1126"/>
      <c r="AP533" s="1126"/>
      <c r="AQ533" s="1126"/>
      <c r="AR533" s="1126"/>
      <c r="AS533" s="1179"/>
      <c r="AT533" s="1179"/>
      <c r="AU533" s="1179"/>
      <c r="AV533" s="1179"/>
      <c r="AW533" s="1179"/>
      <c r="AX533" s="1179"/>
      <c r="AY533" s="1179"/>
      <c r="AZ533" s="1179"/>
      <c r="BA533" s="1179"/>
      <c r="BB533" s="1179"/>
      <c r="BC533" s="1179"/>
      <c r="BD533" s="1179"/>
      <c r="BE533" s="1179"/>
      <c r="BF533" s="1179"/>
      <c r="BG533" s="1179"/>
      <c r="BH533" s="1179"/>
      <c r="BI533" s="1179"/>
      <c r="BJ533" s="1179"/>
      <c r="BK533" s="1179"/>
      <c r="BL533" s="1179"/>
      <c r="BM533" s="1179"/>
      <c r="BN533" s="1179"/>
      <c r="BO533" s="1179"/>
      <c r="BP533" s="1179"/>
      <c r="BQ533" s="1179"/>
      <c r="BR533" s="1179"/>
      <c r="BS533" s="1179"/>
      <c r="BT533" s="1179"/>
      <c r="BU533" s="1179"/>
      <c r="BV533" s="1179"/>
      <c r="BW533" s="1179"/>
      <c r="BX533" s="1179"/>
      <c r="BY533" s="1179"/>
      <c r="BZ533" s="1179"/>
      <c r="CA533" s="1179"/>
      <c r="CB533" s="1179"/>
      <c r="CC533" s="1179"/>
      <c r="CD533" s="1179"/>
      <c r="CE533" s="1179"/>
    </row>
    <row r="534" spans="1:83" s="27" customFormat="1" ht="15.75">
      <c r="A534" s="26"/>
      <c r="C534" s="168"/>
      <c r="D534" s="168"/>
      <c r="E534" s="764"/>
      <c r="F534" s="764"/>
      <c r="G534" s="764"/>
      <c r="H534" s="764"/>
      <c r="I534" s="764"/>
      <c r="J534" s="764"/>
      <c r="K534" s="764"/>
      <c r="L534" s="19"/>
      <c r="M534" s="19"/>
      <c r="N534" s="19"/>
      <c r="O534" s="19"/>
      <c r="P534" s="19"/>
      <c r="Q534" s="19"/>
      <c r="R534" s="19"/>
      <c r="S534" s="19"/>
      <c r="T534" s="19"/>
      <c r="U534" s="1126"/>
      <c r="V534" s="1126"/>
      <c r="W534" s="1126"/>
      <c r="X534" s="1126"/>
      <c r="Y534" s="1126"/>
      <c r="Z534" s="1126"/>
      <c r="AA534" s="1126"/>
      <c r="AB534" s="1126"/>
      <c r="AC534" s="1126"/>
      <c r="AD534" s="1126"/>
      <c r="AE534" s="1126"/>
      <c r="AF534" s="1126"/>
      <c r="AG534" s="1126"/>
      <c r="AH534" s="1126"/>
      <c r="AI534" s="1126"/>
      <c r="AJ534" s="1126"/>
      <c r="AK534" s="1126"/>
      <c r="AL534" s="1126"/>
      <c r="AM534" s="1126"/>
      <c r="AN534" s="1126"/>
      <c r="AO534" s="1126"/>
      <c r="AP534" s="1126"/>
      <c r="AQ534" s="1126"/>
      <c r="AR534" s="1126"/>
      <c r="AS534" s="1179"/>
      <c r="AT534" s="1179"/>
      <c r="AU534" s="1179"/>
      <c r="AV534" s="1179"/>
      <c r="AW534" s="1179"/>
      <c r="AX534" s="1179"/>
      <c r="AY534" s="1179"/>
      <c r="AZ534" s="1179"/>
      <c r="BA534" s="1179"/>
      <c r="BB534" s="1179"/>
      <c r="BC534" s="1179"/>
      <c r="BD534" s="1179"/>
      <c r="BE534" s="1179"/>
      <c r="BF534" s="1179"/>
      <c r="BG534" s="1179"/>
      <c r="BH534" s="1179"/>
      <c r="BI534" s="1179"/>
      <c r="BJ534" s="1179"/>
      <c r="BK534" s="1179"/>
      <c r="BL534" s="1179"/>
      <c r="BM534" s="1179"/>
      <c r="BN534" s="1179"/>
      <c r="BO534" s="1179"/>
      <c r="BP534" s="1179"/>
      <c r="BQ534" s="1179"/>
      <c r="BR534" s="1179"/>
      <c r="BS534" s="1179"/>
      <c r="BT534" s="1179"/>
      <c r="BU534" s="1179"/>
      <c r="BV534" s="1179"/>
      <c r="BW534" s="1179"/>
      <c r="BX534" s="1179"/>
      <c r="BY534" s="1179"/>
      <c r="BZ534" s="1179"/>
      <c r="CA534" s="1179"/>
      <c r="CB534" s="1179"/>
      <c r="CC534" s="1179"/>
      <c r="CD534" s="1179"/>
      <c r="CE534" s="1179"/>
    </row>
    <row r="535" spans="1:83" s="27" customFormat="1" ht="15.75">
      <c r="A535" s="26"/>
      <c r="C535" s="168"/>
      <c r="D535" s="168"/>
      <c r="E535" s="764"/>
      <c r="F535" s="764"/>
      <c r="G535" s="764"/>
      <c r="H535" s="764"/>
      <c r="I535" s="764"/>
      <c r="J535" s="764"/>
      <c r="K535" s="764"/>
      <c r="L535" s="19"/>
      <c r="M535" s="19"/>
      <c r="N535" s="19"/>
      <c r="O535" s="19"/>
      <c r="P535" s="19"/>
      <c r="Q535" s="19"/>
      <c r="R535" s="19"/>
      <c r="S535" s="19"/>
      <c r="T535" s="19"/>
      <c r="U535" s="1126"/>
      <c r="V535" s="1126"/>
      <c r="W535" s="1126"/>
      <c r="X535" s="1126"/>
      <c r="Y535" s="1126"/>
      <c r="Z535" s="1126"/>
      <c r="AA535" s="1126"/>
      <c r="AB535" s="1126"/>
      <c r="AC535" s="1126"/>
      <c r="AD535" s="1126"/>
      <c r="AE535" s="1126"/>
      <c r="AF535" s="1126"/>
      <c r="AG535" s="1126"/>
      <c r="AH535" s="1126"/>
      <c r="AI535" s="1126"/>
      <c r="AJ535" s="1126"/>
      <c r="AK535" s="1126"/>
      <c r="AL535" s="1126"/>
      <c r="AM535" s="1126"/>
      <c r="AN535" s="1126"/>
      <c r="AO535" s="1126"/>
      <c r="AP535" s="1126"/>
      <c r="AQ535" s="1126"/>
      <c r="AR535" s="1126"/>
      <c r="AS535" s="1179"/>
      <c r="AT535" s="1179"/>
      <c r="AU535" s="1179"/>
      <c r="AV535" s="1179"/>
      <c r="AW535" s="1179"/>
      <c r="AX535" s="1179"/>
      <c r="AY535" s="1179"/>
      <c r="AZ535" s="1179"/>
      <c r="BA535" s="1179"/>
      <c r="BB535" s="1179"/>
      <c r="BC535" s="1179"/>
      <c r="BD535" s="1179"/>
      <c r="BE535" s="1179"/>
      <c r="BF535" s="1179"/>
      <c r="BG535" s="1179"/>
      <c r="BH535" s="1179"/>
      <c r="BI535" s="1179"/>
      <c r="BJ535" s="1179"/>
      <c r="BK535" s="1179"/>
      <c r="BL535" s="1179"/>
      <c r="BM535" s="1179"/>
      <c r="BN535" s="1179"/>
      <c r="BO535" s="1179"/>
      <c r="BP535" s="1179"/>
      <c r="BQ535" s="1179"/>
      <c r="BR535" s="1179"/>
      <c r="BS535" s="1179"/>
      <c r="BT535" s="1179"/>
      <c r="BU535" s="1179"/>
      <c r="BV535" s="1179"/>
      <c r="BW535" s="1179"/>
      <c r="BX535" s="1179"/>
      <c r="BY535" s="1179"/>
      <c r="BZ535" s="1179"/>
      <c r="CA535" s="1179"/>
      <c r="CB535" s="1179"/>
      <c r="CC535" s="1179"/>
      <c r="CD535" s="1179"/>
      <c r="CE535" s="1179"/>
    </row>
    <row r="536" spans="1:83" s="27" customFormat="1" ht="15.75">
      <c r="A536" s="26"/>
      <c r="C536" s="168"/>
      <c r="D536" s="168"/>
      <c r="E536" s="764"/>
      <c r="F536" s="764"/>
      <c r="G536" s="764"/>
      <c r="H536" s="764"/>
      <c r="I536" s="764"/>
      <c r="J536" s="764"/>
      <c r="K536" s="764"/>
      <c r="L536" s="19"/>
      <c r="M536" s="19"/>
      <c r="N536" s="19"/>
      <c r="O536" s="19"/>
      <c r="P536" s="19"/>
      <c r="Q536" s="19"/>
      <c r="R536" s="19"/>
      <c r="S536" s="19"/>
      <c r="T536" s="19"/>
      <c r="U536" s="1126"/>
      <c r="V536" s="1126"/>
      <c r="W536" s="1126"/>
      <c r="X536" s="1126"/>
      <c r="Y536" s="1126"/>
      <c r="Z536" s="1126"/>
      <c r="AA536" s="1126"/>
      <c r="AB536" s="1126"/>
      <c r="AC536" s="1126"/>
      <c r="AD536" s="1126"/>
      <c r="AE536" s="1126"/>
      <c r="AF536" s="1126"/>
      <c r="AG536" s="1126"/>
      <c r="AH536" s="1126"/>
      <c r="AI536" s="1126"/>
      <c r="AJ536" s="1126"/>
      <c r="AK536" s="1126"/>
      <c r="AL536" s="1126"/>
      <c r="AM536" s="1126"/>
      <c r="AN536" s="1126"/>
      <c r="AO536" s="1126"/>
      <c r="AP536" s="1126"/>
      <c r="AQ536" s="1126"/>
      <c r="AR536" s="1126"/>
      <c r="AS536" s="1179"/>
      <c r="AT536" s="1179"/>
      <c r="AU536" s="1179"/>
      <c r="AV536" s="1179"/>
      <c r="AW536" s="1179"/>
      <c r="AX536" s="1179"/>
      <c r="AY536" s="1179"/>
      <c r="AZ536" s="1179"/>
      <c r="BA536" s="1179"/>
      <c r="BB536" s="1179"/>
      <c r="BC536" s="1179"/>
      <c r="BD536" s="1179"/>
      <c r="BE536" s="1179"/>
      <c r="BF536" s="1179"/>
      <c r="BG536" s="1179"/>
      <c r="BH536" s="1179"/>
      <c r="BI536" s="1179"/>
      <c r="BJ536" s="1179"/>
      <c r="BK536" s="1179"/>
      <c r="BL536" s="1179"/>
      <c r="BM536" s="1179"/>
      <c r="BN536" s="1179"/>
      <c r="BO536" s="1179"/>
      <c r="BP536" s="1179"/>
      <c r="BQ536" s="1179"/>
      <c r="BR536" s="1179"/>
      <c r="BS536" s="1179"/>
      <c r="BT536" s="1179"/>
      <c r="BU536" s="1179"/>
      <c r="BV536" s="1179"/>
      <c r="BW536" s="1179"/>
      <c r="BX536" s="1179"/>
      <c r="BY536" s="1179"/>
      <c r="BZ536" s="1179"/>
      <c r="CA536" s="1179"/>
      <c r="CB536" s="1179"/>
      <c r="CC536" s="1179"/>
      <c r="CD536" s="1179"/>
      <c r="CE536" s="1179"/>
    </row>
    <row r="537" spans="1:83" s="27" customFormat="1" ht="15.75">
      <c r="A537" s="26"/>
      <c r="C537" s="168"/>
      <c r="D537" s="168"/>
      <c r="E537" s="764"/>
      <c r="F537" s="764"/>
      <c r="G537" s="764"/>
      <c r="H537" s="764"/>
      <c r="I537" s="764"/>
      <c r="J537" s="764"/>
      <c r="K537" s="764"/>
      <c r="L537" s="19"/>
      <c r="M537" s="19"/>
      <c r="N537" s="19"/>
      <c r="O537" s="19"/>
      <c r="P537" s="19"/>
      <c r="Q537" s="19"/>
      <c r="R537" s="19"/>
      <c r="S537" s="19"/>
      <c r="T537" s="19"/>
      <c r="U537" s="1126"/>
      <c r="V537" s="1126"/>
      <c r="W537" s="1126"/>
      <c r="X537" s="1126"/>
      <c r="Y537" s="1126"/>
      <c r="Z537" s="1126"/>
      <c r="AA537" s="1126"/>
      <c r="AB537" s="1126"/>
      <c r="AC537" s="1126"/>
      <c r="AD537" s="1126"/>
      <c r="AE537" s="1126"/>
      <c r="AF537" s="1126"/>
      <c r="AG537" s="1126"/>
      <c r="AH537" s="1126"/>
      <c r="AI537" s="1126"/>
      <c r="AJ537" s="1126"/>
      <c r="AK537" s="1126"/>
      <c r="AL537" s="1126"/>
      <c r="AM537" s="1126"/>
      <c r="AN537" s="1126"/>
      <c r="AO537" s="1126"/>
      <c r="AP537" s="1126"/>
      <c r="AQ537" s="1126"/>
      <c r="AR537" s="1126"/>
      <c r="AS537" s="1179"/>
      <c r="AT537" s="1179"/>
      <c r="AU537" s="1179"/>
      <c r="AV537" s="1179"/>
      <c r="AW537" s="1179"/>
      <c r="AX537" s="1179"/>
      <c r="AY537" s="1179"/>
      <c r="AZ537" s="1179"/>
      <c r="BA537" s="1179"/>
      <c r="BB537" s="1179"/>
      <c r="BC537" s="1179"/>
      <c r="BD537" s="1179"/>
      <c r="BE537" s="1179"/>
      <c r="BF537" s="1179"/>
      <c r="BG537" s="1179"/>
      <c r="BH537" s="1179"/>
      <c r="BI537" s="1179"/>
      <c r="BJ537" s="1179"/>
      <c r="BK537" s="1179"/>
      <c r="BL537" s="1179"/>
      <c r="BM537" s="1179"/>
      <c r="BN537" s="1179"/>
      <c r="BO537" s="1179"/>
      <c r="BP537" s="1179"/>
      <c r="BQ537" s="1179"/>
      <c r="BR537" s="1179"/>
      <c r="BS537" s="1179"/>
      <c r="BT537" s="1179"/>
      <c r="BU537" s="1179"/>
      <c r="BV537" s="1179"/>
      <c r="BW537" s="1179"/>
      <c r="BX537" s="1179"/>
      <c r="BY537" s="1179"/>
      <c r="BZ537" s="1179"/>
      <c r="CA537" s="1179"/>
      <c r="CB537" s="1179"/>
      <c r="CC537" s="1179"/>
      <c r="CD537" s="1179"/>
      <c r="CE537" s="1179"/>
    </row>
    <row r="538" spans="1:83" s="27" customFormat="1" ht="15.75">
      <c r="A538" s="26"/>
      <c r="C538" s="168"/>
      <c r="D538" s="168"/>
      <c r="E538" s="764"/>
      <c r="F538" s="764"/>
      <c r="G538" s="764"/>
      <c r="H538" s="764"/>
      <c r="I538" s="764"/>
      <c r="J538" s="764"/>
      <c r="K538" s="764"/>
      <c r="L538" s="19"/>
      <c r="M538" s="19"/>
      <c r="N538" s="19"/>
      <c r="O538" s="19"/>
      <c r="P538" s="19"/>
      <c r="Q538" s="19"/>
      <c r="R538" s="19"/>
      <c r="S538" s="19"/>
      <c r="T538" s="19"/>
      <c r="U538" s="1126"/>
      <c r="V538" s="1126"/>
      <c r="W538" s="1126"/>
      <c r="X538" s="1126"/>
      <c r="Y538" s="1126"/>
      <c r="Z538" s="1126"/>
      <c r="AA538" s="1126"/>
      <c r="AB538" s="1126"/>
      <c r="AC538" s="1126"/>
      <c r="AD538" s="1126"/>
      <c r="AE538" s="1126"/>
      <c r="AF538" s="1126"/>
      <c r="AG538" s="1126"/>
      <c r="AH538" s="1126"/>
      <c r="AI538" s="1126"/>
      <c r="AJ538" s="1126"/>
      <c r="AK538" s="1126"/>
      <c r="AL538" s="1126"/>
      <c r="AM538" s="1126"/>
      <c r="AN538" s="1126"/>
      <c r="AO538" s="1126"/>
      <c r="AP538" s="1126"/>
      <c r="AQ538" s="1126"/>
      <c r="AR538" s="1126"/>
      <c r="AS538" s="1179"/>
      <c r="AT538" s="1179"/>
      <c r="AU538" s="1179"/>
      <c r="AV538" s="1179"/>
      <c r="AW538" s="1179"/>
      <c r="AX538" s="1179"/>
      <c r="AY538" s="1179"/>
      <c r="AZ538" s="1179"/>
      <c r="BA538" s="1179"/>
      <c r="BB538" s="1179"/>
      <c r="BC538" s="1179"/>
      <c r="BD538" s="1179"/>
      <c r="BE538" s="1179"/>
      <c r="BF538" s="1179"/>
      <c r="BG538" s="1179"/>
      <c r="BH538" s="1179"/>
      <c r="BI538" s="1179"/>
      <c r="BJ538" s="1179"/>
      <c r="BK538" s="1179"/>
      <c r="BL538" s="1179"/>
      <c r="BM538" s="1179"/>
      <c r="BN538" s="1179"/>
      <c r="BO538" s="1179"/>
      <c r="BP538" s="1179"/>
      <c r="BQ538" s="1179"/>
      <c r="BR538" s="1179"/>
      <c r="BS538" s="1179"/>
      <c r="BT538" s="1179"/>
      <c r="BU538" s="1179"/>
      <c r="BV538" s="1179"/>
      <c r="BW538" s="1179"/>
      <c r="BX538" s="1179"/>
      <c r="BY538" s="1179"/>
      <c r="BZ538" s="1179"/>
      <c r="CA538" s="1179"/>
      <c r="CB538" s="1179"/>
      <c r="CC538" s="1179"/>
      <c r="CD538" s="1179"/>
      <c r="CE538" s="1179"/>
    </row>
    <row r="539" spans="1:83" s="27" customFormat="1" ht="15.75">
      <c r="A539" s="26"/>
      <c r="C539" s="168"/>
      <c r="D539" s="168"/>
      <c r="E539" s="764"/>
      <c r="F539" s="764"/>
      <c r="G539" s="764"/>
      <c r="H539" s="764"/>
      <c r="I539" s="764"/>
      <c r="J539" s="764"/>
      <c r="K539" s="764"/>
      <c r="L539" s="19"/>
      <c r="M539" s="19"/>
      <c r="N539" s="19"/>
      <c r="O539" s="19"/>
      <c r="P539" s="19"/>
      <c r="Q539" s="19"/>
      <c r="R539" s="19"/>
      <c r="S539" s="19"/>
      <c r="T539" s="19"/>
      <c r="U539" s="1126"/>
      <c r="V539" s="1126"/>
      <c r="W539" s="1126"/>
      <c r="X539" s="1126"/>
      <c r="Y539" s="1126"/>
      <c r="Z539" s="1126"/>
      <c r="AA539" s="1126"/>
      <c r="AB539" s="1126"/>
      <c r="AC539" s="1126"/>
      <c r="AD539" s="1126"/>
      <c r="AE539" s="1126"/>
      <c r="AF539" s="1126"/>
      <c r="AG539" s="1126"/>
      <c r="AH539" s="1126"/>
      <c r="AI539" s="1126"/>
      <c r="AJ539" s="1126"/>
      <c r="AK539" s="1126"/>
      <c r="AL539" s="1126"/>
      <c r="AM539" s="1126"/>
      <c r="AN539" s="1126"/>
      <c r="AO539" s="1126"/>
      <c r="AP539" s="1126"/>
      <c r="AQ539" s="1126"/>
      <c r="AR539" s="1126"/>
      <c r="AS539" s="1179"/>
      <c r="AT539" s="1179"/>
      <c r="AU539" s="1179"/>
      <c r="AV539" s="1179"/>
      <c r="AW539" s="1179"/>
      <c r="AX539" s="1179"/>
      <c r="AY539" s="1179"/>
      <c r="AZ539" s="1179"/>
      <c r="BA539" s="1179"/>
      <c r="BB539" s="1179"/>
      <c r="BC539" s="1179"/>
      <c r="BD539" s="1179"/>
      <c r="BE539" s="1179"/>
      <c r="BF539" s="1179"/>
      <c r="BG539" s="1179"/>
      <c r="BH539" s="1179"/>
      <c r="BI539" s="1179"/>
      <c r="BJ539" s="1179"/>
      <c r="BK539" s="1179"/>
      <c r="BL539" s="1179"/>
      <c r="BM539" s="1179"/>
      <c r="BN539" s="1179"/>
      <c r="BO539" s="1179"/>
      <c r="BP539" s="1179"/>
      <c r="BQ539" s="1179"/>
      <c r="BR539" s="1179"/>
      <c r="BS539" s="1179"/>
      <c r="BT539" s="1179"/>
      <c r="BU539" s="1179"/>
      <c r="BV539" s="1179"/>
      <c r="BW539" s="1179"/>
      <c r="BX539" s="1179"/>
      <c r="BY539" s="1179"/>
      <c r="BZ539" s="1179"/>
      <c r="CA539" s="1179"/>
      <c r="CB539" s="1179"/>
      <c r="CC539" s="1179"/>
      <c r="CD539" s="1179"/>
      <c r="CE539" s="1179"/>
    </row>
    <row r="540" spans="1:83" s="27" customFormat="1" ht="15.75">
      <c r="A540" s="26"/>
      <c r="C540" s="168"/>
      <c r="D540" s="168"/>
      <c r="E540" s="764"/>
      <c r="F540" s="764"/>
      <c r="G540" s="764"/>
      <c r="H540" s="764"/>
      <c r="I540" s="764"/>
      <c r="J540" s="764"/>
      <c r="K540" s="764"/>
      <c r="L540" s="19"/>
      <c r="M540" s="19"/>
      <c r="N540" s="19"/>
      <c r="O540" s="19"/>
      <c r="P540" s="19"/>
      <c r="Q540" s="19"/>
      <c r="R540" s="19"/>
      <c r="S540" s="19"/>
      <c r="T540" s="19"/>
      <c r="U540" s="1126"/>
      <c r="V540" s="1126"/>
      <c r="W540" s="1126"/>
      <c r="X540" s="1126"/>
      <c r="Y540" s="1126"/>
      <c r="Z540" s="1126"/>
      <c r="AA540" s="1126"/>
      <c r="AB540" s="1126"/>
      <c r="AC540" s="1126"/>
      <c r="AD540" s="1126"/>
      <c r="AE540" s="1126"/>
      <c r="AF540" s="1126"/>
      <c r="AG540" s="1126"/>
      <c r="AH540" s="1126"/>
      <c r="AI540" s="1126"/>
      <c r="AJ540" s="1126"/>
      <c r="AK540" s="1126"/>
      <c r="AL540" s="1126"/>
      <c r="AM540" s="1126"/>
      <c r="AN540" s="1126"/>
      <c r="AO540" s="1126"/>
      <c r="AP540" s="1126"/>
      <c r="AQ540" s="1126"/>
      <c r="AR540" s="1126"/>
      <c r="AS540" s="1179"/>
      <c r="AT540" s="1179"/>
      <c r="AU540" s="1179"/>
      <c r="AV540" s="1179"/>
      <c r="AW540" s="1179"/>
      <c r="AX540" s="1179"/>
      <c r="AY540" s="1179"/>
      <c r="AZ540" s="1179"/>
      <c r="BA540" s="1179"/>
      <c r="BB540" s="1179"/>
      <c r="BC540" s="1179"/>
      <c r="BD540" s="1179"/>
      <c r="BE540" s="1179"/>
      <c r="BF540" s="1179"/>
      <c r="BG540" s="1179"/>
      <c r="BH540" s="1179"/>
      <c r="BI540" s="1179"/>
      <c r="BJ540" s="1179"/>
      <c r="BK540" s="1179"/>
      <c r="BL540" s="1179"/>
      <c r="BM540" s="1179"/>
      <c r="BN540" s="1179"/>
      <c r="BO540" s="1179"/>
      <c r="BP540" s="1179"/>
      <c r="BQ540" s="1179"/>
      <c r="BR540" s="1179"/>
      <c r="BS540" s="1179"/>
      <c r="BT540" s="1179"/>
      <c r="BU540" s="1179"/>
      <c r="BV540" s="1179"/>
      <c r="BW540" s="1179"/>
      <c r="BX540" s="1179"/>
      <c r="BY540" s="1179"/>
      <c r="BZ540" s="1179"/>
      <c r="CA540" s="1179"/>
      <c r="CB540" s="1179"/>
      <c r="CC540" s="1179"/>
      <c r="CD540" s="1179"/>
      <c r="CE540" s="1179"/>
    </row>
    <row r="541" spans="1:83" s="27" customFormat="1" ht="15.75">
      <c r="A541" s="26"/>
      <c r="C541" s="168"/>
      <c r="D541" s="168"/>
      <c r="E541" s="764"/>
      <c r="F541" s="764"/>
      <c r="G541" s="764"/>
      <c r="H541" s="764"/>
      <c r="I541" s="764"/>
      <c r="J541" s="764"/>
      <c r="K541" s="764"/>
      <c r="L541" s="19"/>
      <c r="M541" s="19"/>
      <c r="N541" s="19"/>
      <c r="O541" s="19"/>
      <c r="P541" s="19"/>
      <c r="Q541" s="19"/>
      <c r="R541" s="19"/>
      <c r="S541" s="19"/>
      <c r="T541" s="19"/>
      <c r="U541" s="1126"/>
      <c r="V541" s="1126"/>
      <c r="W541" s="1126"/>
      <c r="X541" s="1126"/>
      <c r="Y541" s="1126"/>
      <c r="Z541" s="1126"/>
      <c r="AA541" s="1126"/>
      <c r="AB541" s="1126"/>
      <c r="AC541" s="1126"/>
      <c r="AD541" s="1126"/>
      <c r="AE541" s="1126"/>
      <c r="AF541" s="1126"/>
      <c r="AG541" s="1126"/>
      <c r="AH541" s="1126"/>
      <c r="AI541" s="1126"/>
      <c r="AJ541" s="1126"/>
      <c r="AK541" s="1126"/>
      <c r="AL541" s="1126"/>
      <c r="AM541" s="1126"/>
      <c r="AN541" s="1126"/>
      <c r="AO541" s="1126"/>
      <c r="AP541" s="1126"/>
      <c r="AQ541" s="1126"/>
      <c r="AR541" s="1126"/>
      <c r="AS541" s="1179"/>
      <c r="AT541" s="1179"/>
      <c r="AU541" s="1179"/>
      <c r="AV541" s="1179"/>
      <c r="AW541" s="1179"/>
      <c r="AX541" s="1179"/>
      <c r="AY541" s="1179"/>
      <c r="AZ541" s="1179"/>
      <c r="BA541" s="1179"/>
      <c r="BB541" s="1179"/>
      <c r="BC541" s="1179"/>
      <c r="BD541" s="1179"/>
      <c r="BE541" s="1179"/>
      <c r="BF541" s="1179"/>
      <c r="BG541" s="1179"/>
      <c r="BH541" s="1179"/>
      <c r="BI541" s="1179"/>
      <c r="BJ541" s="1179"/>
      <c r="BK541" s="1179"/>
      <c r="BL541" s="1179"/>
      <c r="BM541" s="1179"/>
      <c r="BN541" s="1179"/>
      <c r="BO541" s="1179"/>
      <c r="BP541" s="1179"/>
      <c r="BQ541" s="1179"/>
      <c r="BR541" s="1179"/>
      <c r="BS541" s="1179"/>
      <c r="BT541" s="1179"/>
      <c r="BU541" s="1179"/>
      <c r="BV541" s="1179"/>
      <c r="BW541" s="1179"/>
      <c r="BX541" s="1179"/>
      <c r="BY541" s="1179"/>
      <c r="BZ541" s="1179"/>
      <c r="CA541" s="1179"/>
      <c r="CB541" s="1179"/>
      <c r="CC541" s="1179"/>
      <c r="CD541" s="1179"/>
      <c r="CE541" s="1179"/>
    </row>
    <row r="542" spans="1:83" s="27" customFormat="1" ht="15.75">
      <c r="A542" s="26"/>
      <c r="C542" s="168"/>
      <c r="D542" s="168"/>
      <c r="E542" s="764"/>
      <c r="F542" s="764"/>
      <c r="G542" s="764"/>
      <c r="H542" s="764"/>
      <c r="I542" s="764"/>
      <c r="J542" s="764"/>
      <c r="K542" s="764"/>
      <c r="L542" s="19"/>
      <c r="M542" s="19"/>
      <c r="N542" s="19"/>
      <c r="O542" s="19"/>
      <c r="P542" s="19"/>
      <c r="Q542" s="19"/>
      <c r="R542" s="19"/>
      <c r="S542" s="19"/>
      <c r="T542" s="19"/>
      <c r="U542" s="1126"/>
      <c r="V542" s="1126"/>
      <c r="W542" s="1126"/>
      <c r="X542" s="1126"/>
      <c r="Y542" s="1126"/>
      <c r="Z542" s="1126"/>
      <c r="AA542" s="1126"/>
      <c r="AB542" s="1126"/>
      <c r="AC542" s="1126"/>
      <c r="AD542" s="1126"/>
      <c r="AE542" s="1126"/>
      <c r="AF542" s="1126"/>
      <c r="AG542" s="1126"/>
      <c r="AH542" s="1126"/>
      <c r="AI542" s="1126"/>
      <c r="AJ542" s="1126"/>
      <c r="AK542" s="1126"/>
      <c r="AL542" s="1126"/>
      <c r="AM542" s="1126"/>
      <c r="AN542" s="1126"/>
      <c r="AO542" s="1126"/>
      <c r="AP542" s="1126"/>
      <c r="AQ542" s="1126"/>
      <c r="AR542" s="1126"/>
      <c r="AS542" s="1179"/>
      <c r="AT542" s="1179"/>
      <c r="AU542" s="1179"/>
      <c r="AV542" s="1179"/>
      <c r="AW542" s="1179"/>
      <c r="AX542" s="1179"/>
      <c r="AY542" s="1179"/>
      <c r="AZ542" s="1179"/>
      <c r="BA542" s="1179"/>
      <c r="BB542" s="1179"/>
      <c r="BC542" s="1179"/>
      <c r="BD542" s="1179"/>
      <c r="BE542" s="1179"/>
      <c r="BF542" s="1179"/>
      <c r="BG542" s="1179"/>
      <c r="BH542" s="1179"/>
      <c r="BI542" s="1179"/>
      <c r="BJ542" s="1179"/>
      <c r="BK542" s="1179"/>
      <c r="BL542" s="1179"/>
      <c r="BM542" s="1179"/>
      <c r="BN542" s="1179"/>
      <c r="BO542" s="1179"/>
      <c r="BP542" s="1179"/>
      <c r="BQ542" s="1179"/>
      <c r="BR542" s="1179"/>
      <c r="BS542" s="1179"/>
      <c r="BT542" s="1179"/>
      <c r="BU542" s="1179"/>
      <c r="BV542" s="1179"/>
      <c r="BW542" s="1179"/>
      <c r="BX542" s="1179"/>
      <c r="BY542" s="1179"/>
      <c r="BZ542" s="1179"/>
      <c r="CA542" s="1179"/>
      <c r="CB542" s="1179"/>
      <c r="CC542" s="1179"/>
      <c r="CD542" s="1179"/>
      <c r="CE542" s="1179"/>
    </row>
    <row r="543" spans="1:83" s="27" customFormat="1" ht="15.75">
      <c r="A543" s="26"/>
      <c r="C543" s="168"/>
      <c r="D543" s="168"/>
      <c r="E543" s="764"/>
      <c r="F543" s="764"/>
      <c r="G543" s="764"/>
      <c r="H543" s="764"/>
      <c r="I543" s="764"/>
      <c r="J543" s="764"/>
      <c r="K543" s="764"/>
      <c r="L543" s="19"/>
      <c r="M543" s="19"/>
      <c r="N543" s="19"/>
      <c r="O543" s="19"/>
      <c r="P543" s="19"/>
      <c r="Q543" s="19"/>
      <c r="R543" s="19"/>
      <c r="S543" s="19"/>
      <c r="T543" s="19"/>
      <c r="U543" s="1126"/>
      <c r="V543" s="1126"/>
      <c r="W543" s="1126"/>
      <c r="X543" s="1126"/>
      <c r="Y543" s="1126"/>
      <c r="Z543" s="1126"/>
      <c r="AA543" s="1126"/>
      <c r="AB543" s="1126"/>
      <c r="AC543" s="1126"/>
      <c r="AD543" s="1126"/>
      <c r="AE543" s="1126"/>
      <c r="AF543" s="1126"/>
      <c r="AG543" s="1126"/>
      <c r="AH543" s="1126"/>
      <c r="AI543" s="1126"/>
      <c r="AJ543" s="1126"/>
      <c r="AK543" s="1126"/>
      <c r="AL543" s="1126"/>
      <c r="AM543" s="1126"/>
      <c r="AN543" s="1126"/>
      <c r="AO543" s="1126"/>
      <c r="AP543" s="1126"/>
      <c r="AQ543" s="1126"/>
      <c r="AR543" s="1126"/>
      <c r="AS543" s="1179"/>
      <c r="AT543" s="1179"/>
      <c r="AU543" s="1179"/>
      <c r="AV543" s="1179"/>
      <c r="AW543" s="1179"/>
      <c r="AX543" s="1179"/>
      <c r="AY543" s="1179"/>
      <c r="AZ543" s="1179"/>
      <c r="BA543" s="1179"/>
      <c r="BB543" s="1179"/>
      <c r="BC543" s="1179"/>
      <c r="BD543" s="1179"/>
      <c r="BE543" s="1179"/>
      <c r="BF543" s="1179"/>
      <c r="BG543" s="1179"/>
      <c r="BH543" s="1179"/>
      <c r="BI543" s="1179"/>
      <c r="BJ543" s="1179"/>
      <c r="BK543" s="1179"/>
      <c r="BL543" s="1179"/>
      <c r="BM543" s="1179"/>
      <c r="BN543" s="1179"/>
      <c r="BO543" s="1179"/>
      <c r="BP543" s="1179"/>
      <c r="BQ543" s="1179"/>
      <c r="BR543" s="1179"/>
      <c r="BS543" s="1179"/>
      <c r="BT543" s="1179"/>
      <c r="BU543" s="1179"/>
      <c r="BV543" s="1179"/>
      <c r="BW543" s="1179"/>
      <c r="BX543" s="1179"/>
      <c r="BY543" s="1179"/>
      <c r="BZ543" s="1179"/>
      <c r="CA543" s="1179"/>
      <c r="CB543" s="1179"/>
      <c r="CC543" s="1179"/>
      <c r="CD543" s="1179"/>
      <c r="CE543" s="1179"/>
    </row>
    <row r="544" spans="1:83" s="27" customFormat="1" ht="15.75">
      <c r="A544" s="26"/>
      <c r="C544" s="168"/>
      <c r="D544" s="168"/>
      <c r="E544" s="764"/>
      <c r="F544" s="764"/>
      <c r="G544" s="764"/>
      <c r="H544" s="764"/>
      <c r="I544" s="764"/>
      <c r="J544" s="764"/>
      <c r="K544" s="764"/>
      <c r="L544" s="19"/>
      <c r="M544" s="19"/>
      <c r="N544" s="19"/>
      <c r="O544" s="19"/>
      <c r="P544" s="19"/>
      <c r="Q544" s="19"/>
      <c r="R544" s="19"/>
      <c r="S544" s="19"/>
      <c r="T544" s="19"/>
      <c r="U544" s="1126"/>
      <c r="V544" s="1126"/>
      <c r="W544" s="1126"/>
      <c r="X544" s="1126"/>
      <c r="Y544" s="1126"/>
      <c r="Z544" s="1126"/>
      <c r="AA544" s="1126"/>
      <c r="AB544" s="1126"/>
      <c r="AC544" s="1126"/>
      <c r="AD544" s="1126"/>
      <c r="AE544" s="1126"/>
      <c r="AF544" s="1126"/>
      <c r="AG544" s="1126"/>
      <c r="AH544" s="1126"/>
      <c r="AI544" s="1126"/>
      <c r="AJ544" s="1126"/>
      <c r="AK544" s="1126"/>
      <c r="AL544" s="1126"/>
      <c r="AM544" s="1126"/>
      <c r="AN544" s="1126"/>
      <c r="AO544" s="1126"/>
      <c r="AP544" s="1126"/>
      <c r="AQ544" s="1126"/>
      <c r="AR544" s="1126"/>
      <c r="AS544" s="1179"/>
      <c r="AT544" s="1179"/>
      <c r="AU544" s="1179"/>
      <c r="AV544" s="1179"/>
      <c r="AW544" s="1179"/>
      <c r="AX544" s="1179"/>
      <c r="AY544" s="1179"/>
      <c r="AZ544" s="1179"/>
      <c r="BA544" s="1179"/>
      <c r="BB544" s="1179"/>
      <c r="BC544" s="1179"/>
      <c r="BD544" s="1179"/>
      <c r="BE544" s="1179"/>
      <c r="BF544" s="1179"/>
      <c r="BG544" s="1179"/>
      <c r="BH544" s="1179"/>
      <c r="BI544" s="1179"/>
      <c r="BJ544" s="1179"/>
      <c r="BK544" s="1179"/>
      <c r="BL544" s="1179"/>
      <c r="BM544" s="1179"/>
      <c r="BN544" s="1179"/>
      <c r="BO544" s="1179"/>
      <c r="BP544" s="1179"/>
      <c r="BQ544" s="1179"/>
      <c r="BR544" s="1179"/>
      <c r="BS544" s="1179"/>
      <c r="BT544" s="1179"/>
      <c r="BU544" s="1179"/>
      <c r="BV544" s="1179"/>
      <c r="BW544" s="1179"/>
      <c r="BX544" s="1179"/>
      <c r="BY544" s="1179"/>
      <c r="BZ544" s="1179"/>
      <c r="CA544" s="1179"/>
      <c r="CB544" s="1179"/>
      <c r="CC544" s="1179"/>
      <c r="CD544" s="1179"/>
      <c r="CE544" s="1179"/>
    </row>
    <row r="545" spans="1:83" s="27" customFormat="1" ht="15.75">
      <c r="A545" s="26"/>
      <c r="C545" s="168"/>
      <c r="D545" s="168"/>
      <c r="E545" s="764"/>
      <c r="F545" s="764"/>
      <c r="G545" s="764"/>
      <c r="H545" s="764"/>
      <c r="I545" s="764"/>
      <c r="J545" s="764"/>
      <c r="K545" s="764"/>
      <c r="L545" s="19"/>
      <c r="M545" s="19"/>
      <c r="N545" s="19"/>
      <c r="O545" s="19"/>
      <c r="P545" s="19"/>
      <c r="Q545" s="19"/>
      <c r="R545" s="19"/>
      <c r="S545" s="19"/>
      <c r="T545" s="19"/>
      <c r="U545" s="1126"/>
      <c r="V545" s="1126"/>
      <c r="W545" s="1126"/>
      <c r="X545" s="1126"/>
      <c r="Y545" s="1126"/>
      <c r="Z545" s="1126"/>
      <c r="AA545" s="1126"/>
      <c r="AB545" s="1126"/>
      <c r="AC545" s="1126"/>
      <c r="AD545" s="1126"/>
      <c r="AE545" s="1126"/>
      <c r="AF545" s="1126"/>
      <c r="AG545" s="1126"/>
      <c r="AH545" s="1126"/>
      <c r="AI545" s="1126"/>
      <c r="AJ545" s="1126"/>
      <c r="AK545" s="1126"/>
      <c r="AL545" s="1126"/>
      <c r="AM545" s="1126"/>
      <c r="AN545" s="1126"/>
      <c r="AO545" s="1126"/>
      <c r="AP545" s="1126"/>
      <c r="AQ545" s="1126"/>
      <c r="AR545" s="1126"/>
      <c r="AS545" s="1179"/>
      <c r="AT545" s="1179"/>
      <c r="AU545" s="1179"/>
      <c r="AV545" s="1179"/>
      <c r="AW545" s="1179"/>
      <c r="AX545" s="1179"/>
      <c r="AY545" s="1179"/>
      <c r="AZ545" s="1179"/>
      <c r="BA545" s="1179"/>
      <c r="BB545" s="1179"/>
      <c r="BC545" s="1179"/>
      <c r="BD545" s="1179"/>
      <c r="BE545" s="1179"/>
      <c r="BF545" s="1179"/>
      <c r="BG545" s="1179"/>
      <c r="BH545" s="1179"/>
      <c r="BI545" s="1179"/>
      <c r="BJ545" s="1179"/>
      <c r="BK545" s="1179"/>
      <c r="BL545" s="1179"/>
      <c r="BM545" s="1179"/>
      <c r="BN545" s="1179"/>
      <c r="BO545" s="1179"/>
      <c r="BP545" s="1179"/>
      <c r="BQ545" s="1179"/>
      <c r="BR545" s="1179"/>
      <c r="BS545" s="1179"/>
      <c r="BT545" s="1179"/>
      <c r="BU545" s="1179"/>
      <c r="BV545" s="1179"/>
      <c r="BW545" s="1179"/>
      <c r="BX545" s="1179"/>
      <c r="BY545" s="1179"/>
      <c r="BZ545" s="1179"/>
      <c r="CA545" s="1179"/>
      <c r="CB545" s="1179"/>
      <c r="CC545" s="1179"/>
      <c r="CD545" s="1179"/>
      <c r="CE545" s="1179"/>
    </row>
    <row r="546" spans="1:83" s="27" customFormat="1" ht="15.75">
      <c r="A546" s="26"/>
      <c r="C546" s="168"/>
      <c r="D546" s="168"/>
      <c r="E546" s="764"/>
      <c r="F546" s="764"/>
      <c r="G546" s="764"/>
      <c r="H546" s="764"/>
      <c r="I546" s="764"/>
      <c r="J546" s="764"/>
      <c r="K546" s="764"/>
      <c r="L546" s="19"/>
      <c r="M546" s="19"/>
      <c r="N546" s="19"/>
      <c r="O546" s="19"/>
      <c r="P546" s="19"/>
      <c r="Q546" s="19"/>
      <c r="R546" s="19"/>
      <c r="S546" s="19"/>
      <c r="T546" s="19"/>
      <c r="U546" s="1126"/>
      <c r="V546" s="1126"/>
      <c r="W546" s="1126"/>
      <c r="X546" s="1126"/>
      <c r="Y546" s="1126"/>
      <c r="Z546" s="1126"/>
      <c r="AA546" s="1126"/>
      <c r="AB546" s="1126"/>
      <c r="AC546" s="1126"/>
      <c r="AD546" s="1126"/>
      <c r="AE546" s="1126"/>
      <c r="AF546" s="1126"/>
      <c r="AG546" s="1126"/>
      <c r="AH546" s="1126"/>
      <c r="AI546" s="1126"/>
      <c r="AJ546" s="1126"/>
      <c r="AK546" s="1126"/>
      <c r="AL546" s="1126"/>
      <c r="AM546" s="1126"/>
      <c r="AN546" s="1126"/>
      <c r="AO546" s="1126"/>
      <c r="AP546" s="1126"/>
      <c r="AQ546" s="1126"/>
      <c r="AR546" s="1126"/>
      <c r="AS546" s="1179"/>
      <c r="AT546" s="1179"/>
      <c r="AU546" s="1179"/>
      <c r="AV546" s="1179"/>
      <c r="AW546" s="1179"/>
      <c r="AX546" s="1179"/>
      <c r="AY546" s="1179"/>
      <c r="AZ546" s="1179"/>
      <c r="BA546" s="1179"/>
      <c r="BB546" s="1179"/>
      <c r="BC546" s="1179"/>
      <c r="BD546" s="1179"/>
      <c r="BE546" s="1179"/>
      <c r="BF546" s="1179"/>
      <c r="BG546" s="1179"/>
      <c r="BH546" s="1179"/>
      <c r="BI546" s="1179"/>
      <c r="BJ546" s="1179"/>
      <c r="BK546" s="1179"/>
      <c r="BL546" s="1179"/>
      <c r="BM546" s="1179"/>
      <c r="BN546" s="1179"/>
      <c r="BO546" s="1179"/>
      <c r="BP546" s="1179"/>
      <c r="BQ546" s="1179"/>
      <c r="BR546" s="1179"/>
      <c r="BS546" s="1179"/>
      <c r="BT546" s="1179"/>
      <c r="BU546" s="1179"/>
      <c r="BV546" s="1179"/>
      <c r="BW546" s="1179"/>
      <c r="BX546" s="1179"/>
      <c r="BY546" s="1179"/>
      <c r="BZ546" s="1179"/>
      <c r="CA546" s="1179"/>
      <c r="CB546" s="1179"/>
      <c r="CC546" s="1179"/>
      <c r="CD546" s="1179"/>
      <c r="CE546" s="1179"/>
    </row>
    <row r="547" spans="1:83" s="27" customFormat="1" ht="15.75">
      <c r="A547" s="26"/>
      <c r="C547" s="168"/>
      <c r="D547" s="168"/>
      <c r="E547" s="764"/>
      <c r="F547" s="764"/>
      <c r="G547" s="764"/>
      <c r="H547" s="764"/>
      <c r="I547" s="764"/>
      <c r="J547" s="764"/>
      <c r="K547" s="764"/>
      <c r="L547" s="19"/>
      <c r="M547" s="19"/>
      <c r="N547" s="19"/>
      <c r="O547" s="19"/>
      <c r="P547" s="19"/>
      <c r="Q547" s="19"/>
      <c r="R547" s="19"/>
      <c r="S547" s="19"/>
      <c r="T547" s="19"/>
      <c r="U547" s="1126"/>
      <c r="V547" s="1126"/>
      <c r="W547" s="1126"/>
      <c r="X547" s="1126"/>
      <c r="Y547" s="1126"/>
      <c r="Z547" s="1126"/>
      <c r="AA547" s="1126"/>
      <c r="AB547" s="1126"/>
      <c r="AC547" s="1126"/>
      <c r="AD547" s="1126"/>
      <c r="AE547" s="1126"/>
      <c r="AF547" s="1126"/>
      <c r="AG547" s="1126"/>
      <c r="AH547" s="1126"/>
      <c r="AI547" s="1126"/>
      <c r="AJ547" s="1126"/>
      <c r="AK547" s="1126"/>
      <c r="AL547" s="1126"/>
      <c r="AM547" s="1126"/>
      <c r="AN547" s="1126"/>
      <c r="AO547" s="1126"/>
      <c r="AP547" s="1126"/>
      <c r="AQ547" s="1126"/>
      <c r="AR547" s="1126"/>
      <c r="AS547" s="1179"/>
      <c r="AT547" s="1179"/>
      <c r="AU547" s="1179"/>
      <c r="AV547" s="1179"/>
      <c r="AW547" s="1179"/>
      <c r="AX547" s="1179"/>
      <c r="AY547" s="1179"/>
      <c r="AZ547" s="1179"/>
      <c r="BA547" s="1179"/>
      <c r="BB547" s="1179"/>
      <c r="BC547" s="1179"/>
      <c r="BD547" s="1179"/>
      <c r="BE547" s="1179"/>
      <c r="BF547" s="1179"/>
      <c r="BG547" s="1179"/>
      <c r="BH547" s="1179"/>
      <c r="BI547" s="1179"/>
      <c r="BJ547" s="1179"/>
      <c r="BK547" s="1179"/>
      <c r="BL547" s="1179"/>
      <c r="BM547" s="1179"/>
      <c r="BN547" s="1179"/>
      <c r="BO547" s="1179"/>
      <c r="BP547" s="1179"/>
      <c r="BQ547" s="1179"/>
      <c r="BR547" s="1179"/>
      <c r="BS547" s="1179"/>
      <c r="BT547" s="1179"/>
      <c r="BU547" s="1179"/>
      <c r="BV547" s="1179"/>
      <c r="BW547" s="1179"/>
      <c r="BX547" s="1179"/>
      <c r="BY547" s="1179"/>
      <c r="BZ547" s="1179"/>
      <c r="CA547" s="1179"/>
      <c r="CB547" s="1179"/>
      <c r="CC547" s="1179"/>
      <c r="CD547" s="1179"/>
      <c r="CE547" s="1179"/>
    </row>
    <row r="548" spans="1:83" s="27" customFormat="1" ht="15.75">
      <c r="A548" s="26"/>
      <c r="C548" s="168"/>
      <c r="D548" s="168"/>
      <c r="E548" s="764"/>
      <c r="F548" s="764"/>
      <c r="G548" s="764"/>
      <c r="H548" s="764"/>
      <c r="I548" s="764"/>
      <c r="J548" s="764"/>
      <c r="K548" s="764"/>
      <c r="L548" s="19"/>
      <c r="M548" s="19"/>
      <c r="N548" s="19"/>
      <c r="O548" s="19"/>
      <c r="P548" s="19"/>
      <c r="Q548" s="19"/>
      <c r="R548" s="19"/>
      <c r="S548" s="19"/>
      <c r="T548" s="19"/>
      <c r="U548" s="1126"/>
      <c r="V548" s="1126"/>
      <c r="W548" s="1126"/>
      <c r="X548" s="1126"/>
      <c r="Y548" s="1126"/>
      <c r="Z548" s="1126"/>
      <c r="AA548" s="1126"/>
      <c r="AB548" s="1126"/>
      <c r="AC548" s="1126"/>
      <c r="AD548" s="1126"/>
      <c r="AE548" s="1126"/>
      <c r="AF548" s="1126"/>
      <c r="AG548" s="1126"/>
      <c r="AH548" s="1126"/>
      <c r="AI548" s="1126"/>
      <c r="AJ548" s="1126"/>
      <c r="AK548" s="1126"/>
      <c r="AL548" s="1126"/>
      <c r="AM548" s="1126"/>
      <c r="AN548" s="1126"/>
      <c r="AO548" s="1126"/>
      <c r="AP548" s="1126"/>
      <c r="AQ548" s="1126"/>
      <c r="AR548" s="1126"/>
      <c r="AS548" s="1179"/>
      <c r="AT548" s="1179"/>
      <c r="AU548" s="1179"/>
      <c r="AV548" s="1179"/>
      <c r="AW548" s="1179"/>
      <c r="AX548" s="1179"/>
      <c r="AY548" s="1179"/>
      <c r="AZ548" s="1179"/>
      <c r="BA548" s="1179"/>
      <c r="BB548" s="1179"/>
      <c r="BC548" s="1179"/>
      <c r="BD548" s="1179"/>
      <c r="BE548" s="1179"/>
      <c r="BF548" s="1179"/>
      <c r="BG548" s="1179"/>
      <c r="BH548" s="1179"/>
      <c r="BI548" s="1179"/>
      <c r="BJ548" s="1179"/>
      <c r="BK548" s="1179"/>
      <c r="BL548" s="1179"/>
      <c r="BM548" s="1179"/>
      <c r="BN548" s="1179"/>
      <c r="BO548" s="1179"/>
      <c r="BP548" s="1179"/>
      <c r="BQ548" s="1179"/>
      <c r="BR548" s="1179"/>
      <c r="BS548" s="1179"/>
      <c r="BT548" s="1179"/>
      <c r="BU548" s="1179"/>
      <c r="BV548" s="1179"/>
      <c r="BW548" s="1179"/>
      <c r="BX548" s="1179"/>
      <c r="BY548" s="1179"/>
      <c r="BZ548" s="1179"/>
      <c r="CA548" s="1179"/>
      <c r="CB548" s="1179"/>
      <c r="CC548" s="1179"/>
      <c r="CD548" s="1179"/>
      <c r="CE548" s="1179"/>
    </row>
    <row r="549" spans="1:83" s="27" customFormat="1" ht="15.75">
      <c r="A549" s="26"/>
      <c r="C549" s="168"/>
      <c r="D549" s="168"/>
      <c r="E549" s="764"/>
      <c r="F549" s="764"/>
      <c r="G549" s="764"/>
      <c r="H549" s="764"/>
      <c r="I549" s="764"/>
      <c r="J549" s="764"/>
      <c r="K549" s="764"/>
      <c r="L549" s="19"/>
      <c r="M549" s="19"/>
      <c r="N549" s="19"/>
      <c r="O549" s="19"/>
      <c r="P549" s="19"/>
      <c r="Q549" s="19"/>
      <c r="R549" s="19"/>
      <c r="S549" s="19"/>
      <c r="T549" s="19"/>
      <c r="U549" s="1126"/>
      <c r="V549" s="1126"/>
      <c r="W549" s="1126"/>
      <c r="X549" s="1126"/>
      <c r="Y549" s="1126"/>
      <c r="Z549" s="1126"/>
      <c r="AA549" s="1126"/>
      <c r="AB549" s="1126"/>
      <c r="AC549" s="1126"/>
      <c r="AD549" s="1126"/>
      <c r="AE549" s="1126"/>
      <c r="AF549" s="1126"/>
      <c r="AG549" s="1126"/>
      <c r="AH549" s="1126"/>
      <c r="AI549" s="1126"/>
      <c r="AJ549" s="1126"/>
      <c r="AK549" s="1126"/>
      <c r="AL549" s="1126"/>
      <c r="AM549" s="1126"/>
      <c r="AN549" s="1126"/>
      <c r="AO549" s="1126"/>
      <c r="AP549" s="1126"/>
      <c r="AQ549" s="1126"/>
      <c r="AR549" s="1126"/>
      <c r="AS549" s="1179"/>
      <c r="AT549" s="1179"/>
      <c r="AU549" s="1179"/>
      <c r="AV549" s="1179"/>
      <c r="AW549" s="1179"/>
      <c r="AX549" s="1179"/>
      <c r="AY549" s="1179"/>
      <c r="AZ549" s="1179"/>
      <c r="BA549" s="1179"/>
      <c r="BB549" s="1179"/>
      <c r="BC549" s="1179"/>
      <c r="BD549" s="1179"/>
      <c r="BE549" s="1179"/>
      <c r="BF549" s="1179"/>
      <c r="BG549" s="1179"/>
      <c r="BH549" s="1179"/>
      <c r="BI549" s="1179"/>
      <c r="BJ549" s="1179"/>
      <c r="BK549" s="1179"/>
      <c r="BL549" s="1179"/>
      <c r="BM549" s="1179"/>
      <c r="BN549" s="1179"/>
      <c r="BO549" s="1179"/>
      <c r="BP549" s="1179"/>
      <c r="BQ549" s="1179"/>
      <c r="BR549" s="1179"/>
      <c r="BS549" s="1179"/>
      <c r="BT549" s="1179"/>
      <c r="BU549" s="1179"/>
      <c r="BV549" s="1179"/>
      <c r="BW549" s="1179"/>
      <c r="BX549" s="1179"/>
      <c r="BY549" s="1179"/>
      <c r="BZ549" s="1179"/>
      <c r="CA549" s="1179"/>
      <c r="CB549" s="1179"/>
      <c r="CC549" s="1179"/>
      <c r="CD549" s="1179"/>
      <c r="CE549" s="1179"/>
    </row>
    <row r="550" spans="1:83" s="27" customFormat="1" ht="15.75">
      <c r="A550" s="26"/>
      <c r="C550" s="168"/>
      <c r="D550" s="168"/>
      <c r="E550" s="764"/>
      <c r="F550" s="764"/>
      <c r="G550" s="764"/>
      <c r="H550" s="764"/>
      <c r="I550" s="764"/>
      <c r="J550" s="764"/>
      <c r="K550" s="764"/>
      <c r="L550" s="19"/>
      <c r="M550" s="19"/>
      <c r="N550" s="19"/>
      <c r="O550" s="19"/>
      <c r="P550" s="19"/>
      <c r="Q550" s="19"/>
      <c r="R550" s="19"/>
      <c r="S550" s="19"/>
      <c r="T550" s="19"/>
      <c r="U550" s="1126"/>
      <c r="V550" s="1126"/>
      <c r="W550" s="1126"/>
      <c r="X550" s="1126"/>
      <c r="Y550" s="1126"/>
      <c r="Z550" s="1126"/>
      <c r="AA550" s="1126"/>
      <c r="AB550" s="1126"/>
      <c r="AC550" s="1126"/>
      <c r="AD550" s="1126"/>
      <c r="AE550" s="1126"/>
      <c r="AF550" s="1126"/>
      <c r="AG550" s="1126"/>
      <c r="AH550" s="1126"/>
      <c r="AI550" s="1126"/>
      <c r="AJ550" s="1126"/>
      <c r="AK550" s="1126"/>
      <c r="AL550" s="1126"/>
      <c r="AM550" s="1126"/>
      <c r="AN550" s="1126"/>
      <c r="AO550" s="1126"/>
      <c r="AP550" s="1126"/>
      <c r="AQ550" s="1126"/>
      <c r="AR550" s="1126"/>
      <c r="AS550" s="1179"/>
      <c r="AT550" s="1179"/>
      <c r="AU550" s="1179"/>
      <c r="AV550" s="1179"/>
      <c r="AW550" s="1179"/>
      <c r="AX550" s="1179"/>
      <c r="AY550" s="1179"/>
      <c r="AZ550" s="1179"/>
      <c r="BA550" s="1179"/>
      <c r="BB550" s="1179"/>
      <c r="BC550" s="1179"/>
      <c r="BD550" s="1179"/>
      <c r="BE550" s="1179"/>
      <c r="BF550" s="1179"/>
      <c r="BG550" s="1179"/>
      <c r="BH550" s="1179"/>
      <c r="BI550" s="1179"/>
      <c r="BJ550" s="1179"/>
      <c r="BK550" s="1179"/>
      <c r="BL550" s="1179"/>
      <c r="BM550" s="1179"/>
      <c r="BN550" s="1179"/>
      <c r="BO550" s="1179"/>
      <c r="BP550" s="1179"/>
      <c r="BQ550" s="1179"/>
      <c r="BR550" s="1179"/>
      <c r="BS550" s="1179"/>
      <c r="BT550" s="1179"/>
      <c r="BU550" s="1179"/>
      <c r="BV550" s="1179"/>
      <c r="BW550" s="1179"/>
      <c r="BX550" s="1179"/>
      <c r="BY550" s="1179"/>
      <c r="BZ550" s="1179"/>
      <c r="CA550" s="1179"/>
      <c r="CB550" s="1179"/>
      <c r="CC550" s="1179"/>
      <c r="CD550" s="1179"/>
      <c r="CE550" s="1179"/>
    </row>
    <row r="551" spans="1:83" s="27" customFormat="1" ht="15.75">
      <c r="A551" s="26"/>
      <c r="C551" s="168"/>
      <c r="D551" s="168"/>
      <c r="E551" s="764"/>
      <c r="F551" s="764"/>
      <c r="G551" s="764"/>
      <c r="H551" s="764"/>
      <c r="I551" s="764"/>
      <c r="J551" s="764"/>
      <c r="K551" s="764"/>
      <c r="L551" s="19"/>
      <c r="M551" s="19"/>
      <c r="N551" s="19"/>
      <c r="O551" s="19"/>
      <c r="P551" s="19"/>
      <c r="Q551" s="19"/>
      <c r="R551" s="19"/>
      <c r="S551" s="19"/>
      <c r="T551" s="19"/>
      <c r="U551" s="1126"/>
      <c r="V551" s="1126"/>
      <c r="W551" s="1126"/>
      <c r="X551" s="1126"/>
      <c r="Y551" s="1126"/>
      <c r="Z551" s="1126"/>
      <c r="AA551" s="1126"/>
      <c r="AB551" s="1126"/>
      <c r="AC551" s="1126"/>
      <c r="AD551" s="1126"/>
      <c r="AE551" s="1126"/>
      <c r="AF551" s="1126"/>
      <c r="AG551" s="1126"/>
      <c r="AH551" s="1126"/>
      <c r="AI551" s="1126"/>
      <c r="AJ551" s="1126"/>
      <c r="AK551" s="1126"/>
      <c r="AL551" s="1126"/>
      <c r="AM551" s="1126"/>
      <c r="AN551" s="1126"/>
      <c r="AO551" s="1126"/>
      <c r="AP551" s="1126"/>
      <c r="AQ551" s="1126"/>
      <c r="AR551" s="1126"/>
      <c r="AS551" s="1179"/>
      <c r="AT551" s="1179"/>
      <c r="AU551" s="1179"/>
      <c r="AV551" s="1179"/>
      <c r="AW551" s="1179"/>
      <c r="AX551" s="1179"/>
      <c r="AY551" s="1179"/>
      <c r="AZ551" s="1179"/>
      <c r="BA551" s="1179"/>
      <c r="BB551" s="1179"/>
      <c r="BC551" s="1179"/>
      <c r="BD551" s="1179"/>
      <c r="BE551" s="1179"/>
      <c r="BF551" s="1179"/>
      <c r="BG551" s="1179"/>
      <c r="BH551" s="1179"/>
      <c r="BI551" s="1179"/>
      <c r="BJ551" s="1179"/>
      <c r="BK551" s="1179"/>
      <c r="BL551" s="1179"/>
      <c r="BM551" s="1179"/>
      <c r="BN551" s="1179"/>
      <c r="BO551" s="1179"/>
      <c r="BP551" s="1179"/>
      <c r="BQ551" s="1179"/>
      <c r="BR551" s="1179"/>
      <c r="BS551" s="1179"/>
      <c r="BT551" s="1179"/>
      <c r="BU551" s="1179"/>
      <c r="BV551" s="1179"/>
      <c r="BW551" s="1179"/>
      <c r="BX551" s="1179"/>
      <c r="BY551" s="1179"/>
      <c r="BZ551" s="1179"/>
      <c r="CA551" s="1179"/>
      <c r="CB551" s="1179"/>
      <c r="CC551" s="1179"/>
      <c r="CD551" s="1179"/>
      <c r="CE551" s="1179"/>
    </row>
    <row r="552" spans="1:83" s="27" customFormat="1" ht="15.75">
      <c r="A552" s="26"/>
      <c r="C552" s="168"/>
      <c r="D552" s="168"/>
      <c r="E552" s="764"/>
      <c r="F552" s="764"/>
      <c r="G552" s="764"/>
      <c r="H552" s="764"/>
      <c r="I552" s="764"/>
      <c r="J552" s="764"/>
      <c r="K552" s="764"/>
      <c r="L552" s="19"/>
      <c r="M552" s="19"/>
      <c r="N552" s="19"/>
      <c r="O552" s="19"/>
      <c r="P552" s="19"/>
      <c r="Q552" s="19"/>
      <c r="R552" s="19"/>
      <c r="S552" s="19"/>
      <c r="T552" s="19"/>
      <c r="U552" s="1126"/>
      <c r="V552" s="1126"/>
      <c r="W552" s="1126"/>
      <c r="X552" s="1126"/>
      <c r="Y552" s="1126"/>
      <c r="Z552" s="1126"/>
      <c r="AA552" s="1126"/>
      <c r="AB552" s="1126"/>
      <c r="AC552" s="1126"/>
      <c r="AD552" s="1126"/>
      <c r="AE552" s="1126"/>
      <c r="AF552" s="1126"/>
      <c r="AG552" s="1126"/>
      <c r="AH552" s="1126"/>
      <c r="AI552" s="1126"/>
      <c r="AJ552" s="1126"/>
      <c r="AK552" s="1126"/>
      <c r="AL552" s="1126"/>
      <c r="AM552" s="1126"/>
      <c r="AN552" s="1126"/>
      <c r="AO552" s="1126"/>
      <c r="AP552" s="1126"/>
      <c r="AQ552" s="1126"/>
      <c r="AR552" s="1126"/>
      <c r="AS552" s="1179"/>
      <c r="AT552" s="1179"/>
      <c r="AU552" s="1179"/>
      <c r="AV552" s="1179"/>
      <c r="AW552" s="1179"/>
      <c r="AX552" s="1179"/>
      <c r="AY552" s="1179"/>
      <c r="AZ552" s="1179"/>
      <c r="BA552" s="1179"/>
      <c r="BB552" s="1179"/>
      <c r="BC552" s="1179"/>
      <c r="BD552" s="1179"/>
      <c r="BE552" s="1179"/>
      <c r="BF552" s="1179"/>
      <c r="BG552" s="1179"/>
      <c r="BH552" s="1179"/>
      <c r="BI552" s="1179"/>
      <c r="BJ552" s="1179"/>
      <c r="BK552" s="1179"/>
      <c r="BL552" s="1179"/>
      <c r="BM552" s="1179"/>
      <c r="BN552" s="1179"/>
      <c r="BO552" s="1179"/>
      <c r="BP552" s="1179"/>
      <c r="BQ552" s="1179"/>
      <c r="BR552" s="1179"/>
      <c r="BS552" s="1179"/>
      <c r="BT552" s="1179"/>
      <c r="BU552" s="1179"/>
      <c r="BV552" s="1179"/>
      <c r="BW552" s="1179"/>
      <c r="BX552" s="1179"/>
      <c r="BY552" s="1179"/>
      <c r="BZ552" s="1179"/>
      <c r="CA552" s="1179"/>
      <c r="CB552" s="1179"/>
      <c r="CC552" s="1179"/>
      <c r="CD552" s="1179"/>
      <c r="CE552" s="1179"/>
    </row>
    <row r="553" spans="1:83" s="27" customFormat="1" ht="15.75">
      <c r="A553" s="26"/>
      <c r="C553" s="168"/>
      <c r="D553" s="168"/>
      <c r="E553" s="764"/>
      <c r="F553" s="764"/>
      <c r="G553" s="764"/>
      <c r="H553" s="764"/>
      <c r="I553" s="764"/>
      <c r="J553" s="764"/>
      <c r="K553" s="764"/>
      <c r="L553" s="19"/>
      <c r="M553" s="19"/>
      <c r="N553" s="19"/>
      <c r="O553" s="19"/>
      <c r="P553" s="19"/>
      <c r="Q553" s="19"/>
      <c r="R553" s="19"/>
      <c r="S553" s="19"/>
      <c r="T553" s="19"/>
      <c r="U553" s="1126"/>
      <c r="V553" s="1126"/>
      <c r="W553" s="1126"/>
      <c r="X553" s="1126"/>
      <c r="Y553" s="1126"/>
      <c r="Z553" s="1126"/>
      <c r="AA553" s="1126"/>
      <c r="AB553" s="1126"/>
      <c r="AC553" s="1126"/>
      <c r="AD553" s="1126"/>
      <c r="AE553" s="1126"/>
      <c r="AF553" s="1126"/>
      <c r="AG553" s="1126"/>
      <c r="AH553" s="1126"/>
      <c r="AI553" s="1126"/>
      <c r="AJ553" s="1126"/>
      <c r="AK553" s="1126"/>
      <c r="AL553" s="1126"/>
      <c r="AM553" s="1126"/>
      <c r="AN553" s="1126"/>
      <c r="AO553" s="1126"/>
      <c r="AP553" s="1126"/>
      <c r="AQ553" s="1126"/>
      <c r="AR553" s="1126"/>
      <c r="AS553" s="1179"/>
      <c r="AT553" s="1179"/>
      <c r="AU553" s="1179"/>
      <c r="AV553" s="1179"/>
      <c r="AW553" s="1179"/>
      <c r="AX553" s="1179"/>
      <c r="AY553" s="1179"/>
      <c r="AZ553" s="1179"/>
      <c r="BA553" s="1179"/>
      <c r="BB553" s="1179"/>
      <c r="BC553" s="1179"/>
      <c r="BD553" s="1179"/>
      <c r="BE553" s="1179"/>
      <c r="BF553" s="1179"/>
      <c r="BG553" s="1179"/>
      <c r="BH553" s="1179"/>
      <c r="BI553" s="1179"/>
      <c r="BJ553" s="1179"/>
      <c r="BK553" s="1179"/>
      <c r="BL553" s="1179"/>
      <c r="BM553" s="1179"/>
      <c r="BN553" s="1179"/>
      <c r="BO553" s="1179"/>
      <c r="BP553" s="1179"/>
      <c r="BQ553" s="1179"/>
      <c r="BR553" s="1179"/>
      <c r="BS553" s="1179"/>
      <c r="BT553" s="1179"/>
      <c r="BU553" s="1179"/>
      <c r="BV553" s="1179"/>
      <c r="BW553" s="1179"/>
      <c r="BX553" s="1179"/>
      <c r="BY553" s="1179"/>
      <c r="BZ553" s="1179"/>
      <c r="CA553" s="1179"/>
      <c r="CB553" s="1179"/>
      <c r="CC553" s="1179"/>
      <c r="CD553" s="1179"/>
      <c r="CE553" s="1179"/>
    </row>
    <row r="554" spans="1:83" s="27" customFormat="1" ht="15.75">
      <c r="A554" s="26"/>
      <c r="C554" s="168"/>
      <c r="D554" s="168"/>
      <c r="E554" s="764"/>
      <c r="F554" s="764"/>
      <c r="G554" s="764"/>
      <c r="H554" s="764"/>
      <c r="I554" s="764"/>
      <c r="J554" s="764"/>
      <c r="K554" s="764"/>
      <c r="L554" s="19"/>
      <c r="M554" s="19"/>
      <c r="N554" s="19"/>
      <c r="O554" s="19"/>
      <c r="P554" s="19"/>
      <c r="Q554" s="19"/>
      <c r="R554" s="19"/>
      <c r="S554" s="19"/>
      <c r="T554" s="19"/>
      <c r="U554" s="1126"/>
      <c r="V554" s="1126"/>
      <c r="W554" s="1126"/>
      <c r="X554" s="1126"/>
      <c r="Y554" s="1126"/>
      <c r="Z554" s="1126"/>
      <c r="AA554" s="1126"/>
      <c r="AB554" s="1126"/>
      <c r="AC554" s="1126"/>
      <c r="AD554" s="1126"/>
      <c r="AE554" s="1126"/>
      <c r="AF554" s="1126"/>
      <c r="AG554" s="1126"/>
      <c r="AH554" s="1126"/>
      <c r="AI554" s="1126"/>
      <c r="AJ554" s="1126"/>
      <c r="AK554" s="1126"/>
      <c r="AL554" s="1126"/>
      <c r="AM554" s="1126"/>
      <c r="AN554" s="1126"/>
      <c r="AO554" s="1126"/>
      <c r="AP554" s="1126"/>
      <c r="AQ554" s="1126"/>
      <c r="AR554" s="1126"/>
      <c r="AS554" s="1179"/>
      <c r="AT554" s="1179"/>
      <c r="AU554" s="1179"/>
      <c r="AV554" s="1179"/>
      <c r="AW554" s="1179"/>
      <c r="AX554" s="1179"/>
      <c r="AY554" s="1179"/>
      <c r="AZ554" s="1179"/>
      <c r="BA554" s="1179"/>
      <c r="BB554" s="1179"/>
      <c r="BC554" s="1179"/>
      <c r="BD554" s="1179"/>
      <c r="BE554" s="1179"/>
      <c r="BF554" s="1179"/>
      <c r="BG554" s="1179"/>
      <c r="BH554" s="1179"/>
      <c r="BI554" s="1179"/>
      <c r="BJ554" s="1179"/>
      <c r="BK554" s="1179"/>
      <c r="BL554" s="1179"/>
      <c r="BM554" s="1179"/>
      <c r="BN554" s="1179"/>
      <c r="BO554" s="1179"/>
      <c r="BP554" s="1179"/>
      <c r="BQ554" s="1179"/>
      <c r="BR554" s="1179"/>
      <c r="BS554" s="1179"/>
      <c r="BT554" s="1179"/>
      <c r="BU554" s="1179"/>
      <c r="BV554" s="1179"/>
      <c r="BW554" s="1179"/>
      <c r="BX554" s="1179"/>
      <c r="BY554" s="1179"/>
      <c r="BZ554" s="1179"/>
      <c r="CA554" s="1179"/>
      <c r="CB554" s="1179"/>
      <c r="CC554" s="1179"/>
      <c r="CD554" s="1179"/>
      <c r="CE554" s="1179"/>
    </row>
    <row r="555" spans="1:83" s="27" customFormat="1" ht="15.75">
      <c r="A555" s="26"/>
      <c r="C555" s="168"/>
      <c r="D555" s="168"/>
      <c r="E555" s="764"/>
      <c r="F555" s="764"/>
      <c r="G555" s="764"/>
      <c r="H555" s="764"/>
      <c r="I555" s="764"/>
      <c r="J555" s="764"/>
      <c r="K555" s="764"/>
      <c r="L555" s="19"/>
      <c r="M555" s="19"/>
      <c r="N555" s="19"/>
      <c r="O555" s="19"/>
      <c r="P555" s="19"/>
      <c r="Q555" s="19"/>
      <c r="R555" s="19"/>
      <c r="S555" s="19"/>
      <c r="T555" s="19"/>
      <c r="U555" s="1126"/>
      <c r="V555" s="1126"/>
      <c r="W555" s="1126"/>
      <c r="X555" s="1126"/>
      <c r="Y555" s="1126"/>
      <c r="Z555" s="1126"/>
      <c r="AA555" s="1126"/>
      <c r="AB555" s="1126"/>
      <c r="AC555" s="1126"/>
      <c r="AD555" s="1126"/>
      <c r="AE555" s="1126"/>
      <c r="AF555" s="1126"/>
      <c r="AG555" s="1126"/>
      <c r="AH555" s="1126"/>
      <c r="AI555" s="1126"/>
      <c r="AJ555" s="1126"/>
      <c r="AK555" s="1126"/>
      <c r="AL555" s="1126"/>
      <c r="AM555" s="1126"/>
      <c r="AN555" s="1126"/>
      <c r="AO555" s="1126"/>
      <c r="AP555" s="1126"/>
      <c r="AQ555" s="1126"/>
      <c r="AR555" s="1126"/>
      <c r="AS555" s="1179"/>
      <c r="AT555" s="1179"/>
      <c r="AU555" s="1179"/>
      <c r="AV555" s="1179"/>
      <c r="AW555" s="1179"/>
      <c r="AX555" s="1179"/>
      <c r="AY555" s="1179"/>
      <c r="AZ555" s="1179"/>
      <c r="BA555" s="1179"/>
      <c r="BB555" s="1179"/>
      <c r="BC555" s="1179"/>
      <c r="BD555" s="1179"/>
      <c r="BE555" s="1179"/>
      <c r="BF555" s="1179"/>
      <c r="BG555" s="1179"/>
      <c r="BH555" s="1179"/>
      <c r="BI555" s="1179"/>
      <c r="BJ555" s="1179"/>
      <c r="BK555" s="1179"/>
      <c r="BL555" s="1179"/>
      <c r="BM555" s="1179"/>
      <c r="BN555" s="1179"/>
      <c r="BO555" s="1179"/>
      <c r="BP555" s="1179"/>
      <c r="BQ555" s="1179"/>
      <c r="BR555" s="1179"/>
      <c r="BS555" s="1179"/>
      <c r="BT555" s="1179"/>
      <c r="BU555" s="1179"/>
      <c r="BV555" s="1179"/>
      <c r="BW555" s="1179"/>
      <c r="BX555" s="1179"/>
      <c r="BY555" s="1179"/>
      <c r="BZ555" s="1179"/>
      <c r="CA555" s="1179"/>
      <c r="CB555" s="1179"/>
      <c r="CC555" s="1179"/>
      <c r="CD555" s="1179"/>
      <c r="CE555" s="1179"/>
    </row>
    <row r="556" spans="1:83" s="27" customFormat="1" ht="15.75">
      <c r="A556" s="26"/>
      <c r="C556" s="168"/>
      <c r="D556" s="168"/>
      <c r="E556" s="764"/>
      <c r="F556" s="764"/>
      <c r="G556" s="764"/>
      <c r="H556" s="764"/>
      <c r="I556" s="764"/>
      <c r="J556" s="764"/>
      <c r="K556" s="764"/>
      <c r="L556" s="19"/>
      <c r="M556" s="19"/>
      <c r="N556" s="19"/>
      <c r="O556" s="19"/>
      <c r="P556" s="19"/>
      <c r="Q556" s="19"/>
      <c r="R556" s="19"/>
      <c r="S556" s="19"/>
      <c r="T556" s="19"/>
      <c r="U556" s="1126"/>
      <c r="V556" s="1126"/>
      <c r="W556" s="1126"/>
      <c r="X556" s="1126"/>
      <c r="Y556" s="1126"/>
      <c r="Z556" s="1126"/>
      <c r="AA556" s="1126"/>
      <c r="AB556" s="1126"/>
      <c r="AC556" s="1126"/>
      <c r="AD556" s="1126"/>
      <c r="AE556" s="1126"/>
      <c r="AF556" s="1126"/>
      <c r="AG556" s="1126"/>
      <c r="AH556" s="1126"/>
      <c r="AI556" s="1126"/>
      <c r="AJ556" s="1126"/>
      <c r="AK556" s="1126"/>
      <c r="AL556" s="1126"/>
      <c r="AM556" s="1126"/>
      <c r="AN556" s="1126"/>
      <c r="AO556" s="1126"/>
      <c r="AP556" s="1126"/>
      <c r="AQ556" s="1126"/>
      <c r="AR556" s="1126"/>
      <c r="AS556" s="1179"/>
      <c r="AT556" s="1179"/>
      <c r="AU556" s="1179"/>
      <c r="AV556" s="1179"/>
      <c r="AW556" s="1179"/>
      <c r="AX556" s="1179"/>
      <c r="AY556" s="1179"/>
      <c r="AZ556" s="1179"/>
      <c r="BA556" s="1179"/>
      <c r="BB556" s="1179"/>
      <c r="BC556" s="1179"/>
      <c r="BD556" s="1179"/>
      <c r="BE556" s="1179"/>
      <c r="BF556" s="1179"/>
      <c r="BG556" s="1179"/>
      <c r="BH556" s="1179"/>
      <c r="BI556" s="1179"/>
      <c r="BJ556" s="1179"/>
      <c r="BK556" s="1179"/>
      <c r="BL556" s="1179"/>
      <c r="BM556" s="1179"/>
      <c r="BN556" s="1179"/>
      <c r="BO556" s="1179"/>
      <c r="BP556" s="1179"/>
      <c r="BQ556" s="1179"/>
      <c r="BR556" s="1179"/>
      <c r="BS556" s="1179"/>
      <c r="BT556" s="1179"/>
      <c r="BU556" s="1179"/>
      <c r="BV556" s="1179"/>
      <c r="BW556" s="1179"/>
      <c r="BX556" s="1179"/>
      <c r="BY556" s="1179"/>
      <c r="BZ556" s="1179"/>
      <c r="CA556" s="1179"/>
      <c r="CB556" s="1179"/>
      <c r="CC556" s="1179"/>
      <c r="CD556" s="1179"/>
      <c r="CE556" s="1179"/>
    </row>
    <row r="557" spans="1:83" s="27" customFormat="1" ht="15.75">
      <c r="A557" s="26"/>
      <c r="C557" s="168"/>
      <c r="D557" s="168"/>
      <c r="E557" s="764"/>
      <c r="F557" s="764"/>
      <c r="G557" s="764"/>
      <c r="H557" s="764"/>
      <c r="I557" s="764"/>
      <c r="J557" s="764"/>
      <c r="K557" s="764"/>
      <c r="L557" s="19"/>
      <c r="M557" s="19"/>
      <c r="N557" s="19"/>
      <c r="O557" s="19"/>
      <c r="P557" s="19"/>
      <c r="Q557" s="19"/>
      <c r="R557" s="19"/>
      <c r="S557" s="19"/>
      <c r="T557" s="19"/>
      <c r="U557" s="1126"/>
      <c r="V557" s="1126"/>
      <c r="W557" s="1126"/>
      <c r="X557" s="1126"/>
      <c r="Y557" s="1126"/>
      <c r="Z557" s="1126"/>
      <c r="AA557" s="1126"/>
      <c r="AB557" s="1126"/>
      <c r="AC557" s="1126"/>
      <c r="AD557" s="1126"/>
      <c r="AE557" s="1126"/>
      <c r="AF557" s="1126"/>
      <c r="AG557" s="1126"/>
      <c r="AH557" s="1126"/>
      <c r="AI557" s="1126"/>
      <c r="AJ557" s="1126"/>
      <c r="AK557" s="1126"/>
      <c r="AL557" s="1126"/>
      <c r="AM557" s="1126"/>
      <c r="AN557" s="1126"/>
      <c r="AO557" s="1126"/>
      <c r="AP557" s="1126"/>
      <c r="AQ557" s="1126"/>
      <c r="AR557" s="1126"/>
      <c r="AS557" s="1179"/>
      <c r="AT557" s="1179"/>
      <c r="AU557" s="1179"/>
      <c r="AV557" s="1179"/>
      <c r="AW557" s="1179"/>
      <c r="AX557" s="1179"/>
      <c r="AY557" s="1179"/>
      <c r="AZ557" s="1179"/>
      <c r="BA557" s="1179"/>
      <c r="BB557" s="1179"/>
      <c r="BC557" s="1179"/>
      <c r="BD557" s="1179"/>
      <c r="BE557" s="1179"/>
      <c r="BF557" s="1179"/>
      <c r="BG557" s="1179"/>
      <c r="BH557" s="1179"/>
      <c r="BI557" s="1179"/>
      <c r="BJ557" s="1179"/>
      <c r="BK557" s="1179"/>
      <c r="BL557" s="1179"/>
      <c r="BM557" s="1179"/>
      <c r="BN557" s="1179"/>
      <c r="BO557" s="1179"/>
      <c r="BP557" s="1179"/>
      <c r="BQ557" s="1179"/>
      <c r="BR557" s="1179"/>
      <c r="BS557" s="1179"/>
      <c r="BT557" s="1179"/>
      <c r="BU557" s="1179"/>
      <c r="BV557" s="1179"/>
      <c r="BW557" s="1179"/>
      <c r="BX557" s="1179"/>
      <c r="BY557" s="1179"/>
      <c r="BZ557" s="1179"/>
      <c r="CA557" s="1179"/>
      <c r="CB557" s="1179"/>
      <c r="CC557" s="1179"/>
      <c r="CD557" s="1179"/>
      <c r="CE557" s="1179"/>
    </row>
    <row r="558" spans="1:83" s="27" customFormat="1" ht="15.75">
      <c r="A558" s="26"/>
      <c r="C558" s="168"/>
      <c r="D558" s="168"/>
      <c r="E558" s="764"/>
      <c r="F558" s="764"/>
      <c r="G558" s="764"/>
      <c r="H558" s="764"/>
      <c r="I558" s="764"/>
      <c r="J558" s="764"/>
      <c r="K558" s="764"/>
      <c r="L558" s="19"/>
      <c r="M558" s="19"/>
      <c r="N558" s="19"/>
      <c r="O558" s="19"/>
      <c r="P558" s="19"/>
      <c r="Q558" s="19"/>
      <c r="R558" s="19"/>
      <c r="S558" s="19"/>
      <c r="T558" s="19"/>
      <c r="U558" s="1126"/>
      <c r="V558" s="1126"/>
      <c r="W558" s="1126"/>
      <c r="X558" s="1126"/>
      <c r="Y558" s="1126"/>
      <c r="Z558" s="1126"/>
      <c r="AA558" s="1126"/>
      <c r="AB558" s="1126"/>
      <c r="AC558" s="1126"/>
      <c r="AD558" s="1126"/>
      <c r="AE558" s="1126"/>
      <c r="AF558" s="1126"/>
      <c r="AG558" s="1126"/>
      <c r="AH558" s="1126"/>
      <c r="AI558" s="1126"/>
      <c r="AJ558" s="1126"/>
      <c r="AK558" s="1126"/>
      <c r="AL558" s="1126"/>
      <c r="AM558" s="1126"/>
      <c r="AN558" s="1126"/>
      <c r="AO558" s="1126"/>
      <c r="AP558" s="1126"/>
      <c r="AQ558" s="1126"/>
      <c r="AR558" s="1126"/>
      <c r="AS558" s="1179"/>
      <c r="AT558" s="1179"/>
      <c r="AU558" s="1179"/>
      <c r="AV558" s="1179"/>
      <c r="AW558" s="1179"/>
      <c r="AX558" s="1179"/>
      <c r="AY558" s="1179"/>
      <c r="AZ558" s="1179"/>
      <c r="BA558" s="1179"/>
      <c r="BB558" s="1179"/>
      <c r="BC558" s="1179"/>
      <c r="BD558" s="1179"/>
      <c r="BE558" s="1179"/>
      <c r="BF558" s="1179"/>
      <c r="BG558" s="1179"/>
      <c r="BH558" s="1179"/>
      <c r="BI558" s="1179"/>
      <c r="BJ558" s="1179"/>
      <c r="BK558" s="1179"/>
      <c r="BL558" s="1179"/>
      <c r="BM558" s="1179"/>
      <c r="BN558" s="1179"/>
      <c r="BO558" s="1179"/>
      <c r="BP558" s="1179"/>
      <c r="BQ558" s="1179"/>
      <c r="BR558" s="1179"/>
      <c r="BS558" s="1179"/>
      <c r="BT558" s="1179"/>
      <c r="BU558" s="1179"/>
      <c r="BV558" s="1179"/>
      <c r="BW558" s="1179"/>
      <c r="BX558" s="1179"/>
      <c r="BY558" s="1179"/>
      <c r="BZ558" s="1179"/>
      <c r="CA558" s="1179"/>
      <c r="CB558" s="1179"/>
      <c r="CC558" s="1179"/>
      <c r="CD558" s="1179"/>
      <c r="CE558" s="1179"/>
    </row>
    <row r="559" spans="1:83" s="27" customFormat="1" ht="15.75">
      <c r="A559" s="26"/>
      <c r="C559" s="168"/>
      <c r="D559" s="168"/>
      <c r="E559" s="764"/>
      <c r="F559" s="764"/>
      <c r="G559" s="764"/>
      <c r="H559" s="764"/>
      <c r="I559" s="764"/>
      <c r="J559" s="764"/>
      <c r="K559" s="764"/>
      <c r="L559" s="19"/>
      <c r="M559" s="19"/>
      <c r="N559" s="19"/>
      <c r="O559" s="19"/>
      <c r="P559" s="19"/>
      <c r="Q559" s="19"/>
      <c r="R559" s="19"/>
      <c r="S559" s="19"/>
      <c r="T559" s="19"/>
      <c r="U559" s="1126"/>
      <c r="V559" s="1126"/>
      <c r="W559" s="1126"/>
      <c r="X559" s="1126"/>
      <c r="Y559" s="1126"/>
      <c r="Z559" s="1126"/>
      <c r="AA559" s="1126"/>
      <c r="AB559" s="1126"/>
      <c r="AC559" s="1126"/>
      <c r="AD559" s="1126"/>
      <c r="AE559" s="1126"/>
      <c r="AF559" s="1126"/>
      <c r="AG559" s="1126"/>
      <c r="AH559" s="1126"/>
      <c r="AI559" s="1126"/>
      <c r="AJ559" s="1126"/>
      <c r="AK559" s="1126"/>
      <c r="AL559" s="1126"/>
      <c r="AM559" s="1126"/>
      <c r="AN559" s="1126"/>
      <c r="AO559" s="1126"/>
      <c r="AP559" s="1126"/>
      <c r="AQ559" s="1126"/>
      <c r="AR559" s="1126"/>
      <c r="AS559" s="1179"/>
      <c r="AT559" s="1179"/>
      <c r="AU559" s="1179"/>
      <c r="AV559" s="1179"/>
      <c r="AW559" s="1179"/>
      <c r="AX559" s="1179"/>
      <c r="AY559" s="1179"/>
      <c r="AZ559" s="1179"/>
      <c r="BA559" s="1179"/>
      <c r="BB559" s="1179"/>
      <c r="BC559" s="1179"/>
      <c r="BD559" s="1179"/>
      <c r="BE559" s="1179"/>
      <c r="BF559" s="1179"/>
      <c r="BG559" s="1179"/>
      <c r="BH559" s="1179"/>
      <c r="BI559" s="1179"/>
      <c r="BJ559" s="1179"/>
      <c r="BK559" s="1179"/>
      <c r="BL559" s="1179"/>
      <c r="BM559" s="1179"/>
      <c r="BN559" s="1179"/>
      <c r="BO559" s="1179"/>
      <c r="BP559" s="1179"/>
      <c r="BQ559" s="1179"/>
      <c r="BR559" s="1179"/>
      <c r="BS559" s="1179"/>
      <c r="BT559" s="1179"/>
      <c r="BU559" s="1179"/>
      <c r="BV559" s="1179"/>
      <c r="BW559" s="1179"/>
      <c r="BX559" s="1179"/>
      <c r="BY559" s="1179"/>
      <c r="BZ559" s="1179"/>
      <c r="CA559" s="1179"/>
      <c r="CB559" s="1179"/>
      <c r="CC559" s="1179"/>
      <c r="CD559" s="1179"/>
      <c r="CE559" s="1179"/>
    </row>
    <row r="560" spans="1:83" s="27" customFormat="1" ht="15.75">
      <c r="A560" s="26"/>
      <c r="C560" s="168"/>
      <c r="D560" s="168"/>
      <c r="E560" s="764"/>
      <c r="F560" s="764"/>
      <c r="G560" s="764"/>
      <c r="H560" s="764"/>
      <c r="I560" s="764"/>
      <c r="J560" s="764"/>
      <c r="K560" s="764"/>
      <c r="L560" s="19"/>
      <c r="M560" s="19"/>
      <c r="N560" s="19"/>
      <c r="O560" s="19"/>
      <c r="P560" s="19"/>
      <c r="Q560" s="19"/>
      <c r="R560" s="19"/>
      <c r="S560" s="19"/>
      <c r="T560" s="19"/>
      <c r="U560" s="1126"/>
      <c r="V560" s="1126"/>
      <c r="W560" s="1126"/>
      <c r="X560" s="1126"/>
      <c r="Y560" s="1126"/>
      <c r="Z560" s="1126"/>
      <c r="AA560" s="1126"/>
      <c r="AB560" s="1126"/>
      <c r="AC560" s="1126"/>
      <c r="AD560" s="1126"/>
      <c r="AE560" s="1126"/>
      <c r="AF560" s="1126"/>
      <c r="AG560" s="1126"/>
      <c r="AH560" s="1126"/>
      <c r="AI560" s="1126"/>
      <c r="AJ560" s="1126"/>
      <c r="AK560" s="1126"/>
      <c r="AL560" s="1126"/>
      <c r="AM560" s="1126"/>
      <c r="AN560" s="1126"/>
      <c r="AO560" s="1126"/>
      <c r="AP560" s="1126"/>
      <c r="AQ560" s="1126"/>
      <c r="AR560" s="1126"/>
      <c r="AS560" s="1179"/>
      <c r="AT560" s="1179"/>
      <c r="AU560" s="1179"/>
      <c r="AV560" s="1179"/>
      <c r="AW560" s="1179"/>
      <c r="AX560" s="1179"/>
      <c r="AY560" s="1179"/>
      <c r="AZ560" s="1179"/>
      <c r="BA560" s="1179"/>
      <c r="BB560" s="1179"/>
      <c r="BC560" s="1179"/>
      <c r="BD560" s="1179"/>
      <c r="BE560" s="1179"/>
      <c r="BF560" s="1179"/>
      <c r="BG560" s="1179"/>
      <c r="BH560" s="1179"/>
      <c r="BI560" s="1179"/>
      <c r="BJ560" s="1179"/>
      <c r="BK560" s="1179"/>
      <c r="BL560" s="1179"/>
      <c r="BM560" s="1179"/>
      <c r="BN560" s="1179"/>
      <c r="BO560" s="1179"/>
      <c r="BP560" s="1179"/>
      <c r="BQ560" s="1179"/>
      <c r="BR560" s="1179"/>
      <c r="BS560" s="1179"/>
      <c r="BT560" s="1179"/>
      <c r="BU560" s="1179"/>
      <c r="BV560" s="1179"/>
      <c r="BW560" s="1179"/>
      <c r="BX560" s="1179"/>
      <c r="BY560" s="1179"/>
      <c r="BZ560" s="1179"/>
      <c r="CA560" s="1179"/>
      <c r="CB560" s="1179"/>
      <c r="CC560" s="1179"/>
      <c r="CD560" s="1179"/>
      <c r="CE560" s="1179"/>
    </row>
    <row r="561" spans="1:83" s="27" customFormat="1" ht="15.75">
      <c r="A561" s="26"/>
      <c r="C561" s="168"/>
      <c r="D561" s="168"/>
      <c r="E561" s="764"/>
      <c r="F561" s="764"/>
      <c r="G561" s="764"/>
      <c r="H561" s="764"/>
      <c r="I561" s="764"/>
      <c r="J561" s="764"/>
      <c r="K561" s="764"/>
      <c r="L561" s="19"/>
      <c r="M561" s="19"/>
      <c r="N561" s="19"/>
      <c r="O561" s="19"/>
      <c r="P561" s="19"/>
      <c r="Q561" s="19"/>
      <c r="R561" s="19"/>
      <c r="S561" s="19"/>
      <c r="T561" s="19"/>
      <c r="U561" s="1126"/>
      <c r="V561" s="1126"/>
      <c r="W561" s="1126"/>
      <c r="X561" s="1126"/>
      <c r="Y561" s="1126"/>
      <c r="Z561" s="1126"/>
      <c r="AA561" s="1126"/>
      <c r="AB561" s="1126"/>
      <c r="AC561" s="1126"/>
      <c r="AD561" s="1126"/>
      <c r="AE561" s="1126"/>
      <c r="AF561" s="1126"/>
      <c r="AG561" s="1126"/>
      <c r="AH561" s="1126"/>
      <c r="AI561" s="1126"/>
      <c r="AJ561" s="1126"/>
      <c r="AK561" s="1126"/>
      <c r="AL561" s="1126"/>
      <c r="AM561" s="1126"/>
      <c r="AN561" s="1126"/>
      <c r="AO561" s="1126"/>
      <c r="AP561" s="1126"/>
      <c r="AQ561" s="1126"/>
      <c r="AR561" s="1126"/>
      <c r="AS561" s="1179"/>
      <c r="AT561" s="1179"/>
      <c r="AU561" s="1179"/>
      <c r="AV561" s="1179"/>
      <c r="AW561" s="1179"/>
      <c r="AX561" s="1179"/>
      <c r="AY561" s="1179"/>
      <c r="AZ561" s="1179"/>
      <c r="BA561" s="1179"/>
      <c r="BB561" s="1179"/>
      <c r="BC561" s="1179"/>
      <c r="BD561" s="1179"/>
      <c r="BE561" s="1179"/>
      <c r="BF561" s="1179"/>
      <c r="BG561" s="1179"/>
      <c r="BH561" s="1179"/>
      <c r="BI561" s="1179"/>
      <c r="BJ561" s="1179"/>
      <c r="BK561" s="1179"/>
      <c r="BL561" s="1179"/>
      <c r="BM561" s="1179"/>
      <c r="BN561" s="1179"/>
      <c r="BO561" s="1179"/>
      <c r="BP561" s="1179"/>
      <c r="BQ561" s="1179"/>
      <c r="BR561" s="1179"/>
      <c r="BS561" s="1179"/>
      <c r="BT561" s="1179"/>
      <c r="BU561" s="1179"/>
      <c r="BV561" s="1179"/>
      <c r="BW561" s="1179"/>
      <c r="BX561" s="1179"/>
      <c r="BY561" s="1179"/>
      <c r="BZ561" s="1179"/>
      <c r="CA561" s="1179"/>
      <c r="CB561" s="1179"/>
      <c r="CC561" s="1179"/>
      <c r="CD561" s="1179"/>
      <c r="CE561" s="1179"/>
    </row>
    <row r="562" spans="1:83" s="27" customFormat="1" ht="15.75">
      <c r="A562" s="26"/>
      <c r="C562" s="168"/>
      <c r="D562" s="168"/>
      <c r="E562" s="764"/>
      <c r="F562" s="764"/>
      <c r="G562" s="764"/>
      <c r="H562" s="764"/>
      <c r="I562" s="764"/>
      <c r="J562" s="764"/>
      <c r="K562" s="764"/>
      <c r="L562" s="19"/>
      <c r="M562" s="19"/>
      <c r="N562" s="19"/>
      <c r="O562" s="19"/>
      <c r="P562" s="19"/>
      <c r="Q562" s="19"/>
      <c r="R562" s="19"/>
      <c r="S562" s="19"/>
      <c r="T562" s="19"/>
      <c r="U562" s="1126"/>
      <c r="V562" s="1126"/>
      <c r="W562" s="1126"/>
      <c r="X562" s="1126"/>
      <c r="Y562" s="1126"/>
      <c r="Z562" s="1126"/>
      <c r="AA562" s="1126"/>
      <c r="AB562" s="1126"/>
      <c r="AC562" s="1126"/>
      <c r="AD562" s="1126"/>
      <c r="AE562" s="1126"/>
      <c r="AF562" s="1126"/>
      <c r="AG562" s="1126"/>
      <c r="AH562" s="1126"/>
      <c r="AI562" s="1126"/>
      <c r="AJ562" s="1126"/>
      <c r="AK562" s="1126"/>
      <c r="AL562" s="1126"/>
      <c r="AM562" s="1126"/>
      <c r="AN562" s="1126"/>
      <c r="AO562" s="1126"/>
      <c r="AP562" s="1126"/>
      <c r="AQ562" s="1126"/>
      <c r="AR562" s="1126"/>
      <c r="AS562" s="1179"/>
      <c r="AT562" s="1179"/>
      <c r="AU562" s="1179"/>
      <c r="AV562" s="1179"/>
      <c r="AW562" s="1179"/>
      <c r="AX562" s="1179"/>
      <c r="AY562" s="1179"/>
      <c r="AZ562" s="1179"/>
      <c r="BA562" s="1179"/>
      <c r="BB562" s="1179"/>
      <c r="BC562" s="1179"/>
      <c r="BD562" s="1179"/>
      <c r="BE562" s="1179"/>
      <c r="BF562" s="1179"/>
      <c r="BG562" s="1179"/>
      <c r="BH562" s="1179"/>
      <c r="BI562" s="1179"/>
      <c r="BJ562" s="1179"/>
      <c r="BK562" s="1179"/>
      <c r="BL562" s="1179"/>
      <c r="BM562" s="1179"/>
      <c r="BN562" s="1179"/>
      <c r="BO562" s="1179"/>
      <c r="BP562" s="1179"/>
      <c r="BQ562" s="1179"/>
      <c r="BR562" s="1179"/>
      <c r="BS562" s="1179"/>
      <c r="BT562" s="1179"/>
      <c r="BU562" s="1179"/>
      <c r="BV562" s="1179"/>
      <c r="BW562" s="1179"/>
      <c r="BX562" s="1179"/>
      <c r="BY562" s="1179"/>
      <c r="BZ562" s="1179"/>
      <c r="CA562" s="1179"/>
      <c r="CB562" s="1179"/>
      <c r="CC562" s="1179"/>
      <c r="CD562" s="1179"/>
      <c r="CE562" s="1179"/>
    </row>
    <row r="563" spans="1:83" s="27" customFormat="1" ht="15.75">
      <c r="A563" s="26"/>
      <c r="C563" s="168"/>
      <c r="D563" s="168"/>
      <c r="E563" s="764"/>
      <c r="F563" s="764"/>
      <c r="G563" s="764"/>
      <c r="H563" s="764"/>
      <c r="I563" s="764"/>
      <c r="J563" s="764"/>
      <c r="K563" s="764"/>
      <c r="L563" s="19"/>
      <c r="M563" s="19"/>
      <c r="N563" s="19"/>
      <c r="O563" s="19"/>
      <c r="P563" s="19"/>
      <c r="Q563" s="19"/>
      <c r="R563" s="19"/>
      <c r="S563" s="19"/>
      <c r="T563" s="19"/>
      <c r="U563" s="1126"/>
      <c r="V563" s="1126"/>
      <c r="W563" s="1126"/>
      <c r="X563" s="1126"/>
      <c r="Y563" s="1126"/>
      <c r="Z563" s="1126"/>
      <c r="AA563" s="1126"/>
      <c r="AB563" s="1126"/>
      <c r="AC563" s="1126"/>
      <c r="AD563" s="1126"/>
      <c r="AE563" s="1126"/>
      <c r="AF563" s="1126"/>
      <c r="AG563" s="1126"/>
      <c r="AH563" s="1126"/>
      <c r="AI563" s="1126"/>
      <c r="AJ563" s="1126"/>
      <c r="AK563" s="1126"/>
      <c r="AL563" s="1126"/>
      <c r="AM563" s="1126"/>
      <c r="AN563" s="1126"/>
      <c r="AO563" s="1126"/>
      <c r="AP563" s="1126"/>
      <c r="AQ563" s="1126"/>
      <c r="AR563" s="1126"/>
      <c r="AS563" s="1179"/>
      <c r="AT563" s="1179"/>
      <c r="AU563" s="1179"/>
      <c r="AV563" s="1179"/>
      <c r="AW563" s="1179"/>
      <c r="AX563" s="1179"/>
      <c r="AY563" s="1179"/>
      <c r="AZ563" s="1179"/>
      <c r="BA563" s="1179"/>
      <c r="BB563" s="1179"/>
      <c r="BC563" s="1179"/>
      <c r="BD563" s="1179"/>
      <c r="BE563" s="1179"/>
      <c r="BF563" s="1179"/>
      <c r="BG563" s="1179"/>
      <c r="BH563" s="1179"/>
      <c r="BI563" s="1179"/>
      <c r="BJ563" s="1179"/>
      <c r="BK563" s="1179"/>
      <c r="BL563" s="1179"/>
      <c r="BM563" s="1179"/>
      <c r="BN563" s="1179"/>
      <c r="BO563" s="1179"/>
      <c r="BP563" s="1179"/>
      <c r="BQ563" s="1179"/>
      <c r="BR563" s="1179"/>
      <c r="BS563" s="1179"/>
      <c r="BT563" s="1179"/>
      <c r="BU563" s="1179"/>
      <c r="BV563" s="1179"/>
      <c r="BW563" s="1179"/>
      <c r="BX563" s="1179"/>
      <c r="BY563" s="1179"/>
      <c r="BZ563" s="1179"/>
      <c r="CA563" s="1179"/>
      <c r="CB563" s="1179"/>
      <c r="CC563" s="1179"/>
      <c r="CD563" s="1179"/>
      <c r="CE563" s="1179"/>
    </row>
    <row r="564" spans="1:83" s="27" customFormat="1" ht="15.75">
      <c r="A564" s="26"/>
      <c r="C564" s="168"/>
      <c r="D564" s="168"/>
      <c r="E564" s="764"/>
      <c r="F564" s="764"/>
      <c r="G564" s="764"/>
      <c r="H564" s="764"/>
      <c r="I564" s="764"/>
      <c r="J564" s="764"/>
      <c r="K564" s="764"/>
      <c r="L564" s="19"/>
      <c r="M564" s="19"/>
      <c r="N564" s="19"/>
      <c r="O564" s="19"/>
      <c r="P564" s="19"/>
      <c r="Q564" s="19"/>
      <c r="R564" s="19"/>
      <c r="S564" s="19"/>
      <c r="T564" s="19"/>
      <c r="U564" s="1126"/>
      <c r="V564" s="1126"/>
      <c r="W564" s="1126"/>
      <c r="X564" s="1126"/>
      <c r="Y564" s="1126"/>
      <c r="Z564" s="1126"/>
      <c r="AA564" s="1126"/>
      <c r="AB564" s="1126"/>
      <c r="AC564" s="1126"/>
      <c r="AD564" s="1126"/>
      <c r="AE564" s="1126"/>
      <c r="AF564" s="1126"/>
      <c r="AG564" s="1126"/>
      <c r="AH564" s="1126"/>
      <c r="AI564" s="1126"/>
      <c r="AJ564" s="1126"/>
      <c r="AK564" s="1126"/>
      <c r="AL564" s="1126"/>
      <c r="AM564" s="1126"/>
      <c r="AN564" s="1126"/>
      <c r="AO564" s="1126"/>
      <c r="AP564" s="1126"/>
      <c r="AQ564" s="1126"/>
      <c r="AR564" s="1126"/>
      <c r="AS564" s="1179"/>
      <c r="AT564" s="1179"/>
      <c r="AU564" s="1179"/>
      <c r="AV564" s="1179"/>
      <c r="AW564" s="1179"/>
      <c r="AX564" s="1179"/>
      <c r="AY564" s="1179"/>
      <c r="AZ564" s="1179"/>
      <c r="BA564" s="1179"/>
      <c r="BB564" s="1179"/>
      <c r="BC564" s="1179"/>
      <c r="BD564" s="1179"/>
      <c r="BE564" s="1179"/>
      <c r="BF564" s="1179"/>
      <c r="BG564" s="1179"/>
      <c r="BH564" s="1179"/>
      <c r="BI564" s="1179"/>
      <c r="BJ564" s="1179"/>
      <c r="BK564" s="1179"/>
      <c r="BL564" s="1179"/>
      <c r="BM564" s="1179"/>
      <c r="BN564" s="1179"/>
      <c r="BO564" s="1179"/>
      <c r="BP564" s="1179"/>
      <c r="BQ564" s="1179"/>
      <c r="BR564" s="1179"/>
      <c r="BS564" s="1179"/>
      <c r="BT564" s="1179"/>
      <c r="BU564" s="1179"/>
      <c r="BV564" s="1179"/>
      <c r="BW564" s="1179"/>
      <c r="BX564" s="1179"/>
      <c r="BY564" s="1179"/>
      <c r="BZ564" s="1179"/>
      <c r="CA564" s="1179"/>
      <c r="CB564" s="1179"/>
      <c r="CC564" s="1179"/>
      <c r="CD564" s="1179"/>
      <c r="CE564" s="1179"/>
    </row>
    <row r="565" spans="1:83" s="27" customFormat="1" ht="15.75">
      <c r="A565" s="26"/>
      <c r="C565" s="168"/>
      <c r="D565" s="168"/>
      <c r="E565" s="764"/>
      <c r="F565" s="764"/>
      <c r="G565" s="764"/>
      <c r="H565" s="764"/>
      <c r="I565" s="764"/>
      <c r="J565" s="764"/>
      <c r="K565" s="764"/>
      <c r="L565" s="19"/>
      <c r="M565" s="19"/>
      <c r="N565" s="19"/>
      <c r="O565" s="19"/>
      <c r="P565" s="19"/>
      <c r="Q565" s="19"/>
      <c r="R565" s="19"/>
      <c r="S565" s="19"/>
      <c r="T565" s="19"/>
      <c r="U565" s="1126"/>
      <c r="V565" s="1126"/>
      <c r="W565" s="1126"/>
      <c r="X565" s="1126"/>
      <c r="Y565" s="1126"/>
      <c r="Z565" s="1126"/>
      <c r="AA565" s="1126"/>
      <c r="AB565" s="1126"/>
      <c r="AC565" s="1126"/>
      <c r="AD565" s="1126"/>
      <c r="AE565" s="1126"/>
      <c r="AF565" s="1126"/>
      <c r="AG565" s="1126"/>
      <c r="AH565" s="1126"/>
      <c r="AI565" s="1126"/>
      <c r="AJ565" s="1126"/>
      <c r="AK565" s="1126"/>
      <c r="AL565" s="1126"/>
      <c r="AM565" s="1126"/>
      <c r="AN565" s="1126"/>
      <c r="AO565" s="1126"/>
      <c r="AP565" s="1126"/>
      <c r="AQ565" s="1126"/>
      <c r="AR565" s="1126"/>
      <c r="AS565" s="1179"/>
      <c r="AT565" s="1179"/>
      <c r="AU565" s="1179"/>
      <c r="AV565" s="1179"/>
      <c r="AW565" s="1179"/>
      <c r="AX565" s="1179"/>
      <c r="AY565" s="1179"/>
      <c r="AZ565" s="1179"/>
      <c r="BA565" s="1179"/>
      <c r="BB565" s="1179"/>
      <c r="BC565" s="1179"/>
      <c r="BD565" s="1179"/>
      <c r="BE565" s="1179"/>
      <c r="BF565" s="1179"/>
      <c r="BG565" s="1179"/>
      <c r="BH565" s="1179"/>
      <c r="BI565" s="1179"/>
      <c r="BJ565" s="1179"/>
      <c r="BK565" s="1179"/>
      <c r="BL565" s="1179"/>
      <c r="BM565" s="1179"/>
      <c r="BN565" s="1179"/>
      <c r="BO565" s="1179"/>
      <c r="BP565" s="1179"/>
      <c r="BQ565" s="1179"/>
      <c r="BR565" s="1179"/>
      <c r="BS565" s="1179"/>
      <c r="BT565" s="1179"/>
      <c r="BU565" s="1179"/>
      <c r="BV565" s="1179"/>
      <c r="BW565" s="1179"/>
      <c r="BX565" s="1179"/>
      <c r="BY565" s="1179"/>
      <c r="BZ565" s="1179"/>
      <c r="CA565" s="1179"/>
      <c r="CB565" s="1179"/>
      <c r="CC565" s="1179"/>
      <c r="CD565" s="1179"/>
      <c r="CE565" s="1179"/>
    </row>
    <row r="566" spans="1:83" s="27" customFormat="1" ht="15.75">
      <c r="A566" s="26"/>
      <c r="C566" s="168"/>
      <c r="D566" s="168"/>
      <c r="E566" s="764"/>
      <c r="F566" s="764"/>
      <c r="G566" s="764"/>
      <c r="H566" s="764"/>
      <c r="I566" s="764"/>
      <c r="J566" s="764"/>
      <c r="K566" s="764"/>
      <c r="L566" s="19"/>
      <c r="M566" s="19"/>
      <c r="N566" s="19"/>
      <c r="O566" s="19"/>
      <c r="P566" s="19"/>
      <c r="Q566" s="19"/>
      <c r="R566" s="19"/>
      <c r="S566" s="19"/>
      <c r="T566" s="19"/>
      <c r="U566" s="1126"/>
      <c r="V566" s="1126"/>
      <c r="W566" s="1126"/>
      <c r="X566" s="1126"/>
      <c r="Y566" s="1126"/>
      <c r="Z566" s="1126"/>
      <c r="AA566" s="1126"/>
      <c r="AB566" s="1126"/>
      <c r="AC566" s="1126"/>
      <c r="AD566" s="1126"/>
      <c r="AE566" s="1126"/>
      <c r="AF566" s="1126"/>
      <c r="AG566" s="1126"/>
      <c r="AH566" s="1126"/>
      <c r="AI566" s="1126"/>
      <c r="AJ566" s="1126"/>
      <c r="AK566" s="1126"/>
      <c r="AL566" s="1126"/>
      <c r="AM566" s="1126"/>
      <c r="AN566" s="1126"/>
      <c r="AO566" s="1126"/>
      <c r="AP566" s="1126"/>
      <c r="AQ566" s="1126"/>
      <c r="AR566" s="1126"/>
      <c r="AS566" s="1179"/>
      <c r="AT566" s="1179"/>
      <c r="AU566" s="1179"/>
      <c r="AV566" s="1179"/>
      <c r="AW566" s="1179"/>
      <c r="AX566" s="1179"/>
      <c r="AY566" s="1179"/>
      <c r="AZ566" s="1179"/>
      <c r="BA566" s="1179"/>
      <c r="BB566" s="1179"/>
      <c r="BC566" s="1179"/>
      <c r="BD566" s="1179"/>
      <c r="BE566" s="1179"/>
      <c r="BF566" s="1179"/>
      <c r="BG566" s="1179"/>
      <c r="BH566" s="1179"/>
      <c r="BI566" s="1179"/>
      <c r="BJ566" s="1179"/>
      <c r="BK566" s="1179"/>
      <c r="BL566" s="1179"/>
      <c r="BM566" s="1179"/>
      <c r="BN566" s="1179"/>
      <c r="BO566" s="1179"/>
      <c r="BP566" s="1179"/>
      <c r="BQ566" s="1179"/>
      <c r="BR566" s="1179"/>
      <c r="BS566" s="1179"/>
      <c r="BT566" s="1179"/>
      <c r="BU566" s="1179"/>
      <c r="BV566" s="1179"/>
      <c r="BW566" s="1179"/>
      <c r="BX566" s="1179"/>
      <c r="BY566" s="1179"/>
      <c r="BZ566" s="1179"/>
      <c r="CA566" s="1179"/>
      <c r="CB566" s="1179"/>
      <c r="CC566" s="1179"/>
      <c r="CD566" s="1179"/>
      <c r="CE566" s="1179"/>
    </row>
    <row r="567" spans="1:83" s="27" customFormat="1" ht="15.75">
      <c r="A567" s="26"/>
      <c r="C567" s="168"/>
      <c r="D567" s="168"/>
      <c r="E567" s="764"/>
      <c r="F567" s="764"/>
      <c r="G567" s="764"/>
      <c r="H567" s="764"/>
      <c r="I567" s="764"/>
      <c r="J567" s="764"/>
      <c r="K567" s="764"/>
      <c r="L567" s="19"/>
      <c r="M567" s="19"/>
      <c r="N567" s="19"/>
      <c r="O567" s="19"/>
      <c r="P567" s="19"/>
      <c r="Q567" s="19"/>
      <c r="R567" s="19"/>
      <c r="S567" s="19"/>
      <c r="T567" s="19"/>
      <c r="U567" s="1126"/>
      <c r="V567" s="1126"/>
      <c r="W567" s="1126"/>
      <c r="X567" s="1126"/>
      <c r="Y567" s="1126"/>
      <c r="Z567" s="1126"/>
      <c r="AA567" s="1126"/>
      <c r="AB567" s="1126"/>
      <c r="AC567" s="1126"/>
      <c r="AD567" s="1126"/>
      <c r="AE567" s="1126"/>
      <c r="AF567" s="1126"/>
      <c r="AG567" s="1126"/>
      <c r="AH567" s="1126"/>
      <c r="AI567" s="1126"/>
      <c r="AJ567" s="1126"/>
      <c r="AK567" s="1126"/>
      <c r="AL567" s="1126"/>
      <c r="AM567" s="1126"/>
      <c r="AN567" s="1126"/>
      <c r="AO567" s="1126"/>
      <c r="AP567" s="1126"/>
      <c r="AQ567" s="1126"/>
      <c r="AR567" s="1126"/>
      <c r="AS567" s="1179"/>
      <c r="AT567" s="1179"/>
      <c r="AU567" s="1179"/>
      <c r="AV567" s="1179"/>
      <c r="AW567" s="1179"/>
      <c r="AX567" s="1179"/>
      <c r="AY567" s="1179"/>
      <c r="AZ567" s="1179"/>
      <c r="BA567" s="1179"/>
      <c r="BB567" s="1179"/>
      <c r="BC567" s="1179"/>
      <c r="BD567" s="1179"/>
      <c r="BE567" s="1179"/>
      <c r="BF567" s="1179"/>
      <c r="BG567" s="1179"/>
      <c r="BH567" s="1179"/>
      <c r="BI567" s="1179"/>
      <c r="BJ567" s="1179"/>
      <c r="BK567" s="1179"/>
      <c r="BL567" s="1179"/>
      <c r="BM567" s="1179"/>
      <c r="BN567" s="1179"/>
      <c r="BO567" s="1179"/>
      <c r="BP567" s="1179"/>
      <c r="BQ567" s="1179"/>
      <c r="BR567" s="1179"/>
      <c r="BS567" s="1179"/>
      <c r="BT567" s="1179"/>
      <c r="BU567" s="1179"/>
      <c r="BV567" s="1179"/>
      <c r="BW567" s="1179"/>
      <c r="BX567" s="1179"/>
      <c r="BY567" s="1179"/>
      <c r="BZ567" s="1179"/>
      <c r="CA567" s="1179"/>
      <c r="CB567" s="1179"/>
      <c r="CC567" s="1179"/>
      <c r="CD567" s="1179"/>
      <c r="CE567" s="1179"/>
    </row>
    <row r="568" spans="1:83" s="27" customFormat="1" ht="15.75">
      <c r="A568" s="26"/>
      <c r="C568" s="168"/>
      <c r="D568" s="168"/>
      <c r="E568" s="764"/>
      <c r="F568" s="764"/>
      <c r="G568" s="764"/>
      <c r="H568" s="764"/>
      <c r="I568" s="764"/>
      <c r="J568" s="764"/>
      <c r="K568" s="764"/>
      <c r="L568" s="19"/>
      <c r="M568" s="19"/>
      <c r="N568" s="19"/>
      <c r="O568" s="19"/>
      <c r="P568" s="19"/>
      <c r="Q568" s="19"/>
      <c r="R568" s="19"/>
      <c r="S568" s="19"/>
      <c r="T568" s="19"/>
      <c r="U568" s="1126"/>
      <c r="V568" s="1126"/>
      <c r="W568" s="1126"/>
      <c r="X568" s="1126"/>
      <c r="Y568" s="1126"/>
      <c r="Z568" s="1126"/>
      <c r="AA568" s="1126"/>
      <c r="AB568" s="1126"/>
      <c r="AC568" s="1126"/>
      <c r="AD568" s="1126"/>
      <c r="AE568" s="1126"/>
      <c r="AF568" s="1126"/>
      <c r="AG568" s="1126"/>
      <c r="AH568" s="1126"/>
      <c r="AI568" s="1126"/>
      <c r="AJ568" s="1126"/>
      <c r="AK568" s="1126"/>
      <c r="AL568" s="1126"/>
      <c r="AM568" s="1126"/>
      <c r="AN568" s="1126"/>
      <c r="AO568" s="1126"/>
      <c r="AP568" s="1126"/>
      <c r="AQ568" s="1126"/>
      <c r="AR568" s="1126"/>
      <c r="AS568" s="1179"/>
      <c r="AT568" s="1179"/>
      <c r="AU568" s="1179"/>
      <c r="AV568" s="1179"/>
      <c r="AW568" s="1179"/>
      <c r="AX568" s="1179"/>
      <c r="AY568" s="1179"/>
      <c r="AZ568" s="1179"/>
      <c r="BA568" s="1179"/>
      <c r="BB568" s="1179"/>
      <c r="BC568" s="1179"/>
      <c r="BD568" s="1179"/>
      <c r="BE568" s="1179"/>
      <c r="BF568" s="1179"/>
      <c r="BG568" s="1179"/>
      <c r="BH568" s="1179"/>
      <c r="BI568" s="1179"/>
      <c r="BJ568" s="1179"/>
      <c r="BK568" s="1179"/>
      <c r="BL568" s="1179"/>
      <c r="BM568" s="1179"/>
      <c r="BN568" s="1179"/>
      <c r="BO568" s="1179"/>
      <c r="BP568" s="1179"/>
      <c r="BQ568" s="1179"/>
      <c r="BR568" s="1179"/>
      <c r="BS568" s="1179"/>
      <c r="BT568" s="1179"/>
      <c r="BU568" s="1179"/>
      <c r="BV568" s="1179"/>
      <c r="BW568" s="1179"/>
      <c r="BX568" s="1179"/>
      <c r="BY568" s="1179"/>
      <c r="BZ568" s="1179"/>
      <c r="CA568" s="1179"/>
      <c r="CB568" s="1179"/>
      <c r="CC568" s="1179"/>
      <c r="CD568" s="1179"/>
      <c r="CE568" s="1179"/>
    </row>
    <row r="569" spans="1:83" s="27" customFormat="1" ht="15.75">
      <c r="A569" s="26"/>
      <c r="C569" s="168"/>
      <c r="D569" s="168"/>
      <c r="E569" s="764"/>
      <c r="F569" s="764"/>
      <c r="G569" s="764"/>
      <c r="H569" s="764"/>
      <c r="I569" s="764"/>
      <c r="J569" s="764"/>
      <c r="K569" s="764"/>
      <c r="L569" s="19"/>
      <c r="M569" s="19"/>
      <c r="N569" s="19"/>
      <c r="O569" s="19"/>
      <c r="P569" s="19"/>
      <c r="Q569" s="19"/>
      <c r="R569" s="19"/>
      <c r="S569" s="19"/>
      <c r="T569" s="19"/>
      <c r="U569" s="1126"/>
      <c r="V569" s="1126"/>
      <c r="W569" s="1126"/>
      <c r="X569" s="1126"/>
      <c r="Y569" s="1126"/>
      <c r="Z569" s="1126"/>
      <c r="AA569" s="1126"/>
      <c r="AB569" s="1126"/>
      <c r="AC569" s="1126"/>
      <c r="AD569" s="1126"/>
      <c r="AE569" s="1126"/>
      <c r="AF569" s="1126"/>
      <c r="AG569" s="1126"/>
      <c r="AH569" s="1126"/>
      <c r="AI569" s="1126"/>
      <c r="AJ569" s="1126"/>
      <c r="AK569" s="1126"/>
      <c r="AL569" s="1126"/>
      <c r="AM569" s="1126"/>
      <c r="AN569" s="1126"/>
      <c r="AO569" s="1126"/>
      <c r="AP569" s="1126"/>
      <c r="AQ569" s="1126"/>
      <c r="AR569" s="1126"/>
      <c r="AS569" s="1179"/>
      <c r="AT569" s="1179"/>
      <c r="AU569" s="1179"/>
      <c r="AV569" s="1179"/>
      <c r="AW569" s="1179"/>
      <c r="AX569" s="1179"/>
      <c r="AY569" s="1179"/>
      <c r="AZ569" s="1179"/>
      <c r="BA569" s="1179"/>
      <c r="BB569" s="1179"/>
      <c r="BC569" s="1179"/>
      <c r="BD569" s="1179"/>
      <c r="BE569" s="1179"/>
      <c r="BF569" s="1179"/>
      <c r="BG569" s="1179"/>
      <c r="BH569" s="1179"/>
      <c r="BI569" s="1179"/>
      <c r="BJ569" s="1179"/>
      <c r="BK569" s="1179"/>
      <c r="BL569" s="1179"/>
      <c r="BM569" s="1179"/>
      <c r="BN569" s="1179"/>
      <c r="BO569" s="1179"/>
      <c r="BP569" s="1179"/>
      <c r="BQ569" s="1179"/>
      <c r="BR569" s="1179"/>
      <c r="BS569" s="1179"/>
      <c r="BT569" s="1179"/>
      <c r="BU569" s="1179"/>
      <c r="BV569" s="1179"/>
      <c r="BW569" s="1179"/>
      <c r="BX569" s="1179"/>
      <c r="BY569" s="1179"/>
      <c r="BZ569" s="1179"/>
      <c r="CA569" s="1179"/>
      <c r="CB569" s="1179"/>
      <c r="CC569" s="1179"/>
      <c r="CD569" s="1179"/>
      <c r="CE569" s="1179"/>
    </row>
    <row r="570" spans="1:83" s="27" customFormat="1" ht="15.75">
      <c r="A570" s="26"/>
      <c r="C570" s="168"/>
      <c r="D570" s="168"/>
      <c r="E570" s="764"/>
      <c r="F570" s="764"/>
      <c r="G570" s="764"/>
      <c r="H570" s="764"/>
      <c r="I570" s="764"/>
      <c r="J570" s="764"/>
      <c r="K570" s="764"/>
      <c r="L570" s="19"/>
      <c r="M570" s="19"/>
      <c r="N570" s="19"/>
      <c r="O570" s="19"/>
      <c r="P570" s="19"/>
      <c r="Q570" s="19"/>
      <c r="R570" s="19"/>
      <c r="S570" s="19"/>
      <c r="T570" s="19"/>
      <c r="U570" s="1126"/>
      <c r="V570" s="1126"/>
      <c r="W570" s="1126"/>
      <c r="X570" s="1126"/>
      <c r="Y570" s="1126"/>
      <c r="Z570" s="1126"/>
      <c r="AA570" s="1126"/>
      <c r="AB570" s="1126"/>
      <c r="AC570" s="1126"/>
      <c r="AD570" s="1126"/>
      <c r="AE570" s="1126"/>
      <c r="AF570" s="1126"/>
      <c r="AG570" s="1126"/>
      <c r="AH570" s="1126"/>
      <c r="AI570" s="1126"/>
      <c r="AJ570" s="1126"/>
      <c r="AK570" s="1126"/>
      <c r="AL570" s="1126"/>
      <c r="AM570" s="1126"/>
      <c r="AN570" s="1126"/>
      <c r="AO570" s="1126"/>
      <c r="AP570" s="1126"/>
      <c r="AQ570" s="1126"/>
      <c r="AR570" s="1126"/>
      <c r="AS570" s="1179"/>
      <c r="AT570" s="1179"/>
      <c r="AU570" s="1179"/>
      <c r="AV570" s="1179"/>
      <c r="AW570" s="1179"/>
      <c r="AX570" s="1179"/>
      <c r="AY570" s="1179"/>
      <c r="AZ570" s="1179"/>
      <c r="BA570" s="1179"/>
      <c r="BB570" s="1179"/>
      <c r="BC570" s="1179"/>
      <c r="BD570" s="1179"/>
      <c r="BE570" s="1179"/>
      <c r="BF570" s="1179"/>
      <c r="BG570" s="1179"/>
      <c r="BH570" s="1179"/>
      <c r="BI570" s="1179"/>
      <c r="BJ570" s="1179"/>
      <c r="BK570" s="1179"/>
      <c r="BL570" s="1179"/>
      <c r="BM570" s="1179"/>
      <c r="BN570" s="1179"/>
      <c r="BO570" s="1179"/>
      <c r="BP570" s="1179"/>
      <c r="BQ570" s="1179"/>
      <c r="BR570" s="1179"/>
      <c r="BS570" s="1179"/>
      <c r="BT570" s="1179"/>
      <c r="BU570" s="1179"/>
      <c r="BV570" s="1179"/>
      <c r="BW570" s="1179"/>
      <c r="BX570" s="1179"/>
      <c r="BY570" s="1179"/>
      <c r="BZ570" s="1179"/>
      <c r="CA570" s="1179"/>
      <c r="CB570" s="1179"/>
      <c r="CC570" s="1179"/>
      <c r="CD570" s="1179"/>
      <c r="CE570" s="1179"/>
    </row>
    <row r="571" spans="1:83" s="27" customFormat="1" ht="15.75">
      <c r="A571" s="26"/>
      <c r="C571" s="168"/>
      <c r="D571" s="168"/>
      <c r="E571" s="764"/>
      <c r="F571" s="764"/>
      <c r="G571" s="764"/>
      <c r="H571" s="764"/>
      <c r="I571" s="764"/>
      <c r="J571" s="764"/>
      <c r="K571" s="764"/>
      <c r="L571" s="19"/>
      <c r="M571" s="19"/>
      <c r="N571" s="19"/>
      <c r="O571" s="19"/>
      <c r="P571" s="19"/>
      <c r="Q571" s="19"/>
      <c r="R571" s="19"/>
      <c r="S571" s="19"/>
      <c r="T571" s="19"/>
      <c r="U571" s="1126"/>
      <c r="V571" s="1126"/>
      <c r="W571" s="1126"/>
      <c r="X571" s="1126"/>
      <c r="Y571" s="1126"/>
      <c r="Z571" s="1126"/>
      <c r="AA571" s="1126"/>
      <c r="AB571" s="1126"/>
      <c r="AC571" s="1126"/>
      <c r="AD571" s="1126"/>
      <c r="AE571" s="1126"/>
      <c r="AF571" s="1126"/>
      <c r="AG571" s="1126"/>
      <c r="AH571" s="1126"/>
      <c r="AI571" s="1126"/>
      <c r="AJ571" s="1126"/>
      <c r="AK571" s="1126"/>
      <c r="AL571" s="1126"/>
      <c r="AM571" s="1126"/>
      <c r="AN571" s="1126"/>
      <c r="AO571" s="1126"/>
      <c r="AP571" s="1126"/>
      <c r="AQ571" s="1126"/>
      <c r="AR571" s="1126"/>
      <c r="AS571" s="1179"/>
      <c r="AT571" s="1179"/>
      <c r="AU571" s="1179"/>
      <c r="AV571" s="1179"/>
      <c r="AW571" s="1179"/>
      <c r="AX571" s="1179"/>
      <c r="AY571" s="1179"/>
      <c r="AZ571" s="1179"/>
      <c r="BA571" s="1179"/>
      <c r="BB571" s="1179"/>
      <c r="BC571" s="1179"/>
      <c r="BD571" s="1179"/>
      <c r="BE571" s="1179"/>
      <c r="BF571" s="1179"/>
      <c r="BG571" s="1179"/>
      <c r="BH571" s="1179"/>
      <c r="BI571" s="1179"/>
      <c r="BJ571" s="1179"/>
      <c r="BK571" s="1179"/>
      <c r="BL571" s="1179"/>
      <c r="BM571" s="1179"/>
      <c r="BN571" s="1179"/>
      <c r="BO571" s="1179"/>
      <c r="BP571" s="1179"/>
      <c r="BQ571" s="1179"/>
      <c r="BR571" s="1179"/>
      <c r="BS571" s="1179"/>
      <c r="BT571" s="1179"/>
      <c r="BU571" s="1179"/>
      <c r="BV571" s="1179"/>
      <c r="BW571" s="1179"/>
      <c r="BX571" s="1179"/>
      <c r="BY571" s="1179"/>
      <c r="BZ571" s="1179"/>
      <c r="CA571" s="1179"/>
      <c r="CB571" s="1179"/>
      <c r="CC571" s="1179"/>
      <c r="CD571" s="1179"/>
      <c r="CE571" s="1179"/>
    </row>
    <row r="572" spans="1:83" s="27" customFormat="1" ht="15.75">
      <c r="A572" s="26"/>
      <c r="C572" s="168"/>
      <c r="D572" s="168"/>
      <c r="E572" s="764"/>
      <c r="F572" s="764"/>
      <c r="G572" s="764"/>
      <c r="H572" s="764"/>
      <c r="I572" s="764"/>
      <c r="J572" s="764"/>
      <c r="K572" s="764"/>
      <c r="L572" s="19"/>
      <c r="M572" s="19"/>
      <c r="N572" s="19"/>
      <c r="O572" s="19"/>
      <c r="P572" s="19"/>
      <c r="Q572" s="19"/>
      <c r="R572" s="19"/>
      <c r="S572" s="19"/>
      <c r="T572" s="19"/>
      <c r="U572" s="1126"/>
      <c r="V572" s="1126"/>
      <c r="W572" s="1126"/>
      <c r="X572" s="1126"/>
      <c r="Y572" s="1126"/>
      <c r="Z572" s="1126"/>
      <c r="AA572" s="1126"/>
      <c r="AB572" s="1126"/>
      <c r="AC572" s="1126"/>
      <c r="AD572" s="1126"/>
      <c r="AE572" s="1126"/>
      <c r="AF572" s="1126"/>
      <c r="AG572" s="1126"/>
      <c r="AH572" s="1126"/>
      <c r="AI572" s="1126"/>
      <c r="AJ572" s="1126"/>
      <c r="AK572" s="1126"/>
      <c r="AL572" s="1126"/>
      <c r="AM572" s="1126"/>
      <c r="AN572" s="1126"/>
      <c r="AO572" s="1126"/>
      <c r="AP572" s="1126"/>
      <c r="AQ572" s="1126"/>
      <c r="AR572" s="1126"/>
      <c r="AS572" s="1179"/>
      <c r="AT572" s="1179"/>
      <c r="AU572" s="1179"/>
      <c r="AV572" s="1179"/>
      <c r="AW572" s="1179"/>
      <c r="AX572" s="1179"/>
      <c r="AY572" s="1179"/>
      <c r="AZ572" s="1179"/>
      <c r="BA572" s="1179"/>
      <c r="BB572" s="1179"/>
      <c r="BC572" s="1179"/>
      <c r="BD572" s="1179"/>
      <c r="BE572" s="1179"/>
      <c r="BF572" s="1179"/>
      <c r="BG572" s="1179"/>
      <c r="BH572" s="1179"/>
      <c r="BI572" s="1179"/>
      <c r="BJ572" s="1179"/>
      <c r="BK572" s="1179"/>
      <c r="BL572" s="1179"/>
      <c r="BM572" s="1179"/>
      <c r="BN572" s="1179"/>
      <c r="BO572" s="1179"/>
      <c r="BP572" s="1179"/>
      <c r="BQ572" s="1179"/>
      <c r="BR572" s="1179"/>
      <c r="BS572" s="1179"/>
      <c r="BT572" s="1179"/>
      <c r="BU572" s="1179"/>
      <c r="BV572" s="1179"/>
      <c r="BW572" s="1179"/>
      <c r="BX572" s="1179"/>
      <c r="BY572" s="1179"/>
      <c r="BZ572" s="1179"/>
      <c r="CA572" s="1179"/>
      <c r="CB572" s="1179"/>
      <c r="CC572" s="1179"/>
      <c r="CD572" s="1179"/>
      <c r="CE572" s="1179"/>
    </row>
    <row r="573" spans="1:83" s="27" customFormat="1" ht="15.75">
      <c r="A573" s="26"/>
      <c r="C573" s="168"/>
      <c r="D573" s="168"/>
      <c r="E573" s="764"/>
      <c r="F573" s="764"/>
      <c r="G573" s="764"/>
      <c r="H573" s="764"/>
      <c r="I573" s="764"/>
      <c r="J573" s="764"/>
      <c r="K573" s="764"/>
      <c r="L573" s="19"/>
      <c r="M573" s="19"/>
      <c r="N573" s="19"/>
      <c r="O573" s="19"/>
      <c r="P573" s="19"/>
      <c r="Q573" s="19"/>
      <c r="R573" s="19"/>
      <c r="S573" s="19"/>
      <c r="T573" s="19"/>
      <c r="U573" s="1126"/>
      <c r="V573" s="1126"/>
      <c r="W573" s="1126"/>
      <c r="X573" s="1126"/>
      <c r="Y573" s="1126"/>
      <c r="Z573" s="1126"/>
      <c r="AA573" s="1126"/>
      <c r="AB573" s="1126"/>
      <c r="AC573" s="1126"/>
      <c r="AD573" s="1126"/>
      <c r="AE573" s="1126"/>
      <c r="AF573" s="1126"/>
      <c r="AG573" s="1126"/>
      <c r="AH573" s="1126"/>
      <c r="AI573" s="1126"/>
      <c r="AJ573" s="1126"/>
      <c r="AK573" s="1126"/>
      <c r="AL573" s="1126"/>
      <c r="AM573" s="1126"/>
      <c r="AN573" s="1126"/>
      <c r="AO573" s="1126"/>
      <c r="AP573" s="1126"/>
      <c r="AQ573" s="1126"/>
      <c r="AR573" s="1126"/>
      <c r="AS573" s="1179"/>
      <c r="AT573" s="1179"/>
      <c r="AU573" s="1179"/>
      <c r="AV573" s="1179"/>
      <c r="AW573" s="1179"/>
      <c r="AX573" s="1179"/>
      <c r="AY573" s="1179"/>
      <c r="AZ573" s="1179"/>
      <c r="BA573" s="1179"/>
      <c r="BB573" s="1179"/>
      <c r="BC573" s="1179"/>
      <c r="BD573" s="1179"/>
      <c r="BE573" s="1179"/>
      <c r="BF573" s="1179"/>
      <c r="BG573" s="1179"/>
      <c r="BH573" s="1179"/>
      <c r="BI573" s="1179"/>
      <c r="BJ573" s="1179"/>
      <c r="BK573" s="1179"/>
      <c r="BL573" s="1179"/>
      <c r="BM573" s="1179"/>
      <c r="BN573" s="1179"/>
      <c r="BO573" s="1179"/>
      <c r="BP573" s="1179"/>
      <c r="BQ573" s="1179"/>
      <c r="BR573" s="1179"/>
      <c r="BS573" s="1179"/>
      <c r="BT573" s="1179"/>
      <c r="BU573" s="1179"/>
      <c r="BV573" s="1179"/>
      <c r="BW573" s="1179"/>
      <c r="BX573" s="1179"/>
      <c r="BY573" s="1179"/>
      <c r="BZ573" s="1179"/>
      <c r="CA573" s="1179"/>
      <c r="CB573" s="1179"/>
      <c r="CC573" s="1179"/>
      <c r="CD573" s="1179"/>
      <c r="CE573" s="1179"/>
    </row>
    <row r="574" spans="1:83" s="27" customFormat="1" ht="15.75">
      <c r="A574" s="26"/>
      <c r="C574" s="168"/>
      <c r="D574" s="168"/>
      <c r="E574" s="764"/>
      <c r="F574" s="764"/>
      <c r="G574" s="764"/>
      <c r="H574" s="764"/>
      <c r="I574" s="764"/>
      <c r="J574" s="764"/>
      <c r="K574" s="764"/>
      <c r="L574" s="19"/>
      <c r="M574" s="19"/>
      <c r="N574" s="19"/>
      <c r="O574" s="19"/>
      <c r="P574" s="19"/>
      <c r="Q574" s="19"/>
      <c r="R574" s="19"/>
      <c r="S574" s="19"/>
      <c r="T574" s="19"/>
      <c r="U574" s="1126"/>
      <c r="V574" s="1126"/>
      <c r="W574" s="1126"/>
      <c r="X574" s="1126"/>
      <c r="Y574" s="1126"/>
      <c r="Z574" s="1126"/>
      <c r="AA574" s="1126"/>
      <c r="AB574" s="1126"/>
      <c r="AC574" s="1126"/>
      <c r="AD574" s="1126"/>
      <c r="AE574" s="1126"/>
      <c r="AF574" s="1126"/>
      <c r="AG574" s="1126"/>
      <c r="AH574" s="1126"/>
      <c r="AI574" s="1126"/>
      <c r="AJ574" s="1126"/>
      <c r="AK574" s="1126"/>
      <c r="AL574" s="1126"/>
      <c r="AM574" s="1126"/>
      <c r="AN574" s="1126"/>
      <c r="AO574" s="1126"/>
      <c r="AP574" s="1126"/>
      <c r="AQ574" s="1126"/>
      <c r="AR574" s="1126"/>
      <c r="AS574" s="1179"/>
      <c r="AT574" s="1179"/>
      <c r="AU574" s="1179"/>
      <c r="AV574" s="1179"/>
      <c r="AW574" s="1179"/>
      <c r="AX574" s="1179"/>
      <c r="AY574" s="1179"/>
      <c r="AZ574" s="1179"/>
      <c r="BA574" s="1179"/>
      <c r="BB574" s="1179"/>
      <c r="BC574" s="1179"/>
      <c r="BD574" s="1179"/>
      <c r="BE574" s="1179"/>
      <c r="BF574" s="1179"/>
      <c r="BG574" s="1179"/>
      <c r="BH574" s="1179"/>
      <c r="BI574" s="1179"/>
      <c r="BJ574" s="1179"/>
      <c r="BK574" s="1179"/>
      <c r="BL574" s="1179"/>
      <c r="BM574" s="1179"/>
      <c r="BN574" s="1179"/>
      <c r="BO574" s="1179"/>
      <c r="BP574" s="1179"/>
      <c r="BQ574" s="1179"/>
      <c r="BR574" s="1179"/>
      <c r="BS574" s="1179"/>
      <c r="BT574" s="1179"/>
      <c r="BU574" s="1179"/>
      <c r="BV574" s="1179"/>
      <c r="BW574" s="1179"/>
      <c r="BX574" s="1179"/>
      <c r="BY574" s="1179"/>
      <c r="BZ574" s="1179"/>
      <c r="CA574" s="1179"/>
      <c r="CB574" s="1179"/>
      <c r="CC574" s="1179"/>
      <c r="CD574" s="1179"/>
      <c r="CE574" s="1179"/>
    </row>
    <row r="575" spans="1:83" s="27" customFormat="1" ht="15.75">
      <c r="A575" s="26"/>
      <c r="C575" s="168"/>
      <c r="D575" s="168"/>
      <c r="E575" s="764"/>
      <c r="F575" s="764"/>
      <c r="G575" s="764"/>
      <c r="H575" s="764"/>
      <c r="I575" s="764"/>
      <c r="J575" s="764"/>
      <c r="K575" s="764"/>
      <c r="L575" s="19"/>
      <c r="M575" s="19"/>
      <c r="N575" s="19"/>
      <c r="O575" s="19"/>
      <c r="P575" s="19"/>
      <c r="Q575" s="19"/>
      <c r="R575" s="19"/>
      <c r="S575" s="19"/>
      <c r="T575" s="19"/>
      <c r="U575" s="1126"/>
      <c r="V575" s="1126"/>
      <c r="W575" s="1126"/>
      <c r="X575" s="1126"/>
      <c r="Y575" s="1126"/>
      <c r="Z575" s="1126"/>
      <c r="AA575" s="1126"/>
      <c r="AB575" s="1126"/>
      <c r="AC575" s="1126"/>
      <c r="AD575" s="1126"/>
      <c r="AE575" s="1126"/>
      <c r="AF575" s="1126"/>
      <c r="AG575" s="1126"/>
      <c r="AH575" s="1126"/>
      <c r="AI575" s="1126"/>
      <c r="AJ575" s="1126"/>
      <c r="AK575" s="1126"/>
      <c r="AL575" s="1126"/>
      <c r="AM575" s="1126"/>
      <c r="AN575" s="1126"/>
      <c r="AO575" s="1126"/>
      <c r="AP575" s="1126"/>
      <c r="AQ575" s="1126"/>
      <c r="AR575" s="1126"/>
      <c r="AS575" s="1179"/>
      <c r="AT575" s="1179"/>
      <c r="AU575" s="1179"/>
      <c r="AV575" s="1179"/>
      <c r="AW575" s="1179"/>
      <c r="AX575" s="1179"/>
      <c r="AY575" s="1179"/>
      <c r="AZ575" s="1179"/>
      <c r="BA575" s="1179"/>
      <c r="BB575" s="1179"/>
      <c r="BC575" s="1179"/>
      <c r="BD575" s="1179"/>
      <c r="BE575" s="1179"/>
      <c r="BF575" s="1179"/>
      <c r="BG575" s="1179"/>
      <c r="BH575" s="1179"/>
      <c r="BI575" s="1179"/>
      <c r="BJ575" s="1179"/>
      <c r="BK575" s="1179"/>
      <c r="BL575" s="1179"/>
      <c r="BM575" s="1179"/>
      <c r="BN575" s="1179"/>
      <c r="BO575" s="1179"/>
      <c r="BP575" s="1179"/>
      <c r="BQ575" s="1179"/>
      <c r="BR575" s="1179"/>
      <c r="BS575" s="1179"/>
      <c r="BT575" s="1179"/>
      <c r="BU575" s="1179"/>
      <c r="BV575" s="1179"/>
      <c r="BW575" s="1179"/>
      <c r="BX575" s="1179"/>
      <c r="BY575" s="1179"/>
      <c r="BZ575" s="1179"/>
      <c r="CA575" s="1179"/>
      <c r="CB575" s="1179"/>
      <c r="CC575" s="1179"/>
      <c r="CD575" s="1179"/>
      <c r="CE575" s="1179"/>
    </row>
    <row r="576" spans="1:83" s="27" customFormat="1" ht="15.75">
      <c r="A576" s="26"/>
      <c r="C576" s="168"/>
      <c r="D576" s="168"/>
      <c r="E576" s="764"/>
      <c r="F576" s="764"/>
      <c r="G576" s="764"/>
      <c r="H576" s="764"/>
      <c r="I576" s="764"/>
      <c r="J576" s="764"/>
      <c r="K576" s="764"/>
      <c r="L576" s="19"/>
      <c r="M576" s="19"/>
      <c r="N576" s="19"/>
      <c r="O576" s="19"/>
      <c r="P576" s="19"/>
      <c r="Q576" s="19"/>
      <c r="R576" s="19"/>
      <c r="S576" s="19"/>
      <c r="T576" s="19"/>
      <c r="U576" s="1126"/>
      <c r="V576" s="1126"/>
      <c r="W576" s="1126"/>
      <c r="X576" s="1126"/>
      <c r="Y576" s="1126"/>
      <c r="Z576" s="1126"/>
      <c r="AA576" s="1126"/>
      <c r="AB576" s="1126"/>
      <c r="AC576" s="1126"/>
      <c r="AD576" s="1126"/>
      <c r="AE576" s="1126"/>
      <c r="AF576" s="1126"/>
      <c r="AG576" s="1126"/>
      <c r="AH576" s="1126"/>
      <c r="AI576" s="1126"/>
      <c r="AJ576" s="1126"/>
      <c r="AK576" s="1126"/>
      <c r="AL576" s="1126"/>
      <c r="AM576" s="1126"/>
      <c r="AN576" s="1126"/>
      <c r="AO576" s="1126"/>
      <c r="AP576" s="1126"/>
      <c r="AQ576" s="1126"/>
      <c r="AR576" s="1126"/>
      <c r="AS576" s="1179"/>
      <c r="AT576" s="1179"/>
      <c r="AU576" s="1179"/>
      <c r="AV576" s="1179"/>
      <c r="AW576" s="1179"/>
      <c r="AX576" s="1179"/>
      <c r="AY576" s="1179"/>
      <c r="AZ576" s="1179"/>
      <c r="BA576" s="1179"/>
      <c r="BB576" s="1179"/>
      <c r="BC576" s="1179"/>
      <c r="BD576" s="1179"/>
      <c r="BE576" s="1179"/>
      <c r="BF576" s="1179"/>
      <c r="BG576" s="1179"/>
      <c r="BH576" s="1179"/>
      <c r="BI576" s="1179"/>
      <c r="BJ576" s="1179"/>
      <c r="BK576" s="1179"/>
      <c r="BL576" s="1179"/>
      <c r="BM576" s="1179"/>
      <c r="BN576" s="1179"/>
      <c r="BO576" s="1179"/>
      <c r="BP576" s="1179"/>
      <c r="BQ576" s="1179"/>
      <c r="BR576" s="1179"/>
      <c r="BS576" s="1179"/>
      <c r="BT576" s="1179"/>
      <c r="BU576" s="1179"/>
      <c r="BV576" s="1179"/>
      <c r="BW576" s="1179"/>
      <c r="BX576" s="1179"/>
      <c r="BY576" s="1179"/>
      <c r="BZ576" s="1179"/>
      <c r="CA576" s="1179"/>
      <c r="CB576" s="1179"/>
      <c r="CC576" s="1179"/>
      <c r="CD576" s="1179"/>
      <c r="CE576" s="1179"/>
    </row>
    <row r="577" spans="1:83" s="27" customFormat="1" ht="15.75">
      <c r="A577" s="26"/>
      <c r="C577" s="168"/>
      <c r="D577" s="168"/>
      <c r="E577" s="764"/>
      <c r="F577" s="764"/>
      <c r="G577" s="764"/>
      <c r="H577" s="764"/>
      <c r="I577" s="764"/>
      <c r="J577" s="764"/>
      <c r="K577" s="764"/>
      <c r="L577" s="19"/>
      <c r="M577" s="19"/>
      <c r="N577" s="19"/>
      <c r="O577" s="19"/>
      <c r="P577" s="19"/>
      <c r="Q577" s="19"/>
      <c r="R577" s="19"/>
      <c r="S577" s="19"/>
      <c r="T577" s="19"/>
      <c r="U577" s="1126"/>
      <c r="V577" s="1126"/>
      <c r="W577" s="1126"/>
      <c r="X577" s="1126"/>
      <c r="Y577" s="1126"/>
      <c r="Z577" s="1126"/>
      <c r="AA577" s="1126"/>
      <c r="AB577" s="1126"/>
      <c r="AC577" s="1126"/>
      <c r="AD577" s="1126"/>
      <c r="AE577" s="1126"/>
      <c r="AF577" s="1126"/>
      <c r="AG577" s="1126"/>
      <c r="AH577" s="1126"/>
      <c r="AI577" s="1126"/>
      <c r="AJ577" s="1126"/>
      <c r="AK577" s="1126"/>
      <c r="AL577" s="1126"/>
      <c r="AM577" s="1126"/>
      <c r="AN577" s="1126"/>
      <c r="AO577" s="1126"/>
      <c r="AP577" s="1126"/>
      <c r="AQ577" s="1126"/>
      <c r="AR577" s="1126"/>
      <c r="AS577" s="1179"/>
      <c r="AT577" s="1179"/>
      <c r="AU577" s="1179"/>
      <c r="AV577" s="1179"/>
      <c r="AW577" s="1179"/>
      <c r="AX577" s="1179"/>
      <c r="AY577" s="1179"/>
      <c r="AZ577" s="1179"/>
      <c r="BA577" s="1179"/>
      <c r="BB577" s="1179"/>
      <c r="BC577" s="1179"/>
      <c r="BD577" s="1179"/>
      <c r="BE577" s="1179"/>
      <c r="BF577" s="1179"/>
      <c r="BG577" s="1179"/>
      <c r="BH577" s="1179"/>
      <c r="BI577" s="1179"/>
      <c r="BJ577" s="1179"/>
      <c r="BK577" s="1179"/>
      <c r="BL577" s="1179"/>
      <c r="BM577" s="1179"/>
      <c r="BN577" s="1179"/>
      <c r="BO577" s="1179"/>
      <c r="BP577" s="1179"/>
      <c r="BQ577" s="1179"/>
      <c r="BR577" s="1179"/>
      <c r="BS577" s="1179"/>
      <c r="BT577" s="1179"/>
      <c r="BU577" s="1179"/>
      <c r="BV577" s="1179"/>
      <c r="BW577" s="1179"/>
      <c r="BX577" s="1179"/>
      <c r="BY577" s="1179"/>
      <c r="BZ577" s="1179"/>
      <c r="CA577" s="1179"/>
      <c r="CB577" s="1179"/>
      <c r="CC577" s="1179"/>
      <c r="CD577" s="1179"/>
      <c r="CE577" s="1179"/>
    </row>
    <row r="578" spans="1:83" s="27" customFormat="1" ht="15.75">
      <c r="A578" s="26"/>
      <c r="C578" s="168"/>
      <c r="D578" s="168"/>
      <c r="E578" s="764"/>
      <c r="F578" s="764"/>
      <c r="G578" s="764"/>
      <c r="H578" s="764"/>
      <c r="I578" s="764"/>
      <c r="J578" s="764"/>
      <c r="K578" s="764"/>
      <c r="L578" s="19"/>
      <c r="M578" s="19"/>
      <c r="N578" s="19"/>
      <c r="O578" s="19"/>
      <c r="P578" s="19"/>
      <c r="Q578" s="19"/>
      <c r="R578" s="19"/>
      <c r="S578" s="19"/>
      <c r="T578" s="19"/>
      <c r="U578" s="1126"/>
      <c r="V578" s="1126"/>
      <c r="W578" s="1126"/>
      <c r="X578" s="1126"/>
      <c r="Y578" s="1126"/>
      <c r="Z578" s="1126"/>
      <c r="AA578" s="1126"/>
      <c r="AB578" s="1126"/>
      <c r="AC578" s="1126"/>
      <c r="AD578" s="1126"/>
      <c r="AE578" s="1126"/>
      <c r="AF578" s="1126"/>
      <c r="AG578" s="1126"/>
      <c r="AH578" s="1126"/>
      <c r="AI578" s="1126"/>
      <c r="AJ578" s="1126"/>
      <c r="AK578" s="1126"/>
      <c r="AL578" s="1126"/>
      <c r="AM578" s="1126"/>
      <c r="AN578" s="1126"/>
      <c r="AO578" s="1126"/>
      <c r="AP578" s="1126"/>
      <c r="AQ578" s="1126"/>
      <c r="AR578" s="1126"/>
      <c r="AS578" s="1179"/>
      <c r="AT578" s="1179"/>
      <c r="AU578" s="1179"/>
      <c r="AV578" s="1179"/>
      <c r="AW578" s="1179"/>
      <c r="AX578" s="1179"/>
      <c r="AY578" s="1179"/>
      <c r="AZ578" s="1179"/>
      <c r="BA578" s="1179"/>
      <c r="BB578" s="1179"/>
      <c r="BC578" s="1179"/>
      <c r="BD578" s="1179"/>
      <c r="BE578" s="1179"/>
      <c r="BF578" s="1179"/>
      <c r="BG578" s="1179"/>
      <c r="BH578" s="1179"/>
      <c r="BI578" s="1179"/>
      <c r="BJ578" s="1179"/>
      <c r="BK578" s="1179"/>
      <c r="BL578" s="1179"/>
      <c r="BM578" s="1179"/>
      <c r="BN578" s="1179"/>
      <c r="BO578" s="1179"/>
      <c r="BP578" s="1179"/>
      <c r="BQ578" s="1179"/>
      <c r="BR578" s="1179"/>
      <c r="BS578" s="1179"/>
      <c r="BT578" s="1179"/>
      <c r="BU578" s="1179"/>
      <c r="BV578" s="1179"/>
      <c r="BW578" s="1179"/>
      <c r="BX578" s="1179"/>
      <c r="BY578" s="1179"/>
      <c r="BZ578" s="1179"/>
      <c r="CA578" s="1179"/>
      <c r="CB578" s="1179"/>
      <c r="CC578" s="1179"/>
      <c r="CD578" s="1179"/>
      <c r="CE578" s="1179"/>
    </row>
    <row r="579" spans="1:83" s="27" customFormat="1" ht="15.75">
      <c r="A579" s="26"/>
      <c r="C579" s="168"/>
      <c r="D579" s="168"/>
      <c r="E579" s="764"/>
      <c r="F579" s="764"/>
      <c r="G579" s="764"/>
      <c r="H579" s="764"/>
      <c r="I579" s="764"/>
      <c r="J579" s="764"/>
      <c r="K579" s="764"/>
      <c r="L579" s="19"/>
      <c r="M579" s="19"/>
      <c r="N579" s="19"/>
      <c r="O579" s="19"/>
      <c r="P579" s="19"/>
      <c r="Q579" s="19"/>
      <c r="R579" s="19"/>
      <c r="S579" s="19"/>
      <c r="T579" s="19"/>
      <c r="U579" s="1126"/>
      <c r="V579" s="1126"/>
      <c r="W579" s="1126"/>
      <c r="X579" s="1126"/>
      <c r="Y579" s="1126"/>
      <c r="Z579" s="1126"/>
      <c r="AA579" s="1126"/>
      <c r="AB579" s="1126"/>
      <c r="AC579" s="1126"/>
      <c r="AD579" s="1126"/>
      <c r="AE579" s="1126"/>
      <c r="AF579" s="1126"/>
      <c r="AG579" s="1126"/>
      <c r="AH579" s="1126"/>
      <c r="AI579" s="1126"/>
      <c r="AJ579" s="1126"/>
      <c r="AK579" s="1126"/>
      <c r="AL579" s="1126"/>
      <c r="AM579" s="1126"/>
      <c r="AN579" s="1126"/>
      <c r="AO579" s="1126"/>
      <c r="AP579" s="1126"/>
      <c r="AQ579" s="1126"/>
      <c r="AR579" s="1126"/>
      <c r="AS579" s="1179"/>
      <c r="AT579" s="1179"/>
      <c r="AU579" s="1179"/>
      <c r="AV579" s="1179"/>
      <c r="AW579" s="1179"/>
      <c r="AX579" s="1179"/>
      <c r="AY579" s="1179"/>
      <c r="AZ579" s="1179"/>
      <c r="BA579" s="1179"/>
      <c r="BB579" s="1179"/>
      <c r="BC579" s="1179"/>
      <c r="BD579" s="1179"/>
      <c r="BE579" s="1179"/>
      <c r="BF579" s="1179"/>
      <c r="BG579" s="1179"/>
      <c r="BH579" s="1179"/>
      <c r="BI579" s="1179"/>
      <c r="BJ579" s="1179"/>
      <c r="BK579" s="1179"/>
      <c r="BL579" s="1179"/>
      <c r="BM579" s="1179"/>
      <c r="BN579" s="1179"/>
      <c r="BO579" s="1179"/>
      <c r="BP579" s="1179"/>
      <c r="BQ579" s="1179"/>
      <c r="BR579" s="1179"/>
      <c r="BS579" s="1179"/>
      <c r="BT579" s="1179"/>
      <c r="BU579" s="1179"/>
      <c r="BV579" s="1179"/>
      <c r="BW579" s="1179"/>
      <c r="BX579" s="1179"/>
      <c r="BY579" s="1179"/>
      <c r="BZ579" s="1179"/>
      <c r="CA579" s="1179"/>
      <c r="CB579" s="1179"/>
      <c r="CC579" s="1179"/>
      <c r="CD579" s="1179"/>
      <c r="CE579" s="1179"/>
    </row>
    <row r="580" spans="1:83" s="27" customFormat="1" ht="15.75">
      <c r="A580" s="26"/>
      <c r="C580" s="168"/>
      <c r="D580" s="168"/>
      <c r="E580" s="764"/>
      <c r="F580" s="764"/>
      <c r="G580" s="764"/>
      <c r="H580" s="764"/>
      <c r="I580" s="764"/>
      <c r="J580" s="764"/>
      <c r="K580" s="764"/>
      <c r="L580" s="19"/>
      <c r="M580" s="19"/>
      <c r="N580" s="19"/>
      <c r="O580" s="19"/>
      <c r="P580" s="19"/>
      <c r="Q580" s="19"/>
      <c r="R580" s="19"/>
      <c r="S580" s="19"/>
      <c r="T580" s="19"/>
      <c r="U580" s="1126"/>
      <c r="V580" s="1126"/>
      <c r="W580" s="1126"/>
      <c r="X580" s="1126"/>
      <c r="Y580" s="1126"/>
      <c r="Z580" s="1126"/>
      <c r="AA580" s="1126"/>
      <c r="AB580" s="1126"/>
      <c r="AC580" s="1126"/>
      <c r="AD580" s="1126"/>
      <c r="AE580" s="1126"/>
      <c r="AF580" s="1126"/>
      <c r="AG580" s="1126"/>
      <c r="AH580" s="1126"/>
      <c r="AI580" s="1126"/>
      <c r="AJ580" s="1126"/>
      <c r="AK580" s="1126"/>
      <c r="AL580" s="1126"/>
      <c r="AM580" s="1126"/>
      <c r="AN580" s="1126"/>
      <c r="AO580" s="1126"/>
      <c r="AP580" s="1126"/>
      <c r="AQ580" s="1126"/>
      <c r="AR580" s="1126"/>
      <c r="AS580" s="1179"/>
      <c r="AT580" s="1179"/>
      <c r="AU580" s="1179"/>
      <c r="AV580" s="1179"/>
      <c r="AW580" s="1179"/>
      <c r="AX580" s="1179"/>
      <c r="AY580" s="1179"/>
      <c r="AZ580" s="1179"/>
      <c r="BA580" s="1179"/>
      <c r="BB580" s="1179"/>
      <c r="BC580" s="1179"/>
      <c r="BD580" s="1179"/>
      <c r="BE580" s="1179"/>
      <c r="BF580" s="1179"/>
      <c r="BG580" s="1179"/>
      <c r="BH580" s="1179"/>
      <c r="BI580" s="1179"/>
      <c r="BJ580" s="1179"/>
      <c r="BK580" s="1179"/>
      <c r="BL580" s="1179"/>
      <c r="BM580" s="1179"/>
      <c r="BN580" s="1179"/>
      <c r="BO580" s="1179"/>
      <c r="BP580" s="1179"/>
      <c r="BQ580" s="1179"/>
      <c r="BR580" s="1179"/>
      <c r="BS580" s="1179"/>
      <c r="BT580" s="1179"/>
      <c r="BU580" s="1179"/>
      <c r="BV580" s="1179"/>
      <c r="BW580" s="1179"/>
      <c r="BX580" s="1179"/>
      <c r="BY580" s="1179"/>
      <c r="BZ580" s="1179"/>
      <c r="CA580" s="1179"/>
      <c r="CB580" s="1179"/>
      <c r="CC580" s="1179"/>
      <c r="CD580" s="1179"/>
      <c r="CE580" s="1179"/>
    </row>
    <row r="581" spans="1:83" s="27" customFormat="1" ht="15.75">
      <c r="A581" s="26"/>
      <c r="C581" s="168"/>
      <c r="D581" s="168"/>
      <c r="E581" s="764"/>
      <c r="F581" s="764"/>
      <c r="G581" s="764"/>
      <c r="H581" s="764"/>
      <c r="I581" s="764"/>
      <c r="J581" s="764"/>
      <c r="K581" s="764"/>
      <c r="L581" s="19"/>
      <c r="M581" s="19"/>
      <c r="N581" s="19"/>
      <c r="O581" s="19"/>
      <c r="P581" s="19"/>
      <c r="Q581" s="19"/>
      <c r="R581" s="19"/>
      <c r="S581" s="19"/>
      <c r="T581" s="19"/>
      <c r="U581" s="1126"/>
      <c r="V581" s="1126"/>
      <c r="W581" s="1126"/>
      <c r="X581" s="1126"/>
      <c r="Y581" s="1126"/>
      <c r="Z581" s="1126"/>
      <c r="AA581" s="1126"/>
      <c r="AB581" s="1126"/>
      <c r="AC581" s="1126"/>
      <c r="AD581" s="1126"/>
      <c r="AE581" s="1126"/>
      <c r="AF581" s="1126"/>
      <c r="AG581" s="1126"/>
      <c r="AH581" s="1126"/>
      <c r="AI581" s="1126"/>
      <c r="AJ581" s="1126"/>
      <c r="AK581" s="1126"/>
      <c r="AL581" s="1126"/>
      <c r="AM581" s="1126"/>
      <c r="AN581" s="1126"/>
      <c r="AO581" s="1126"/>
      <c r="AP581" s="1126"/>
      <c r="AQ581" s="1126"/>
      <c r="AR581" s="1126"/>
      <c r="AS581" s="1179"/>
      <c r="AT581" s="1179"/>
      <c r="AU581" s="1179"/>
      <c r="AV581" s="1179"/>
      <c r="AW581" s="1179"/>
      <c r="AX581" s="1179"/>
      <c r="AY581" s="1179"/>
      <c r="AZ581" s="1179"/>
      <c r="BA581" s="1179"/>
      <c r="BB581" s="1179"/>
      <c r="BC581" s="1179"/>
      <c r="BD581" s="1179"/>
      <c r="BE581" s="1179"/>
      <c r="BF581" s="1179"/>
      <c r="BG581" s="1179"/>
      <c r="BH581" s="1179"/>
      <c r="BI581" s="1179"/>
      <c r="BJ581" s="1179"/>
      <c r="BK581" s="1179"/>
      <c r="BL581" s="1179"/>
      <c r="BM581" s="1179"/>
      <c r="BN581" s="1179"/>
      <c r="BO581" s="1179"/>
      <c r="BP581" s="1179"/>
      <c r="BQ581" s="1179"/>
      <c r="BR581" s="1179"/>
      <c r="BS581" s="1179"/>
      <c r="BT581" s="1179"/>
      <c r="BU581" s="1179"/>
      <c r="BV581" s="1179"/>
      <c r="BW581" s="1179"/>
      <c r="BX581" s="1179"/>
      <c r="BY581" s="1179"/>
      <c r="BZ581" s="1179"/>
      <c r="CA581" s="1179"/>
      <c r="CB581" s="1179"/>
      <c r="CC581" s="1179"/>
      <c r="CD581" s="1179"/>
      <c r="CE581" s="1179"/>
    </row>
    <row r="582" spans="1:83" s="27" customFormat="1" ht="15.75">
      <c r="A582" s="26"/>
      <c r="C582" s="168"/>
      <c r="D582" s="168"/>
      <c r="E582" s="764"/>
      <c r="F582" s="764"/>
      <c r="G582" s="764"/>
      <c r="H582" s="764"/>
      <c r="I582" s="764"/>
      <c r="J582" s="764"/>
      <c r="K582" s="764"/>
      <c r="L582" s="19"/>
      <c r="M582" s="19"/>
      <c r="N582" s="19"/>
      <c r="O582" s="19"/>
      <c r="P582" s="19"/>
      <c r="Q582" s="19"/>
      <c r="R582" s="19"/>
      <c r="S582" s="19"/>
      <c r="T582" s="19"/>
      <c r="U582" s="1126"/>
      <c r="V582" s="1126"/>
      <c r="W582" s="1126"/>
      <c r="X582" s="1126"/>
      <c r="Y582" s="1126"/>
      <c r="Z582" s="1126"/>
      <c r="AA582" s="1126"/>
      <c r="AB582" s="1126"/>
      <c r="AC582" s="1126"/>
      <c r="AD582" s="1126"/>
      <c r="AE582" s="1126"/>
      <c r="AF582" s="1126"/>
      <c r="AG582" s="1126"/>
      <c r="AH582" s="1126"/>
      <c r="AI582" s="1126"/>
      <c r="AJ582" s="1126"/>
      <c r="AK582" s="1126"/>
      <c r="AL582" s="1126"/>
      <c r="AM582" s="1126"/>
      <c r="AN582" s="1126"/>
      <c r="AO582" s="1126"/>
      <c r="AP582" s="1126"/>
      <c r="AQ582" s="1126"/>
      <c r="AR582" s="1126"/>
      <c r="AS582" s="1179"/>
      <c r="AT582" s="1179"/>
      <c r="AU582" s="1179"/>
      <c r="AV582" s="1179"/>
      <c r="AW582" s="1179"/>
      <c r="AX582" s="1179"/>
      <c r="AY582" s="1179"/>
      <c r="AZ582" s="1179"/>
      <c r="BA582" s="1179"/>
      <c r="BB582" s="1179"/>
      <c r="BC582" s="1179"/>
      <c r="BD582" s="1179"/>
      <c r="BE582" s="1179"/>
      <c r="BF582" s="1179"/>
      <c r="BG582" s="1179"/>
      <c r="BH582" s="1179"/>
      <c r="BI582" s="1179"/>
      <c r="BJ582" s="1179"/>
      <c r="BK582" s="1179"/>
      <c r="BL582" s="1179"/>
      <c r="BM582" s="1179"/>
      <c r="BN582" s="1179"/>
      <c r="BO582" s="1179"/>
      <c r="BP582" s="1179"/>
      <c r="BQ582" s="1179"/>
      <c r="BR582" s="1179"/>
      <c r="BS582" s="1179"/>
      <c r="BT582" s="1179"/>
      <c r="BU582" s="1179"/>
      <c r="BV582" s="1179"/>
      <c r="BW582" s="1179"/>
      <c r="BX582" s="1179"/>
      <c r="BY582" s="1179"/>
      <c r="BZ582" s="1179"/>
      <c r="CA582" s="1179"/>
      <c r="CB582" s="1179"/>
      <c r="CC582" s="1179"/>
      <c r="CD582" s="1179"/>
      <c r="CE582" s="1179"/>
    </row>
    <row r="583" spans="1:83" s="27" customFormat="1" ht="15.75">
      <c r="A583" s="26"/>
      <c r="C583" s="168"/>
      <c r="D583" s="168"/>
      <c r="E583" s="764"/>
      <c r="F583" s="764"/>
      <c r="G583" s="764"/>
      <c r="H583" s="764"/>
      <c r="I583" s="764"/>
      <c r="J583" s="764"/>
      <c r="K583" s="764"/>
      <c r="L583" s="19"/>
      <c r="M583" s="19"/>
      <c r="N583" s="19"/>
      <c r="O583" s="19"/>
      <c r="P583" s="19"/>
      <c r="Q583" s="19"/>
      <c r="R583" s="19"/>
      <c r="S583" s="19"/>
      <c r="T583" s="19"/>
      <c r="U583" s="1126"/>
      <c r="V583" s="1126"/>
      <c r="W583" s="1126"/>
      <c r="X583" s="1126"/>
      <c r="Y583" s="1126"/>
      <c r="Z583" s="1126"/>
      <c r="AA583" s="1126"/>
      <c r="AB583" s="1126"/>
      <c r="AC583" s="1126"/>
      <c r="AD583" s="1126"/>
      <c r="AE583" s="1126"/>
      <c r="AF583" s="1126"/>
      <c r="AG583" s="1126"/>
      <c r="AH583" s="1126"/>
      <c r="AI583" s="1126"/>
      <c r="AJ583" s="1126"/>
      <c r="AK583" s="1126"/>
      <c r="AL583" s="1126"/>
      <c r="AM583" s="1126"/>
      <c r="AN583" s="1126"/>
      <c r="AO583" s="1126"/>
      <c r="AP583" s="1126"/>
      <c r="AQ583" s="1126"/>
      <c r="AR583" s="1126"/>
      <c r="AS583" s="1179"/>
      <c r="AT583" s="1179"/>
      <c r="AU583" s="1179"/>
      <c r="AV583" s="1179"/>
      <c r="AW583" s="1179"/>
      <c r="AX583" s="1179"/>
      <c r="AY583" s="1179"/>
      <c r="AZ583" s="1179"/>
      <c r="BA583" s="1179"/>
      <c r="BB583" s="1179"/>
      <c r="BC583" s="1179"/>
      <c r="BD583" s="1179"/>
      <c r="BE583" s="1179"/>
      <c r="BF583" s="1179"/>
      <c r="BG583" s="1179"/>
      <c r="BH583" s="1179"/>
      <c r="BI583" s="1179"/>
      <c r="BJ583" s="1179"/>
      <c r="BK583" s="1179"/>
      <c r="BL583" s="1179"/>
      <c r="BM583" s="1179"/>
      <c r="BN583" s="1179"/>
      <c r="BO583" s="1179"/>
      <c r="BP583" s="1179"/>
      <c r="BQ583" s="1179"/>
      <c r="BR583" s="1179"/>
      <c r="BS583" s="1179"/>
      <c r="BT583" s="1179"/>
      <c r="BU583" s="1179"/>
      <c r="BV583" s="1179"/>
      <c r="BW583" s="1179"/>
      <c r="BX583" s="1179"/>
      <c r="BY583" s="1179"/>
      <c r="BZ583" s="1179"/>
      <c r="CA583" s="1179"/>
      <c r="CB583" s="1179"/>
      <c r="CC583" s="1179"/>
      <c r="CD583" s="1179"/>
      <c r="CE583" s="1179"/>
    </row>
    <row r="584" spans="1:83" s="27" customFormat="1" ht="15.75">
      <c r="A584" s="26"/>
      <c r="C584" s="168"/>
      <c r="D584" s="168"/>
      <c r="E584" s="764"/>
      <c r="F584" s="764"/>
      <c r="G584" s="764"/>
      <c r="H584" s="764"/>
      <c r="I584" s="764"/>
      <c r="J584" s="764"/>
      <c r="K584" s="764"/>
      <c r="L584" s="19"/>
      <c r="M584" s="19"/>
      <c r="N584" s="19"/>
      <c r="O584" s="19"/>
      <c r="P584" s="19"/>
      <c r="Q584" s="19"/>
      <c r="R584" s="19"/>
      <c r="S584" s="19"/>
      <c r="T584" s="19"/>
      <c r="U584" s="1126"/>
      <c r="V584" s="1126"/>
      <c r="W584" s="1126"/>
      <c r="X584" s="1126"/>
      <c r="Y584" s="1126"/>
      <c r="Z584" s="1126"/>
      <c r="AA584" s="1126"/>
      <c r="AB584" s="1126"/>
      <c r="AC584" s="1126"/>
      <c r="AD584" s="1126"/>
      <c r="AE584" s="1126"/>
      <c r="AF584" s="1126"/>
      <c r="AG584" s="1126"/>
      <c r="AH584" s="1126"/>
      <c r="AI584" s="1126"/>
      <c r="AJ584" s="1126"/>
      <c r="AK584" s="1126"/>
      <c r="AL584" s="1126"/>
      <c r="AM584" s="1126"/>
      <c r="AN584" s="1126"/>
      <c r="AO584" s="1126"/>
      <c r="AP584" s="1126"/>
      <c r="AQ584" s="1126"/>
      <c r="AR584" s="1126"/>
      <c r="AS584" s="1179"/>
      <c r="AT584" s="1179"/>
      <c r="AU584" s="1179"/>
      <c r="AV584" s="1179"/>
      <c r="AW584" s="1179"/>
      <c r="AX584" s="1179"/>
      <c r="AY584" s="1179"/>
      <c r="AZ584" s="1179"/>
      <c r="BA584" s="1179"/>
      <c r="BB584" s="1179"/>
      <c r="BC584" s="1179"/>
      <c r="BD584" s="1179"/>
      <c r="BE584" s="1179"/>
      <c r="BF584" s="1179"/>
      <c r="BG584" s="1179"/>
      <c r="BH584" s="1179"/>
      <c r="BI584" s="1179"/>
      <c r="BJ584" s="1179"/>
      <c r="BK584" s="1179"/>
      <c r="BL584" s="1179"/>
      <c r="BM584" s="1179"/>
      <c r="BN584" s="1179"/>
      <c r="BO584" s="1179"/>
      <c r="BP584" s="1179"/>
      <c r="BQ584" s="1179"/>
      <c r="BR584" s="1179"/>
      <c r="BS584" s="1179"/>
      <c r="BT584" s="1179"/>
      <c r="BU584" s="1179"/>
      <c r="BV584" s="1179"/>
      <c r="BW584" s="1179"/>
      <c r="BX584" s="1179"/>
      <c r="BY584" s="1179"/>
      <c r="BZ584" s="1179"/>
      <c r="CA584" s="1179"/>
      <c r="CB584" s="1179"/>
      <c r="CC584" s="1179"/>
      <c r="CD584" s="1179"/>
      <c r="CE584" s="1179"/>
    </row>
    <row r="585" spans="1:83" s="27" customFormat="1" ht="15.75">
      <c r="A585" s="26"/>
      <c r="C585" s="168"/>
      <c r="D585" s="168"/>
      <c r="E585" s="764"/>
      <c r="F585" s="764"/>
      <c r="G585" s="764"/>
      <c r="H585" s="764"/>
      <c r="I585" s="764"/>
      <c r="J585" s="764"/>
      <c r="K585" s="764"/>
      <c r="L585" s="19"/>
      <c r="M585" s="19"/>
      <c r="N585" s="19"/>
      <c r="O585" s="19"/>
      <c r="P585" s="19"/>
      <c r="Q585" s="19"/>
      <c r="R585" s="19"/>
      <c r="S585" s="19"/>
      <c r="T585" s="19"/>
      <c r="U585" s="1126"/>
      <c r="V585" s="1126"/>
      <c r="W585" s="1126"/>
      <c r="X585" s="1126"/>
      <c r="Y585" s="1126"/>
      <c r="Z585" s="1126"/>
      <c r="AA585" s="1126"/>
      <c r="AB585" s="1126"/>
      <c r="AC585" s="1126"/>
      <c r="AD585" s="1126"/>
      <c r="AE585" s="1126"/>
      <c r="AF585" s="1126"/>
      <c r="AG585" s="1126"/>
      <c r="AH585" s="1126"/>
      <c r="AI585" s="1126"/>
      <c r="AJ585" s="1126"/>
      <c r="AK585" s="1126"/>
      <c r="AL585" s="1126"/>
      <c r="AM585" s="1126"/>
      <c r="AN585" s="1126"/>
      <c r="AO585" s="1126"/>
      <c r="AP585" s="1126"/>
      <c r="AQ585" s="1126"/>
      <c r="AR585" s="1126"/>
      <c r="AS585" s="1179"/>
      <c r="AT585" s="1179"/>
      <c r="AU585" s="1179"/>
      <c r="AV585" s="1179"/>
      <c r="AW585" s="1179"/>
      <c r="AX585" s="1179"/>
      <c r="AY585" s="1179"/>
      <c r="AZ585" s="1179"/>
      <c r="BA585" s="1179"/>
      <c r="BB585" s="1179"/>
      <c r="BC585" s="1179"/>
      <c r="BD585" s="1179"/>
      <c r="BE585" s="1179"/>
      <c r="BF585" s="1179"/>
      <c r="BG585" s="1179"/>
      <c r="BH585" s="1179"/>
      <c r="BI585" s="1179"/>
      <c r="BJ585" s="1179"/>
      <c r="BK585" s="1179"/>
      <c r="BL585" s="1179"/>
      <c r="BM585" s="1179"/>
      <c r="BN585" s="1179"/>
      <c r="BO585" s="1179"/>
      <c r="BP585" s="1179"/>
      <c r="BQ585" s="1179"/>
      <c r="BR585" s="1179"/>
      <c r="BS585" s="1179"/>
      <c r="BT585" s="1179"/>
      <c r="BU585" s="1179"/>
      <c r="BV585" s="1179"/>
      <c r="BW585" s="1179"/>
      <c r="BX585" s="1179"/>
      <c r="BY585" s="1179"/>
      <c r="BZ585" s="1179"/>
      <c r="CA585" s="1179"/>
      <c r="CB585" s="1179"/>
      <c r="CC585" s="1179"/>
      <c r="CD585" s="1179"/>
      <c r="CE585" s="1179"/>
    </row>
    <row r="586" spans="1:83" s="27" customFormat="1" ht="15.75">
      <c r="A586" s="26"/>
      <c r="C586" s="168"/>
      <c r="D586" s="168"/>
      <c r="E586" s="764"/>
      <c r="F586" s="764"/>
      <c r="G586" s="764"/>
      <c r="H586" s="764"/>
      <c r="I586" s="764"/>
      <c r="J586" s="764"/>
      <c r="K586" s="764"/>
      <c r="L586" s="19"/>
      <c r="M586" s="19"/>
      <c r="N586" s="19"/>
      <c r="O586" s="19"/>
      <c r="P586" s="19"/>
      <c r="Q586" s="19"/>
      <c r="R586" s="19"/>
      <c r="S586" s="19"/>
      <c r="T586" s="19"/>
      <c r="U586" s="1126"/>
      <c r="V586" s="1126"/>
      <c r="W586" s="1126"/>
      <c r="X586" s="1126"/>
      <c r="Y586" s="1126"/>
      <c r="Z586" s="1126"/>
      <c r="AA586" s="1126"/>
      <c r="AB586" s="1126"/>
      <c r="AC586" s="1126"/>
      <c r="AD586" s="1126"/>
      <c r="AE586" s="1126"/>
      <c r="AF586" s="1126"/>
      <c r="AG586" s="1126"/>
      <c r="AH586" s="1126"/>
      <c r="AI586" s="1126"/>
      <c r="AJ586" s="1126"/>
      <c r="AK586" s="1126"/>
      <c r="AL586" s="1126"/>
      <c r="AM586" s="1126"/>
      <c r="AN586" s="1126"/>
      <c r="AO586" s="1126"/>
      <c r="AP586" s="1126"/>
      <c r="AQ586" s="1126"/>
      <c r="AR586" s="1126"/>
      <c r="AS586" s="1179"/>
      <c r="AT586" s="1179"/>
      <c r="AU586" s="1179"/>
      <c r="AV586" s="1179"/>
      <c r="AW586" s="1179"/>
      <c r="AX586" s="1179"/>
      <c r="AY586" s="1179"/>
      <c r="AZ586" s="1179"/>
      <c r="BA586" s="1179"/>
      <c r="BB586" s="1179"/>
      <c r="BC586" s="1179"/>
      <c r="BD586" s="1179"/>
      <c r="BE586" s="1179"/>
      <c r="BF586" s="1179"/>
      <c r="BG586" s="1179"/>
      <c r="BH586" s="1179"/>
      <c r="BI586" s="1179"/>
      <c r="BJ586" s="1179"/>
      <c r="BK586" s="1179"/>
      <c r="BL586" s="1179"/>
      <c r="BM586" s="1179"/>
      <c r="BN586" s="1179"/>
      <c r="BO586" s="1179"/>
      <c r="BP586" s="1179"/>
      <c r="BQ586" s="1179"/>
      <c r="BR586" s="1179"/>
      <c r="BS586" s="1179"/>
      <c r="BT586" s="1179"/>
      <c r="BU586" s="1179"/>
      <c r="BV586" s="1179"/>
      <c r="BW586" s="1179"/>
      <c r="BX586" s="1179"/>
      <c r="BY586" s="1179"/>
      <c r="BZ586" s="1179"/>
      <c r="CA586" s="1179"/>
      <c r="CB586" s="1179"/>
      <c r="CC586" s="1179"/>
      <c r="CD586" s="1179"/>
      <c r="CE586" s="1179"/>
    </row>
    <row r="587" spans="1:83" s="27" customFormat="1" ht="15.75">
      <c r="A587" s="26"/>
      <c r="C587" s="168"/>
      <c r="D587" s="168"/>
      <c r="E587" s="764"/>
      <c r="F587" s="764"/>
      <c r="G587" s="764"/>
      <c r="H587" s="764"/>
      <c r="I587" s="764"/>
      <c r="J587" s="764"/>
      <c r="K587" s="764"/>
      <c r="L587" s="19"/>
      <c r="M587" s="19"/>
      <c r="N587" s="19"/>
      <c r="O587" s="19"/>
      <c r="P587" s="19"/>
      <c r="Q587" s="19"/>
      <c r="R587" s="19"/>
      <c r="S587" s="19"/>
      <c r="T587" s="19"/>
      <c r="U587" s="1126"/>
      <c r="V587" s="1126"/>
      <c r="W587" s="1126"/>
      <c r="X587" s="1126"/>
      <c r="Y587" s="1126"/>
      <c r="Z587" s="1126"/>
      <c r="AA587" s="1126"/>
      <c r="AB587" s="1126"/>
      <c r="AC587" s="1126"/>
      <c r="AD587" s="1126"/>
      <c r="AE587" s="1126"/>
      <c r="AF587" s="1126"/>
      <c r="AG587" s="1126"/>
      <c r="AH587" s="1126"/>
      <c r="AI587" s="1126"/>
      <c r="AJ587" s="1126"/>
      <c r="AK587" s="1126"/>
      <c r="AL587" s="1126"/>
      <c r="AM587" s="1126"/>
      <c r="AN587" s="1126"/>
      <c r="AO587" s="1126"/>
      <c r="AP587" s="1126"/>
      <c r="AQ587" s="1126"/>
      <c r="AR587" s="1126"/>
      <c r="AS587" s="1179"/>
      <c r="AT587" s="1179"/>
      <c r="AU587" s="1179"/>
      <c r="AV587" s="1179"/>
      <c r="AW587" s="1179"/>
      <c r="AX587" s="1179"/>
      <c r="AY587" s="1179"/>
      <c r="AZ587" s="1179"/>
      <c r="BA587" s="1179"/>
      <c r="BB587" s="1179"/>
      <c r="BC587" s="1179"/>
      <c r="BD587" s="1179"/>
      <c r="BE587" s="1179"/>
      <c r="BF587" s="1179"/>
      <c r="BG587" s="1179"/>
      <c r="BH587" s="1179"/>
      <c r="BI587" s="1179"/>
      <c r="BJ587" s="1179"/>
      <c r="BK587" s="1179"/>
      <c r="BL587" s="1179"/>
      <c r="BM587" s="1179"/>
      <c r="BN587" s="1179"/>
      <c r="BO587" s="1179"/>
      <c r="BP587" s="1179"/>
      <c r="BQ587" s="1179"/>
      <c r="BR587" s="1179"/>
      <c r="BS587" s="1179"/>
      <c r="BT587" s="1179"/>
      <c r="BU587" s="1179"/>
      <c r="BV587" s="1179"/>
      <c r="BW587" s="1179"/>
      <c r="BX587" s="1179"/>
      <c r="BY587" s="1179"/>
      <c r="BZ587" s="1179"/>
      <c r="CA587" s="1179"/>
      <c r="CB587" s="1179"/>
      <c r="CC587" s="1179"/>
      <c r="CD587" s="1179"/>
      <c r="CE587" s="1179"/>
    </row>
    <row r="588" spans="1:83" s="27" customFormat="1" ht="15.75">
      <c r="A588" s="26"/>
      <c r="C588" s="168"/>
      <c r="D588" s="168"/>
      <c r="E588" s="764"/>
      <c r="F588" s="764"/>
      <c r="G588" s="764"/>
      <c r="H588" s="764"/>
      <c r="I588" s="764"/>
      <c r="J588" s="764"/>
      <c r="K588" s="764"/>
      <c r="L588" s="19"/>
      <c r="M588" s="19"/>
      <c r="N588" s="19"/>
      <c r="O588" s="19"/>
      <c r="P588" s="19"/>
      <c r="Q588" s="19"/>
      <c r="R588" s="19"/>
      <c r="S588" s="19"/>
      <c r="T588" s="19"/>
      <c r="U588" s="1126"/>
      <c r="V588" s="1126"/>
      <c r="W588" s="1126"/>
      <c r="X588" s="1126"/>
      <c r="Y588" s="1126"/>
      <c r="Z588" s="1126"/>
      <c r="AA588" s="1126"/>
      <c r="AB588" s="1126"/>
      <c r="AC588" s="1126"/>
      <c r="AD588" s="1126"/>
      <c r="AE588" s="1126"/>
      <c r="AF588" s="1126"/>
      <c r="AG588" s="1126"/>
      <c r="AH588" s="1126"/>
      <c r="AI588" s="1126"/>
      <c r="AJ588" s="1126"/>
      <c r="AK588" s="1126"/>
      <c r="AL588" s="1126"/>
      <c r="AM588" s="1126"/>
      <c r="AN588" s="1126"/>
      <c r="AO588" s="1126"/>
      <c r="AP588" s="1126"/>
      <c r="AQ588" s="1126"/>
      <c r="AR588" s="1126"/>
      <c r="AS588" s="1179"/>
      <c r="AT588" s="1179"/>
      <c r="AU588" s="1179"/>
      <c r="AV588" s="1179"/>
      <c r="AW588" s="1179"/>
      <c r="AX588" s="1179"/>
      <c r="AY588" s="1179"/>
      <c r="AZ588" s="1179"/>
      <c r="BA588" s="1179"/>
      <c r="BB588" s="1179"/>
      <c r="BC588" s="1179"/>
      <c r="BD588" s="1179"/>
      <c r="BE588" s="1179"/>
      <c r="BF588" s="1179"/>
      <c r="BG588" s="1179"/>
      <c r="BH588" s="1179"/>
      <c r="BI588" s="1179"/>
      <c r="BJ588" s="1179"/>
      <c r="BK588" s="1179"/>
      <c r="BL588" s="1179"/>
      <c r="BM588" s="1179"/>
      <c r="BN588" s="1179"/>
      <c r="BO588" s="1179"/>
      <c r="BP588" s="1179"/>
      <c r="BQ588" s="1179"/>
      <c r="BR588" s="1179"/>
      <c r="BS588" s="1179"/>
      <c r="BT588" s="1179"/>
      <c r="BU588" s="1179"/>
      <c r="BV588" s="1179"/>
      <c r="BW588" s="1179"/>
      <c r="BX588" s="1179"/>
      <c r="BY588" s="1179"/>
      <c r="BZ588" s="1179"/>
      <c r="CA588" s="1179"/>
      <c r="CB588" s="1179"/>
      <c r="CC588" s="1179"/>
      <c r="CD588" s="1179"/>
      <c r="CE588" s="1179"/>
    </row>
    <row r="589" spans="1:83" s="27" customFormat="1" ht="15.75">
      <c r="A589" s="26"/>
      <c r="C589" s="168"/>
      <c r="D589" s="168"/>
      <c r="E589" s="764"/>
      <c r="F589" s="764"/>
      <c r="G589" s="764"/>
      <c r="H589" s="764"/>
      <c r="I589" s="764"/>
      <c r="J589" s="764"/>
      <c r="K589" s="764"/>
      <c r="L589" s="19"/>
      <c r="M589" s="19"/>
      <c r="N589" s="19"/>
      <c r="O589" s="19"/>
      <c r="P589" s="19"/>
      <c r="Q589" s="19"/>
      <c r="R589" s="19"/>
      <c r="S589" s="19"/>
      <c r="T589" s="19"/>
      <c r="U589" s="1126"/>
      <c r="V589" s="1126"/>
      <c r="W589" s="1126"/>
      <c r="X589" s="1126"/>
      <c r="Y589" s="1126"/>
      <c r="Z589" s="1126"/>
      <c r="AA589" s="1126"/>
      <c r="AB589" s="1126"/>
      <c r="AC589" s="1126"/>
      <c r="AD589" s="1126"/>
      <c r="AE589" s="1126"/>
      <c r="AF589" s="1126"/>
      <c r="AG589" s="1126"/>
      <c r="AH589" s="1126"/>
      <c r="AI589" s="1126"/>
      <c r="AJ589" s="1126"/>
      <c r="AK589" s="1126"/>
      <c r="AL589" s="1126"/>
      <c r="AM589" s="1126"/>
      <c r="AN589" s="1126"/>
      <c r="AO589" s="1126"/>
      <c r="AP589" s="1126"/>
      <c r="AQ589" s="1126"/>
      <c r="AR589" s="1126"/>
      <c r="AS589" s="1179"/>
      <c r="AT589" s="1179"/>
      <c r="AU589" s="1179"/>
      <c r="AV589" s="1179"/>
      <c r="AW589" s="1179"/>
      <c r="AX589" s="1179"/>
      <c r="AY589" s="1179"/>
      <c r="AZ589" s="1179"/>
      <c r="BA589" s="1179"/>
      <c r="BB589" s="1179"/>
      <c r="BC589" s="1179"/>
      <c r="BD589" s="1179"/>
      <c r="BE589" s="1179"/>
      <c r="BF589" s="1179"/>
      <c r="BG589" s="1179"/>
      <c r="BH589" s="1179"/>
      <c r="BI589" s="1179"/>
      <c r="BJ589" s="1179"/>
      <c r="BK589" s="1179"/>
      <c r="BL589" s="1179"/>
      <c r="BM589" s="1179"/>
      <c r="BN589" s="1179"/>
      <c r="BO589" s="1179"/>
      <c r="BP589" s="1179"/>
      <c r="BQ589" s="1179"/>
      <c r="BR589" s="1179"/>
      <c r="BS589" s="1179"/>
      <c r="BT589" s="1179"/>
      <c r="BU589" s="1179"/>
      <c r="BV589" s="1179"/>
      <c r="BW589" s="1179"/>
      <c r="BX589" s="1179"/>
      <c r="BY589" s="1179"/>
      <c r="BZ589" s="1179"/>
      <c r="CA589" s="1179"/>
      <c r="CB589" s="1179"/>
      <c r="CC589" s="1179"/>
      <c r="CD589" s="1179"/>
      <c r="CE589" s="1179"/>
    </row>
    <row r="590" spans="1:83" s="27" customFormat="1" ht="15.75">
      <c r="A590" s="26"/>
      <c r="C590" s="168"/>
      <c r="D590" s="168"/>
      <c r="E590" s="764"/>
      <c r="F590" s="764"/>
      <c r="G590" s="764"/>
      <c r="H590" s="764"/>
      <c r="I590" s="764"/>
      <c r="J590" s="764"/>
      <c r="K590" s="764"/>
      <c r="L590" s="19"/>
      <c r="M590" s="19"/>
      <c r="N590" s="19"/>
      <c r="O590" s="19"/>
      <c r="P590" s="19"/>
      <c r="Q590" s="19"/>
      <c r="R590" s="19"/>
      <c r="S590" s="19"/>
      <c r="T590" s="19"/>
      <c r="U590" s="1126"/>
      <c r="V590" s="1126"/>
      <c r="W590" s="1126"/>
      <c r="X590" s="1126"/>
      <c r="Y590" s="1126"/>
      <c r="Z590" s="1126"/>
      <c r="AA590" s="1126"/>
      <c r="AB590" s="1126"/>
      <c r="AC590" s="1126"/>
      <c r="AD590" s="1126"/>
      <c r="AE590" s="1126"/>
      <c r="AF590" s="1126"/>
      <c r="AG590" s="1126"/>
      <c r="AH590" s="1126"/>
      <c r="AI590" s="1126"/>
      <c r="AJ590" s="1126"/>
      <c r="AK590" s="1126"/>
      <c r="AL590" s="1126"/>
      <c r="AM590" s="1126"/>
      <c r="AN590" s="1126"/>
      <c r="AO590" s="1126"/>
      <c r="AP590" s="1126"/>
      <c r="AQ590" s="1126"/>
      <c r="AR590" s="1126"/>
      <c r="AS590" s="1179"/>
      <c r="AT590" s="1179"/>
      <c r="AU590" s="1179"/>
      <c r="AV590" s="1179"/>
      <c r="AW590" s="1179"/>
      <c r="AX590" s="1179"/>
      <c r="AY590" s="1179"/>
      <c r="AZ590" s="1179"/>
      <c r="BA590" s="1179"/>
      <c r="BB590" s="1179"/>
      <c r="BC590" s="1179"/>
      <c r="BD590" s="1179"/>
      <c r="BE590" s="1179"/>
      <c r="BF590" s="1179"/>
      <c r="BG590" s="1179"/>
      <c r="BH590" s="1179"/>
      <c r="BI590" s="1179"/>
      <c r="BJ590" s="1179"/>
      <c r="BK590" s="1179"/>
      <c r="BL590" s="1179"/>
      <c r="BM590" s="1179"/>
      <c r="BN590" s="1179"/>
      <c r="BO590" s="1179"/>
      <c r="BP590" s="1179"/>
      <c r="BQ590" s="1179"/>
      <c r="BR590" s="1179"/>
      <c r="BS590" s="1179"/>
      <c r="BT590" s="1179"/>
      <c r="BU590" s="1179"/>
      <c r="BV590" s="1179"/>
      <c r="BW590" s="1179"/>
      <c r="BX590" s="1179"/>
      <c r="BY590" s="1179"/>
      <c r="BZ590" s="1179"/>
      <c r="CA590" s="1179"/>
      <c r="CB590" s="1179"/>
      <c r="CC590" s="1179"/>
      <c r="CD590" s="1179"/>
      <c r="CE590" s="1179"/>
    </row>
    <row r="591" spans="1:83" s="27" customFormat="1" ht="15.75">
      <c r="A591" s="26"/>
      <c r="C591" s="168"/>
      <c r="D591" s="168"/>
      <c r="E591" s="764"/>
      <c r="F591" s="764"/>
      <c r="G591" s="764"/>
      <c r="H591" s="764"/>
      <c r="I591" s="764"/>
      <c r="J591" s="764"/>
      <c r="K591" s="764"/>
      <c r="L591" s="19"/>
      <c r="M591" s="19"/>
      <c r="N591" s="19"/>
      <c r="O591" s="19"/>
      <c r="P591" s="19"/>
      <c r="Q591" s="19"/>
      <c r="R591" s="19"/>
      <c r="S591" s="19"/>
      <c r="T591" s="19"/>
      <c r="U591" s="1126"/>
      <c r="V591" s="1126"/>
      <c r="W591" s="1126"/>
      <c r="X591" s="1126"/>
      <c r="Y591" s="1126"/>
      <c r="Z591" s="1126"/>
      <c r="AA591" s="1126"/>
      <c r="AB591" s="1126"/>
      <c r="AC591" s="1126"/>
      <c r="AD591" s="1126"/>
      <c r="AE591" s="1126"/>
      <c r="AF591" s="1126"/>
      <c r="AG591" s="1126"/>
      <c r="AH591" s="1126"/>
      <c r="AI591" s="1126"/>
      <c r="AJ591" s="1126"/>
      <c r="AK591" s="1126"/>
      <c r="AL591" s="1126"/>
      <c r="AM591" s="1126"/>
      <c r="AN591" s="1126"/>
      <c r="AO591" s="1126"/>
      <c r="AP591" s="1126"/>
      <c r="AQ591" s="1126"/>
      <c r="AR591" s="1126"/>
      <c r="AS591" s="1179"/>
      <c r="AT591" s="1179"/>
      <c r="AU591" s="1179"/>
      <c r="AV591" s="1179"/>
      <c r="AW591" s="1179"/>
      <c r="AX591" s="1179"/>
      <c r="AY591" s="1179"/>
      <c r="AZ591" s="1179"/>
      <c r="BA591" s="1179"/>
      <c r="BB591" s="1179"/>
      <c r="BC591" s="1179"/>
      <c r="BD591" s="1179"/>
      <c r="BE591" s="1179"/>
      <c r="BF591" s="1179"/>
      <c r="BG591" s="1179"/>
      <c r="BH591" s="1179"/>
      <c r="BI591" s="1179"/>
      <c r="BJ591" s="1179"/>
      <c r="BK591" s="1179"/>
      <c r="BL591" s="1179"/>
      <c r="BM591" s="1179"/>
      <c r="BN591" s="1179"/>
      <c r="BO591" s="1179"/>
      <c r="BP591" s="1179"/>
      <c r="BQ591" s="1179"/>
      <c r="BR591" s="1179"/>
      <c r="BS591" s="1179"/>
      <c r="BT591" s="1179"/>
      <c r="BU591" s="1179"/>
      <c r="BV591" s="1179"/>
      <c r="BW591" s="1179"/>
      <c r="BX591" s="1179"/>
      <c r="BY591" s="1179"/>
      <c r="BZ591" s="1179"/>
      <c r="CA591" s="1179"/>
      <c r="CB591" s="1179"/>
      <c r="CC591" s="1179"/>
      <c r="CD591" s="1179"/>
      <c r="CE591" s="1179"/>
    </row>
    <row r="592" spans="1:83" s="27" customFormat="1" ht="15.75">
      <c r="A592" s="26"/>
      <c r="C592" s="168"/>
      <c r="D592" s="168"/>
      <c r="E592" s="764"/>
      <c r="F592" s="764"/>
      <c r="G592" s="764"/>
      <c r="H592" s="764"/>
      <c r="I592" s="764"/>
      <c r="J592" s="764"/>
      <c r="K592" s="764"/>
      <c r="L592" s="19"/>
      <c r="M592" s="19"/>
      <c r="N592" s="19"/>
      <c r="O592" s="19"/>
      <c r="P592" s="19"/>
      <c r="Q592" s="19"/>
      <c r="R592" s="19"/>
      <c r="S592" s="19"/>
      <c r="T592" s="19"/>
      <c r="U592" s="1126"/>
      <c r="V592" s="1126"/>
      <c r="W592" s="1126"/>
      <c r="X592" s="1126"/>
      <c r="Y592" s="1126"/>
      <c r="Z592" s="1126"/>
      <c r="AA592" s="1126"/>
      <c r="AB592" s="1126"/>
      <c r="AC592" s="1126"/>
      <c r="AD592" s="1126"/>
      <c r="AE592" s="1126"/>
      <c r="AF592" s="1126"/>
      <c r="AG592" s="1126"/>
      <c r="AH592" s="1126"/>
      <c r="AI592" s="1126"/>
      <c r="AJ592" s="1126"/>
      <c r="AK592" s="1126"/>
      <c r="AL592" s="1126"/>
      <c r="AM592" s="1126"/>
      <c r="AN592" s="1126"/>
      <c r="AO592" s="1126"/>
      <c r="AP592" s="1126"/>
      <c r="AQ592" s="1126"/>
      <c r="AR592" s="1126"/>
      <c r="AS592" s="1179"/>
      <c r="AT592" s="1179"/>
      <c r="AU592" s="1179"/>
      <c r="AV592" s="1179"/>
      <c r="AW592" s="1179"/>
      <c r="AX592" s="1179"/>
      <c r="AY592" s="1179"/>
      <c r="AZ592" s="1179"/>
      <c r="BA592" s="1179"/>
      <c r="BB592" s="1179"/>
      <c r="BC592" s="1179"/>
      <c r="BD592" s="1179"/>
      <c r="BE592" s="1179"/>
      <c r="BF592" s="1179"/>
      <c r="BG592" s="1179"/>
      <c r="BH592" s="1179"/>
      <c r="BI592" s="1179"/>
      <c r="BJ592" s="1179"/>
      <c r="BK592" s="1179"/>
      <c r="BL592" s="1179"/>
      <c r="BM592" s="1179"/>
      <c r="BN592" s="1179"/>
      <c r="BO592" s="1179"/>
      <c r="BP592" s="1179"/>
      <c r="BQ592" s="1179"/>
      <c r="BR592" s="1179"/>
      <c r="BS592" s="1179"/>
      <c r="BT592" s="1179"/>
      <c r="BU592" s="1179"/>
      <c r="BV592" s="1179"/>
      <c r="BW592" s="1179"/>
      <c r="BX592" s="1179"/>
      <c r="BY592" s="1179"/>
      <c r="BZ592" s="1179"/>
      <c r="CA592" s="1179"/>
      <c r="CB592" s="1179"/>
      <c r="CC592" s="1179"/>
      <c r="CD592" s="1179"/>
      <c r="CE592" s="1179"/>
    </row>
    <row r="593" spans="1:83" s="27" customFormat="1" ht="15.75">
      <c r="A593" s="26"/>
      <c r="C593" s="168"/>
      <c r="D593" s="168"/>
      <c r="E593" s="764"/>
      <c r="F593" s="764"/>
      <c r="G593" s="764"/>
      <c r="H593" s="764"/>
      <c r="I593" s="764"/>
      <c r="J593" s="764"/>
      <c r="K593" s="764"/>
      <c r="L593" s="19"/>
      <c r="M593" s="19"/>
      <c r="N593" s="19"/>
      <c r="O593" s="19"/>
      <c r="P593" s="19"/>
      <c r="Q593" s="19"/>
      <c r="R593" s="19"/>
      <c r="S593" s="19"/>
      <c r="T593" s="19"/>
      <c r="U593" s="1126"/>
      <c r="V593" s="1126"/>
      <c r="W593" s="1126"/>
      <c r="X593" s="1126"/>
      <c r="Y593" s="1126"/>
      <c r="Z593" s="1126"/>
      <c r="AA593" s="1126"/>
      <c r="AB593" s="1126"/>
      <c r="AC593" s="1126"/>
      <c r="AD593" s="1126"/>
      <c r="AE593" s="1126"/>
      <c r="AF593" s="1126"/>
      <c r="AG593" s="1126"/>
      <c r="AH593" s="1126"/>
      <c r="AI593" s="1126"/>
      <c r="AJ593" s="1126"/>
      <c r="AK593" s="1126"/>
      <c r="AL593" s="1126"/>
      <c r="AM593" s="1126"/>
      <c r="AN593" s="1126"/>
      <c r="AO593" s="1126"/>
      <c r="AP593" s="1126"/>
      <c r="AQ593" s="1126"/>
      <c r="AR593" s="1126"/>
      <c r="AS593" s="1179"/>
      <c r="AT593" s="1179"/>
      <c r="AU593" s="1179"/>
      <c r="AV593" s="1179"/>
      <c r="AW593" s="1179"/>
      <c r="AX593" s="1179"/>
      <c r="AY593" s="1179"/>
      <c r="AZ593" s="1179"/>
      <c r="BA593" s="1179"/>
      <c r="BB593" s="1179"/>
      <c r="BC593" s="1179"/>
      <c r="BD593" s="1179"/>
      <c r="BE593" s="1179"/>
      <c r="BF593" s="1179"/>
      <c r="BG593" s="1179"/>
      <c r="BH593" s="1179"/>
      <c r="BI593" s="1179"/>
      <c r="BJ593" s="1179"/>
      <c r="BK593" s="1179"/>
      <c r="BL593" s="1179"/>
      <c r="BM593" s="1179"/>
      <c r="BN593" s="1179"/>
      <c r="BO593" s="1179"/>
      <c r="BP593" s="1179"/>
      <c r="BQ593" s="1179"/>
      <c r="BR593" s="1179"/>
      <c r="BS593" s="1179"/>
      <c r="BT593" s="1179"/>
      <c r="BU593" s="1179"/>
      <c r="BV593" s="1179"/>
      <c r="BW593" s="1179"/>
      <c r="BX593" s="1179"/>
      <c r="BY593" s="1179"/>
      <c r="BZ593" s="1179"/>
      <c r="CA593" s="1179"/>
      <c r="CB593" s="1179"/>
      <c r="CC593" s="1179"/>
      <c r="CD593" s="1179"/>
      <c r="CE593" s="1179"/>
    </row>
    <row r="594" spans="1:83" s="27" customFormat="1" ht="15.75">
      <c r="A594" s="26"/>
      <c r="C594" s="168"/>
      <c r="D594" s="168"/>
      <c r="E594" s="764"/>
      <c r="F594" s="764"/>
      <c r="G594" s="764"/>
      <c r="H594" s="764"/>
      <c r="I594" s="764"/>
      <c r="J594" s="764"/>
      <c r="K594" s="764"/>
      <c r="L594" s="19"/>
      <c r="M594" s="19"/>
      <c r="N594" s="19"/>
      <c r="O594" s="19"/>
      <c r="P594" s="19"/>
      <c r="Q594" s="19"/>
      <c r="R594" s="19"/>
      <c r="S594" s="19"/>
      <c r="T594" s="19"/>
      <c r="U594" s="1126"/>
      <c r="V594" s="1126"/>
      <c r="W594" s="1126"/>
      <c r="X594" s="1126"/>
      <c r="Y594" s="1126"/>
      <c r="Z594" s="1126"/>
      <c r="AA594" s="1126"/>
      <c r="AB594" s="1126"/>
      <c r="AC594" s="1126"/>
      <c r="AD594" s="1126"/>
      <c r="AE594" s="1126"/>
      <c r="AF594" s="1126"/>
      <c r="AG594" s="1126"/>
      <c r="AH594" s="1126"/>
      <c r="AI594" s="1126"/>
      <c r="AJ594" s="1126"/>
      <c r="AK594" s="1126"/>
      <c r="AL594" s="1126"/>
      <c r="AM594" s="1126"/>
      <c r="AN594" s="1126"/>
      <c r="AO594" s="1126"/>
      <c r="AP594" s="1126"/>
      <c r="AQ594" s="1126"/>
      <c r="AR594" s="1126"/>
      <c r="AS594" s="1179"/>
      <c r="AT594" s="1179"/>
      <c r="AU594" s="1179"/>
      <c r="AV594" s="1179"/>
      <c r="AW594" s="1179"/>
      <c r="AX594" s="1179"/>
      <c r="AY594" s="1179"/>
      <c r="AZ594" s="1179"/>
      <c r="BA594" s="1179"/>
      <c r="BB594" s="1179"/>
      <c r="BC594" s="1179"/>
      <c r="BD594" s="1179"/>
      <c r="BE594" s="1179"/>
      <c r="BF594" s="1179"/>
      <c r="BG594" s="1179"/>
      <c r="BH594" s="1179"/>
      <c r="BI594" s="1179"/>
      <c r="BJ594" s="1179"/>
      <c r="BK594" s="1179"/>
      <c r="BL594" s="1179"/>
      <c r="BM594" s="1179"/>
      <c r="BN594" s="1179"/>
      <c r="BO594" s="1179"/>
      <c r="BP594" s="1179"/>
      <c r="BQ594" s="1179"/>
      <c r="BR594" s="1179"/>
      <c r="BS594" s="1179"/>
      <c r="BT594" s="1179"/>
      <c r="BU594" s="1179"/>
      <c r="BV594" s="1179"/>
      <c r="BW594" s="1179"/>
      <c r="BX594" s="1179"/>
      <c r="BY594" s="1179"/>
      <c r="BZ594" s="1179"/>
      <c r="CA594" s="1179"/>
      <c r="CB594" s="1179"/>
      <c r="CC594" s="1179"/>
      <c r="CD594" s="1179"/>
      <c r="CE594" s="1179"/>
    </row>
    <row r="595" spans="1:83" s="27" customFormat="1" ht="15.75">
      <c r="A595" s="26"/>
      <c r="C595" s="168"/>
      <c r="D595" s="168"/>
      <c r="E595" s="764"/>
      <c r="F595" s="764"/>
      <c r="G595" s="764"/>
      <c r="H595" s="764"/>
      <c r="I595" s="764"/>
      <c r="J595" s="764"/>
      <c r="K595" s="764"/>
      <c r="L595" s="19"/>
      <c r="M595" s="19"/>
      <c r="N595" s="19"/>
      <c r="O595" s="19"/>
      <c r="P595" s="19"/>
      <c r="Q595" s="19"/>
      <c r="R595" s="19"/>
      <c r="S595" s="19"/>
      <c r="T595" s="19"/>
      <c r="U595" s="1126"/>
      <c r="V595" s="1126"/>
      <c r="W595" s="1126"/>
      <c r="X595" s="1126"/>
      <c r="Y595" s="1126"/>
      <c r="Z595" s="1126"/>
      <c r="AA595" s="1126"/>
      <c r="AB595" s="1126"/>
      <c r="AC595" s="1126"/>
      <c r="AD595" s="1126"/>
      <c r="AE595" s="1126"/>
      <c r="AF595" s="1126"/>
      <c r="AG595" s="1126"/>
      <c r="AH595" s="1126"/>
      <c r="AI595" s="1126"/>
      <c r="AJ595" s="1126"/>
      <c r="AK595" s="1126"/>
      <c r="AL595" s="1126"/>
      <c r="AM595" s="1126"/>
      <c r="AN595" s="1126"/>
      <c r="AO595" s="1126"/>
      <c r="AP595" s="1126"/>
      <c r="AQ595" s="1126"/>
      <c r="AR595" s="1126"/>
      <c r="AS595" s="1179"/>
      <c r="AT595" s="1179"/>
      <c r="AU595" s="1179"/>
      <c r="AV595" s="1179"/>
      <c r="AW595" s="1179"/>
      <c r="AX595" s="1179"/>
      <c r="AY595" s="1179"/>
      <c r="AZ595" s="1179"/>
      <c r="BA595" s="1179"/>
      <c r="BB595" s="1179"/>
      <c r="BC595" s="1179"/>
      <c r="BD595" s="1179"/>
      <c r="BE595" s="1179"/>
      <c r="BF595" s="1179"/>
      <c r="BG595" s="1179"/>
      <c r="BH595" s="1179"/>
      <c r="BI595" s="1179"/>
      <c r="BJ595" s="1179"/>
      <c r="BK595" s="1179"/>
      <c r="BL595" s="1179"/>
      <c r="BM595" s="1179"/>
      <c r="BN595" s="1179"/>
      <c r="BO595" s="1179"/>
      <c r="BP595" s="1179"/>
      <c r="BQ595" s="1179"/>
      <c r="BR595" s="1179"/>
      <c r="BS595" s="1179"/>
      <c r="BT595" s="1179"/>
      <c r="BU595" s="1179"/>
      <c r="BV595" s="1179"/>
      <c r="BW595" s="1179"/>
      <c r="BX595" s="1179"/>
      <c r="BY595" s="1179"/>
      <c r="BZ595" s="1179"/>
      <c r="CA595" s="1179"/>
      <c r="CB595" s="1179"/>
      <c r="CC595" s="1179"/>
      <c r="CD595" s="1179"/>
      <c r="CE595" s="1179"/>
    </row>
    <row r="596" spans="1:83" s="27" customFormat="1" ht="15.75">
      <c r="A596" s="26"/>
      <c r="C596" s="168"/>
      <c r="D596" s="168"/>
      <c r="E596" s="764"/>
      <c r="F596" s="764"/>
      <c r="G596" s="764"/>
      <c r="H596" s="764"/>
      <c r="I596" s="764"/>
      <c r="J596" s="764"/>
      <c r="K596" s="764"/>
      <c r="L596" s="19"/>
      <c r="M596" s="19"/>
      <c r="N596" s="19"/>
      <c r="O596" s="19"/>
      <c r="P596" s="19"/>
      <c r="Q596" s="19"/>
      <c r="R596" s="19"/>
      <c r="S596" s="19"/>
      <c r="T596" s="19"/>
      <c r="U596" s="1126"/>
      <c r="V596" s="1126"/>
      <c r="W596" s="1126"/>
      <c r="X596" s="1126"/>
      <c r="Y596" s="1126"/>
      <c r="Z596" s="1126"/>
      <c r="AA596" s="1126"/>
      <c r="AB596" s="1126"/>
      <c r="AC596" s="1126"/>
      <c r="AD596" s="1126"/>
      <c r="AE596" s="1126"/>
      <c r="AF596" s="1126"/>
      <c r="AG596" s="1126"/>
      <c r="AH596" s="1126"/>
      <c r="AI596" s="1126"/>
      <c r="AJ596" s="1126"/>
      <c r="AK596" s="1126"/>
      <c r="AL596" s="1126"/>
      <c r="AM596" s="1126"/>
      <c r="AN596" s="1126"/>
      <c r="AO596" s="1126"/>
      <c r="AP596" s="1126"/>
      <c r="AQ596" s="1126"/>
      <c r="AR596" s="1126"/>
      <c r="AS596" s="1179"/>
      <c r="AT596" s="1179"/>
      <c r="AU596" s="1179"/>
      <c r="AV596" s="1179"/>
      <c r="AW596" s="1179"/>
      <c r="AX596" s="1179"/>
      <c r="AY596" s="1179"/>
      <c r="AZ596" s="1179"/>
      <c r="BA596" s="1179"/>
      <c r="BB596" s="1179"/>
      <c r="BC596" s="1179"/>
      <c r="BD596" s="1179"/>
      <c r="BE596" s="1179"/>
      <c r="BF596" s="1179"/>
      <c r="BG596" s="1179"/>
      <c r="BH596" s="1179"/>
      <c r="BI596" s="1179"/>
      <c r="BJ596" s="1179"/>
      <c r="BK596" s="1179"/>
      <c r="BL596" s="1179"/>
      <c r="BM596" s="1179"/>
      <c r="BN596" s="1179"/>
      <c r="BO596" s="1179"/>
      <c r="BP596" s="1179"/>
      <c r="BQ596" s="1179"/>
      <c r="BR596" s="1179"/>
      <c r="BS596" s="1179"/>
      <c r="BT596" s="1179"/>
      <c r="BU596" s="1179"/>
      <c r="BV596" s="1179"/>
      <c r="BW596" s="1179"/>
      <c r="BX596" s="1179"/>
      <c r="BY596" s="1179"/>
      <c r="BZ596" s="1179"/>
      <c r="CA596" s="1179"/>
      <c r="CB596" s="1179"/>
      <c r="CC596" s="1179"/>
      <c r="CD596" s="1179"/>
      <c r="CE596" s="1179"/>
    </row>
    <row r="597" spans="1:83" s="27" customFormat="1" ht="15.75">
      <c r="A597" s="26"/>
      <c r="C597" s="168"/>
      <c r="D597" s="168"/>
      <c r="E597" s="764"/>
      <c r="F597" s="764"/>
      <c r="G597" s="764"/>
      <c r="H597" s="764"/>
      <c r="I597" s="764"/>
      <c r="J597" s="764"/>
      <c r="K597" s="764"/>
      <c r="L597" s="19"/>
      <c r="M597" s="19"/>
      <c r="N597" s="19"/>
      <c r="O597" s="19"/>
      <c r="P597" s="19"/>
      <c r="Q597" s="19"/>
      <c r="R597" s="19"/>
      <c r="S597" s="19"/>
      <c r="T597" s="19"/>
      <c r="U597" s="1126"/>
      <c r="V597" s="1126"/>
      <c r="W597" s="1126"/>
      <c r="X597" s="1126"/>
      <c r="Y597" s="1126"/>
      <c r="Z597" s="1126"/>
      <c r="AA597" s="1126"/>
      <c r="AB597" s="1126"/>
      <c r="AC597" s="1126"/>
      <c r="AD597" s="1126"/>
      <c r="AE597" s="1126"/>
      <c r="AF597" s="1126"/>
      <c r="AG597" s="1126"/>
      <c r="AH597" s="1126"/>
      <c r="AI597" s="1126"/>
      <c r="AJ597" s="1126"/>
      <c r="AK597" s="1126"/>
      <c r="AL597" s="1126"/>
      <c r="AM597" s="1126"/>
      <c r="AN597" s="1126"/>
      <c r="AO597" s="1126"/>
      <c r="AP597" s="1126"/>
      <c r="AQ597" s="1126"/>
      <c r="AR597" s="1126"/>
      <c r="AS597" s="1179"/>
      <c r="AT597" s="1179"/>
      <c r="AU597" s="1179"/>
      <c r="AV597" s="1179"/>
      <c r="AW597" s="1179"/>
      <c r="AX597" s="1179"/>
      <c r="AY597" s="1179"/>
      <c r="AZ597" s="1179"/>
      <c r="BA597" s="1179"/>
      <c r="BB597" s="1179"/>
      <c r="BC597" s="1179"/>
      <c r="BD597" s="1179"/>
      <c r="BE597" s="1179"/>
      <c r="BF597" s="1179"/>
      <c r="BG597" s="1179"/>
      <c r="BH597" s="1179"/>
      <c r="BI597" s="1179"/>
      <c r="BJ597" s="1179"/>
      <c r="BK597" s="1179"/>
      <c r="BL597" s="1179"/>
      <c r="BM597" s="1179"/>
      <c r="BN597" s="1179"/>
      <c r="BO597" s="1179"/>
      <c r="BP597" s="1179"/>
      <c r="BQ597" s="1179"/>
      <c r="BR597" s="1179"/>
      <c r="BS597" s="1179"/>
      <c r="BT597" s="1179"/>
      <c r="BU597" s="1179"/>
      <c r="BV597" s="1179"/>
      <c r="BW597" s="1179"/>
      <c r="BX597" s="1179"/>
      <c r="BY597" s="1179"/>
      <c r="BZ597" s="1179"/>
      <c r="CA597" s="1179"/>
      <c r="CB597" s="1179"/>
      <c r="CC597" s="1179"/>
      <c r="CD597" s="1179"/>
      <c r="CE597" s="1179"/>
    </row>
    <row r="598" spans="1:83" s="27" customFormat="1" ht="15.75">
      <c r="A598" s="26"/>
      <c r="C598" s="168"/>
      <c r="D598" s="168"/>
      <c r="E598" s="764"/>
      <c r="F598" s="764"/>
      <c r="G598" s="764"/>
      <c r="H598" s="764"/>
      <c r="I598" s="764"/>
      <c r="J598" s="764"/>
      <c r="K598" s="764"/>
      <c r="L598" s="19"/>
      <c r="M598" s="19"/>
      <c r="N598" s="19"/>
      <c r="O598" s="19"/>
      <c r="P598" s="19"/>
      <c r="Q598" s="19"/>
      <c r="R598" s="19"/>
      <c r="S598" s="19"/>
      <c r="T598" s="19"/>
      <c r="U598" s="1126"/>
      <c r="V598" s="1126"/>
      <c r="W598" s="1126"/>
      <c r="X598" s="1126"/>
      <c r="Y598" s="1126"/>
      <c r="Z598" s="1126"/>
      <c r="AA598" s="1126"/>
      <c r="AB598" s="1126"/>
      <c r="AC598" s="1126"/>
      <c r="AD598" s="1126"/>
      <c r="AE598" s="1126"/>
      <c r="AF598" s="1126"/>
      <c r="AG598" s="1126"/>
      <c r="AH598" s="1126"/>
      <c r="AI598" s="1126"/>
      <c r="AJ598" s="1126"/>
      <c r="AK598" s="1126"/>
      <c r="AL598" s="1126"/>
      <c r="AM598" s="1126"/>
      <c r="AN598" s="1126"/>
      <c r="AO598" s="1126"/>
      <c r="AP598" s="1126"/>
      <c r="AQ598" s="1126"/>
      <c r="AR598" s="1126"/>
      <c r="AS598" s="1179"/>
      <c r="AT598" s="1179"/>
      <c r="AU598" s="1179"/>
      <c r="AV598" s="1179"/>
      <c r="AW598" s="1179"/>
      <c r="AX598" s="1179"/>
      <c r="AY598" s="1179"/>
      <c r="AZ598" s="1179"/>
      <c r="BA598" s="1179"/>
      <c r="BB598" s="1179"/>
      <c r="BC598" s="1179"/>
      <c r="BD598" s="1179"/>
      <c r="BE598" s="1179"/>
      <c r="BF598" s="1179"/>
      <c r="BG598" s="1179"/>
      <c r="BH598" s="1179"/>
      <c r="BI598" s="1179"/>
      <c r="BJ598" s="1179"/>
      <c r="BK598" s="1179"/>
      <c r="BL598" s="1179"/>
      <c r="BM598" s="1179"/>
      <c r="BN598" s="1179"/>
      <c r="BO598" s="1179"/>
      <c r="BP598" s="1179"/>
      <c r="BQ598" s="1179"/>
      <c r="BR598" s="1179"/>
      <c r="BS598" s="1179"/>
      <c r="BT598" s="1179"/>
      <c r="BU598" s="1179"/>
      <c r="BV598" s="1179"/>
      <c r="BW598" s="1179"/>
      <c r="BX598" s="1179"/>
      <c r="BY598" s="1179"/>
      <c r="BZ598" s="1179"/>
      <c r="CA598" s="1179"/>
      <c r="CB598" s="1179"/>
      <c r="CC598" s="1179"/>
      <c r="CD598" s="1179"/>
      <c r="CE598" s="1179"/>
    </row>
    <row r="599" spans="1:83" s="27" customFormat="1" ht="15.75">
      <c r="A599" s="26"/>
      <c r="C599" s="168"/>
      <c r="D599" s="168"/>
      <c r="E599" s="764"/>
      <c r="F599" s="764"/>
      <c r="G599" s="764"/>
      <c r="H599" s="764"/>
      <c r="I599" s="764"/>
      <c r="J599" s="764"/>
      <c r="K599" s="764"/>
      <c r="L599" s="19"/>
      <c r="M599" s="19"/>
      <c r="N599" s="19"/>
      <c r="O599" s="19"/>
      <c r="P599" s="19"/>
      <c r="Q599" s="19"/>
      <c r="R599" s="19"/>
      <c r="S599" s="19"/>
      <c r="T599" s="19"/>
      <c r="U599" s="1126"/>
      <c r="V599" s="1126"/>
      <c r="W599" s="1126"/>
      <c r="X599" s="1126"/>
      <c r="Y599" s="1126"/>
      <c r="Z599" s="1126"/>
      <c r="AA599" s="1126"/>
      <c r="AB599" s="1126"/>
      <c r="AC599" s="1126"/>
      <c r="AD599" s="1126"/>
      <c r="AE599" s="1126"/>
      <c r="AF599" s="1126"/>
      <c r="AG599" s="1126"/>
      <c r="AH599" s="1126"/>
      <c r="AI599" s="1126"/>
      <c r="AJ599" s="1126"/>
      <c r="AK599" s="1126"/>
      <c r="AL599" s="1126"/>
      <c r="AM599" s="1126"/>
      <c r="AN599" s="1126"/>
      <c r="AO599" s="1126"/>
      <c r="AP599" s="1126"/>
      <c r="AQ599" s="1126"/>
      <c r="AR599" s="1126"/>
      <c r="AS599" s="1179"/>
      <c r="AT599" s="1179"/>
      <c r="AU599" s="1179"/>
      <c r="AV599" s="1179"/>
      <c r="AW599" s="1179"/>
      <c r="AX599" s="1179"/>
      <c r="AY599" s="1179"/>
      <c r="AZ599" s="1179"/>
      <c r="BA599" s="1179"/>
      <c r="BB599" s="1179"/>
      <c r="BC599" s="1179"/>
      <c r="BD599" s="1179"/>
      <c r="BE599" s="1179"/>
      <c r="BF599" s="1179"/>
      <c r="BG599" s="1179"/>
      <c r="BH599" s="1179"/>
      <c r="BI599" s="1179"/>
      <c r="BJ599" s="1179"/>
      <c r="BK599" s="1179"/>
      <c r="BL599" s="1179"/>
      <c r="BM599" s="1179"/>
      <c r="BN599" s="1179"/>
      <c r="BO599" s="1179"/>
      <c r="BP599" s="1179"/>
      <c r="BQ599" s="1179"/>
      <c r="BR599" s="1179"/>
      <c r="BS599" s="1179"/>
      <c r="BT599" s="1179"/>
      <c r="BU599" s="1179"/>
      <c r="BV599" s="1179"/>
      <c r="BW599" s="1179"/>
      <c r="BX599" s="1179"/>
      <c r="BY599" s="1179"/>
      <c r="BZ599" s="1179"/>
      <c r="CA599" s="1179"/>
      <c r="CB599" s="1179"/>
      <c r="CC599" s="1179"/>
      <c r="CD599" s="1179"/>
      <c r="CE599" s="1179"/>
    </row>
    <row r="600" spans="1:83" s="27" customFormat="1" ht="15.75">
      <c r="A600" s="26"/>
      <c r="C600" s="168"/>
      <c r="D600" s="168"/>
      <c r="E600" s="764"/>
      <c r="F600" s="764"/>
      <c r="G600" s="764"/>
      <c r="H600" s="764"/>
      <c r="I600" s="764"/>
      <c r="J600" s="764"/>
      <c r="K600" s="764"/>
      <c r="L600" s="19"/>
      <c r="M600" s="19"/>
      <c r="N600" s="19"/>
      <c r="O600" s="19"/>
      <c r="P600" s="19"/>
      <c r="Q600" s="19"/>
      <c r="R600" s="19"/>
      <c r="S600" s="19"/>
      <c r="T600" s="19"/>
      <c r="U600" s="1126"/>
      <c r="V600" s="1126"/>
      <c r="W600" s="1126"/>
      <c r="X600" s="1126"/>
      <c r="Y600" s="1126"/>
      <c r="Z600" s="1126"/>
      <c r="AA600" s="1126"/>
      <c r="AB600" s="1126"/>
      <c r="AC600" s="1126"/>
      <c r="AD600" s="1126"/>
      <c r="AE600" s="1126"/>
      <c r="AF600" s="1126"/>
      <c r="AG600" s="1126"/>
      <c r="AH600" s="1126"/>
      <c r="AI600" s="1126"/>
      <c r="AJ600" s="1126"/>
      <c r="AK600" s="1126"/>
      <c r="AL600" s="1126"/>
      <c r="AM600" s="1126"/>
      <c r="AN600" s="1126"/>
      <c r="AO600" s="1126"/>
      <c r="AP600" s="1126"/>
      <c r="AQ600" s="1126"/>
      <c r="AR600" s="1126"/>
      <c r="AS600" s="1179"/>
      <c r="AT600" s="1179"/>
      <c r="AU600" s="1179"/>
      <c r="AV600" s="1179"/>
      <c r="AW600" s="1179"/>
      <c r="AX600" s="1179"/>
      <c r="AY600" s="1179"/>
      <c r="AZ600" s="1179"/>
      <c r="BA600" s="1179"/>
      <c r="BB600" s="1179"/>
      <c r="BC600" s="1179"/>
      <c r="BD600" s="1179"/>
      <c r="BE600" s="1179"/>
      <c r="BF600" s="1179"/>
      <c r="BG600" s="1179"/>
      <c r="BH600" s="1179"/>
      <c r="BI600" s="1179"/>
      <c r="BJ600" s="1179"/>
      <c r="BK600" s="1179"/>
      <c r="BL600" s="1179"/>
      <c r="BM600" s="1179"/>
      <c r="BN600" s="1179"/>
      <c r="BO600" s="1179"/>
      <c r="BP600" s="1179"/>
      <c r="BQ600" s="1179"/>
      <c r="BR600" s="1179"/>
      <c r="BS600" s="1179"/>
      <c r="BT600" s="1179"/>
      <c r="BU600" s="1179"/>
      <c r="BV600" s="1179"/>
      <c r="BW600" s="1179"/>
      <c r="BX600" s="1179"/>
      <c r="BY600" s="1179"/>
      <c r="BZ600" s="1179"/>
      <c r="CA600" s="1179"/>
      <c r="CB600" s="1179"/>
      <c r="CC600" s="1179"/>
      <c r="CD600" s="1179"/>
      <c r="CE600" s="1179"/>
    </row>
    <row r="601" spans="1:83" s="27" customFormat="1" ht="15.75">
      <c r="A601" s="26"/>
      <c r="C601" s="168"/>
      <c r="D601" s="168"/>
      <c r="E601" s="764"/>
      <c r="F601" s="764"/>
      <c r="G601" s="764"/>
      <c r="H601" s="764"/>
      <c r="I601" s="764"/>
      <c r="J601" s="764"/>
      <c r="K601" s="764"/>
      <c r="L601" s="19"/>
      <c r="M601" s="19"/>
      <c r="N601" s="19"/>
      <c r="O601" s="19"/>
      <c r="P601" s="19"/>
      <c r="Q601" s="19"/>
      <c r="R601" s="19"/>
      <c r="S601" s="19"/>
      <c r="T601" s="19"/>
      <c r="U601" s="1126"/>
      <c r="V601" s="1126"/>
      <c r="W601" s="1126"/>
      <c r="X601" s="1126"/>
      <c r="Y601" s="1126"/>
      <c r="Z601" s="1126"/>
      <c r="AA601" s="1126"/>
      <c r="AB601" s="1126"/>
      <c r="AC601" s="1126"/>
      <c r="AD601" s="1126"/>
      <c r="AE601" s="1126"/>
      <c r="AF601" s="1126"/>
      <c r="AG601" s="1126"/>
      <c r="AH601" s="1126"/>
      <c r="AI601" s="1126"/>
      <c r="AJ601" s="1126"/>
      <c r="AK601" s="1126"/>
      <c r="AL601" s="1126"/>
      <c r="AM601" s="1126"/>
      <c r="AN601" s="1126"/>
      <c r="AO601" s="1126"/>
      <c r="AP601" s="1126"/>
      <c r="AQ601" s="1126"/>
      <c r="AR601" s="1126"/>
      <c r="AS601" s="1179"/>
      <c r="AT601" s="1179"/>
      <c r="AU601" s="1179"/>
      <c r="AV601" s="1179"/>
      <c r="AW601" s="1179"/>
      <c r="AX601" s="1179"/>
      <c r="AY601" s="1179"/>
      <c r="AZ601" s="1179"/>
      <c r="BA601" s="1179"/>
      <c r="BB601" s="1179"/>
      <c r="BC601" s="1179"/>
      <c r="BD601" s="1179"/>
      <c r="BE601" s="1179"/>
      <c r="BF601" s="1179"/>
      <c r="BG601" s="1179"/>
      <c r="BH601" s="1179"/>
      <c r="BI601" s="1179"/>
      <c r="BJ601" s="1179"/>
      <c r="BK601" s="1179"/>
      <c r="BL601" s="1179"/>
      <c r="BM601" s="1179"/>
      <c r="BN601" s="1179"/>
      <c r="BO601" s="1179"/>
      <c r="BP601" s="1179"/>
      <c r="BQ601" s="1179"/>
      <c r="BR601" s="1179"/>
      <c r="BS601" s="1179"/>
      <c r="BT601" s="1179"/>
      <c r="BU601" s="1179"/>
      <c r="BV601" s="1179"/>
      <c r="BW601" s="1179"/>
      <c r="BX601" s="1179"/>
      <c r="BY601" s="1179"/>
      <c r="BZ601" s="1179"/>
      <c r="CA601" s="1179"/>
      <c r="CB601" s="1179"/>
      <c r="CC601" s="1179"/>
      <c r="CD601" s="1179"/>
      <c r="CE601" s="1179"/>
    </row>
    <row r="602" spans="1:83" s="27" customFormat="1" ht="15.75">
      <c r="A602" s="26"/>
      <c r="C602" s="168"/>
      <c r="D602" s="168"/>
      <c r="E602" s="764"/>
      <c r="F602" s="764"/>
      <c r="G602" s="764"/>
      <c r="H602" s="764"/>
      <c r="I602" s="764"/>
      <c r="J602" s="764"/>
      <c r="K602" s="764"/>
      <c r="L602" s="19"/>
      <c r="M602" s="19"/>
      <c r="N602" s="19"/>
      <c r="O602" s="19"/>
      <c r="P602" s="19"/>
      <c r="Q602" s="19"/>
      <c r="R602" s="19"/>
      <c r="S602" s="19"/>
      <c r="T602" s="19"/>
      <c r="U602" s="1126"/>
      <c r="V602" s="1126"/>
      <c r="W602" s="1126"/>
      <c r="X602" s="1126"/>
      <c r="Y602" s="1126"/>
      <c r="Z602" s="1126"/>
      <c r="AA602" s="1126"/>
      <c r="AB602" s="1126"/>
      <c r="AC602" s="1126"/>
      <c r="AD602" s="1126"/>
      <c r="AE602" s="1126"/>
      <c r="AF602" s="1126"/>
      <c r="AG602" s="1126"/>
      <c r="AH602" s="1126"/>
      <c r="AI602" s="1126"/>
      <c r="AJ602" s="1126"/>
      <c r="AK602" s="1126"/>
      <c r="AL602" s="1126"/>
      <c r="AM602" s="1126"/>
      <c r="AN602" s="1126"/>
      <c r="AO602" s="1126"/>
      <c r="AP602" s="1126"/>
      <c r="AQ602" s="1126"/>
      <c r="AR602" s="1126"/>
      <c r="AS602" s="1179"/>
      <c r="AT602" s="1179"/>
      <c r="AU602" s="1179"/>
      <c r="AV602" s="1179"/>
      <c r="AW602" s="1179"/>
      <c r="AX602" s="1179"/>
      <c r="AY602" s="1179"/>
      <c r="AZ602" s="1179"/>
      <c r="BA602" s="1179"/>
      <c r="BB602" s="1179"/>
      <c r="BC602" s="1179"/>
      <c r="BD602" s="1179"/>
      <c r="BE602" s="1179"/>
      <c r="BF602" s="1179"/>
      <c r="BG602" s="1179"/>
      <c r="BH602" s="1179"/>
      <c r="BI602" s="1179"/>
      <c r="BJ602" s="1179"/>
      <c r="BK602" s="1179"/>
      <c r="BL602" s="1179"/>
      <c r="BM602" s="1179"/>
      <c r="BN602" s="1179"/>
      <c r="BO602" s="1179"/>
      <c r="BP602" s="1179"/>
      <c r="BQ602" s="1179"/>
      <c r="BR602" s="1179"/>
      <c r="BS602" s="1179"/>
      <c r="BT602" s="1179"/>
      <c r="BU602" s="1179"/>
      <c r="BV602" s="1179"/>
      <c r="BW602" s="1179"/>
      <c r="BX602" s="1179"/>
      <c r="BY602" s="1179"/>
      <c r="BZ602" s="1179"/>
      <c r="CA602" s="1179"/>
      <c r="CB602" s="1179"/>
      <c r="CC602" s="1179"/>
      <c r="CD602" s="1179"/>
      <c r="CE602" s="1179"/>
    </row>
    <row r="603" spans="1:83" s="27" customFormat="1" ht="15.75">
      <c r="A603" s="26"/>
      <c r="C603" s="168"/>
      <c r="D603" s="168"/>
      <c r="E603" s="764"/>
      <c r="F603" s="764"/>
      <c r="G603" s="764"/>
      <c r="H603" s="764"/>
      <c r="I603" s="764"/>
      <c r="J603" s="764"/>
      <c r="K603" s="764"/>
      <c r="L603" s="19"/>
      <c r="M603" s="19"/>
      <c r="N603" s="19"/>
      <c r="O603" s="19"/>
      <c r="P603" s="19"/>
      <c r="Q603" s="19"/>
      <c r="R603" s="19"/>
      <c r="S603" s="19"/>
      <c r="T603" s="19"/>
      <c r="U603" s="1126"/>
      <c r="V603" s="1126"/>
      <c r="W603" s="1126"/>
      <c r="X603" s="1126"/>
      <c r="Y603" s="1126"/>
      <c r="Z603" s="1126"/>
      <c r="AA603" s="1126"/>
      <c r="AB603" s="1126"/>
      <c r="AC603" s="1126"/>
      <c r="AD603" s="1126"/>
      <c r="AE603" s="1126"/>
      <c r="AF603" s="1126"/>
      <c r="AG603" s="1126"/>
      <c r="AH603" s="1126"/>
      <c r="AI603" s="1126"/>
      <c r="AJ603" s="1126"/>
      <c r="AK603" s="1126"/>
      <c r="AL603" s="1126"/>
      <c r="AM603" s="1126"/>
      <c r="AN603" s="1126"/>
      <c r="AO603" s="1126"/>
      <c r="AP603" s="1126"/>
      <c r="AQ603" s="1126"/>
      <c r="AR603" s="1126"/>
      <c r="AS603" s="1179"/>
      <c r="AT603" s="1179"/>
      <c r="AU603" s="1179"/>
      <c r="AV603" s="1179"/>
      <c r="AW603" s="1179"/>
      <c r="AX603" s="1179"/>
      <c r="AY603" s="1179"/>
      <c r="AZ603" s="1179"/>
      <c r="BA603" s="1179"/>
      <c r="BB603" s="1179"/>
      <c r="BC603" s="1179"/>
      <c r="BD603" s="1179"/>
      <c r="BE603" s="1179"/>
      <c r="BF603" s="1179"/>
      <c r="BG603" s="1179"/>
      <c r="BH603" s="1179"/>
      <c r="BI603" s="1179"/>
      <c r="BJ603" s="1179"/>
      <c r="BK603" s="1179"/>
      <c r="BL603" s="1179"/>
      <c r="BM603" s="1179"/>
      <c r="BN603" s="1179"/>
      <c r="BO603" s="1179"/>
      <c r="BP603" s="1179"/>
      <c r="BQ603" s="1179"/>
      <c r="BR603" s="1179"/>
      <c r="BS603" s="1179"/>
      <c r="BT603" s="1179"/>
      <c r="BU603" s="1179"/>
      <c r="BV603" s="1179"/>
      <c r="BW603" s="1179"/>
      <c r="BX603" s="1179"/>
      <c r="BY603" s="1179"/>
      <c r="BZ603" s="1179"/>
      <c r="CA603" s="1179"/>
      <c r="CB603" s="1179"/>
      <c r="CC603" s="1179"/>
      <c r="CD603" s="1179"/>
      <c r="CE603" s="1179"/>
    </row>
    <row r="604" spans="1:83" s="27" customFormat="1" ht="15.75">
      <c r="A604" s="26"/>
      <c r="C604" s="168"/>
      <c r="D604" s="168"/>
      <c r="E604" s="764"/>
      <c r="F604" s="764"/>
      <c r="G604" s="764"/>
      <c r="H604" s="764"/>
      <c r="I604" s="764"/>
      <c r="J604" s="764"/>
      <c r="K604" s="764"/>
      <c r="L604" s="19"/>
      <c r="M604" s="19"/>
      <c r="N604" s="19"/>
      <c r="O604" s="19"/>
      <c r="P604" s="19"/>
      <c r="Q604" s="19"/>
      <c r="R604" s="19"/>
      <c r="S604" s="19"/>
      <c r="T604" s="19"/>
      <c r="U604" s="1126"/>
      <c r="V604" s="1126"/>
      <c r="W604" s="1126"/>
      <c r="X604" s="1126"/>
      <c r="Y604" s="1126"/>
      <c r="Z604" s="1126"/>
      <c r="AA604" s="1126"/>
      <c r="AB604" s="1126"/>
      <c r="AC604" s="1126"/>
      <c r="AD604" s="1126"/>
      <c r="AE604" s="1126"/>
      <c r="AF604" s="1126"/>
      <c r="AG604" s="1126"/>
      <c r="AH604" s="1126"/>
      <c r="AI604" s="1126"/>
      <c r="AJ604" s="1126"/>
      <c r="AK604" s="1126"/>
      <c r="AL604" s="1126"/>
      <c r="AM604" s="1126"/>
      <c r="AN604" s="1126"/>
      <c r="AO604" s="1126"/>
      <c r="AP604" s="1126"/>
      <c r="AQ604" s="1126"/>
      <c r="AR604" s="1126"/>
      <c r="AS604" s="1179"/>
      <c r="AT604" s="1179"/>
      <c r="AU604" s="1179"/>
      <c r="AV604" s="1179"/>
      <c r="AW604" s="1179"/>
      <c r="AX604" s="1179"/>
      <c r="AY604" s="1179"/>
      <c r="AZ604" s="1179"/>
      <c r="BA604" s="1179"/>
      <c r="BB604" s="1179"/>
      <c r="BC604" s="1179"/>
      <c r="BD604" s="1179"/>
      <c r="BE604" s="1179"/>
      <c r="BF604" s="1179"/>
      <c r="BG604" s="1179"/>
      <c r="BH604" s="1179"/>
      <c r="BI604" s="1179"/>
      <c r="BJ604" s="1179"/>
      <c r="BK604" s="1179"/>
      <c r="BL604" s="1179"/>
      <c r="BM604" s="1179"/>
      <c r="BN604" s="1179"/>
      <c r="BO604" s="1179"/>
      <c r="BP604" s="1179"/>
      <c r="BQ604" s="1179"/>
      <c r="BR604" s="1179"/>
      <c r="BS604" s="1179"/>
      <c r="BT604" s="1179"/>
      <c r="BU604" s="1179"/>
      <c r="BV604" s="1179"/>
      <c r="BW604" s="1179"/>
      <c r="BX604" s="1179"/>
      <c r="BY604" s="1179"/>
      <c r="BZ604" s="1179"/>
      <c r="CA604" s="1179"/>
      <c r="CB604" s="1179"/>
      <c r="CC604" s="1179"/>
      <c r="CD604" s="1179"/>
      <c r="CE604" s="1179"/>
    </row>
    <row r="605" spans="1:83" s="27" customFormat="1" ht="15.75">
      <c r="A605" s="26"/>
      <c r="C605" s="168"/>
      <c r="D605" s="168"/>
      <c r="E605" s="764"/>
      <c r="F605" s="764"/>
      <c r="G605" s="764"/>
      <c r="H605" s="764"/>
      <c r="I605" s="764"/>
      <c r="J605" s="764"/>
      <c r="K605" s="764"/>
      <c r="L605" s="19"/>
      <c r="M605" s="19"/>
      <c r="N605" s="19"/>
      <c r="O605" s="19"/>
      <c r="P605" s="19"/>
      <c r="Q605" s="19"/>
      <c r="R605" s="19"/>
      <c r="S605" s="19"/>
      <c r="T605" s="19"/>
      <c r="U605" s="1126"/>
      <c r="V605" s="1126"/>
      <c r="W605" s="1126"/>
      <c r="X605" s="1126"/>
      <c r="Y605" s="1126"/>
      <c r="Z605" s="1126"/>
      <c r="AA605" s="1126"/>
      <c r="AB605" s="1126"/>
      <c r="AC605" s="1126"/>
      <c r="AD605" s="1126"/>
      <c r="AE605" s="1126"/>
      <c r="AF605" s="1126"/>
      <c r="AG605" s="1126"/>
      <c r="AH605" s="1126"/>
      <c r="AI605" s="1126"/>
      <c r="AJ605" s="1126"/>
      <c r="AK605" s="1126"/>
      <c r="AL605" s="1126"/>
      <c r="AM605" s="1126"/>
      <c r="AN605" s="1126"/>
      <c r="AO605" s="1126"/>
      <c r="AP605" s="1126"/>
      <c r="AQ605" s="1126"/>
      <c r="AR605" s="1126"/>
      <c r="AS605" s="1179"/>
      <c r="AT605" s="1179"/>
      <c r="AU605" s="1179"/>
      <c r="AV605" s="1179"/>
      <c r="AW605" s="1179"/>
      <c r="AX605" s="1179"/>
      <c r="AY605" s="1179"/>
      <c r="AZ605" s="1179"/>
      <c r="BA605" s="1179"/>
      <c r="BB605" s="1179"/>
      <c r="BC605" s="1179"/>
      <c r="BD605" s="1179"/>
      <c r="BE605" s="1179"/>
      <c r="BF605" s="1179"/>
      <c r="BG605" s="1179"/>
      <c r="BH605" s="1179"/>
      <c r="BI605" s="1179"/>
      <c r="BJ605" s="1179"/>
      <c r="BK605" s="1179"/>
      <c r="BL605" s="1179"/>
      <c r="BM605" s="1179"/>
      <c r="BN605" s="1179"/>
      <c r="BO605" s="1179"/>
      <c r="BP605" s="1179"/>
      <c r="BQ605" s="1179"/>
      <c r="BR605" s="1179"/>
      <c r="BS605" s="1179"/>
      <c r="BT605" s="1179"/>
      <c r="BU605" s="1179"/>
      <c r="BV605" s="1179"/>
      <c r="BW605" s="1179"/>
      <c r="BX605" s="1179"/>
      <c r="BY605" s="1179"/>
      <c r="BZ605" s="1179"/>
      <c r="CA605" s="1179"/>
      <c r="CB605" s="1179"/>
      <c r="CC605" s="1179"/>
      <c r="CD605" s="1179"/>
      <c r="CE605" s="1179"/>
    </row>
    <row r="606" spans="1:83" s="27" customFormat="1" ht="15.75">
      <c r="A606" s="26"/>
      <c r="C606" s="168"/>
      <c r="D606" s="168"/>
      <c r="E606" s="764"/>
      <c r="F606" s="764"/>
      <c r="G606" s="764"/>
      <c r="H606" s="764"/>
      <c r="I606" s="764"/>
      <c r="J606" s="764"/>
      <c r="K606" s="764"/>
      <c r="L606" s="19"/>
      <c r="M606" s="19"/>
      <c r="N606" s="19"/>
      <c r="O606" s="19"/>
      <c r="P606" s="19"/>
      <c r="Q606" s="19"/>
      <c r="R606" s="19"/>
      <c r="S606" s="19"/>
      <c r="T606" s="19"/>
      <c r="U606" s="1126"/>
      <c r="V606" s="1126"/>
      <c r="W606" s="1126"/>
      <c r="X606" s="1126"/>
      <c r="Y606" s="1126"/>
      <c r="Z606" s="1126"/>
      <c r="AA606" s="1126"/>
      <c r="AB606" s="1126"/>
      <c r="AC606" s="1126"/>
      <c r="AD606" s="1126"/>
      <c r="AE606" s="1126"/>
      <c r="AF606" s="1126"/>
      <c r="AG606" s="1126"/>
      <c r="AH606" s="1126"/>
      <c r="AI606" s="1126"/>
      <c r="AJ606" s="1126"/>
      <c r="AK606" s="1126"/>
      <c r="AL606" s="1126"/>
      <c r="AM606" s="1126"/>
      <c r="AN606" s="1126"/>
      <c r="AO606" s="1126"/>
      <c r="AP606" s="1126"/>
      <c r="AQ606" s="1126"/>
      <c r="AR606" s="1126"/>
      <c r="AS606" s="1179"/>
      <c r="AT606" s="1179"/>
      <c r="AU606" s="1179"/>
      <c r="AV606" s="1179"/>
      <c r="AW606" s="1179"/>
      <c r="AX606" s="1179"/>
      <c r="AY606" s="1179"/>
      <c r="AZ606" s="1179"/>
      <c r="BA606" s="1179"/>
      <c r="BB606" s="1179"/>
      <c r="BC606" s="1179"/>
      <c r="BD606" s="1179"/>
      <c r="BE606" s="1179"/>
      <c r="BF606" s="1179"/>
      <c r="BG606" s="1179"/>
      <c r="BH606" s="1179"/>
      <c r="BI606" s="1179"/>
      <c r="BJ606" s="1179"/>
      <c r="BK606" s="1179"/>
      <c r="BL606" s="1179"/>
      <c r="BM606" s="1179"/>
      <c r="BN606" s="1179"/>
      <c r="BO606" s="1179"/>
      <c r="BP606" s="1179"/>
      <c r="BQ606" s="1179"/>
      <c r="BR606" s="1179"/>
      <c r="BS606" s="1179"/>
      <c r="BT606" s="1179"/>
      <c r="BU606" s="1179"/>
      <c r="BV606" s="1179"/>
      <c r="BW606" s="1179"/>
      <c r="BX606" s="1179"/>
      <c r="BY606" s="1179"/>
      <c r="BZ606" s="1179"/>
      <c r="CA606" s="1179"/>
      <c r="CB606" s="1179"/>
      <c r="CC606" s="1179"/>
      <c r="CD606" s="1179"/>
      <c r="CE606" s="1179"/>
    </row>
    <row r="607" spans="1:83" s="27" customFormat="1" ht="15.75">
      <c r="A607" s="26"/>
      <c r="C607" s="168"/>
      <c r="D607" s="168"/>
      <c r="E607" s="764"/>
      <c r="F607" s="764"/>
      <c r="G607" s="764"/>
      <c r="H607" s="764"/>
      <c r="I607" s="764"/>
      <c r="J607" s="764"/>
      <c r="K607" s="764"/>
      <c r="L607" s="19"/>
      <c r="M607" s="19"/>
      <c r="N607" s="19"/>
      <c r="O607" s="19"/>
      <c r="P607" s="19"/>
      <c r="Q607" s="19"/>
      <c r="R607" s="19"/>
      <c r="S607" s="19"/>
      <c r="T607" s="19"/>
      <c r="U607" s="1126"/>
      <c r="V607" s="1126"/>
      <c r="W607" s="1126"/>
      <c r="X607" s="1126"/>
      <c r="Y607" s="1126"/>
      <c r="Z607" s="1126"/>
      <c r="AA607" s="1126"/>
      <c r="AB607" s="1126"/>
      <c r="AC607" s="1126"/>
      <c r="AD607" s="1126"/>
      <c r="AE607" s="1126"/>
      <c r="AF607" s="1126"/>
      <c r="AG607" s="1126"/>
      <c r="AH607" s="1126"/>
      <c r="AI607" s="1126"/>
      <c r="AJ607" s="1126"/>
      <c r="AK607" s="1126"/>
      <c r="AL607" s="1126"/>
      <c r="AM607" s="1126"/>
      <c r="AN607" s="1126"/>
      <c r="AO607" s="1126"/>
      <c r="AP607" s="1126"/>
      <c r="AQ607" s="1126"/>
      <c r="AR607" s="1126"/>
      <c r="AS607" s="1179"/>
      <c r="AT607" s="1179"/>
      <c r="AU607" s="1179"/>
      <c r="AV607" s="1179"/>
      <c r="AW607" s="1179"/>
      <c r="AX607" s="1179"/>
      <c r="AY607" s="1179"/>
      <c r="AZ607" s="1179"/>
      <c r="BA607" s="1179"/>
      <c r="BB607" s="1179"/>
      <c r="BC607" s="1179"/>
      <c r="BD607" s="1179"/>
      <c r="BE607" s="1179"/>
      <c r="BF607" s="1179"/>
      <c r="BG607" s="1179"/>
      <c r="BH607" s="1179"/>
      <c r="BI607" s="1179"/>
      <c r="BJ607" s="1179"/>
      <c r="BK607" s="1179"/>
      <c r="BL607" s="1179"/>
      <c r="BM607" s="1179"/>
      <c r="BN607" s="1179"/>
      <c r="BO607" s="1179"/>
      <c r="BP607" s="1179"/>
      <c r="BQ607" s="1179"/>
      <c r="BR607" s="1179"/>
      <c r="BS607" s="1179"/>
      <c r="BT607" s="1179"/>
      <c r="BU607" s="1179"/>
      <c r="BV607" s="1179"/>
      <c r="BW607" s="1179"/>
      <c r="BX607" s="1179"/>
      <c r="BY607" s="1179"/>
      <c r="BZ607" s="1179"/>
      <c r="CA607" s="1179"/>
      <c r="CB607" s="1179"/>
      <c r="CC607" s="1179"/>
      <c r="CD607" s="1179"/>
      <c r="CE607" s="1179"/>
    </row>
    <row r="608" spans="1:83" s="27" customFormat="1" ht="15.75">
      <c r="A608" s="26"/>
      <c r="C608" s="168"/>
      <c r="D608" s="168"/>
      <c r="E608" s="764"/>
      <c r="F608" s="764"/>
      <c r="G608" s="764"/>
      <c r="H608" s="764"/>
      <c r="I608" s="764"/>
      <c r="J608" s="764"/>
      <c r="K608" s="764"/>
      <c r="L608" s="19"/>
      <c r="M608" s="19"/>
      <c r="N608" s="19"/>
      <c r="O608" s="19"/>
      <c r="P608" s="19"/>
      <c r="Q608" s="19"/>
      <c r="R608" s="19"/>
      <c r="S608" s="19"/>
      <c r="T608" s="19"/>
      <c r="U608" s="1126"/>
      <c r="V608" s="1126"/>
      <c r="W608" s="1126"/>
      <c r="X608" s="1126"/>
      <c r="Y608" s="1126"/>
      <c r="Z608" s="1126"/>
      <c r="AA608" s="1126"/>
      <c r="AB608" s="1126"/>
      <c r="AC608" s="1126"/>
      <c r="AD608" s="1126"/>
      <c r="AE608" s="1126"/>
      <c r="AF608" s="1126"/>
      <c r="AG608" s="1126"/>
      <c r="AH608" s="1126"/>
      <c r="AI608" s="1126"/>
      <c r="AJ608" s="1126"/>
      <c r="AK608" s="1126"/>
      <c r="AL608" s="1126"/>
      <c r="AM608" s="1126"/>
      <c r="AN608" s="1126"/>
      <c r="AO608" s="1126"/>
      <c r="AP608" s="1126"/>
      <c r="AQ608" s="1126"/>
      <c r="AR608" s="1126"/>
      <c r="AS608" s="1179"/>
      <c r="AT608" s="1179"/>
      <c r="AU608" s="1179"/>
      <c r="AV608" s="1179"/>
      <c r="AW608" s="1179"/>
      <c r="AX608" s="1179"/>
      <c r="AY608" s="1179"/>
      <c r="AZ608" s="1179"/>
      <c r="BA608" s="1179"/>
      <c r="BB608" s="1179"/>
      <c r="BC608" s="1179"/>
      <c r="BD608" s="1179"/>
      <c r="BE608" s="1179"/>
      <c r="BF608" s="1179"/>
      <c r="BG608" s="1179"/>
      <c r="BH608" s="1179"/>
      <c r="BI608" s="1179"/>
      <c r="BJ608" s="1179"/>
      <c r="BK608" s="1179"/>
      <c r="BL608" s="1179"/>
      <c r="BM608" s="1179"/>
      <c r="BN608" s="1179"/>
      <c r="BO608" s="1179"/>
      <c r="BP608" s="1179"/>
      <c r="BQ608" s="1179"/>
      <c r="BR608" s="1179"/>
      <c r="BS608" s="1179"/>
      <c r="BT608" s="1179"/>
      <c r="BU608" s="1179"/>
      <c r="BV608" s="1179"/>
      <c r="BW608" s="1179"/>
      <c r="BX608" s="1179"/>
      <c r="BY608" s="1179"/>
      <c r="BZ608" s="1179"/>
      <c r="CA608" s="1179"/>
      <c r="CB608" s="1179"/>
      <c r="CC608" s="1179"/>
      <c r="CD608" s="1179"/>
      <c r="CE608" s="1179"/>
    </row>
    <row r="609" spans="1:83" s="27" customFormat="1" ht="15.75">
      <c r="A609" s="26"/>
      <c r="C609" s="168"/>
      <c r="D609" s="168"/>
      <c r="E609" s="764"/>
      <c r="F609" s="764"/>
      <c r="G609" s="764"/>
      <c r="H609" s="764"/>
      <c r="I609" s="764"/>
      <c r="J609" s="764"/>
      <c r="K609" s="764"/>
      <c r="L609" s="19"/>
      <c r="M609" s="19"/>
      <c r="N609" s="19"/>
      <c r="O609" s="19"/>
      <c r="P609" s="19"/>
      <c r="Q609" s="19"/>
      <c r="R609" s="19"/>
      <c r="S609" s="19"/>
      <c r="T609" s="19"/>
      <c r="U609" s="1126"/>
      <c r="V609" s="1126"/>
      <c r="W609" s="1126"/>
      <c r="X609" s="1126"/>
      <c r="Y609" s="1126"/>
      <c r="Z609" s="1126"/>
      <c r="AA609" s="1126"/>
      <c r="AB609" s="1126"/>
      <c r="AC609" s="1126"/>
      <c r="AD609" s="1126"/>
      <c r="AE609" s="1126"/>
      <c r="AF609" s="1126"/>
      <c r="AG609" s="1126"/>
      <c r="AH609" s="1126"/>
      <c r="AI609" s="1126"/>
      <c r="AJ609" s="1126"/>
      <c r="AK609" s="1126"/>
      <c r="AL609" s="1126"/>
      <c r="AM609" s="1126"/>
      <c r="AN609" s="1126"/>
      <c r="AO609" s="1126"/>
      <c r="AP609" s="1126"/>
      <c r="AQ609" s="1126"/>
      <c r="AR609" s="1126"/>
      <c r="AS609" s="1179"/>
      <c r="AT609" s="1179"/>
      <c r="AU609" s="1179"/>
      <c r="AV609" s="1179"/>
      <c r="AW609" s="1179"/>
      <c r="AX609" s="1179"/>
      <c r="AY609" s="1179"/>
      <c r="AZ609" s="1179"/>
      <c r="BA609" s="1179"/>
      <c r="BB609" s="1179"/>
      <c r="BC609" s="1179"/>
      <c r="BD609" s="1179"/>
      <c r="BE609" s="1179"/>
      <c r="BF609" s="1179"/>
      <c r="BG609" s="1179"/>
      <c r="BH609" s="1179"/>
      <c r="BI609" s="1179"/>
      <c r="BJ609" s="1179"/>
      <c r="BK609" s="1179"/>
      <c r="BL609" s="1179"/>
      <c r="BM609" s="1179"/>
      <c r="BN609" s="1179"/>
      <c r="BO609" s="1179"/>
      <c r="BP609" s="1179"/>
      <c r="BQ609" s="1179"/>
      <c r="BR609" s="1179"/>
      <c r="BS609" s="1179"/>
      <c r="BT609" s="1179"/>
      <c r="BU609" s="1179"/>
      <c r="BV609" s="1179"/>
      <c r="BW609" s="1179"/>
      <c r="BX609" s="1179"/>
      <c r="BY609" s="1179"/>
      <c r="BZ609" s="1179"/>
      <c r="CA609" s="1179"/>
      <c r="CB609" s="1179"/>
      <c r="CC609" s="1179"/>
      <c r="CD609" s="1179"/>
      <c r="CE609" s="1179"/>
    </row>
    <row r="610" spans="1:83" s="27" customFormat="1" ht="15.75">
      <c r="A610" s="26"/>
      <c r="C610" s="168"/>
      <c r="D610" s="168"/>
      <c r="E610" s="764"/>
      <c r="F610" s="764"/>
      <c r="G610" s="764"/>
      <c r="H610" s="764"/>
      <c r="I610" s="764"/>
      <c r="J610" s="764"/>
      <c r="K610" s="764"/>
      <c r="L610" s="19"/>
      <c r="M610" s="19"/>
      <c r="N610" s="19"/>
      <c r="O610" s="19"/>
      <c r="P610" s="19"/>
      <c r="Q610" s="19"/>
      <c r="R610" s="19"/>
      <c r="S610" s="19"/>
      <c r="T610" s="19"/>
      <c r="U610" s="1126"/>
      <c r="V610" s="1126"/>
      <c r="W610" s="1126"/>
      <c r="X610" s="1126"/>
      <c r="Y610" s="1126"/>
      <c r="Z610" s="1126"/>
      <c r="AA610" s="1126"/>
      <c r="AB610" s="1126"/>
      <c r="AC610" s="1126"/>
      <c r="AD610" s="1126"/>
      <c r="AE610" s="1126"/>
      <c r="AF610" s="1126"/>
      <c r="AG610" s="1126"/>
      <c r="AH610" s="1126"/>
      <c r="AI610" s="1126"/>
      <c r="AJ610" s="1126"/>
      <c r="AK610" s="1126"/>
      <c r="AL610" s="1126"/>
      <c r="AM610" s="1126"/>
      <c r="AN610" s="1126"/>
      <c r="AO610" s="1126"/>
      <c r="AP610" s="1126"/>
      <c r="AQ610" s="1126"/>
      <c r="AR610" s="1126"/>
      <c r="AS610" s="1179"/>
      <c r="AT610" s="1179"/>
      <c r="AU610" s="1179"/>
      <c r="AV610" s="1179"/>
      <c r="AW610" s="1179"/>
      <c r="AX610" s="1179"/>
      <c r="AY610" s="1179"/>
      <c r="AZ610" s="1179"/>
      <c r="BA610" s="1179"/>
      <c r="BB610" s="1179"/>
      <c r="BC610" s="1179"/>
      <c r="BD610" s="1179"/>
      <c r="BE610" s="1179"/>
      <c r="BF610" s="1179"/>
      <c r="BG610" s="1179"/>
      <c r="BH610" s="1179"/>
      <c r="BI610" s="1179"/>
      <c r="BJ610" s="1179"/>
      <c r="BK610" s="1179"/>
      <c r="BL610" s="1179"/>
      <c r="BM610" s="1179"/>
      <c r="BN610" s="1179"/>
      <c r="BO610" s="1179"/>
      <c r="BP610" s="1179"/>
      <c r="BQ610" s="1179"/>
      <c r="BR610" s="1179"/>
      <c r="BS610" s="1179"/>
      <c r="BT610" s="1179"/>
      <c r="BU610" s="1179"/>
      <c r="BV610" s="1179"/>
      <c r="BW610" s="1179"/>
      <c r="BX610" s="1179"/>
      <c r="BY610" s="1179"/>
      <c r="BZ610" s="1179"/>
      <c r="CA610" s="1179"/>
      <c r="CB610" s="1179"/>
      <c r="CC610" s="1179"/>
      <c r="CD610" s="1179"/>
      <c r="CE610" s="1179"/>
    </row>
    <row r="611" spans="1:83" s="27" customFormat="1" ht="15.75">
      <c r="A611" s="26"/>
      <c r="C611" s="168"/>
      <c r="D611" s="168"/>
      <c r="E611" s="764"/>
      <c r="F611" s="764"/>
      <c r="G611" s="764"/>
      <c r="H611" s="764"/>
      <c r="I611" s="764"/>
      <c r="J611" s="764"/>
      <c r="K611" s="764"/>
      <c r="L611" s="19"/>
      <c r="M611" s="19"/>
      <c r="N611" s="19"/>
      <c r="O611" s="19"/>
      <c r="P611" s="19"/>
      <c r="Q611" s="19"/>
      <c r="R611" s="19"/>
      <c r="S611" s="19"/>
      <c r="T611" s="19"/>
      <c r="U611" s="1126"/>
      <c r="V611" s="1126"/>
      <c r="W611" s="1126"/>
      <c r="X611" s="1126"/>
      <c r="Y611" s="1126"/>
      <c r="Z611" s="1126"/>
      <c r="AA611" s="1126"/>
      <c r="AB611" s="1126"/>
      <c r="AC611" s="1126"/>
      <c r="AD611" s="1126"/>
      <c r="AE611" s="1126"/>
      <c r="AF611" s="1126"/>
      <c r="AG611" s="1126"/>
      <c r="AH611" s="1126"/>
      <c r="AI611" s="1126"/>
      <c r="AJ611" s="1126"/>
      <c r="AK611" s="1126"/>
      <c r="AL611" s="1126"/>
      <c r="AM611" s="1126"/>
      <c r="AN611" s="1126"/>
      <c r="AO611" s="1126"/>
      <c r="AP611" s="1126"/>
      <c r="AQ611" s="1126"/>
      <c r="AR611" s="1126"/>
      <c r="AS611" s="1179"/>
      <c r="AT611" s="1179"/>
      <c r="AU611" s="1179"/>
      <c r="AV611" s="1179"/>
      <c r="AW611" s="1179"/>
      <c r="AX611" s="1179"/>
      <c r="AY611" s="1179"/>
      <c r="AZ611" s="1179"/>
      <c r="BA611" s="1179"/>
      <c r="BB611" s="1179"/>
      <c r="BC611" s="1179"/>
      <c r="BD611" s="1179"/>
      <c r="BE611" s="1179"/>
      <c r="BF611" s="1179"/>
      <c r="BG611" s="1179"/>
      <c r="BH611" s="1179"/>
      <c r="BI611" s="1179"/>
      <c r="BJ611" s="1179"/>
      <c r="BK611" s="1179"/>
      <c r="BL611" s="1179"/>
      <c r="BM611" s="1179"/>
      <c r="BN611" s="1179"/>
      <c r="BO611" s="1179"/>
      <c r="BP611" s="1179"/>
      <c r="BQ611" s="1179"/>
      <c r="BR611" s="1179"/>
      <c r="BS611" s="1179"/>
      <c r="BT611" s="1179"/>
      <c r="BU611" s="1179"/>
      <c r="BV611" s="1179"/>
      <c r="BW611" s="1179"/>
      <c r="BX611" s="1179"/>
      <c r="BY611" s="1179"/>
      <c r="BZ611" s="1179"/>
      <c r="CA611" s="1179"/>
      <c r="CB611" s="1179"/>
      <c r="CC611" s="1179"/>
      <c r="CD611" s="1179"/>
      <c r="CE611" s="1179"/>
    </row>
    <row r="612" spans="1:83" s="27" customFormat="1" ht="15.75">
      <c r="A612" s="26"/>
      <c r="C612" s="168"/>
      <c r="D612" s="168"/>
      <c r="E612" s="764"/>
      <c r="F612" s="764"/>
      <c r="G612" s="764"/>
      <c r="H612" s="764"/>
      <c r="I612" s="764"/>
      <c r="J612" s="764"/>
      <c r="K612" s="764"/>
      <c r="L612" s="19"/>
      <c r="M612" s="19"/>
      <c r="N612" s="19"/>
      <c r="O612" s="19"/>
      <c r="P612" s="19"/>
      <c r="Q612" s="19"/>
      <c r="R612" s="19"/>
      <c r="S612" s="19"/>
      <c r="T612" s="19"/>
      <c r="U612" s="1126"/>
      <c r="V612" s="1126"/>
      <c r="W612" s="1126"/>
      <c r="X612" s="1126"/>
      <c r="Y612" s="1126"/>
      <c r="Z612" s="1126"/>
      <c r="AA612" s="1126"/>
      <c r="AB612" s="1126"/>
      <c r="AC612" s="1126"/>
      <c r="AD612" s="1126"/>
      <c r="AE612" s="1126"/>
      <c r="AF612" s="1126"/>
      <c r="AG612" s="1126"/>
      <c r="AH612" s="1126"/>
      <c r="AI612" s="1126"/>
      <c r="AJ612" s="1126"/>
      <c r="AK612" s="1126"/>
      <c r="AL612" s="1126"/>
      <c r="AM612" s="1126"/>
      <c r="AN612" s="1126"/>
      <c r="AO612" s="1126"/>
      <c r="AP612" s="1126"/>
      <c r="AQ612" s="1126"/>
      <c r="AR612" s="1126"/>
      <c r="AS612" s="1179"/>
      <c r="AT612" s="1179"/>
      <c r="AU612" s="1179"/>
      <c r="AV612" s="1179"/>
      <c r="AW612" s="1179"/>
      <c r="AX612" s="1179"/>
      <c r="AY612" s="1179"/>
      <c r="AZ612" s="1179"/>
      <c r="BA612" s="1179"/>
      <c r="BB612" s="1179"/>
      <c r="BC612" s="1179"/>
      <c r="BD612" s="1179"/>
      <c r="BE612" s="1179"/>
      <c r="BF612" s="1179"/>
      <c r="BG612" s="1179"/>
      <c r="BH612" s="1179"/>
      <c r="BI612" s="1179"/>
      <c r="BJ612" s="1179"/>
      <c r="BK612" s="1179"/>
      <c r="BL612" s="1179"/>
      <c r="BM612" s="1179"/>
      <c r="BN612" s="1179"/>
      <c r="BO612" s="1179"/>
      <c r="BP612" s="1179"/>
      <c r="BQ612" s="1179"/>
      <c r="BR612" s="1179"/>
      <c r="BS612" s="1179"/>
      <c r="BT612" s="1179"/>
      <c r="BU612" s="1179"/>
      <c r="BV612" s="1179"/>
      <c r="BW612" s="1179"/>
      <c r="BX612" s="1179"/>
      <c r="BY612" s="1179"/>
      <c r="BZ612" s="1179"/>
      <c r="CA612" s="1179"/>
      <c r="CB612" s="1179"/>
      <c r="CC612" s="1179"/>
      <c r="CD612" s="1179"/>
      <c r="CE612" s="1179"/>
    </row>
    <row r="613" spans="1:83" s="27" customFormat="1" ht="15.75">
      <c r="A613" s="26"/>
      <c r="C613" s="168"/>
      <c r="D613" s="168"/>
      <c r="E613" s="764"/>
      <c r="F613" s="764"/>
      <c r="G613" s="764"/>
      <c r="H613" s="764"/>
      <c r="I613" s="764"/>
      <c r="J613" s="764"/>
      <c r="K613" s="764"/>
      <c r="L613" s="19"/>
      <c r="M613" s="19"/>
      <c r="N613" s="19"/>
      <c r="O613" s="19"/>
      <c r="P613" s="19"/>
      <c r="Q613" s="19"/>
      <c r="R613" s="19"/>
      <c r="S613" s="19"/>
      <c r="T613" s="19"/>
      <c r="U613" s="1126"/>
      <c r="V613" s="1126"/>
      <c r="W613" s="1126"/>
      <c r="X613" s="1126"/>
      <c r="Y613" s="1126"/>
      <c r="Z613" s="1126"/>
      <c r="AA613" s="1126"/>
      <c r="AB613" s="1126"/>
      <c r="AC613" s="1126"/>
      <c r="AD613" s="1126"/>
      <c r="AE613" s="1126"/>
      <c r="AF613" s="1126"/>
      <c r="AG613" s="1126"/>
      <c r="AH613" s="1126"/>
      <c r="AI613" s="1126"/>
      <c r="AJ613" s="1126"/>
      <c r="AK613" s="1126"/>
      <c r="AL613" s="1126"/>
      <c r="AM613" s="1126"/>
      <c r="AN613" s="1126"/>
      <c r="AO613" s="1126"/>
      <c r="AP613" s="1126"/>
      <c r="AQ613" s="1126"/>
      <c r="AR613" s="1126"/>
      <c r="AS613" s="1179"/>
      <c r="AT613" s="1179"/>
      <c r="AU613" s="1179"/>
      <c r="AV613" s="1179"/>
      <c r="AW613" s="1179"/>
      <c r="AX613" s="1179"/>
      <c r="AY613" s="1179"/>
      <c r="AZ613" s="1179"/>
      <c r="BA613" s="1179"/>
      <c r="BB613" s="1179"/>
      <c r="BC613" s="1179"/>
      <c r="BD613" s="1179"/>
      <c r="BE613" s="1179"/>
      <c r="BF613" s="1179"/>
      <c r="BG613" s="1179"/>
      <c r="BH613" s="1179"/>
      <c r="BI613" s="1179"/>
      <c r="BJ613" s="1179"/>
      <c r="BK613" s="1179"/>
      <c r="BL613" s="1179"/>
      <c r="BM613" s="1179"/>
      <c r="BN613" s="1179"/>
      <c r="BO613" s="1179"/>
      <c r="BP613" s="1179"/>
      <c r="BQ613" s="1179"/>
      <c r="BR613" s="1179"/>
      <c r="BS613" s="1179"/>
      <c r="BT613" s="1179"/>
      <c r="BU613" s="1179"/>
      <c r="BV613" s="1179"/>
      <c r="BW613" s="1179"/>
      <c r="BX613" s="1179"/>
      <c r="BY613" s="1179"/>
      <c r="BZ613" s="1179"/>
      <c r="CA613" s="1179"/>
      <c r="CB613" s="1179"/>
      <c r="CC613" s="1179"/>
      <c r="CD613" s="1179"/>
      <c r="CE613" s="1179"/>
    </row>
    <row r="614" spans="1:83" s="27" customFormat="1" ht="15.75">
      <c r="A614" s="26"/>
      <c r="C614" s="168"/>
      <c r="D614" s="168"/>
      <c r="E614" s="764"/>
      <c r="F614" s="764"/>
      <c r="G614" s="764"/>
      <c r="H614" s="764"/>
      <c r="I614" s="764"/>
      <c r="J614" s="764"/>
      <c r="K614" s="764"/>
      <c r="L614" s="19"/>
      <c r="M614" s="19"/>
      <c r="N614" s="19"/>
      <c r="O614" s="19"/>
      <c r="P614" s="19"/>
      <c r="Q614" s="19"/>
      <c r="R614" s="19"/>
      <c r="S614" s="19"/>
      <c r="T614" s="19"/>
      <c r="U614" s="1126"/>
      <c r="V614" s="1126"/>
      <c r="W614" s="1126"/>
      <c r="X614" s="1126"/>
      <c r="Y614" s="1126"/>
      <c r="Z614" s="1126"/>
      <c r="AA614" s="1126"/>
      <c r="AB614" s="1126"/>
      <c r="AC614" s="1126"/>
      <c r="AD614" s="1126"/>
      <c r="AE614" s="1126"/>
      <c r="AF614" s="1126"/>
      <c r="AG614" s="1126"/>
      <c r="AH614" s="1126"/>
      <c r="AI614" s="1126"/>
      <c r="AJ614" s="1126"/>
      <c r="AK614" s="1126"/>
      <c r="AL614" s="1126"/>
      <c r="AM614" s="1126"/>
      <c r="AN614" s="1126"/>
      <c r="AO614" s="1126"/>
      <c r="AP614" s="1126"/>
      <c r="AQ614" s="1126"/>
      <c r="AR614" s="1126"/>
      <c r="AS614" s="1179"/>
      <c r="AT614" s="1179"/>
      <c r="AU614" s="1179"/>
      <c r="AV614" s="1179"/>
      <c r="AW614" s="1179"/>
      <c r="AX614" s="1179"/>
      <c r="AY614" s="1179"/>
      <c r="AZ614" s="1179"/>
      <c r="BA614" s="1179"/>
      <c r="BB614" s="1179"/>
      <c r="BC614" s="1179"/>
      <c r="BD614" s="1179"/>
      <c r="BE614" s="1179"/>
      <c r="BF614" s="1179"/>
      <c r="BG614" s="1179"/>
      <c r="BH614" s="1179"/>
      <c r="BI614" s="1179"/>
      <c r="BJ614" s="1179"/>
      <c r="BK614" s="1179"/>
      <c r="BL614" s="1179"/>
      <c r="BM614" s="1179"/>
      <c r="BN614" s="1179"/>
      <c r="BO614" s="1179"/>
      <c r="BP614" s="1179"/>
      <c r="BQ614" s="1179"/>
      <c r="BR614" s="1179"/>
      <c r="BS614" s="1179"/>
      <c r="BT614" s="1179"/>
      <c r="BU614" s="1179"/>
      <c r="BV614" s="1179"/>
      <c r="BW614" s="1179"/>
      <c r="BX614" s="1179"/>
      <c r="BY614" s="1179"/>
      <c r="BZ614" s="1179"/>
      <c r="CA614" s="1179"/>
      <c r="CB614" s="1179"/>
      <c r="CC614" s="1179"/>
      <c r="CD614" s="1179"/>
      <c r="CE614" s="1179"/>
    </row>
    <row r="615" spans="1:83" s="27" customFormat="1" ht="15.75">
      <c r="A615" s="26"/>
      <c r="C615" s="168"/>
      <c r="D615" s="168"/>
      <c r="E615" s="764"/>
      <c r="F615" s="764"/>
      <c r="G615" s="764"/>
      <c r="H615" s="764"/>
      <c r="I615" s="764"/>
      <c r="J615" s="764"/>
      <c r="K615" s="764"/>
      <c r="L615" s="19"/>
      <c r="M615" s="19"/>
      <c r="N615" s="19"/>
      <c r="O615" s="19"/>
      <c r="P615" s="19"/>
      <c r="Q615" s="19"/>
      <c r="R615" s="19"/>
      <c r="S615" s="19"/>
      <c r="T615" s="19"/>
      <c r="U615" s="1126"/>
      <c r="V615" s="1126"/>
      <c r="W615" s="1126"/>
      <c r="X615" s="1126"/>
      <c r="Y615" s="1126"/>
      <c r="Z615" s="1126"/>
      <c r="AA615" s="1126"/>
      <c r="AB615" s="1126"/>
      <c r="AC615" s="1126"/>
      <c r="AD615" s="1126"/>
      <c r="AE615" s="1126"/>
      <c r="AF615" s="1126"/>
      <c r="AG615" s="1126"/>
      <c r="AH615" s="1126"/>
      <c r="AI615" s="1126"/>
      <c r="AJ615" s="1126"/>
      <c r="AK615" s="1126"/>
      <c r="AL615" s="1126"/>
      <c r="AM615" s="1126"/>
      <c r="AN615" s="1126"/>
      <c r="AO615" s="1126"/>
      <c r="AP615" s="1126"/>
      <c r="AQ615" s="1126"/>
      <c r="AR615" s="1126"/>
      <c r="AS615" s="1179"/>
      <c r="AT615" s="1179"/>
      <c r="AU615" s="1179"/>
      <c r="AV615" s="1179"/>
      <c r="AW615" s="1179"/>
      <c r="AX615" s="1179"/>
      <c r="AY615" s="1179"/>
      <c r="AZ615" s="1179"/>
      <c r="BA615" s="1179"/>
      <c r="BB615" s="1179"/>
      <c r="BC615" s="1179"/>
      <c r="BD615" s="1179"/>
      <c r="BE615" s="1179"/>
      <c r="BF615" s="1179"/>
      <c r="BG615" s="1179"/>
      <c r="BH615" s="1179"/>
      <c r="BI615" s="1179"/>
      <c r="BJ615" s="1179"/>
      <c r="BK615" s="1179"/>
      <c r="BL615" s="1179"/>
      <c r="BM615" s="1179"/>
      <c r="BN615" s="1179"/>
      <c r="BO615" s="1179"/>
      <c r="BP615" s="1179"/>
      <c r="BQ615" s="1179"/>
      <c r="BR615" s="1179"/>
      <c r="BS615" s="1179"/>
      <c r="BT615" s="1179"/>
      <c r="BU615" s="1179"/>
      <c r="BV615" s="1179"/>
      <c r="BW615" s="1179"/>
      <c r="BX615" s="1179"/>
      <c r="BY615" s="1179"/>
      <c r="BZ615" s="1179"/>
      <c r="CA615" s="1179"/>
      <c r="CB615" s="1179"/>
      <c r="CC615" s="1179"/>
      <c r="CD615" s="1179"/>
      <c r="CE615" s="1179"/>
    </row>
    <row r="616" spans="1:83" s="27" customFormat="1" ht="15.75">
      <c r="A616" s="26"/>
      <c r="C616" s="168"/>
      <c r="D616" s="168"/>
      <c r="E616" s="764"/>
      <c r="F616" s="764"/>
      <c r="G616" s="764"/>
      <c r="H616" s="764"/>
      <c r="I616" s="764"/>
      <c r="J616" s="764"/>
      <c r="K616" s="764"/>
      <c r="L616" s="19"/>
      <c r="M616" s="19"/>
      <c r="N616" s="19"/>
      <c r="O616" s="19"/>
      <c r="P616" s="19"/>
      <c r="Q616" s="19"/>
      <c r="R616" s="19"/>
      <c r="S616" s="19"/>
      <c r="T616" s="19"/>
      <c r="U616" s="1126"/>
      <c r="V616" s="1126"/>
      <c r="W616" s="1126"/>
      <c r="X616" s="1126"/>
      <c r="Y616" s="1126"/>
      <c r="Z616" s="1126"/>
      <c r="AA616" s="1126"/>
      <c r="AB616" s="1126"/>
      <c r="AC616" s="1126"/>
      <c r="AD616" s="1126"/>
      <c r="AE616" s="1126"/>
      <c r="AF616" s="1126"/>
      <c r="AG616" s="1126"/>
      <c r="AH616" s="1126"/>
      <c r="AI616" s="1126"/>
      <c r="AJ616" s="1126"/>
      <c r="AK616" s="1126"/>
      <c r="AL616" s="1126"/>
      <c r="AM616" s="1126"/>
      <c r="AN616" s="1126"/>
      <c r="AO616" s="1126"/>
      <c r="AP616" s="1126"/>
      <c r="AQ616" s="1126"/>
      <c r="AR616" s="1126"/>
      <c r="AS616" s="1179"/>
      <c r="AT616" s="1179"/>
      <c r="AU616" s="1179"/>
      <c r="AV616" s="1179"/>
      <c r="AW616" s="1179"/>
      <c r="AX616" s="1179"/>
      <c r="AY616" s="1179"/>
      <c r="AZ616" s="1179"/>
      <c r="BA616" s="1179"/>
      <c r="BB616" s="1179"/>
      <c r="BC616" s="1179"/>
      <c r="BD616" s="1179"/>
      <c r="BE616" s="1179"/>
      <c r="BF616" s="1179"/>
      <c r="BG616" s="1179"/>
      <c r="BH616" s="1179"/>
      <c r="BI616" s="1179"/>
      <c r="BJ616" s="1179"/>
      <c r="BK616" s="1179"/>
      <c r="BL616" s="1179"/>
      <c r="BM616" s="1179"/>
      <c r="BN616" s="1179"/>
      <c r="BO616" s="1179"/>
      <c r="BP616" s="1179"/>
      <c r="BQ616" s="1179"/>
      <c r="BR616" s="1179"/>
      <c r="BS616" s="1179"/>
      <c r="BT616" s="1179"/>
      <c r="BU616" s="1179"/>
      <c r="BV616" s="1179"/>
      <c r="BW616" s="1179"/>
      <c r="BX616" s="1179"/>
      <c r="BY616" s="1179"/>
      <c r="BZ616" s="1179"/>
      <c r="CA616" s="1179"/>
      <c r="CB616" s="1179"/>
      <c r="CC616" s="1179"/>
      <c r="CD616" s="1179"/>
      <c r="CE616" s="1179"/>
    </row>
    <row r="617" spans="1:83" s="27" customFormat="1" ht="15.75">
      <c r="A617" s="26"/>
      <c r="C617" s="168"/>
      <c r="D617" s="168"/>
      <c r="E617" s="764"/>
      <c r="F617" s="764"/>
      <c r="G617" s="764"/>
      <c r="H617" s="764"/>
      <c r="I617" s="764"/>
      <c r="J617" s="764"/>
      <c r="K617" s="764"/>
      <c r="L617" s="19"/>
      <c r="M617" s="19"/>
      <c r="N617" s="19"/>
      <c r="O617" s="19"/>
      <c r="P617" s="19"/>
      <c r="Q617" s="19"/>
      <c r="R617" s="19"/>
      <c r="S617" s="19"/>
      <c r="T617" s="19"/>
      <c r="U617" s="1126"/>
      <c r="V617" s="1126"/>
      <c r="W617" s="1126"/>
      <c r="X617" s="1126"/>
      <c r="Y617" s="1126"/>
      <c r="Z617" s="1126"/>
      <c r="AA617" s="1126"/>
      <c r="AB617" s="1126"/>
      <c r="AC617" s="1126"/>
      <c r="AD617" s="1126"/>
      <c r="AE617" s="1126"/>
      <c r="AF617" s="1126"/>
      <c r="AG617" s="1126"/>
      <c r="AH617" s="1126"/>
      <c r="AI617" s="1126"/>
      <c r="AJ617" s="1126"/>
      <c r="AK617" s="1126"/>
      <c r="AL617" s="1126"/>
      <c r="AM617" s="1126"/>
      <c r="AN617" s="1126"/>
      <c r="AO617" s="1126"/>
      <c r="AP617" s="1126"/>
      <c r="AQ617" s="1126"/>
      <c r="AR617" s="1126"/>
      <c r="AS617" s="1179"/>
      <c r="AT617" s="1179"/>
      <c r="AU617" s="1179"/>
      <c r="AV617" s="1179"/>
      <c r="AW617" s="1179"/>
      <c r="AX617" s="1179"/>
      <c r="AY617" s="1179"/>
      <c r="AZ617" s="1179"/>
      <c r="BA617" s="1179"/>
      <c r="BB617" s="1179"/>
      <c r="BC617" s="1179"/>
      <c r="BD617" s="1179"/>
      <c r="BE617" s="1179"/>
      <c r="BF617" s="1179"/>
      <c r="BG617" s="1179"/>
      <c r="BH617" s="1179"/>
      <c r="BI617" s="1179"/>
      <c r="BJ617" s="1179"/>
      <c r="BK617" s="1179"/>
      <c r="BL617" s="1179"/>
      <c r="BM617" s="1179"/>
      <c r="BN617" s="1179"/>
      <c r="BO617" s="1179"/>
      <c r="BP617" s="1179"/>
      <c r="BQ617" s="1179"/>
      <c r="BR617" s="1179"/>
      <c r="BS617" s="1179"/>
      <c r="BT617" s="1179"/>
      <c r="BU617" s="1179"/>
      <c r="BV617" s="1179"/>
      <c r="BW617" s="1179"/>
      <c r="BX617" s="1179"/>
      <c r="BY617" s="1179"/>
      <c r="BZ617" s="1179"/>
      <c r="CA617" s="1179"/>
      <c r="CB617" s="1179"/>
      <c r="CC617" s="1179"/>
      <c r="CD617" s="1179"/>
      <c r="CE617" s="1179"/>
    </row>
    <row r="618" spans="1:83" s="27" customFormat="1" ht="15.75">
      <c r="A618" s="26"/>
      <c r="C618" s="168"/>
      <c r="D618" s="168"/>
      <c r="E618" s="764"/>
      <c r="F618" s="764"/>
      <c r="G618" s="764"/>
      <c r="H618" s="764"/>
      <c r="I618" s="764"/>
      <c r="J618" s="764"/>
      <c r="K618" s="764"/>
      <c r="L618" s="19"/>
      <c r="M618" s="19"/>
      <c r="N618" s="19"/>
      <c r="O618" s="19"/>
      <c r="P618" s="19"/>
      <c r="Q618" s="19"/>
      <c r="R618" s="19"/>
      <c r="S618" s="19"/>
      <c r="T618" s="19"/>
      <c r="U618" s="1126"/>
      <c r="V618" s="1126"/>
      <c r="W618" s="1126"/>
      <c r="X618" s="1126"/>
      <c r="Y618" s="1126"/>
      <c r="Z618" s="1126"/>
      <c r="AA618" s="1126"/>
      <c r="AB618" s="1126"/>
      <c r="AC618" s="1126"/>
      <c r="AD618" s="1126"/>
      <c r="AE618" s="1126"/>
      <c r="AF618" s="1126"/>
      <c r="AG618" s="1126"/>
      <c r="AH618" s="1126"/>
      <c r="AI618" s="1126"/>
      <c r="AJ618" s="1126"/>
      <c r="AK618" s="1126"/>
      <c r="AL618" s="1126"/>
      <c r="AM618" s="1126"/>
      <c r="AN618" s="1126"/>
      <c r="AO618" s="1126"/>
      <c r="AP618" s="1126"/>
      <c r="AQ618" s="1126"/>
      <c r="AR618" s="1126"/>
      <c r="AS618" s="1179"/>
      <c r="AT618" s="1179"/>
      <c r="AU618" s="1179"/>
      <c r="AV618" s="1179"/>
      <c r="AW618" s="1179"/>
      <c r="AX618" s="1179"/>
      <c r="AY618" s="1179"/>
      <c r="AZ618" s="1179"/>
      <c r="BA618" s="1179"/>
      <c r="BB618" s="1179"/>
      <c r="BC618" s="1179"/>
      <c r="BD618" s="1179"/>
      <c r="BE618" s="1179"/>
      <c r="BF618" s="1179"/>
      <c r="BG618" s="1179"/>
      <c r="BH618" s="1179"/>
      <c r="BI618" s="1179"/>
      <c r="BJ618" s="1179"/>
      <c r="BK618" s="1179"/>
      <c r="BL618" s="1179"/>
      <c r="BM618" s="1179"/>
      <c r="BN618" s="1179"/>
      <c r="BO618" s="1179"/>
      <c r="BP618" s="1179"/>
      <c r="BQ618" s="1179"/>
      <c r="BR618" s="1179"/>
      <c r="BS618" s="1179"/>
      <c r="BT618" s="1179"/>
      <c r="BU618" s="1179"/>
      <c r="BV618" s="1179"/>
      <c r="BW618" s="1179"/>
      <c r="BX618" s="1179"/>
      <c r="BY618" s="1179"/>
      <c r="BZ618" s="1179"/>
      <c r="CA618" s="1179"/>
      <c r="CB618" s="1179"/>
      <c r="CC618" s="1179"/>
      <c r="CD618" s="1179"/>
      <c r="CE618" s="1179"/>
    </row>
    <row r="619" spans="1:83" s="27" customFormat="1" ht="15.75">
      <c r="A619" s="26"/>
      <c r="C619" s="168"/>
      <c r="D619" s="168"/>
      <c r="E619" s="764"/>
      <c r="F619" s="764"/>
      <c r="G619" s="764"/>
      <c r="H619" s="764"/>
      <c r="I619" s="764"/>
      <c r="J619" s="764"/>
      <c r="K619" s="764"/>
      <c r="L619" s="19"/>
      <c r="M619" s="19"/>
      <c r="N619" s="19"/>
      <c r="O619" s="19"/>
      <c r="P619" s="19"/>
      <c r="Q619" s="19"/>
      <c r="R619" s="19"/>
      <c r="S619" s="19"/>
      <c r="T619" s="19"/>
      <c r="U619" s="1126"/>
      <c r="V619" s="1126"/>
      <c r="W619" s="1126"/>
      <c r="X619" s="1126"/>
      <c r="Y619" s="1126"/>
      <c r="Z619" s="1126"/>
      <c r="AA619" s="1126"/>
      <c r="AB619" s="1126"/>
      <c r="AC619" s="1126"/>
      <c r="AD619" s="1126"/>
      <c r="AE619" s="1126"/>
      <c r="AF619" s="1126"/>
      <c r="AG619" s="1126"/>
      <c r="AH619" s="1126"/>
      <c r="AI619" s="1126"/>
      <c r="AJ619" s="1126"/>
      <c r="AK619" s="1126"/>
      <c r="AL619" s="1126"/>
      <c r="AM619" s="1126"/>
      <c r="AN619" s="1126"/>
      <c r="AO619" s="1126"/>
      <c r="AP619" s="1126"/>
      <c r="AQ619" s="1126"/>
      <c r="AR619" s="1126"/>
      <c r="AS619" s="1179"/>
      <c r="AT619" s="1179"/>
      <c r="AU619" s="1179"/>
      <c r="AV619" s="1179"/>
      <c r="AW619" s="1179"/>
      <c r="AX619" s="1179"/>
      <c r="AY619" s="1179"/>
      <c r="AZ619" s="1179"/>
      <c r="BA619" s="1179"/>
      <c r="BB619" s="1179"/>
      <c r="BC619" s="1179"/>
      <c r="BD619" s="1179"/>
      <c r="BE619" s="1179"/>
      <c r="BF619" s="1179"/>
      <c r="BG619" s="1179"/>
      <c r="BH619" s="1179"/>
      <c r="BI619" s="1179"/>
      <c r="BJ619" s="1179"/>
      <c r="BK619" s="1179"/>
      <c r="BL619" s="1179"/>
      <c r="BM619" s="1179"/>
      <c r="BN619" s="1179"/>
      <c r="BO619" s="1179"/>
      <c r="BP619" s="1179"/>
      <c r="BQ619" s="1179"/>
      <c r="BR619" s="1179"/>
      <c r="BS619" s="1179"/>
      <c r="BT619" s="1179"/>
      <c r="BU619" s="1179"/>
      <c r="BV619" s="1179"/>
      <c r="BW619" s="1179"/>
      <c r="BX619" s="1179"/>
      <c r="BY619" s="1179"/>
      <c r="BZ619" s="1179"/>
      <c r="CA619" s="1179"/>
      <c r="CB619" s="1179"/>
      <c r="CC619" s="1179"/>
      <c r="CD619" s="1179"/>
      <c r="CE619" s="1179"/>
    </row>
    <row r="620" spans="1:83" s="27" customFormat="1" ht="15.75">
      <c r="A620" s="26"/>
      <c r="C620" s="168"/>
      <c r="D620" s="168"/>
      <c r="E620" s="764"/>
      <c r="F620" s="764"/>
      <c r="G620" s="764"/>
      <c r="H620" s="764"/>
      <c r="I620" s="764"/>
      <c r="J620" s="764"/>
      <c r="K620" s="764"/>
      <c r="L620" s="19"/>
      <c r="M620" s="19"/>
      <c r="N620" s="19"/>
      <c r="O620" s="19"/>
      <c r="P620" s="19"/>
      <c r="Q620" s="19"/>
      <c r="R620" s="19"/>
      <c r="S620" s="19"/>
      <c r="T620" s="19"/>
      <c r="U620" s="1126"/>
      <c r="V620" s="1126"/>
      <c r="W620" s="1126"/>
      <c r="X620" s="1126"/>
      <c r="Y620" s="1126"/>
      <c r="Z620" s="1126"/>
      <c r="AA620" s="1126"/>
      <c r="AB620" s="1126"/>
      <c r="AC620" s="1126"/>
      <c r="AD620" s="1126"/>
      <c r="AE620" s="1126"/>
      <c r="AF620" s="1126"/>
      <c r="AG620" s="1126"/>
      <c r="AH620" s="1126"/>
      <c r="AI620" s="1126"/>
      <c r="AJ620" s="1126"/>
      <c r="AK620" s="1126"/>
      <c r="AL620" s="1126"/>
      <c r="AM620" s="1126"/>
      <c r="AN620" s="1126"/>
      <c r="AO620" s="1126"/>
      <c r="AP620" s="1126"/>
      <c r="AQ620" s="1126"/>
      <c r="AR620" s="1126"/>
      <c r="AS620" s="1179"/>
      <c r="AT620" s="1179"/>
      <c r="AU620" s="1179"/>
      <c r="AV620" s="1179"/>
      <c r="AW620" s="1179"/>
      <c r="AX620" s="1179"/>
      <c r="AY620" s="1179"/>
      <c r="AZ620" s="1179"/>
      <c r="BA620" s="1179"/>
      <c r="BB620" s="1179"/>
      <c r="BC620" s="1179"/>
      <c r="BD620" s="1179"/>
      <c r="BE620" s="1179"/>
      <c r="BF620" s="1179"/>
      <c r="BG620" s="1179"/>
      <c r="BH620" s="1179"/>
      <c r="BI620" s="1179"/>
      <c r="BJ620" s="1179"/>
      <c r="BK620" s="1179"/>
      <c r="BL620" s="1179"/>
      <c r="BM620" s="1179"/>
      <c r="BN620" s="1179"/>
      <c r="BO620" s="1179"/>
      <c r="BP620" s="1179"/>
      <c r="BQ620" s="1179"/>
      <c r="BR620" s="1179"/>
      <c r="BS620" s="1179"/>
      <c r="BT620" s="1179"/>
      <c r="BU620" s="1179"/>
      <c r="BV620" s="1179"/>
      <c r="BW620" s="1179"/>
      <c r="BX620" s="1179"/>
      <c r="BY620" s="1179"/>
      <c r="BZ620" s="1179"/>
      <c r="CA620" s="1179"/>
      <c r="CB620" s="1179"/>
      <c r="CC620" s="1179"/>
      <c r="CD620" s="1179"/>
      <c r="CE620" s="1179"/>
    </row>
    <row r="621" spans="1:83" s="27" customFormat="1" ht="15.75">
      <c r="A621" s="26"/>
      <c r="C621" s="168"/>
      <c r="D621" s="168"/>
      <c r="E621" s="764"/>
      <c r="F621" s="764"/>
      <c r="G621" s="764"/>
      <c r="H621" s="764"/>
      <c r="I621" s="764"/>
      <c r="J621" s="764"/>
      <c r="K621" s="764"/>
      <c r="L621" s="19"/>
      <c r="M621" s="19"/>
      <c r="N621" s="19"/>
      <c r="O621" s="19"/>
      <c r="P621" s="19"/>
      <c r="Q621" s="19"/>
      <c r="R621" s="19"/>
      <c r="S621" s="19"/>
      <c r="T621" s="19"/>
      <c r="U621" s="1126"/>
      <c r="V621" s="1126"/>
      <c r="W621" s="1126"/>
      <c r="X621" s="1126"/>
      <c r="Y621" s="1126"/>
      <c r="Z621" s="1126"/>
      <c r="AA621" s="1126"/>
      <c r="AB621" s="1126"/>
      <c r="AC621" s="1126"/>
      <c r="AD621" s="1126"/>
      <c r="AE621" s="1126"/>
      <c r="AF621" s="1126"/>
      <c r="AG621" s="1126"/>
      <c r="AH621" s="1126"/>
      <c r="AI621" s="1126"/>
      <c r="AJ621" s="1126"/>
      <c r="AK621" s="1126"/>
      <c r="AL621" s="1126"/>
      <c r="AM621" s="1126"/>
      <c r="AN621" s="1126"/>
      <c r="AO621" s="1126"/>
      <c r="AP621" s="1126"/>
      <c r="AQ621" s="1126"/>
      <c r="AR621" s="1126"/>
      <c r="AS621" s="1179"/>
      <c r="AT621" s="1179"/>
      <c r="AU621" s="1179"/>
      <c r="AV621" s="1179"/>
      <c r="AW621" s="1179"/>
      <c r="AX621" s="1179"/>
      <c r="AY621" s="1179"/>
      <c r="AZ621" s="1179"/>
      <c r="BA621" s="1179"/>
      <c r="BB621" s="1179"/>
      <c r="BC621" s="1179"/>
      <c r="BD621" s="1179"/>
      <c r="BE621" s="1179"/>
      <c r="BF621" s="1179"/>
      <c r="BG621" s="1179"/>
      <c r="BH621" s="1179"/>
      <c r="BI621" s="1179"/>
      <c r="BJ621" s="1179"/>
      <c r="BK621" s="1179"/>
      <c r="BL621" s="1179"/>
      <c r="BM621" s="1179"/>
      <c r="BN621" s="1179"/>
      <c r="BO621" s="1179"/>
      <c r="BP621" s="1179"/>
      <c r="BQ621" s="1179"/>
      <c r="BR621" s="1179"/>
      <c r="BS621" s="1179"/>
      <c r="BT621" s="1179"/>
      <c r="BU621" s="1179"/>
      <c r="BV621" s="1179"/>
      <c r="BW621" s="1179"/>
      <c r="BX621" s="1179"/>
      <c r="BY621" s="1179"/>
      <c r="BZ621" s="1179"/>
      <c r="CA621" s="1179"/>
      <c r="CB621" s="1179"/>
      <c r="CC621" s="1179"/>
      <c r="CD621" s="1179"/>
      <c r="CE621" s="1179"/>
    </row>
    <row r="622" spans="1:83" s="27" customFormat="1" ht="15.75">
      <c r="A622" s="26"/>
      <c r="C622" s="168"/>
      <c r="D622" s="168"/>
      <c r="E622" s="764"/>
      <c r="F622" s="764"/>
      <c r="G622" s="764"/>
      <c r="H622" s="764"/>
      <c r="I622" s="764"/>
      <c r="J622" s="764"/>
      <c r="K622" s="764"/>
      <c r="L622" s="19"/>
      <c r="M622" s="19"/>
      <c r="N622" s="19"/>
      <c r="O622" s="19"/>
      <c r="P622" s="19"/>
      <c r="Q622" s="19"/>
      <c r="R622" s="19"/>
      <c r="S622" s="19"/>
      <c r="T622" s="19"/>
      <c r="U622" s="1126"/>
      <c r="V622" s="1126"/>
      <c r="W622" s="1126"/>
      <c r="X622" s="1126"/>
      <c r="Y622" s="1126"/>
      <c r="Z622" s="1126"/>
      <c r="AA622" s="1126"/>
      <c r="AB622" s="1126"/>
      <c r="AC622" s="1126"/>
      <c r="AD622" s="1126"/>
      <c r="AE622" s="1126"/>
      <c r="AF622" s="1126"/>
      <c r="AG622" s="1126"/>
      <c r="AH622" s="1126"/>
      <c r="AI622" s="1126"/>
      <c r="AJ622" s="1126"/>
      <c r="AK622" s="1126"/>
      <c r="AL622" s="1126"/>
      <c r="AM622" s="1126"/>
      <c r="AN622" s="1126"/>
      <c r="AO622" s="1126"/>
      <c r="AP622" s="1126"/>
      <c r="AQ622" s="1126"/>
      <c r="AR622" s="1126"/>
      <c r="AS622" s="1179"/>
      <c r="AT622" s="1179"/>
      <c r="AU622" s="1179"/>
      <c r="AV622" s="1179"/>
      <c r="AW622" s="1179"/>
      <c r="AX622" s="1179"/>
      <c r="AY622" s="1179"/>
      <c r="AZ622" s="1179"/>
      <c r="BA622" s="1179"/>
      <c r="BB622" s="1179"/>
      <c r="BC622" s="1179"/>
      <c r="BD622" s="1179"/>
      <c r="BE622" s="1179"/>
      <c r="BF622" s="1179"/>
      <c r="BG622" s="1179"/>
      <c r="BH622" s="1179"/>
      <c r="BI622" s="1179"/>
      <c r="BJ622" s="1179"/>
      <c r="BK622" s="1179"/>
      <c r="BL622" s="1179"/>
      <c r="BM622" s="1179"/>
      <c r="BN622" s="1179"/>
      <c r="BO622" s="1179"/>
      <c r="BP622" s="1179"/>
      <c r="BQ622" s="1179"/>
      <c r="BR622" s="1179"/>
      <c r="BS622" s="1179"/>
      <c r="BT622" s="1179"/>
      <c r="BU622" s="1179"/>
      <c r="BV622" s="1179"/>
      <c r="BW622" s="1179"/>
      <c r="BX622" s="1179"/>
      <c r="BY622" s="1179"/>
      <c r="BZ622" s="1179"/>
      <c r="CA622" s="1179"/>
      <c r="CB622" s="1179"/>
      <c r="CC622" s="1179"/>
      <c r="CD622" s="1179"/>
      <c r="CE622" s="1179"/>
    </row>
    <row r="623" spans="1:83" s="27" customFormat="1" ht="15.75">
      <c r="A623" s="26"/>
      <c r="C623" s="168"/>
      <c r="D623" s="168"/>
      <c r="E623" s="764"/>
      <c r="F623" s="764"/>
      <c r="G623" s="764"/>
      <c r="H623" s="764"/>
      <c r="I623" s="764"/>
      <c r="J623" s="764"/>
      <c r="K623" s="764"/>
      <c r="L623" s="19"/>
      <c r="M623" s="19"/>
      <c r="N623" s="19"/>
      <c r="O623" s="19"/>
      <c r="P623" s="19"/>
      <c r="Q623" s="19"/>
      <c r="R623" s="19"/>
      <c r="S623" s="19"/>
      <c r="T623" s="19"/>
      <c r="U623" s="1126"/>
      <c r="V623" s="1126"/>
      <c r="W623" s="1126"/>
      <c r="X623" s="1126"/>
      <c r="Y623" s="1126"/>
      <c r="Z623" s="1126"/>
      <c r="AA623" s="1126"/>
      <c r="AB623" s="1126"/>
      <c r="AC623" s="1126"/>
      <c r="AD623" s="1126"/>
      <c r="AE623" s="1126"/>
      <c r="AF623" s="1126"/>
      <c r="AG623" s="1126"/>
      <c r="AH623" s="1126"/>
      <c r="AI623" s="1126"/>
      <c r="AJ623" s="1126"/>
      <c r="AK623" s="1126"/>
      <c r="AL623" s="1126"/>
      <c r="AM623" s="1126"/>
      <c r="AN623" s="1126"/>
      <c r="AO623" s="1126"/>
      <c r="AP623" s="1126"/>
      <c r="AQ623" s="1126"/>
      <c r="AR623" s="1126"/>
      <c r="AS623" s="1179"/>
      <c r="AT623" s="1179"/>
      <c r="AU623" s="1179"/>
      <c r="AV623" s="1179"/>
      <c r="AW623" s="1179"/>
      <c r="AX623" s="1179"/>
      <c r="AY623" s="1179"/>
      <c r="AZ623" s="1179"/>
      <c r="BA623" s="1179"/>
      <c r="BB623" s="1179"/>
      <c r="BC623" s="1179"/>
      <c r="BD623" s="1179"/>
      <c r="BE623" s="1179"/>
      <c r="BF623" s="1179"/>
      <c r="BG623" s="1179"/>
      <c r="BH623" s="1179"/>
      <c r="BI623" s="1179"/>
      <c r="BJ623" s="1179"/>
      <c r="BK623" s="1179"/>
      <c r="BL623" s="1179"/>
      <c r="BM623" s="1179"/>
      <c r="BN623" s="1179"/>
      <c r="BO623" s="1179"/>
      <c r="BP623" s="1179"/>
      <c r="BQ623" s="1179"/>
      <c r="BR623" s="1179"/>
      <c r="BS623" s="1179"/>
      <c r="BT623" s="1179"/>
      <c r="BU623" s="1179"/>
      <c r="BV623" s="1179"/>
      <c r="BW623" s="1179"/>
      <c r="BX623" s="1179"/>
      <c r="BY623" s="1179"/>
      <c r="BZ623" s="1179"/>
      <c r="CA623" s="1179"/>
      <c r="CB623" s="1179"/>
      <c r="CC623" s="1179"/>
      <c r="CD623" s="1179"/>
      <c r="CE623" s="1179"/>
    </row>
    <row r="624" spans="1:83" s="27" customFormat="1" ht="15.75">
      <c r="A624" s="26"/>
      <c r="C624" s="168"/>
      <c r="D624" s="168"/>
      <c r="E624" s="764"/>
      <c r="F624" s="764"/>
      <c r="G624" s="764"/>
      <c r="H624" s="764"/>
      <c r="I624" s="764"/>
      <c r="J624" s="764"/>
      <c r="K624" s="764"/>
      <c r="L624" s="19"/>
      <c r="M624" s="19"/>
      <c r="N624" s="19"/>
      <c r="O624" s="19"/>
      <c r="P624" s="19"/>
      <c r="Q624" s="19"/>
      <c r="R624" s="19"/>
      <c r="S624" s="19"/>
      <c r="T624" s="19"/>
      <c r="U624" s="1126"/>
      <c r="V624" s="1126"/>
      <c r="W624" s="1126"/>
      <c r="X624" s="1126"/>
      <c r="Y624" s="1126"/>
      <c r="Z624" s="1126"/>
      <c r="AA624" s="1126"/>
      <c r="AB624" s="1126"/>
      <c r="AC624" s="1126"/>
      <c r="AD624" s="1126"/>
      <c r="AE624" s="1126"/>
      <c r="AF624" s="1126"/>
      <c r="AG624" s="1126"/>
      <c r="AH624" s="1126"/>
      <c r="AI624" s="1126"/>
      <c r="AJ624" s="1126"/>
      <c r="AK624" s="1126"/>
      <c r="AL624" s="1126"/>
      <c r="AM624" s="1126"/>
      <c r="AN624" s="1126"/>
      <c r="AO624" s="1126"/>
      <c r="AP624" s="1126"/>
      <c r="AQ624" s="1126"/>
      <c r="AR624" s="1126"/>
      <c r="AS624" s="1179"/>
      <c r="AT624" s="1179"/>
      <c r="AU624" s="1179"/>
      <c r="AV624" s="1179"/>
      <c r="AW624" s="1179"/>
      <c r="AX624" s="1179"/>
      <c r="AY624" s="1179"/>
      <c r="AZ624" s="1179"/>
      <c r="BA624" s="1179"/>
      <c r="BB624" s="1179"/>
      <c r="BC624" s="1179"/>
      <c r="BD624" s="1179"/>
      <c r="BE624" s="1179"/>
      <c r="BF624" s="1179"/>
      <c r="BG624" s="1179"/>
      <c r="BH624" s="1179"/>
      <c r="BI624" s="1179"/>
      <c r="BJ624" s="1179"/>
      <c r="BK624" s="1179"/>
      <c r="BL624" s="1179"/>
      <c r="BM624" s="1179"/>
      <c r="BN624" s="1179"/>
      <c r="BO624" s="1179"/>
      <c r="BP624" s="1179"/>
      <c r="BQ624" s="1179"/>
      <c r="BR624" s="1179"/>
      <c r="BS624" s="1179"/>
      <c r="BT624" s="1179"/>
      <c r="BU624" s="1179"/>
      <c r="BV624" s="1179"/>
      <c r="BW624" s="1179"/>
      <c r="BX624" s="1179"/>
      <c r="BY624" s="1179"/>
      <c r="BZ624" s="1179"/>
      <c r="CA624" s="1179"/>
      <c r="CB624" s="1179"/>
      <c r="CC624" s="1179"/>
      <c r="CD624" s="1179"/>
      <c r="CE624" s="1179"/>
    </row>
    <row r="625" spans="1:83" s="27" customFormat="1" ht="15.75">
      <c r="A625" s="26"/>
      <c r="C625" s="168"/>
      <c r="D625" s="168"/>
      <c r="E625" s="764"/>
      <c r="F625" s="764"/>
      <c r="G625" s="764"/>
      <c r="H625" s="764"/>
      <c r="I625" s="764"/>
      <c r="J625" s="764"/>
      <c r="K625" s="764"/>
      <c r="L625" s="19"/>
      <c r="M625" s="19"/>
      <c r="N625" s="19"/>
      <c r="O625" s="19"/>
      <c r="P625" s="19"/>
      <c r="Q625" s="19"/>
      <c r="R625" s="19"/>
      <c r="S625" s="19"/>
      <c r="T625" s="19"/>
      <c r="U625" s="1126"/>
      <c r="V625" s="1126"/>
      <c r="W625" s="1126"/>
      <c r="X625" s="1126"/>
      <c r="Y625" s="1126"/>
      <c r="Z625" s="1126"/>
      <c r="AA625" s="1126"/>
      <c r="AB625" s="1126"/>
      <c r="AC625" s="1126"/>
      <c r="AD625" s="1126"/>
      <c r="AE625" s="1126"/>
      <c r="AF625" s="1126"/>
      <c r="AG625" s="1126"/>
      <c r="AH625" s="1126"/>
      <c r="AI625" s="1126"/>
      <c r="AJ625" s="1126"/>
      <c r="AK625" s="1126"/>
      <c r="AL625" s="1126"/>
      <c r="AM625" s="1126"/>
      <c r="AN625" s="1126"/>
      <c r="AO625" s="1126"/>
      <c r="AP625" s="1126"/>
      <c r="AQ625" s="1126"/>
      <c r="AR625" s="1126"/>
      <c r="AS625" s="1179"/>
      <c r="AT625" s="1179"/>
      <c r="AU625" s="1179"/>
      <c r="AV625" s="1179"/>
      <c r="AW625" s="1179"/>
      <c r="AX625" s="1179"/>
      <c r="AY625" s="1179"/>
      <c r="AZ625" s="1179"/>
      <c r="BA625" s="1179"/>
      <c r="BB625" s="1179"/>
      <c r="BC625" s="1179"/>
      <c r="BD625" s="1179"/>
      <c r="BE625" s="1179"/>
      <c r="BF625" s="1179"/>
      <c r="BG625" s="1179"/>
      <c r="BH625" s="1179"/>
      <c r="BI625" s="1179"/>
      <c r="BJ625" s="1179"/>
      <c r="BK625" s="1179"/>
      <c r="BL625" s="1179"/>
      <c r="BM625" s="1179"/>
      <c r="BN625" s="1179"/>
      <c r="BO625" s="1179"/>
      <c r="BP625" s="1179"/>
      <c r="BQ625" s="1179"/>
      <c r="BR625" s="1179"/>
      <c r="BS625" s="1179"/>
      <c r="BT625" s="1179"/>
      <c r="BU625" s="1179"/>
      <c r="BV625" s="1179"/>
      <c r="BW625" s="1179"/>
      <c r="BX625" s="1179"/>
      <c r="BY625" s="1179"/>
      <c r="BZ625" s="1179"/>
      <c r="CA625" s="1179"/>
      <c r="CB625" s="1179"/>
      <c r="CC625" s="1179"/>
      <c r="CD625" s="1179"/>
      <c r="CE625" s="1179"/>
    </row>
    <row r="626" spans="1:83" s="27" customFormat="1" ht="15.75">
      <c r="A626" s="26"/>
      <c r="C626" s="168"/>
      <c r="D626" s="168"/>
      <c r="E626" s="764"/>
      <c r="F626" s="764"/>
      <c r="G626" s="764"/>
      <c r="H626" s="764"/>
      <c r="I626" s="764"/>
      <c r="J626" s="764"/>
      <c r="K626" s="764"/>
      <c r="L626" s="19"/>
      <c r="M626" s="19"/>
      <c r="N626" s="19"/>
      <c r="O626" s="19"/>
      <c r="P626" s="19"/>
      <c r="Q626" s="19"/>
      <c r="R626" s="19"/>
      <c r="S626" s="19"/>
      <c r="T626" s="19"/>
      <c r="U626" s="1126"/>
      <c r="V626" s="1126"/>
      <c r="W626" s="1126"/>
      <c r="X626" s="1126"/>
      <c r="Y626" s="1126"/>
      <c r="Z626" s="1126"/>
      <c r="AA626" s="1126"/>
      <c r="AB626" s="1126"/>
      <c r="AC626" s="1126"/>
      <c r="AD626" s="1126"/>
      <c r="AE626" s="1126"/>
      <c r="AF626" s="1126"/>
      <c r="AG626" s="1126"/>
      <c r="AH626" s="1126"/>
      <c r="AI626" s="1126"/>
      <c r="AJ626" s="1126"/>
      <c r="AK626" s="1126"/>
      <c r="AL626" s="1126"/>
      <c r="AM626" s="1126"/>
      <c r="AN626" s="1126"/>
      <c r="AO626" s="1126"/>
      <c r="AP626" s="1126"/>
      <c r="AQ626" s="1126"/>
      <c r="AR626" s="1126"/>
      <c r="AS626" s="1179"/>
      <c r="AT626" s="1179"/>
      <c r="AU626" s="1179"/>
      <c r="AV626" s="1179"/>
      <c r="AW626" s="1179"/>
      <c r="AX626" s="1179"/>
      <c r="AY626" s="1179"/>
      <c r="AZ626" s="1179"/>
      <c r="BA626" s="1179"/>
      <c r="BB626" s="1179"/>
      <c r="BC626" s="1179"/>
      <c r="BD626" s="1179"/>
      <c r="BE626" s="1179"/>
      <c r="BF626" s="1179"/>
      <c r="BG626" s="1179"/>
      <c r="BH626" s="1179"/>
      <c r="BI626" s="1179"/>
      <c r="BJ626" s="1179"/>
      <c r="BK626" s="1179"/>
      <c r="BL626" s="1179"/>
      <c r="BM626" s="1179"/>
      <c r="BN626" s="1179"/>
      <c r="BO626" s="1179"/>
      <c r="BP626" s="1179"/>
      <c r="BQ626" s="1179"/>
      <c r="BR626" s="1179"/>
      <c r="BS626" s="1179"/>
      <c r="BT626" s="1179"/>
      <c r="BU626" s="1179"/>
      <c r="BV626" s="1179"/>
      <c r="BW626" s="1179"/>
      <c r="BX626" s="1179"/>
      <c r="BY626" s="1179"/>
      <c r="BZ626" s="1179"/>
      <c r="CA626" s="1179"/>
      <c r="CB626" s="1179"/>
      <c r="CC626" s="1179"/>
      <c r="CD626" s="1179"/>
      <c r="CE626" s="1179"/>
    </row>
    <row r="627" spans="1:83" s="27" customFormat="1" ht="15.75">
      <c r="A627" s="26"/>
      <c r="C627" s="168"/>
      <c r="D627" s="168"/>
      <c r="E627" s="764"/>
      <c r="F627" s="764"/>
      <c r="G627" s="764"/>
      <c r="H627" s="764"/>
      <c r="I627" s="764"/>
      <c r="J627" s="764"/>
      <c r="K627" s="764"/>
      <c r="L627" s="19"/>
      <c r="M627" s="19"/>
      <c r="N627" s="19"/>
      <c r="O627" s="19"/>
      <c r="P627" s="19"/>
      <c r="Q627" s="19"/>
      <c r="R627" s="19"/>
      <c r="S627" s="19"/>
      <c r="T627" s="19"/>
      <c r="U627" s="1126"/>
      <c r="V627" s="1126"/>
      <c r="W627" s="1126"/>
      <c r="X627" s="1126"/>
      <c r="Y627" s="1126"/>
      <c r="Z627" s="1126"/>
      <c r="AA627" s="1126"/>
      <c r="AB627" s="1126"/>
      <c r="AC627" s="1126"/>
      <c r="AD627" s="1126"/>
      <c r="AE627" s="1126"/>
      <c r="AF627" s="1126"/>
      <c r="AG627" s="1126"/>
      <c r="AH627" s="1126"/>
      <c r="AI627" s="1126"/>
      <c r="AJ627" s="1126"/>
      <c r="AK627" s="1126"/>
      <c r="AL627" s="1126"/>
      <c r="AM627" s="1126"/>
      <c r="AN627" s="1126"/>
      <c r="AO627" s="1126"/>
      <c r="AP627" s="1126"/>
      <c r="AQ627" s="1126"/>
      <c r="AR627" s="1126"/>
      <c r="AS627" s="1179"/>
      <c r="AT627" s="1179"/>
      <c r="AU627" s="1179"/>
      <c r="AV627" s="1179"/>
      <c r="AW627" s="1179"/>
      <c r="AX627" s="1179"/>
      <c r="AY627" s="1179"/>
      <c r="AZ627" s="1179"/>
      <c r="BA627" s="1179"/>
      <c r="BB627" s="1179"/>
      <c r="BC627" s="1179"/>
      <c r="BD627" s="1179"/>
      <c r="BE627" s="1179"/>
      <c r="BF627" s="1179"/>
      <c r="BG627" s="1179"/>
      <c r="BH627" s="1179"/>
      <c r="BI627" s="1179"/>
      <c r="BJ627" s="1179"/>
      <c r="BK627" s="1179"/>
      <c r="BL627" s="1179"/>
      <c r="BM627" s="1179"/>
      <c r="BN627" s="1179"/>
      <c r="BO627" s="1179"/>
      <c r="BP627" s="1179"/>
      <c r="BQ627" s="1179"/>
      <c r="BR627" s="1179"/>
      <c r="BS627" s="1179"/>
      <c r="BT627" s="1179"/>
      <c r="BU627" s="1179"/>
      <c r="BV627" s="1179"/>
      <c r="BW627" s="1179"/>
      <c r="BX627" s="1179"/>
      <c r="BY627" s="1179"/>
      <c r="BZ627" s="1179"/>
      <c r="CA627" s="1179"/>
      <c r="CB627" s="1179"/>
      <c r="CC627" s="1179"/>
      <c r="CD627" s="1179"/>
      <c r="CE627" s="1179"/>
    </row>
    <row r="628" spans="1:83" s="27" customFormat="1" ht="15.75">
      <c r="A628" s="26"/>
      <c r="C628" s="168"/>
      <c r="D628" s="168"/>
      <c r="E628" s="764"/>
      <c r="F628" s="764"/>
      <c r="G628" s="764"/>
      <c r="H628" s="764"/>
      <c r="I628" s="764"/>
      <c r="J628" s="764"/>
      <c r="K628" s="764"/>
      <c r="L628" s="19"/>
      <c r="M628" s="19"/>
      <c r="N628" s="19"/>
      <c r="O628" s="19"/>
      <c r="P628" s="19"/>
      <c r="Q628" s="19"/>
      <c r="R628" s="19"/>
      <c r="S628" s="19"/>
      <c r="T628" s="19"/>
      <c r="U628" s="1126"/>
      <c r="V628" s="1126"/>
      <c r="W628" s="1126"/>
      <c r="X628" s="1126"/>
      <c r="Y628" s="1126"/>
      <c r="Z628" s="1126"/>
      <c r="AA628" s="1126"/>
      <c r="AB628" s="1126"/>
      <c r="AC628" s="1126"/>
      <c r="AD628" s="1126"/>
      <c r="AE628" s="1126"/>
      <c r="AF628" s="1126"/>
      <c r="AG628" s="1126"/>
      <c r="AH628" s="1126"/>
      <c r="AI628" s="1126"/>
      <c r="AJ628" s="1126"/>
      <c r="AK628" s="1126"/>
      <c r="AL628" s="1126"/>
      <c r="AM628" s="1126"/>
      <c r="AN628" s="1126"/>
      <c r="AO628" s="1126"/>
      <c r="AP628" s="1126"/>
      <c r="AQ628" s="1126"/>
      <c r="AR628" s="1126"/>
      <c r="AS628" s="1179"/>
      <c r="AT628" s="1179"/>
      <c r="AU628" s="1179"/>
      <c r="AV628" s="1179"/>
      <c r="AW628" s="1179"/>
      <c r="AX628" s="1179"/>
      <c r="AY628" s="1179"/>
      <c r="AZ628" s="1179"/>
      <c r="BA628" s="1179"/>
      <c r="BB628" s="1179"/>
      <c r="BC628" s="1179"/>
      <c r="BD628" s="1179"/>
      <c r="BE628" s="1179"/>
      <c r="BF628" s="1179"/>
      <c r="BG628" s="1179"/>
      <c r="BH628" s="1179"/>
      <c r="BI628" s="1179"/>
      <c r="BJ628" s="1179"/>
      <c r="BK628" s="1179"/>
      <c r="BL628" s="1179"/>
      <c r="BM628" s="1179"/>
      <c r="BN628" s="1179"/>
      <c r="BO628" s="1179"/>
      <c r="BP628" s="1179"/>
      <c r="BQ628" s="1179"/>
      <c r="BR628" s="1179"/>
      <c r="BS628" s="1179"/>
      <c r="BT628" s="1179"/>
      <c r="BU628" s="1179"/>
      <c r="BV628" s="1179"/>
      <c r="BW628" s="1179"/>
      <c r="BX628" s="1179"/>
      <c r="BY628" s="1179"/>
      <c r="BZ628" s="1179"/>
      <c r="CA628" s="1179"/>
      <c r="CB628" s="1179"/>
      <c r="CC628" s="1179"/>
      <c r="CD628" s="1179"/>
      <c r="CE628" s="1179"/>
    </row>
    <row r="629" spans="1:83" s="27" customFormat="1" ht="15.75">
      <c r="A629" s="26"/>
      <c r="C629" s="168"/>
      <c r="D629" s="168"/>
      <c r="E629" s="764"/>
      <c r="F629" s="764"/>
      <c r="G629" s="764"/>
      <c r="H629" s="764"/>
      <c r="I629" s="764"/>
      <c r="J629" s="764"/>
      <c r="K629" s="764"/>
      <c r="L629" s="19"/>
      <c r="M629" s="19"/>
      <c r="N629" s="19"/>
      <c r="O629" s="19"/>
      <c r="P629" s="19"/>
      <c r="Q629" s="19"/>
      <c r="R629" s="19"/>
      <c r="S629" s="19"/>
      <c r="T629" s="19"/>
      <c r="U629" s="1126"/>
      <c r="V629" s="1126"/>
      <c r="W629" s="1126"/>
      <c r="X629" s="1126"/>
      <c r="Y629" s="1126"/>
      <c r="Z629" s="1126"/>
      <c r="AA629" s="1126"/>
      <c r="AB629" s="1126"/>
      <c r="AC629" s="1126"/>
      <c r="AD629" s="1126"/>
      <c r="AE629" s="1126"/>
      <c r="AF629" s="1126"/>
      <c r="AG629" s="1126"/>
      <c r="AH629" s="1126"/>
      <c r="AI629" s="1126"/>
      <c r="AJ629" s="1126"/>
      <c r="AK629" s="1126"/>
      <c r="AL629" s="1126"/>
      <c r="AM629" s="1126"/>
      <c r="AN629" s="1126"/>
      <c r="AO629" s="1126"/>
      <c r="AP629" s="1126"/>
      <c r="AQ629" s="1126"/>
      <c r="AR629" s="1126"/>
      <c r="AS629" s="1179"/>
      <c r="AT629" s="1179"/>
      <c r="AU629" s="1179"/>
      <c r="AV629" s="1179"/>
      <c r="AW629" s="1179"/>
      <c r="AX629" s="1179"/>
      <c r="AY629" s="1179"/>
      <c r="AZ629" s="1179"/>
      <c r="BA629" s="1179"/>
      <c r="BB629" s="1179"/>
      <c r="BC629" s="1179"/>
      <c r="BD629" s="1179"/>
      <c r="BE629" s="1179"/>
      <c r="BF629" s="1179"/>
      <c r="BG629" s="1179"/>
      <c r="BH629" s="1179"/>
      <c r="BI629" s="1179"/>
      <c r="BJ629" s="1179"/>
      <c r="BK629" s="1179"/>
      <c r="BL629" s="1179"/>
      <c r="BM629" s="1179"/>
      <c r="BN629" s="1179"/>
      <c r="BO629" s="1179"/>
      <c r="BP629" s="1179"/>
      <c r="BQ629" s="1179"/>
      <c r="BR629" s="1179"/>
      <c r="BS629" s="1179"/>
      <c r="BT629" s="1179"/>
      <c r="BU629" s="1179"/>
      <c r="BV629" s="1179"/>
      <c r="BW629" s="1179"/>
      <c r="BX629" s="1179"/>
      <c r="BY629" s="1179"/>
      <c r="BZ629" s="1179"/>
      <c r="CA629" s="1179"/>
      <c r="CB629" s="1179"/>
      <c r="CC629" s="1179"/>
      <c r="CD629" s="1179"/>
      <c r="CE629" s="1179"/>
    </row>
    <row r="630" spans="1:83" s="27" customFormat="1" ht="15.75">
      <c r="A630" s="26"/>
      <c r="C630" s="168"/>
      <c r="D630" s="168"/>
      <c r="E630" s="764"/>
      <c r="F630" s="764"/>
      <c r="G630" s="764"/>
      <c r="H630" s="764"/>
      <c r="I630" s="764"/>
      <c r="J630" s="764"/>
      <c r="K630" s="764"/>
      <c r="L630" s="19"/>
      <c r="M630" s="19"/>
      <c r="N630" s="19"/>
      <c r="O630" s="19"/>
      <c r="P630" s="19"/>
      <c r="Q630" s="19"/>
      <c r="R630" s="19"/>
      <c r="S630" s="19"/>
      <c r="T630" s="19"/>
      <c r="U630" s="1126"/>
      <c r="V630" s="1126"/>
      <c r="W630" s="1126"/>
      <c r="X630" s="1126"/>
      <c r="Y630" s="1126"/>
      <c r="Z630" s="1126"/>
      <c r="AA630" s="1126"/>
      <c r="AB630" s="1126"/>
      <c r="AC630" s="1126"/>
      <c r="AD630" s="1126"/>
      <c r="AE630" s="1126"/>
      <c r="AF630" s="1126"/>
      <c r="AG630" s="1126"/>
      <c r="AH630" s="1126"/>
      <c r="AI630" s="1126"/>
      <c r="AJ630" s="1126"/>
      <c r="AK630" s="1126"/>
      <c r="AL630" s="1126"/>
      <c r="AM630" s="1126"/>
      <c r="AN630" s="1126"/>
      <c r="AO630" s="1126"/>
      <c r="AP630" s="1126"/>
      <c r="AQ630" s="1126"/>
      <c r="AR630" s="1126"/>
      <c r="AS630" s="1179"/>
      <c r="AT630" s="1179"/>
      <c r="AU630" s="1179"/>
      <c r="AV630" s="1179"/>
      <c r="AW630" s="1179"/>
      <c r="AX630" s="1179"/>
      <c r="AY630" s="1179"/>
      <c r="AZ630" s="1179"/>
      <c r="BA630" s="1179"/>
      <c r="BB630" s="1179"/>
      <c r="BC630" s="1179"/>
      <c r="BD630" s="1179"/>
      <c r="BE630" s="1179"/>
      <c r="BF630" s="1179"/>
      <c r="BG630" s="1179"/>
      <c r="BH630" s="1179"/>
      <c r="BI630" s="1179"/>
      <c r="BJ630" s="1179"/>
      <c r="BK630" s="1179"/>
      <c r="BL630" s="1179"/>
      <c r="BM630" s="1179"/>
      <c r="BN630" s="1179"/>
      <c r="BO630" s="1179"/>
      <c r="BP630" s="1179"/>
      <c r="BQ630" s="1179"/>
      <c r="BR630" s="1179"/>
      <c r="BS630" s="1179"/>
      <c r="BT630" s="1179"/>
      <c r="BU630" s="1179"/>
      <c r="BV630" s="1179"/>
      <c r="BW630" s="1179"/>
      <c r="BX630" s="1179"/>
      <c r="BY630" s="1179"/>
      <c r="BZ630" s="1179"/>
      <c r="CA630" s="1179"/>
      <c r="CB630" s="1179"/>
      <c r="CC630" s="1179"/>
      <c r="CD630" s="1179"/>
      <c r="CE630" s="1179"/>
    </row>
    <row r="631" spans="1:83" s="27" customFormat="1" ht="15.75">
      <c r="A631" s="26"/>
      <c r="C631" s="168"/>
      <c r="D631" s="168"/>
      <c r="E631" s="764"/>
      <c r="F631" s="764"/>
      <c r="G631" s="764"/>
      <c r="H631" s="764"/>
      <c r="I631" s="764"/>
      <c r="J631" s="764"/>
      <c r="K631" s="764"/>
      <c r="L631" s="19"/>
      <c r="M631" s="19"/>
      <c r="N631" s="19"/>
      <c r="O631" s="19"/>
      <c r="P631" s="19"/>
      <c r="Q631" s="19"/>
      <c r="R631" s="19"/>
      <c r="S631" s="19"/>
      <c r="T631" s="19"/>
      <c r="U631" s="1126"/>
      <c r="V631" s="1126"/>
      <c r="W631" s="1126"/>
      <c r="X631" s="1126"/>
      <c r="Y631" s="1126"/>
      <c r="Z631" s="1126"/>
      <c r="AA631" s="1126"/>
      <c r="AB631" s="1126"/>
      <c r="AC631" s="1126"/>
      <c r="AD631" s="1126"/>
      <c r="AE631" s="1126"/>
      <c r="AF631" s="1126"/>
      <c r="AG631" s="1126"/>
      <c r="AH631" s="1126"/>
      <c r="AI631" s="1126"/>
      <c r="AJ631" s="1126"/>
      <c r="AK631" s="1126"/>
      <c r="AL631" s="1126"/>
      <c r="AM631" s="1126"/>
      <c r="AN631" s="1126"/>
      <c r="AO631" s="1126"/>
      <c r="AP631" s="1126"/>
      <c r="AQ631" s="1126"/>
      <c r="AR631" s="1126"/>
      <c r="AS631" s="1179"/>
      <c r="AT631" s="1179"/>
      <c r="AU631" s="1179"/>
      <c r="AV631" s="1179"/>
      <c r="AW631" s="1179"/>
      <c r="AX631" s="1179"/>
      <c r="AY631" s="1179"/>
      <c r="AZ631" s="1179"/>
      <c r="BA631" s="1179"/>
      <c r="BB631" s="1179"/>
      <c r="BC631" s="1179"/>
      <c r="BD631" s="1179"/>
      <c r="BE631" s="1179"/>
      <c r="BF631" s="1179"/>
      <c r="BG631" s="1179"/>
      <c r="BH631" s="1179"/>
      <c r="BI631" s="1179"/>
      <c r="BJ631" s="1179"/>
      <c r="BK631" s="1179"/>
      <c r="BL631" s="1179"/>
      <c r="BM631" s="1179"/>
      <c r="BN631" s="1179"/>
      <c r="BO631" s="1179"/>
      <c r="BP631" s="1179"/>
      <c r="BQ631" s="1179"/>
      <c r="BR631" s="1179"/>
      <c r="BS631" s="1179"/>
      <c r="BT631" s="1179"/>
      <c r="BU631" s="1179"/>
      <c r="BV631" s="1179"/>
      <c r="BW631" s="1179"/>
      <c r="BX631" s="1179"/>
      <c r="BY631" s="1179"/>
      <c r="BZ631" s="1179"/>
      <c r="CA631" s="1179"/>
      <c r="CB631" s="1179"/>
      <c r="CC631" s="1179"/>
      <c r="CD631" s="1179"/>
      <c r="CE631" s="1179"/>
    </row>
    <row r="632" spans="1:83" s="27" customFormat="1" ht="15.75">
      <c r="A632" s="26"/>
      <c r="C632" s="168"/>
      <c r="D632" s="168"/>
      <c r="E632" s="764"/>
      <c r="F632" s="764"/>
      <c r="G632" s="764"/>
      <c r="H632" s="764"/>
      <c r="I632" s="764"/>
      <c r="J632" s="764"/>
      <c r="K632" s="764"/>
      <c r="L632" s="19"/>
      <c r="M632" s="19"/>
      <c r="N632" s="19"/>
      <c r="O632" s="19"/>
      <c r="P632" s="19"/>
      <c r="Q632" s="19"/>
      <c r="R632" s="19"/>
      <c r="S632" s="19"/>
      <c r="T632" s="19"/>
      <c r="U632" s="1126"/>
      <c r="V632" s="1126"/>
      <c r="W632" s="1126"/>
      <c r="X632" s="1126"/>
      <c r="Y632" s="1126"/>
      <c r="Z632" s="1126"/>
      <c r="AA632" s="1126"/>
      <c r="AB632" s="1126"/>
      <c r="AC632" s="1126"/>
      <c r="AD632" s="1126"/>
      <c r="AE632" s="1126"/>
      <c r="AF632" s="1126"/>
      <c r="AG632" s="1126"/>
      <c r="AH632" s="1126"/>
      <c r="AI632" s="1126"/>
      <c r="AJ632" s="1126"/>
      <c r="AK632" s="1126"/>
      <c r="AL632" s="1126"/>
      <c r="AM632" s="1126"/>
      <c r="AN632" s="1126"/>
      <c r="AO632" s="1126"/>
      <c r="AP632" s="1126"/>
      <c r="AQ632" s="1126"/>
      <c r="AR632" s="1126"/>
      <c r="AS632" s="1179"/>
      <c r="AT632" s="1179"/>
      <c r="AU632" s="1179"/>
      <c r="AV632" s="1179"/>
      <c r="AW632" s="1179"/>
      <c r="AX632" s="1179"/>
      <c r="AY632" s="1179"/>
      <c r="AZ632" s="1179"/>
      <c r="BA632" s="1179"/>
      <c r="BB632" s="1179"/>
      <c r="BC632" s="1179"/>
      <c r="BD632" s="1179"/>
      <c r="BE632" s="1179"/>
      <c r="BF632" s="1179"/>
      <c r="BG632" s="1179"/>
      <c r="BH632" s="1179"/>
      <c r="BI632" s="1179"/>
      <c r="BJ632" s="1179"/>
      <c r="BK632" s="1179"/>
      <c r="BL632" s="1179"/>
      <c r="BM632" s="1179"/>
      <c r="BN632" s="1179"/>
      <c r="BO632" s="1179"/>
      <c r="BP632" s="1179"/>
      <c r="BQ632" s="1179"/>
      <c r="BR632" s="1179"/>
      <c r="BS632" s="1179"/>
      <c r="BT632" s="1179"/>
      <c r="BU632" s="1179"/>
      <c r="BV632" s="1179"/>
      <c r="BW632" s="1179"/>
      <c r="BX632" s="1179"/>
      <c r="BY632" s="1179"/>
      <c r="BZ632" s="1179"/>
      <c r="CA632" s="1179"/>
      <c r="CB632" s="1179"/>
      <c r="CC632" s="1179"/>
      <c r="CD632" s="1179"/>
      <c r="CE632" s="1179"/>
    </row>
    <row r="633" spans="1:83" s="27" customFormat="1" ht="15.75">
      <c r="A633" s="26"/>
      <c r="C633" s="168"/>
      <c r="D633" s="168"/>
      <c r="E633" s="764"/>
      <c r="F633" s="764"/>
      <c r="G633" s="764"/>
      <c r="H633" s="764"/>
      <c r="I633" s="764"/>
      <c r="J633" s="764"/>
      <c r="K633" s="764"/>
      <c r="L633" s="19"/>
      <c r="M633" s="19"/>
      <c r="N633" s="19"/>
      <c r="O633" s="19"/>
      <c r="P633" s="19"/>
      <c r="Q633" s="19"/>
      <c r="R633" s="19"/>
      <c r="S633" s="19"/>
      <c r="T633" s="19"/>
      <c r="U633" s="1126"/>
      <c r="V633" s="1126"/>
      <c r="W633" s="1126"/>
      <c r="X633" s="1126"/>
      <c r="Y633" s="1126"/>
      <c r="Z633" s="1126"/>
      <c r="AA633" s="1126"/>
      <c r="AB633" s="1126"/>
      <c r="AC633" s="1126"/>
      <c r="AD633" s="1126"/>
      <c r="AE633" s="1126"/>
      <c r="AF633" s="1126"/>
      <c r="AG633" s="1126"/>
      <c r="AH633" s="1126"/>
      <c r="AI633" s="1126"/>
      <c r="AJ633" s="1126"/>
      <c r="AK633" s="1126"/>
      <c r="AL633" s="1126"/>
      <c r="AM633" s="1126"/>
      <c r="AN633" s="1126"/>
      <c r="AO633" s="1126"/>
      <c r="AP633" s="1126"/>
      <c r="AQ633" s="1126"/>
      <c r="AR633" s="1126"/>
      <c r="AS633" s="1179"/>
      <c r="AT633" s="1179"/>
      <c r="AU633" s="1179"/>
      <c r="AV633" s="1179"/>
      <c r="AW633" s="1179"/>
      <c r="AX633" s="1179"/>
      <c r="AY633" s="1179"/>
      <c r="AZ633" s="1179"/>
      <c r="BA633" s="1179"/>
      <c r="BB633" s="1179"/>
      <c r="BC633" s="1179"/>
      <c r="BD633" s="1179"/>
      <c r="BE633" s="1179"/>
      <c r="BF633" s="1179"/>
      <c r="BG633" s="1179"/>
      <c r="BH633" s="1179"/>
      <c r="BI633" s="1179"/>
      <c r="BJ633" s="1179"/>
      <c r="BK633" s="1179"/>
      <c r="BL633" s="1179"/>
      <c r="BM633" s="1179"/>
      <c r="BN633" s="1179"/>
      <c r="BO633" s="1179"/>
      <c r="BP633" s="1179"/>
      <c r="BQ633" s="1179"/>
      <c r="BR633" s="1179"/>
      <c r="BS633" s="1179"/>
      <c r="BT633" s="1179"/>
      <c r="BU633" s="1179"/>
      <c r="BV633" s="1179"/>
      <c r="BW633" s="1179"/>
      <c r="BX633" s="1179"/>
      <c r="BY633" s="1179"/>
      <c r="BZ633" s="1179"/>
      <c r="CA633" s="1179"/>
      <c r="CB633" s="1179"/>
      <c r="CC633" s="1179"/>
      <c r="CD633" s="1179"/>
      <c r="CE633" s="1179"/>
    </row>
    <row r="634" spans="1:83" s="27" customFormat="1" ht="15.75">
      <c r="A634" s="26"/>
      <c r="C634" s="168"/>
      <c r="D634" s="168"/>
      <c r="E634" s="764"/>
      <c r="F634" s="764"/>
      <c r="G634" s="764"/>
      <c r="H634" s="764"/>
      <c r="I634" s="764"/>
      <c r="J634" s="764"/>
      <c r="K634" s="764"/>
      <c r="L634" s="19"/>
      <c r="M634" s="19"/>
      <c r="N634" s="19"/>
      <c r="O634" s="19"/>
      <c r="P634" s="19"/>
      <c r="Q634" s="19"/>
      <c r="R634" s="19"/>
      <c r="S634" s="19"/>
      <c r="T634" s="19"/>
      <c r="U634" s="1126"/>
      <c r="V634" s="1126"/>
      <c r="W634" s="1126"/>
      <c r="X634" s="1126"/>
      <c r="Y634" s="1126"/>
      <c r="Z634" s="1126"/>
      <c r="AA634" s="1126"/>
      <c r="AB634" s="1126"/>
      <c r="AC634" s="1126"/>
      <c r="AD634" s="1126"/>
      <c r="AE634" s="1126"/>
      <c r="AF634" s="1126"/>
      <c r="AG634" s="1126"/>
      <c r="AH634" s="1126"/>
      <c r="AI634" s="1126"/>
      <c r="AJ634" s="1126"/>
      <c r="AK634" s="1126"/>
      <c r="AL634" s="1126"/>
      <c r="AM634" s="1126"/>
      <c r="AN634" s="1126"/>
      <c r="AO634" s="1126"/>
      <c r="AP634" s="1126"/>
      <c r="AQ634" s="1126"/>
      <c r="AR634" s="1126"/>
      <c r="AS634" s="1179"/>
      <c r="AT634" s="1179"/>
      <c r="AU634" s="1179"/>
      <c r="AV634" s="1179"/>
      <c r="AW634" s="1179"/>
      <c r="AX634" s="1179"/>
      <c r="AY634" s="1179"/>
      <c r="AZ634" s="1179"/>
      <c r="BA634" s="1179"/>
      <c r="BB634" s="1179"/>
      <c r="BC634" s="1179"/>
      <c r="BD634" s="1179"/>
      <c r="BE634" s="1179"/>
      <c r="BF634" s="1179"/>
      <c r="BG634" s="1179"/>
      <c r="BH634" s="1179"/>
      <c r="BI634" s="1179"/>
      <c r="BJ634" s="1179"/>
      <c r="BK634" s="1179"/>
      <c r="BL634" s="1179"/>
      <c r="BM634" s="1179"/>
      <c r="BN634" s="1179"/>
      <c r="BO634" s="1179"/>
      <c r="BP634" s="1179"/>
      <c r="BQ634" s="1179"/>
      <c r="BR634" s="1179"/>
      <c r="BS634" s="1179"/>
      <c r="BT634" s="1179"/>
      <c r="BU634" s="1179"/>
      <c r="BV634" s="1179"/>
      <c r="BW634" s="1179"/>
      <c r="BX634" s="1179"/>
      <c r="BY634" s="1179"/>
      <c r="BZ634" s="1179"/>
      <c r="CA634" s="1179"/>
      <c r="CB634" s="1179"/>
      <c r="CC634" s="1179"/>
      <c r="CD634" s="1179"/>
      <c r="CE634" s="1179"/>
    </row>
    <row r="635" spans="1:83" s="27" customFormat="1" ht="15.75">
      <c r="A635" s="26"/>
      <c r="C635" s="168"/>
      <c r="D635" s="168"/>
      <c r="E635" s="764"/>
      <c r="F635" s="764"/>
      <c r="G635" s="764"/>
      <c r="H635" s="764"/>
      <c r="I635" s="764"/>
      <c r="J635" s="764"/>
      <c r="K635" s="764"/>
      <c r="L635" s="19"/>
      <c r="M635" s="19"/>
      <c r="N635" s="19"/>
      <c r="O635" s="19"/>
      <c r="P635" s="19"/>
      <c r="Q635" s="19"/>
      <c r="R635" s="19"/>
      <c r="S635" s="19"/>
      <c r="T635" s="19"/>
      <c r="U635" s="1126"/>
      <c r="V635" s="1126"/>
      <c r="W635" s="1126"/>
      <c r="X635" s="1126"/>
      <c r="Y635" s="1126"/>
      <c r="Z635" s="1126"/>
      <c r="AA635" s="1126"/>
      <c r="AB635" s="1126"/>
      <c r="AC635" s="1126"/>
      <c r="AD635" s="1126"/>
      <c r="AE635" s="1126"/>
      <c r="AF635" s="1126"/>
      <c r="AG635" s="1126"/>
      <c r="AH635" s="1126"/>
      <c r="AI635" s="1126"/>
      <c r="AJ635" s="1126"/>
      <c r="AK635" s="1126"/>
      <c r="AL635" s="1126"/>
      <c r="AM635" s="1126"/>
      <c r="AN635" s="1126"/>
      <c r="AO635" s="1126"/>
      <c r="AP635" s="1126"/>
      <c r="AQ635" s="1126"/>
      <c r="AR635" s="1126"/>
      <c r="AS635" s="1179"/>
      <c r="AT635" s="1179"/>
      <c r="AU635" s="1179"/>
      <c r="AV635" s="1179"/>
      <c r="AW635" s="1179"/>
      <c r="AX635" s="1179"/>
      <c r="AY635" s="1179"/>
      <c r="AZ635" s="1179"/>
      <c r="BA635" s="1179"/>
      <c r="BB635" s="1179"/>
      <c r="BC635" s="1179"/>
      <c r="BD635" s="1179"/>
      <c r="BE635" s="1179"/>
      <c r="BF635" s="1179"/>
      <c r="BG635" s="1179"/>
      <c r="BH635" s="1179"/>
      <c r="BI635" s="1179"/>
      <c r="BJ635" s="1179"/>
      <c r="BK635" s="1179"/>
      <c r="BL635" s="1179"/>
      <c r="BM635" s="1179"/>
      <c r="BN635" s="1179"/>
      <c r="BO635" s="1179"/>
      <c r="BP635" s="1179"/>
      <c r="BQ635" s="1179"/>
      <c r="BR635" s="1179"/>
      <c r="BS635" s="1179"/>
      <c r="BT635" s="1179"/>
      <c r="BU635" s="1179"/>
      <c r="BV635" s="1179"/>
      <c r="BW635" s="1179"/>
      <c r="BX635" s="1179"/>
      <c r="BY635" s="1179"/>
      <c r="BZ635" s="1179"/>
      <c r="CA635" s="1179"/>
      <c r="CB635" s="1179"/>
      <c r="CC635" s="1179"/>
      <c r="CD635" s="1179"/>
      <c r="CE635" s="1179"/>
    </row>
    <row r="636" spans="1:83" s="27" customFormat="1" ht="15.75">
      <c r="A636" s="26"/>
      <c r="C636" s="168"/>
      <c r="D636" s="168"/>
      <c r="E636" s="764"/>
      <c r="F636" s="764"/>
      <c r="G636" s="764"/>
      <c r="H636" s="764"/>
      <c r="I636" s="764"/>
      <c r="J636" s="764"/>
      <c r="K636" s="764"/>
      <c r="L636" s="19"/>
      <c r="M636" s="19"/>
      <c r="N636" s="19"/>
      <c r="O636" s="19"/>
      <c r="P636" s="19"/>
      <c r="Q636" s="19"/>
      <c r="R636" s="19"/>
      <c r="S636" s="19"/>
      <c r="T636" s="19"/>
      <c r="U636" s="1126"/>
      <c r="V636" s="1126"/>
      <c r="W636" s="1126"/>
      <c r="X636" s="1126"/>
      <c r="Y636" s="1126"/>
      <c r="Z636" s="1126"/>
      <c r="AA636" s="1126"/>
      <c r="AB636" s="1126"/>
      <c r="AC636" s="1126"/>
      <c r="AD636" s="1126"/>
      <c r="AE636" s="1126"/>
      <c r="AF636" s="1126"/>
      <c r="AG636" s="1126"/>
      <c r="AH636" s="1126"/>
      <c r="AI636" s="1126"/>
      <c r="AJ636" s="1126"/>
      <c r="AK636" s="1126"/>
      <c r="AL636" s="1126"/>
      <c r="AM636" s="1126"/>
      <c r="AN636" s="1126"/>
      <c r="AO636" s="1126"/>
      <c r="AP636" s="1126"/>
      <c r="AQ636" s="1126"/>
      <c r="AR636" s="1126"/>
      <c r="AS636" s="1179"/>
      <c r="AT636" s="1179"/>
      <c r="AU636" s="1179"/>
      <c r="AV636" s="1179"/>
      <c r="AW636" s="1179"/>
      <c r="AX636" s="1179"/>
      <c r="AY636" s="1179"/>
      <c r="AZ636" s="1179"/>
      <c r="BA636" s="1179"/>
      <c r="BB636" s="1179"/>
      <c r="BC636" s="1179"/>
      <c r="BD636" s="1179"/>
      <c r="BE636" s="1179"/>
      <c r="BF636" s="1179"/>
      <c r="BG636" s="1179"/>
      <c r="BH636" s="1179"/>
      <c r="BI636" s="1179"/>
      <c r="BJ636" s="1179"/>
      <c r="BK636" s="1179"/>
      <c r="BL636" s="1179"/>
      <c r="BM636" s="1179"/>
      <c r="BN636" s="1179"/>
      <c r="BO636" s="1179"/>
      <c r="BP636" s="1179"/>
      <c r="BQ636" s="1179"/>
      <c r="BR636" s="1179"/>
      <c r="BS636" s="1179"/>
      <c r="BT636" s="1179"/>
      <c r="BU636" s="1179"/>
      <c r="BV636" s="1179"/>
      <c r="BW636" s="1179"/>
      <c r="BX636" s="1179"/>
      <c r="BY636" s="1179"/>
      <c r="BZ636" s="1179"/>
      <c r="CA636" s="1179"/>
      <c r="CB636" s="1179"/>
      <c r="CC636" s="1179"/>
      <c r="CD636" s="1179"/>
      <c r="CE636" s="1179"/>
    </row>
    <row r="637" spans="1:83" s="27" customFormat="1" ht="15.75">
      <c r="A637" s="26"/>
      <c r="C637" s="168"/>
      <c r="D637" s="168"/>
      <c r="E637" s="764"/>
      <c r="F637" s="764"/>
      <c r="G637" s="764"/>
      <c r="H637" s="764"/>
      <c r="I637" s="764"/>
      <c r="J637" s="764"/>
      <c r="K637" s="764"/>
      <c r="L637" s="19"/>
      <c r="M637" s="19"/>
      <c r="N637" s="19"/>
      <c r="O637" s="19"/>
      <c r="P637" s="19"/>
      <c r="Q637" s="19"/>
      <c r="R637" s="19"/>
      <c r="S637" s="19"/>
      <c r="T637" s="19"/>
      <c r="U637" s="1126"/>
      <c r="V637" s="1126"/>
      <c r="W637" s="1126"/>
      <c r="X637" s="1126"/>
      <c r="Y637" s="1126"/>
      <c r="Z637" s="1126"/>
      <c r="AA637" s="1126"/>
      <c r="AB637" s="1126"/>
      <c r="AC637" s="1126"/>
      <c r="AD637" s="1126"/>
      <c r="AE637" s="1126"/>
      <c r="AF637" s="1126"/>
      <c r="AG637" s="1126"/>
      <c r="AH637" s="1126"/>
      <c r="AI637" s="1126"/>
      <c r="AJ637" s="1126"/>
      <c r="AK637" s="1126"/>
      <c r="AL637" s="1126"/>
      <c r="AM637" s="1126"/>
      <c r="AN637" s="1126"/>
      <c r="AO637" s="1126"/>
      <c r="AP637" s="1126"/>
      <c r="AQ637" s="1126"/>
      <c r="AR637" s="1126"/>
      <c r="AS637" s="1179"/>
      <c r="AT637" s="1179"/>
      <c r="AU637" s="1179"/>
      <c r="AV637" s="1179"/>
      <c r="AW637" s="1179"/>
      <c r="AX637" s="1179"/>
      <c r="AY637" s="1179"/>
      <c r="AZ637" s="1179"/>
      <c r="BA637" s="1179"/>
      <c r="BB637" s="1179"/>
      <c r="BC637" s="1179"/>
      <c r="BD637" s="1179"/>
      <c r="BE637" s="1179"/>
      <c r="BF637" s="1179"/>
      <c r="BG637" s="1179"/>
      <c r="BH637" s="1179"/>
      <c r="BI637" s="1179"/>
      <c r="BJ637" s="1179"/>
      <c r="BK637" s="1179"/>
      <c r="BL637" s="1179"/>
      <c r="BM637" s="1179"/>
      <c r="BN637" s="1179"/>
      <c r="BO637" s="1179"/>
      <c r="BP637" s="1179"/>
      <c r="BQ637" s="1179"/>
      <c r="BR637" s="1179"/>
      <c r="BS637" s="1179"/>
      <c r="BT637" s="1179"/>
      <c r="BU637" s="1179"/>
      <c r="BV637" s="1179"/>
      <c r="BW637" s="1179"/>
      <c r="BX637" s="1179"/>
      <c r="BY637" s="1179"/>
      <c r="BZ637" s="1179"/>
      <c r="CA637" s="1179"/>
      <c r="CB637" s="1179"/>
      <c r="CC637" s="1179"/>
      <c r="CD637" s="1179"/>
      <c r="CE637" s="1179"/>
    </row>
    <row r="638" spans="1:83" s="27" customFormat="1" ht="15.75">
      <c r="A638" s="26"/>
      <c r="C638" s="168"/>
      <c r="D638" s="168"/>
      <c r="E638" s="764"/>
      <c r="F638" s="764"/>
      <c r="G638" s="764"/>
      <c r="H638" s="764"/>
      <c r="I638" s="764"/>
      <c r="J638" s="764"/>
      <c r="K638" s="764"/>
      <c r="L638" s="19"/>
      <c r="M638" s="19"/>
      <c r="N638" s="19"/>
      <c r="O638" s="19"/>
      <c r="P638" s="19"/>
      <c r="Q638" s="19"/>
      <c r="R638" s="19"/>
      <c r="S638" s="19"/>
      <c r="T638" s="19"/>
      <c r="U638" s="1126"/>
      <c r="V638" s="1126"/>
      <c r="W638" s="1126"/>
      <c r="X638" s="1126"/>
      <c r="Y638" s="1126"/>
      <c r="Z638" s="1126"/>
      <c r="AA638" s="1126"/>
      <c r="AB638" s="1126"/>
      <c r="AC638" s="1126"/>
      <c r="AD638" s="1126"/>
      <c r="AE638" s="1126"/>
      <c r="AF638" s="1126"/>
      <c r="AG638" s="1126"/>
      <c r="AH638" s="1126"/>
      <c r="AI638" s="1126"/>
      <c r="AJ638" s="1126"/>
      <c r="AK638" s="1126"/>
      <c r="AL638" s="1126"/>
      <c r="AM638" s="1126"/>
      <c r="AN638" s="1126"/>
      <c r="AO638" s="1126"/>
      <c r="AP638" s="1126"/>
      <c r="AQ638" s="1126"/>
      <c r="AR638" s="1126"/>
      <c r="AS638" s="1179"/>
      <c r="AT638" s="1179"/>
      <c r="AU638" s="1179"/>
      <c r="AV638" s="1179"/>
      <c r="AW638" s="1179"/>
      <c r="AX638" s="1179"/>
      <c r="AY638" s="1179"/>
      <c r="AZ638" s="1179"/>
      <c r="BA638" s="1179"/>
      <c r="BB638" s="1179"/>
      <c r="BC638" s="1179"/>
      <c r="BD638" s="1179"/>
      <c r="BE638" s="1179"/>
      <c r="BF638" s="1179"/>
      <c r="BG638" s="1179"/>
      <c r="BH638" s="1179"/>
      <c r="BI638" s="1179"/>
      <c r="BJ638" s="1179"/>
      <c r="BK638" s="1179"/>
      <c r="BL638" s="1179"/>
      <c r="BM638" s="1179"/>
      <c r="BN638" s="1179"/>
      <c r="BO638" s="1179"/>
      <c r="BP638" s="1179"/>
      <c r="BQ638" s="1179"/>
      <c r="BR638" s="1179"/>
      <c r="BS638" s="1179"/>
      <c r="BT638" s="1179"/>
      <c r="BU638" s="1179"/>
      <c r="BV638" s="1179"/>
      <c r="BW638" s="1179"/>
      <c r="BX638" s="1179"/>
      <c r="BY638" s="1179"/>
      <c r="BZ638" s="1179"/>
      <c r="CA638" s="1179"/>
      <c r="CB638" s="1179"/>
      <c r="CC638" s="1179"/>
      <c r="CD638" s="1179"/>
      <c r="CE638" s="1179"/>
    </row>
    <row r="639" spans="1:83" s="27" customFormat="1" ht="15.75">
      <c r="A639" s="26"/>
      <c r="C639" s="168"/>
      <c r="D639" s="168"/>
      <c r="E639" s="764"/>
      <c r="F639" s="764"/>
      <c r="G639" s="764"/>
      <c r="H639" s="764"/>
      <c r="I639" s="764"/>
      <c r="J639" s="764"/>
      <c r="K639" s="764"/>
      <c r="L639" s="19"/>
      <c r="M639" s="19"/>
      <c r="N639" s="19"/>
      <c r="O639" s="19"/>
      <c r="P639" s="19"/>
      <c r="Q639" s="19"/>
      <c r="R639" s="19"/>
      <c r="S639" s="19"/>
      <c r="T639" s="19"/>
      <c r="U639" s="1126"/>
      <c r="V639" s="1126"/>
      <c r="W639" s="1126"/>
      <c r="X639" s="1126"/>
      <c r="Y639" s="1126"/>
      <c r="Z639" s="1126"/>
      <c r="AA639" s="1126"/>
      <c r="AB639" s="1126"/>
      <c r="AC639" s="1126"/>
      <c r="AD639" s="1126"/>
      <c r="AE639" s="1126"/>
      <c r="AF639" s="1126"/>
      <c r="AG639" s="1126"/>
      <c r="AH639" s="1126"/>
      <c r="AI639" s="1126"/>
      <c r="AJ639" s="1126"/>
      <c r="AK639" s="1126"/>
      <c r="AL639" s="1126"/>
      <c r="AM639" s="1126"/>
      <c r="AN639" s="1126"/>
      <c r="AO639" s="1126"/>
      <c r="AP639" s="1126"/>
      <c r="AQ639" s="1126"/>
      <c r="AR639" s="1126"/>
      <c r="AS639" s="1179"/>
      <c r="AT639" s="1179"/>
      <c r="AU639" s="1179"/>
      <c r="AV639" s="1179"/>
      <c r="AW639" s="1179"/>
      <c r="AX639" s="1179"/>
      <c r="AY639" s="1179"/>
      <c r="AZ639" s="1179"/>
      <c r="BA639" s="1179"/>
      <c r="BB639" s="1179"/>
      <c r="BC639" s="1179"/>
      <c r="BD639" s="1179"/>
      <c r="BE639" s="1179"/>
      <c r="BF639" s="1179"/>
      <c r="BG639" s="1179"/>
      <c r="BH639" s="1179"/>
      <c r="BI639" s="1179"/>
      <c r="BJ639" s="1179"/>
      <c r="BK639" s="1179"/>
      <c r="BL639" s="1179"/>
      <c r="BM639" s="1179"/>
      <c r="BN639" s="1179"/>
      <c r="BO639" s="1179"/>
      <c r="BP639" s="1179"/>
      <c r="BQ639" s="1179"/>
      <c r="BR639" s="1179"/>
      <c r="BS639" s="1179"/>
      <c r="BT639" s="1179"/>
      <c r="BU639" s="1179"/>
      <c r="BV639" s="1179"/>
      <c r="BW639" s="1179"/>
      <c r="BX639" s="1179"/>
      <c r="BY639" s="1179"/>
      <c r="BZ639" s="1179"/>
      <c r="CA639" s="1179"/>
      <c r="CB639" s="1179"/>
      <c r="CC639" s="1179"/>
      <c r="CD639" s="1179"/>
      <c r="CE639" s="1179"/>
    </row>
    <row r="640" spans="1:83" s="27" customFormat="1" ht="15.75">
      <c r="A640" s="26"/>
      <c r="C640" s="168"/>
      <c r="D640" s="168"/>
      <c r="E640" s="764"/>
      <c r="F640" s="764"/>
      <c r="G640" s="764"/>
      <c r="H640" s="764"/>
      <c r="I640" s="764"/>
      <c r="J640" s="764"/>
      <c r="K640" s="764"/>
      <c r="L640" s="19"/>
      <c r="M640" s="19"/>
      <c r="N640" s="19"/>
      <c r="O640" s="19"/>
      <c r="P640" s="19"/>
      <c r="Q640" s="19"/>
      <c r="R640" s="19"/>
      <c r="S640" s="19"/>
      <c r="T640" s="19"/>
      <c r="U640" s="1126"/>
      <c r="V640" s="1126"/>
      <c r="W640" s="1126"/>
      <c r="X640" s="1126"/>
      <c r="Y640" s="1126"/>
      <c r="Z640" s="1126"/>
      <c r="AA640" s="1126"/>
      <c r="AB640" s="1126"/>
      <c r="AC640" s="1126"/>
      <c r="AD640" s="1126"/>
      <c r="AE640" s="1126"/>
      <c r="AF640" s="1126"/>
      <c r="AG640" s="1126"/>
      <c r="AH640" s="1126"/>
      <c r="AI640" s="1126"/>
      <c r="AJ640" s="1126"/>
      <c r="AK640" s="1126"/>
      <c r="AL640" s="1126"/>
      <c r="AM640" s="1126"/>
      <c r="AN640" s="1126"/>
      <c r="AO640" s="1126"/>
      <c r="AP640" s="1126"/>
      <c r="AQ640" s="1126"/>
      <c r="AR640" s="1126"/>
      <c r="AS640" s="1179"/>
      <c r="AT640" s="1179"/>
      <c r="AU640" s="1179"/>
      <c r="AV640" s="1179"/>
      <c r="AW640" s="1179"/>
      <c r="AX640" s="1179"/>
      <c r="AY640" s="1179"/>
      <c r="AZ640" s="1179"/>
      <c r="BA640" s="1179"/>
      <c r="BB640" s="1179"/>
      <c r="BC640" s="1179"/>
      <c r="BD640" s="1179"/>
      <c r="BE640" s="1179"/>
      <c r="BF640" s="1179"/>
      <c r="BG640" s="1179"/>
      <c r="BH640" s="1179"/>
      <c r="BI640" s="1179"/>
      <c r="BJ640" s="1179"/>
      <c r="BK640" s="1179"/>
      <c r="BL640" s="1179"/>
      <c r="BM640" s="1179"/>
      <c r="BN640" s="1179"/>
      <c r="BO640" s="1179"/>
      <c r="BP640" s="1179"/>
      <c r="BQ640" s="1179"/>
      <c r="BR640" s="1179"/>
      <c r="BS640" s="1179"/>
      <c r="BT640" s="1179"/>
      <c r="BU640" s="1179"/>
      <c r="BV640" s="1179"/>
      <c r="BW640" s="1179"/>
      <c r="BX640" s="1179"/>
      <c r="BY640" s="1179"/>
      <c r="BZ640" s="1179"/>
      <c r="CA640" s="1179"/>
      <c r="CB640" s="1179"/>
      <c r="CC640" s="1179"/>
      <c r="CD640" s="1179"/>
      <c r="CE640" s="1179"/>
    </row>
    <row r="641" spans="1:83" s="27" customFormat="1" ht="15.75">
      <c r="A641" s="26"/>
      <c r="C641" s="168"/>
      <c r="D641" s="168"/>
      <c r="E641" s="764"/>
      <c r="F641" s="764"/>
      <c r="G641" s="764"/>
      <c r="H641" s="764"/>
      <c r="I641" s="764"/>
      <c r="J641" s="764"/>
      <c r="K641" s="764"/>
      <c r="L641" s="19"/>
      <c r="M641" s="19"/>
      <c r="N641" s="19"/>
      <c r="O641" s="19"/>
      <c r="P641" s="19"/>
      <c r="Q641" s="19"/>
      <c r="R641" s="19"/>
      <c r="S641" s="19"/>
      <c r="T641" s="19"/>
      <c r="U641" s="1126"/>
      <c r="V641" s="1126"/>
      <c r="W641" s="1126"/>
      <c r="X641" s="1126"/>
      <c r="Y641" s="1126"/>
      <c r="Z641" s="1126"/>
      <c r="AA641" s="1126"/>
      <c r="AB641" s="1126"/>
      <c r="AC641" s="1126"/>
      <c r="AD641" s="1126"/>
      <c r="AE641" s="1126"/>
      <c r="AF641" s="1126"/>
      <c r="AG641" s="1126"/>
      <c r="AH641" s="1126"/>
      <c r="AI641" s="1126"/>
      <c r="AJ641" s="1126"/>
      <c r="AK641" s="1126"/>
      <c r="AL641" s="1126"/>
      <c r="AM641" s="1126"/>
      <c r="AN641" s="1126"/>
      <c r="AO641" s="1126"/>
      <c r="AP641" s="1126"/>
      <c r="AQ641" s="1126"/>
      <c r="AR641" s="1126"/>
      <c r="AS641" s="1179"/>
      <c r="AT641" s="1179"/>
      <c r="AU641" s="1179"/>
      <c r="AV641" s="1179"/>
      <c r="AW641" s="1179"/>
      <c r="AX641" s="1179"/>
      <c r="AY641" s="1179"/>
      <c r="AZ641" s="1179"/>
      <c r="BA641" s="1179"/>
      <c r="BB641" s="1179"/>
      <c r="BC641" s="1179"/>
      <c r="BD641" s="1179"/>
      <c r="BE641" s="1179"/>
      <c r="BF641" s="1179"/>
      <c r="BG641" s="1179"/>
      <c r="BH641" s="1179"/>
      <c r="BI641" s="1179"/>
      <c r="BJ641" s="1179"/>
      <c r="BK641" s="1179"/>
      <c r="BL641" s="1179"/>
      <c r="BM641" s="1179"/>
      <c r="BN641" s="1179"/>
      <c r="BO641" s="1179"/>
      <c r="BP641" s="1179"/>
      <c r="BQ641" s="1179"/>
      <c r="BR641" s="1179"/>
      <c r="BS641" s="1179"/>
      <c r="BT641" s="1179"/>
      <c r="BU641" s="1179"/>
      <c r="BV641" s="1179"/>
      <c r="BW641" s="1179"/>
      <c r="BX641" s="1179"/>
      <c r="BY641" s="1179"/>
      <c r="BZ641" s="1179"/>
      <c r="CA641" s="1179"/>
      <c r="CB641" s="1179"/>
      <c r="CC641" s="1179"/>
      <c r="CD641" s="1179"/>
      <c r="CE641" s="1179"/>
    </row>
    <row r="642" spans="1:83" s="27" customFormat="1" ht="15.75">
      <c r="A642" s="26"/>
      <c r="C642" s="168"/>
      <c r="D642" s="168"/>
      <c r="E642" s="764"/>
      <c r="F642" s="764"/>
      <c r="G642" s="764"/>
      <c r="H642" s="764"/>
      <c r="I642" s="764"/>
      <c r="J642" s="764"/>
      <c r="K642" s="764"/>
      <c r="L642" s="19"/>
      <c r="M642" s="19"/>
      <c r="N642" s="19"/>
      <c r="O642" s="19"/>
      <c r="P642" s="19"/>
      <c r="Q642" s="19"/>
      <c r="R642" s="19"/>
      <c r="S642" s="19"/>
      <c r="T642" s="19"/>
      <c r="U642" s="1126"/>
      <c r="V642" s="1126"/>
      <c r="W642" s="1126"/>
      <c r="X642" s="1126"/>
      <c r="Y642" s="1126"/>
      <c r="Z642" s="1126"/>
      <c r="AA642" s="1126"/>
      <c r="AB642" s="1126"/>
      <c r="AC642" s="1126"/>
      <c r="AD642" s="1126"/>
      <c r="AE642" s="1126"/>
      <c r="AF642" s="1126"/>
      <c r="AG642" s="1126"/>
      <c r="AH642" s="1126"/>
      <c r="AI642" s="1126"/>
      <c r="AJ642" s="1126"/>
      <c r="AK642" s="1126"/>
      <c r="AL642" s="1126"/>
      <c r="AM642" s="1126"/>
      <c r="AN642" s="1126"/>
      <c r="AO642" s="1126"/>
      <c r="AP642" s="1126"/>
      <c r="AQ642" s="1126"/>
      <c r="AR642" s="1126"/>
      <c r="AS642" s="1179"/>
      <c r="AT642" s="1179"/>
      <c r="AU642" s="1179"/>
      <c r="AV642" s="1179"/>
      <c r="AW642" s="1179"/>
      <c r="AX642" s="1179"/>
      <c r="AY642" s="1179"/>
      <c r="AZ642" s="1179"/>
      <c r="BA642" s="1179"/>
      <c r="BB642" s="1179"/>
      <c r="BC642" s="1179"/>
      <c r="BD642" s="1179"/>
      <c r="BE642" s="1179"/>
      <c r="BF642" s="1179"/>
      <c r="BG642" s="1179"/>
      <c r="BH642" s="1179"/>
      <c r="BI642" s="1179"/>
      <c r="BJ642" s="1179"/>
      <c r="BK642" s="1179"/>
      <c r="BL642" s="1179"/>
      <c r="BM642" s="1179"/>
      <c r="BN642" s="1179"/>
      <c r="BO642" s="1179"/>
      <c r="BP642" s="1179"/>
      <c r="BQ642" s="1179"/>
      <c r="BR642" s="1179"/>
      <c r="BS642" s="1179"/>
      <c r="BT642" s="1179"/>
      <c r="BU642" s="1179"/>
      <c r="BV642" s="1179"/>
      <c r="BW642" s="1179"/>
      <c r="BX642" s="1179"/>
      <c r="BY642" s="1179"/>
      <c r="BZ642" s="1179"/>
      <c r="CA642" s="1179"/>
      <c r="CB642" s="1179"/>
      <c r="CC642" s="1179"/>
      <c r="CD642" s="1179"/>
      <c r="CE642" s="1179"/>
    </row>
    <row r="643" spans="1:83" s="27" customFormat="1" ht="15.75">
      <c r="A643" s="26"/>
      <c r="C643" s="168"/>
      <c r="D643" s="168"/>
      <c r="E643" s="764"/>
      <c r="F643" s="764"/>
      <c r="G643" s="764"/>
      <c r="H643" s="764"/>
      <c r="I643" s="764"/>
      <c r="J643" s="764"/>
      <c r="K643" s="764"/>
      <c r="L643" s="19"/>
      <c r="M643" s="19"/>
      <c r="N643" s="19"/>
      <c r="O643" s="19"/>
      <c r="P643" s="19"/>
      <c r="Q643" s="19"/>
      <c r="R643" s="19"/>
      <c r="S643" s="19"/>
      <c r="T643" s="19"/>
      <c r="U643" s="1126"/>
      <c r="V643" s="1126"/>
      <c r="W643" s="1126"/>
      <c r="X643" s="1126"/>
      <c r="Y643" s="1126"/>
      <c r="Z643" s="1126"/>
      <c r="AA643" s="1126"/>
      <c r="AB643" s="1126"/>
      <c r="AC643" s="1126"/>
      <c r="AD643" s="1126"/>
      <c r="AE643" s="1126"/>
      <c r="AF643" s="1126"/>
      <c r="AG643" s="1126"/>
      <c r="AH643" s="1126"/>
      <c r="AI643" s="1126"/>
      <c r="AJ643" s="1126"/>
      <c r="AK643" s="1126"/>
      <c r="AL643" s="1126"/>
      <c r="AM643" s="1126"/>
      <c r="AN643" s="1126"/>
      <c r="AO643" s="1126"/>
      <c r="AP643" s="1126"/>
      <c r="AQ643" s="1126"/>
      <c r="AR643" s="1126"/>
      <c r="AS643" s="1179"/>
      <c r="AT643" s="1179"/>
      <c r="AU643" s="1179"/>
      <c r="AV643" s="1179"/>
      <c r="AW643" s="1179"/>
      <c r="AX643" s="1179"/>
      <c r="AY643" s="1179"/>
      <c r="AZ643" s="1179"/>
      <c r="BA643" s="1179"/>
      <c r="BB643" s="1179"/>
      <c r="BC643" s="1179"/>
      <c r="BD643" s="1179"/>
      <c r="BE643" s="1179"/>
      <c r="BF643" s="1179"/>
      <c r="BG643" s="1179"/>
      <c r="BH643" s="1179"/>
      <c r="BI643" s="1179"/>
      <c r="BJ643" s="1179"/>
      <c r="BK643" s="1179"/>
      <c r="BL643" s="1179"/>
      <c r="BM643" s="1179"/>
      <c r="BN643" s="1179"/>
      <c r="BO643" s="1179"/>
      <c r="BP643" s="1179"/>
      <c r="BQ643" s="1179"/>
      <c r="BR643" s="1179"/>
      <c r="BS643" s="1179"/>
      <c r="BT643" s="1179"/>
      <c r="BU643" s="1179"/>
      <c r="BV643" s="1179"/>
      <c r="BW643" s="1179"/>
      <c r="BX643" s="1179"/>
      <c r="BY643" s="1179"/>
      <c r="BZ643" s="1179"/>
      <c r="CA643" s="1179"/>
      <c r="CB643" s="1179"/>
      <c r="CC643" s="1179"/>
      <c r="CD643" s="1179"/>
      <c r="CE643" s="1179"/>
    </row>
    <row r="644" spans="1:83" s="27" customFormat="1" ht="15.75">
      <c r="A644" s="26"/>
      <c r="C644" s="168"/>
      <c r="D644" s="168"/>
      <c r="E644" s="764"/>
      <c r="F644" s="764"/>
      <c r="G644" s="764"/>
      <c r="H644" s="764"/>
      <c r="I644" s="764"/>
      <c r="J644" s="764"/>
      <c r="K644" s="764"/>
      <c r="L644" s="19"/>
      <c r="M644" s="19"/>
      <c r="N644" s="19"/>
      <c r="O644" s="19"/>
      <c r="P644" s="19"/>
      <c r="Q644" s="19"/>
      <c r="R644" s="19"/>
      <c r="S644" s="19"/>
      <c r="T644" s="19"/>
      <c r="U644" s="1126"/>
      <c r="V644" s="1126"/>
      <c r="W644" s="1126"/>
      <c r="X644" s="1126"/>
      <c r="Y644" s="1126"/>
      <c r="Z644" s="1126"/>
      <c r="AA644" s="1126"/>
      <c r="AB644" s="1126"/>
      <c r="AC644" s="1126"/>
      <c r="AD644" s="1126"/>
      <c r="AE644" s="1126"/>
      <c r="AF644" s="1126"/>
      <c r="AG644" s="1126"/>
      <c r="AH644" s="1126"/>
      <c r="AI644" s="1126"/>
      <c r="AJ644" s="1126"/>
      <c r="AK644" s="1126"/>
      <c r="AL644" s="1126"/>
      <c r="AM644" s="1126"/>
      <c r="AN644" s="1126"/>
      <c r="AO644" s="1126"/>
      <c r="AP644" s="1126"/>
      <c r="AQ644" s="1126"/>
      <c r="AR644" s="1126"/>
      <c r="AS644" s="1179"/>
      <c r="AT644" s="1179"/>
      <c r="AU644" s="1179"/>
      <c r="AV644" s="1179"/>
      <c r="AW644" s="1179"/>
      <c r="AX644" s="1179"/>
      <c r="AY644" s="1179"/>
      <c r="AZ644" s="1179"/>
      <c r="BA644" s="1179"/>
      <c r="BB644" s="1179"/>
      <c r="BC644" s="1179"/>
      <c r="BD644" s="1179"/>
      <c r="BE644" s="1179"/>
      <c r="BF644" s="1179"/>
      <c r="BG644" s="1179"/>
      <c r="BH644" s="1179"/>
      <c r="BI644" s="1179"/>
      <c r="BJ644" s="1179"/>
      <c r="BK644" s="1179"/>
      <c r="BL644" s="1179"/>
      <c r="BM644" s="1179"/>
      <c r="BN644" s="1179"/>
      <c r="BO644" s="1179"/>
      <c r="BP644" s="1179"/>
      <c r="BQ644" s="1179"/>
      <c r="BR644" s="1179"/>
      <c r="BS644" s="1179"/>
      <c r="BT644" s="1179"/>
      <c r="BU644" s="1179"/>
      <c r="BV644" s="1179"/>
      <c r="BW644" s="1179"/>
      <c r="BX644" s="1179"/>
      <c r="BY644" s="1179"/>
      <c r="BZ644" s="1179"/>
      <c r="CA644" s="1179"/>
      <c r="CB644" s="1179"/>
      <c r="CC644" s="1179"/>
      <c r="CD644" s="1179"/>
      <c r="CE644" s="1179"/>
    </row>
    <row r="645" spans="1:83" s="27" customFormat="1" ht="15.75">
      <c r="A645" s="26"/>
      <c r="C645" s="168"/>
      <c r="D645" s="168"/>
      <c r="E645" s="764"/>
      <c r="F645" s="764"/>
      <c r="G645" s="764"/>
      <c r="H645" s="764"/>
      <c r="I645" s="764"/>
      <c r="J645" s="764"/>
      <c r="K645" s="764"/>
      <c r="L645" s="19"/>
      <c r="M645" s="19"/>
      <c r="N645" s="19"/>
      <c r="O645" s="19"/>
      <c r="P645" s="19"/>
      <c r="Q645" s="19"/>
      <c r="R645" s="19"/>
      <c r="S645" s="19"/>
      <c r="T645" s="19"/>
      <c r="U645" s="1126"/>
      <c r="V645" s="1126"/>
      <c r="W645" s="1126"/>
      <c r="X645" s="1126"/>
      <c r="Y645" s="1126"/>
      <c r="Z645" s="1126"/>
      <c r="AA645" s="1126"/>
      <c r="AB645" s="1126"/>
      <c r="AC645" s="1126"/>
      <c r="AD645" s="1126"/>
      <c r="AE645" s="1126"/>
      <c r="AF645" s="1126"/>
      <c r="AG645" s="1126"/>
      <c r="AH645" s="1126"/>
      <c r="AI645" s="1126"/>
      <c r="AJ645" s="1126"/>
      <c r="AK645" s="1126"/>
      <c r="AL645" s="1126"/>
      <c r="AM645" s="1126"/>
      <c r="AN645" s="1126"/>
      <c r="AO645" s="1126"/>
      <c r="AP645" s="1126"/>
      <c r="AQ645" s="1126"/>
      <c r="AR645" s="1126"/>
      <c r="AS645" s="1179"/>
      <c r="AT645" s="1179"/>
      <c r="AU645" s="1179"/>
      <c r="AV645" s="1179"/>
      <c r="AW645" s="1179"/>
      <c r="AX645" s="1179"/>
      <c r="AY645" s="1179"/>
      <c r="AZ645" s="1179"/>
      <c r="BA645" s="1179"/>
      <c r="BB645" s="1179"/>
      <c r="BC645" s="1179"/>
      <c r="BD645" s="1179"/>
      <c r="BE645" s="1179"/>
      <c r="BF645" s="1179"/>
      <c r="BG645" s="1179"/>
      <c r="BH645" s="1179"/>
      <c r="BI645" s="1179"/>
      <c r="BJ645" s="1179"/>
      <c r="BK645" s="1179"/>
      <c r="BL645" s="1179"/>
      <c r="BM645" s="1179"/>
      <c r="BN645" s="1179"/>
      <c r="BO645" s="1179"/>
      <c r="BP645" s="1179"/>
      <c r="BQ645" s="1179"/>
      <c r="BR645" s="1179"/>
      <c r="BS645" s="1179"/>
      <c r="BT645" s="1179"/>
      <c r="BU645" s="1179"/>
      <c r="BV645" s="1179"/>
      <c r="BW645" s="1179"/>
      <c r="BX645" s="1179"/>
      <c r="BY645" s="1179"/>
      <c r="BZ645" s="1179"/>
      <c r="CA645" s="1179"/>
      <c r="CB645" s="1179"/>
      <c r="CC645" s="1179"/>
      <c r="CD645" s="1179"/>
      <c r="CE645" s="1179"/>
    </row>
    <row r="646" spans="1:83" s="27" customFormat="1" ht="15.75">
      <c r="A646" s="26"/>
      <c r="C646" s="168"/>
      <c r="D646" s="168"/>
      <c r="E646" s="764"/>
      <c r="F646" s="764"/>
      <c r="G646" s="764"/>
      <c r="H646" s="764"/>
      <c r="I646" s="764"/>
      <c r="J646" s="764"/>
      <c r="K646" s="764"/>
      <c r="L646" s="19"/>
      <c r="M646" s="19"/>
      <c r="N646" s="19"/>
      <c r="O646" s="19"/>
      <c r="P646" s="19"/>
      <c r="Q646" s="19"/>
      <c r="R646" s="19"/>
      <c r="S646" s="19"/>
      <c r="T646" s="19"/>
      <c r="U646" s="1126"/>
      <c r="V646" s="1126"/>
      <c r="W646" s="1126"/>
      <c r="X646" s="1126"/>
      <c r="Y646" s="1126"/>
      <c r="Z646" s="1126"/>
      <c r="AA646" s="1126"/>
      <c r="AB646" s="1126"/>
      <c r="AC646" s="1126"/>
      <c r="AD646" s="1126"/>
      <c r="AE646" s="1126"/>
      <c r="AF646" s="1126"/>
      <c r="AG646" s="1126"/>
      <c r="AH646" s="1126"/>
      <c r="AI646" s="1126"/>
      <c r="AJ646" s="1126"/>
      <c r="AK646" s="1126"/>
      <c r="AL646" s="1126"/>
      <c r="AM646" s="1126"/>
      <c r="AN646" s="1126"/>
      <c r="AO646" s="1126"/>
      <c r="AP646" s="1126"/>
      <c r="AQ646" s="1126"/>
      <c r="AR646" s="1126"/>
      <c r="AS646" s="1179"/>
      <c r="AT646" s="1179"/>
      <c r="AU646" s="1179"/>
      <c r="AV646" s="1179"/>
      <c r="AW646" s="1179"/>
      <c r="AX646" s="1179"/>
      <c r="AY646" s="1179"/>
      <c r="AZ646" s="1179"/>
      <c r="BA646" s="1179"/>
      <c r="BB646" s="1179"/>
      <c r="BC646" s="1179"/>
      <c r="BD646" s="1179"/>
      <c r="BE646" s="1179"/>
      <c r="BF646" s="1179"/>
      <c r="BG646" s="1179"/>
      <c r="BH646" s="1179"/>
      <c r="BI646" s="1179"/>
      <c r="BJ646" s="1179"/>
      <c r="BK646" s="1179"/>
      <c r="BL646" s="1179"/>
      <c r="BM646" s="1179"/>
      <c r="BN646" s="1179"/>
      <c r="BO646" s="1179"/>
      <c r="BP646" s="1179"/>
      <c r="BQ646" s="1179"/>
      <c r="BR646" s="1179"/>
      <c r="BS646" s="1179"/>
      <c r="BT646" s="1179"/>
      <c r="BU646" s="1179"/>
      <c r="BV646" s="1179"/>
      <c r="BW646" s="1179"/>
      <c r="BX646" s="1179"/>
      <c r="BY646" s="1179"/>
      <c r="BZ646" s="1179"/>
      <c r="CA646" s="1179"/>
      <c r="CB646" s="1179"/>
      <c r="CC646" s="1179"/>
      <c r="CD646" s="1179"/>
      <c r="CE646" s="1179"/>
    </row>
    <row r="647" spans="1:83" s="27" customFormat="1" ht="15.75">
      <c r="A647" s="26"/>
      <c r="C647" s="168"/>
      <c r="D647" s="168"/>
      <c r="E647" s="764"/>
      <c r="F647" s="764"/>
      <c r="G647" s="764"/>
      <c r="H647" s="764"/>
      <c r="I647" s="764"/>
      <c r="J647" s="764"/>
      <c r="K647" s="764"/>
      <c r="L647" s="19"/>
      <c r="M647" s="19"/>
      <c r="N647" s="19"/>
      <c r="O647" s="19"/>
      <c r="P647" s="19"/>
      <c r="Q647" s="19"/>
      <c r="R647" s="19"/>
      <c r="S647" s="19"/>
      <c r="T647" s="19"/>
      <c r="U647" s="1126"/>
      <c r="V647" s="1126"/>
      <c r="W647" s="1126"/>
      <c r="X647" s="1126"/>
      <c r="Y647" s="1126"/>
      <c r="Z647" s="1126"/>
      <c r="AA647" s="1126"/>
      <c r="AB647" s="1126"/>
      <c r="AC647" s="1126"/>
      <c r="AD647" s="1126"/>
      <c r="AE647" s="1126"/>
      <c r="AF647" s="1126"/>
      <c r="AG647" s="1126"/>
      <c r="AH647" s="1126"/>
      <c r="AI647" s="1126"/>
      <c r="AJ647" s="1126"/>
      <c r="AK647" s="1126"/>
      <c r="AL647" s="1126"/>
      <c r="AM647" s="1126"/>
      <c r="AN647" s="1126"/>
      <c r="AO647" s="1126"/>
      <c r="AP647" s="1126"/>
      <c r="AQ647" s="1126"/>
      <c r="AR647" s="1126"/>
      <c r="AS647" s="1179"/>
      <c r="AT647" s="1179"/>
      <c r="AU647" s="1179"/>
      <c r="AV647" s="1179"/>
      <c r="AW647" s="1179"/>
      <c r="AX647" s="1179"/>
      <c r="AY647" s="1179"/>
      <c r="AZ647" s="1179"/>
      <c r="BA647" s="1179"/>
      <c r="BB647" s="1179"/>
      <c r="BC647" s="1179"/>
      <c r="BD647" s="1179"/>
      <c r="BE647" s="1179"/>
      <c r="BF647" s="1179"/>
      <c r="BG647" s="1179"/>
      <c r="BH647" s="1179"/>
      <c r="BI647" s="1179"/>
      <c r="BJ647" s="1179"/>
      <c r="BK647" s="1179"/>
      <c r="BL647" s="1179"/>
      <c r="BM647" s="1179"/>
      <c r="BN647" s="1179"/>
      <c r="BO647" s="1179"/>
      <c r="BP647" s="1179"/>
      <c r="BQ647" s="1179"/>
      <c r="BR647" s="1179"/>
      <c r="BS647" s="1179"/>
      <c r="BT647" s="1179"/>
      <c r="BU647" s="1179"/>
      <c r="BV647" s="1179"/>
      <c r="BW647" s="1179"/>
      <c r="BX647" s="1179"/>
      <c r="BY647" s="1179"/>
      <c r="BZ647" s="1179"/>
      <c r="CA647" s="1179"/>
      <c r="CB647" s="1179"/>
      <c r="CC647" s="1179"/>
      <c r="CD647" s="1179"/>
      <c r="CE647" s="1179"/>
    </row>
    <row r="648" spans="1:83" s="27" customFormat="1" ht="15.75">
      <c r="A648" s="26"/>
      <c r="C648" s="168"/>
      <c r="D648" s="168"/>
      <c r="E648" s="764"/>
      <c r="F648" s="764"/>
      <c r="G648" s="764"/>
      <c r="H648" s="764"/>
      <c r="I648" s="764"/>
      <c r="J648" s="764"/>
      <c r="K648" s="764"/>
      <c r="L648" s="19"/>
      <c r="M648" s="19"/>
      <c r="N648" s="19"/>
      <c r="O648" s="19"/>
      <c r="P648" s="19"/>
      <c r="Q648" s="19"/>
      <c r="R648" s="19"/>
      <c r="S648" s="19"/>
      <c r="T648" s="19"/>
      <c r="U648" s="1126"/>
      <c r="V648" s="1126"/>
      <c r="W648" s="1126"/>
      <c r="X648" s="1126"/>
      <c r="Y648" s="1126"/>
      <c r="Z648" s="1126"/>
      <c r="AA648" s="1126"/>
      <c r="AB648" s="1126"/>
      <c r="AC648" s="1126"/>
      <c r="AD648" s="1126"/>
      <c r="AE648" s="1126"/>
      <c r="AF648" s="1126"/>
      <c r="AG648" s="1126"/>
      <c r="AH648" s="1126"/>
      <c r="AI648" s="1126"/>
      <c r="AJ648" s="1126"/>
      <c r="AK648" s="1126"/>
      <c r="AL648" s="1126"/>
      <c r="AM648" s="1126"/>
      <c r="AN648" s="1126"/>
      <c r="AO648" s="1126"/>
      <c r="AP648" s="1126"/>
      <c r="AQ648" s="1126"/>
      <c r="AR648" s="1126"/>
      <c r="AS648" s="1179"/>
      <c r="AT648" s="1179"/>
      <c r="AU648" s="1179"/>
      <c r="AV648" s="1179"/>
      <c r="AW648" s="1179"/>
      <c r="AX648" s="1179"/>
      <c r="AY648" s="1179"/>
      <c r="AZ648" s="1179"/>
      <c r="BA648" s="1179"/>
      <c r="BB648" s="1179"/>
      <c r="BC648" s="1179"/>
      <c r="BD648" s="1179"/>
      <c r="BE648" s="1179"/>
      <c r="BF648" s="1179"/>
      <c r="BG648" s="1179"/>
      <c r="BH648" s="1179"/>
      <c r="BI648" s="1179"/>
      <c r="BJ648" s="1179"/>
      <c r="BK648" s="1179"/>
      <c r="BL648" s="1179"/>
      <c r="BM648" s="1179"/>
      <c r="BN648" s="1179"/>
      <c r="BO648" s="1179"/>
      <c r="BP648" s="1179"/>
      <c r="BQ648" s="1179"/>
      <c r="BR648" s="1179"/>
      <c r="BS648" s="1179"/>
      <c r="BT648" s="1179"/>
      <c r="BU648" s="1179"/>
      <c r="BV648" s="1179"/>
      <c r="BW648" s="1179"/>
      <c r="BX648" s="1179"/>
      <c r="BY648" s="1179"/>
      <c r="BZ648" s="1179"/>
      <c r="CA648" s="1179"/>
      <c r="CB648" s="1179"/>
      <c r="CC648" s="1179"/>
      <c r="CD648" s="1179"/>
      <c r="CE648" s="1179"/>
    </row>
    <row r="649" spans="1:83" s="27" customFormat="1" ht="15.75">
      <c r="A649" s="26"/>
      <c r="C649" s="168"/>
      <c r="D649" s="168"/>
      <c r="E649" s="764"/>
      <c r="F649" s="764"/>
      <c r="G649" s="764"/>
      <c r="H649" s="764"/>
      <c r="I649" s="764"/>
      <c r="J649" s="764"/>
      <c r="K649" s="764"/>
      <c r="L649" s="19"/>
      <c r="M649" s="19"/>
      <c r="N649" s="19"/>
      <c r="O649" s="19"/>
      <c r="P649" s="19"/>
      <c r="Q649" s="19"/>
      <c r="R649" s="19"/>
      <c r="S649" s="19"/>
      <c r="T649" s="19"/>
      <c r="U649" s="1126"/>
      <c r="V649" s="1126"/>
      <c r="W649" s="1126"/>
      <c r="X649" s="1126"/>
      <c r="Y649" s="1126"/>
      <c r="Z649" s="1126"/>
      <c r="AA649" s="1126"/>
      <c r="AB649" s="1126"/>
      <c r="AC649" s="1126"/>
      <c r="AD649" s="1126"/>
      <c r="AE649" s="1126"/>
      <c r="AF649" s="1126"/>
      <c r="AG649" s="1126"/>
      <c r="AH649" s="1126"/>
      <c r="AI649" s="1126"/>
      <c r="AJ649" s="1126"/>
      <c r="AK649" s="1126"/>
      <c r="AL649" s="1126"/>
      <c r="AM649" s="1126"/>
      <c r="AN649" s="1126"/>
      <c r="AO649" s="1126"/>
      <c r="AP649" s="1126"/>
      <c r="AQ649" s="1126"/>
      <c r="AR649" s="1126"/>
      <c r="AS649" s="1179"/>
      <c r="AT649" s="1179"/>
      <c r="AU649" s="1179"/>
      <c r="AV649" s="1179"/>
      <c r="AW649" s="1179"/>
      <c r="AX649" s="1179"/>
      <c r="AY649" s="1179"/>
      <c r="AZ649" s="1179"/>
      <c r="BA649" s="1179"/>
      <c r="BB649" s="1179"/>
      <c r="BC649" s="1179"/>
      <c r="BD649" s="1179"/>
      <c r="BE649" s="1179"/>
      <c r="BF649" s="1179"/>
      <c r="BG649" s="1179"/>
      <c r="BH649" s="1179"/>
      <c r="BI649" s="1179"/>
      <c r="BJ649" s="1179"/>
      <c r="BK649" s="1179"/>
      <c r="BL649" s="1179"/>
      <c r="BM649" s="1179"/>
      <c r="BN649" s="1179"/>
      <c r="BO649" s="1179"/>
      <c r="BP649" s="1179"/>
      <c r="BQ649" s="1179"/>
      <c r="BR649" s="1179"/>
      <c r="BS649" s="1179"/>
      <c r="BT649" s="1179"/>
      <c r="BU649" s="1179"/>
      <c r="BV649" s="1179"/>
      <c r="BW649" s="1179"/>
      <c r="BX649" s="1179"/>
      <c r="BY649" s="1179"/>
      <c r="BZ649" s="1179"/>
      <c r="CA649" s="1179"/>
      <c r="CB649" s="1179"/>
      <c r="CC649" s="1179"/>
      <c r="CD649" s="1179"/>
      <c r="CE649" s="1179"/>
    </row>
    <row r="650" spans="1:83" s="27" customFormat="1" ht="15.75">
      <c r="A650" s="26"/>
      <c r="C650" s="168"/>
      <c r="D650" s="168"/>
      <c r="E650" s="764"/>
      <c r="F650" s="764"/>
      <c r="G650" s="764"/>
      <c r="H650" s="764"/>
      <c r="I650" s="764"/>
      <c r="J650" s="764"/>
      <c r="K650" s="764"/>
      <c r="L650" s="19"/>
      <c r="M650" s="19"/>
      <c r="N650" s="19"/>
      <c r="O650" s="19"/>
      <c r="P650" s="19"/>
      <c r="Q650" s="19"/>
      <c r="R650" s="19"/>
      <c r="S650" s="19"/>
      <c r="T650" s="19"/>
      <c r="U650" s="1126"/>
      <c r="V650" s="1126"/>
      <c r="W650" s="1126"/>
      <c r="X650" s="1126"/>
      <c r="Y650" s="1126"/>
      <c r="Z650" s="1126"/>
      <c r="AA650" s="1126"/>
      <c r="AB650" s="1126"/>
      <c r="AC650" s="1126"/>
      <c r="AD650" s="1126"/>
      <c r="AE650" s="1126"/>
      <c r="AF650" s="1126"/>
      <c r="AG650" s="1126"/>
      <c r="AH650" s="1126"/>
      <c r="AI650" s="1126"/>
      <c r="AJ650" s="1126"/>
      <c r="AK650" s="1126"/>
      <c r="AL650" s="1126"/>
      <c r="AM650" s="1126"/>
      <c r="AN650" s="1126"/>
      <c r="AO650" s="1126"/>
      <c r="AP650" s="1126"/>
      <c r="AQ650" s="1126"/>
      <c r="AR650" s="1126"/>
      <c r="AS650" s="1179"/>
      <c r="AT650" s="1179"/>
      <c r="AU650" s="1179"/>
      <c r="AV650" s="1179"/>
      <c r="AW650" s="1179"/>
      <c r="AX650" s="1179"/>
      <c r="AY650" s="1179"/>
      <c r="AZ650" s="1179"/>
      <c r="BA650" s="1179"/>
      <c r="BB650" s="1179"/>
      <c r="BC650" s="1179"/>
      <c r="BD650" s="1179"/>
      <c r="BE650" s="1179"/>
      <c r="BF650" s="1179"/>
      <c r="BG650" s="1179"/>
      <c r="BH650" s="1179"/>
      <c r="BI650" s="1179"/>
      <c r="BJ650" s="1179"/>
      <c r="BK650" s="1179"/>
      <c r="BL650" s="1179"/>
      <c r="BM650" s="1179"/>
      <c r="BN650" s="1179"/>
      <c r="BO650" s="1179"/>
      <c r="BP650" s="1179"/>
      <c r="BQ650" s="1179"/>
      <c r="BR650" s="1179"/>
      <c r="BS650" s="1179"/>
      <c r="BT650" s="1179"/>
      <c r="BU650" s="1179"/>
      <c r="BV650" s="1179"/>
      <c r="BW650" s="1179"/>
      <c r="BX650" s="1179"/>
      <c r="BY650" s="1179"/>
      <c r="BZ650" s="1179"/>
      <c r="CA650" s="1179"/>
      <c r="CB650" s="1179"/>
      <c r="CC650" s="1179"/>
      <c r="CD650" s="1179"/>
      <c r="CE650" s="1179"/>
    </row>
    <row r="651" spans="1:83" s="27" customFormat="1" ht="15.75">
      <c r="A651" s="26"/>
      <c r="C651" s="168"/>
      <c r="D651" s="168"/>
      <c r="E651" s="764"/>
      <c r="F651" s="764"/>
      <c r="G651" s="764"/>
      <c r="H651" s="764"/>
      <c r="I651" s="764"/>
      <c r="J651" s="764"/>
      <c r="K651" s="764"/>
      <c r="L651" s="19"/>
      <c r="M651" s="19"/>
      <c r="N651" s="19"/>
      <c r="O651" s="19"/>
      <c r="P651" s="19"/>
      <c r="Q651" s="19"/>
      <c r="R651" s="19"/>
      <c r="S651" s="19"/>
      <c r="T651" s="19"/>
      <c r="U651" s="1126"/>
      <c r="V651" s="1126"/>
      <c r="W651" s="1126"/>
      <c r="X651" s="1126"/>
      <c r="Y651" s="1126"/>
      <c r="Z651" s="1126"/>
      <c r="AA651" s="1126"/>
      <c r="AB651" s="1126"/>
      <c r="AC651" s="1126"/>
      <c r="AD651" s="1126"/>
      <c r="AE651" s="1126"/>
      <c r="AF651" s="1126"/>
      <c r="AG651" s="1126"/>
      <c r="AH651" s="1126"/>
      <c r="AI651" s="1126"/>
      <c r="AJ651" s="1126"/>
      <c r="AK651" s="1126"/>
      <c r="AL651" s="1126"/>
      <c r="AM651" s="1126"/>
      <c r="AN651" s="1126"/>
      <c r="AO651" s="1126"/>
      <c r="AP651" s="1126"/>
      <c r="AQ651" s="1126"/>
      <c r="AR651" s="1126"/>
      <c r="AS651" s="1179"/>
      <c r="AT651" s="1179"/>
      <c r="AU651" s="1179"/>
      <c r="AV651" s="1179"/>
      <c r="AW651" s="1179"/>
      <c r="AX651" s="1179"/>
      <c r="AY651" s="1179"/>
      <c r="AZ651" s="1179"/>
      <c r="BA651" s="1179"/>
      <c r="BB651" s="1179"/>
      <c r="BC651" s="1179"/>
      <c r="BD651" s="1179"/>
      <c r="BE651" s="1179"/>
      <c r="BF651" s="1179"/>
      <c r="BG651" s="1179"/>
      <c r="BH651" s="1179"/>
      <c r="BI651" s="1179"/>
      <c r="BJ651" s="1179"/>
      <c r="BK651" s="1179"/>
      <c r="BL651" s="1179"/>
      <c r="BM651" s="1179"/>
      <c r="BN651" s="1179"/>
      <c r="BO651" s="1179"/>
      <c r="BP651" s="1179"/>
      <c r="BQ651" s="1179"/>
      <c r="BR651" s="1179"/>
      <c r="BS651" s="1179"/>
      <c r="BT651" s="1179"/>
      <c r="BU651" s="1179"/>
      <c r="BV651" s="1179"/>
      <c r="BW651" s="1179"/>
      <c r="BX651" s="1179"/>
      <c r="BY651" s="1179"/>
      <c r="BZ651" s="1179"/>
      <c r="CA651" s="1179"/>
      <c r="CB651" s="1179"/>
      <c r="CC651" s="1179"/>
      <c r="CD651" s="1179"/>
      <c r="CE651" s="1179"/>
    </row>
    <row r="652" spans="1:83" s="27" customFormat="1" ht="15.75">
      <c r="A652" s="26"/>
      <c r="C652" s="168"/>
      <c r="D652" s="168"/>
      <c r="E652" s="764"/>
      <c r="F652" s="764"/>
      <c r="G652" s="764"/>
      <c r="H652" s="764"/>
      <c r="I652" s="764"/>
      <c r="J652" s="764"/>
      <c r="K652" s="764"/>
      <c r="L652" s="19"/>
      <c r="M652" s="19"/>
      <c r="N652" s="19"/>
      <c r="O652" s="19"/>
      <c r="P652" s="19"/>
      <c r="Q652" s="19"/>
      <c r="R652" s="19"/>
      <c r="S652" s="19"/>
      <c r="T652" s="19"/>
      <c r="U652" s="1126"/>
      <c r="V652" s="1126"/>
      <c r="W652" s="1126"/>
      <c r="X652" s="1126"/>
      <c r="Y652" s="1126"/>
      <c r="Z652" s="1126"/>
      <c r="AA652" s="1126"/>
      <c r="AB652" s="1126"/>
      <c r="AC652" s="1126"/>
      <c r="AD652" s="1126"/>
      <c r="AE652" s="1126"/>
      <c r="AF652" s="1126"/>
      <c r="AG652" s="1126"/>
      <c r="AH652" s="1126"/>
      <c r="AI652" s="1126"/>
      <c r="AJ652" s="1126"/>
      <c r="AK652" s="1126"/>
      <c r="AL652" s="1126"/>
      <c r="AM652" s="1126"/>
      <c r="AN652" s="1126"/>
      <c r="AO652" s="1126"/>
      <c r="AP652" s="1126"/>
      <c r="AQ652" s="1126"/>
      <c r="AR652" s="1126"/>
      <c r="AS652" s="1179"/>
      <c r="AT652" s="1179"/>
      <c r="AU652" s="1179"/>
      <c r="AV652" s="1179"/>
      <c r="AW652" s="1179"/>
      <c r="AX652" s="1179"/>
      <c r="AY652" s="1179"/>
      <c r="AZ652" s="1179"/>
      <c r="BA652" s="1179"/>
      <c r="BB652" s="1179"/>
      <c r="BC652" s="1179"/>
      <c r="BD652" s="1179"/>
      <c r="BE652" s="1179"/>
      <c r="BF652" s="1179"/>
      <c r="BG652" s="1179"/>
      <c r="BH652" s="1179"/>
      <c r="BI652" s="1179"/>
      <c r="BJ652" s="1179"/>
      <c r="BK652" s="1179"/>
      <c r="BL652" s="1179"/>
      <c r="BM652" s="1179"/>
      <c r="BN652" s="1179"/>
      <c r="BO652" s="1179"/>
      <c r="BP652" s="1179"/>
      <c r="BQ652" s="1179"/>
      <c r="BR652" s="1179"/>
      <c r="BS652" s="1179"/>
      <c r="BT652" s="1179"/>
      <c r="BU652" s="1179"/>
      <c r="BV652" s="1179"/>
      <c r="BW652" s="1179"/>
      <c r="BX652" s="1179"/>
      <c r="BY652" s="1179"/>
      <c r="BZ652" s="1179"/>
      <c r="CA652" s="1179"/>
      <c r="CB652" s="1179"/>
      <c r="CC652" s="1179"/>
      <c r="CD652" s="1179"/>
      <c r="CE652" s="1179"/>
    </row>
    <row r="653" spans="1:83" s="27" customFormat="1" ht="15.75">
      <c r="A653" s="26"/>
      <c r="C653" s="168"/>
      <c r="D653" s="168"/>
      <c r="E653" s="764"/>
      <c r="F653" s="764"/>
      <c r="G653" s="764"/>
      <c r="H653" s="764"/>
      <c r="I653" s="764"/>
      <c r="J653" s="764"/>
      <c r="K653" s="764"/>
      <c r="L653" s="19"/>
      <c r="M653" s="19"/>
      <c r="N653" s="19"/>
      <c r="O653" s="19"/>
      <c r="P653" s="19"/>
      <c r="Q653" s="19"/>
      <c r="R653" s="19"/>
      <c r="S653" s="19"/>
      <c r="T653" s="19"/>
      <c r="U653" s="1126"/>
      <c r="V653" s="1126"/>
      <c r="W653" s="1126"/>
      <c r="X653" s="1126"/>
      <c r="Y653" s="1126"/>
      <c r="Z653" s="1126"/>
      <c r="AA653" s="1126"/>
      <c r="AB653" s="1126"/>
      <c r="AC653" s="1126"/>
      <c r="AD653" s="1126"/>
      <c r="AE653" s="1126"/>
      <c r="AF653" s="1126"/>
      <c r="AG653" s="1126"/>
      <c r="AH653" s="1126"/>
      <c r="AI653" s="1126"/>
      <c r="AJ653" s="1126"/>
      <c r="AK653" s="1126"/>
      <c r="AL653" s="1126"/>
      <c r="AM653" s="1126"/>
      <c r="AN653" s="1126"/>
      <c r="AO653" s="1126"/>
      <c r="AP653" s="1126"/>
      <c r="AQ653" s="1126"/>
      <c r="AR653" s="1126"/>
      <c r="AS653" s="1179"/>
      <c r="AT653" s="1179"/>
      <c r="AU653" s="1179"/>
      <c r="AV653" s="1179"/>
      <c r="AW653" s="1179"/>
      <c r="AX653" s="1179"/>
      <c r="AY653" s="1179"/>
      <c r="AZ653" s="1179"/>
      <c r="BA653" s="1179"/>
      <c r="BB653" s="1179"/>
      <c r="BC653" s="1179"/>
      <c r="BD653" s="1179"/>
      <c r="BE653" s="1179"/>
      <c r="BF653" s="1179"/>
      <c r="BG653" s="1179"/>
      <c r="BH653" s="1179"/>
      <c r="BI653" s="1179"/>
      <c r="BJ653" s="1179"/>
      <c r="BK653" s="1179"/>
      <c r="BL653" s="1179"/>
      <c r="BM653" s="1179"/>
      <c r="BN653" s="1179"/>
      <c r="BO653" s="1179"/>
      <c r="BP653" s="1179"/>
      <c r="BQ653" s="1179"/>
      <c r="BR653" s="1179"/>
      <c r="BS653" s="1179"/>
      <c r="BT653" s="1179"/>
      <c r="BU653" s="1179"/>
      <c r="BV653" s="1179"/>
      <c r="BW653" s="1179"/>
      <c r="BX653" s="1179"/>
      <c r="BY653" s="1179"/>
      <c r="BZ653" s="1179"/>
      <c r="CA653" s="1179"/>
      <c r="CB653" s="1179"/>
      <c r="CC653" s="1179"/>
      <c r="CD653" s="1179"/>
      <c r="CE653" s="1179"/>
    </row>
    <row r="654" spans="1:83" s="27" customFormat="1" ht="15.75">
      <c r="A654" s="26"/>
      <c r="C654" s="168"/>
      <c r="D654" s="168"/>
      <c r="E654" s="764"/>
      <c r="F654" s="764"/>
      <c r="G654" s="764"/>
      <c r="H654" s="764"/>
      <c r="I654" s="764"/>
      <c r="J654" s="764"/>
      <c r="K654" s="764"/>
      <c r="L654" s="19"/>
      <c r="M654" s="19"/>
      <c r="N654" s="19"/>
      <c r="O654" s="19"/>
      <c r="P654" s="19"/>
      <c r="Q654" s="19"/>
      <c r="R654" s="19"/>
      <c r="S654" s="19"/>
      <c r="T654" s="19"/>
      <c r="U654" s="1126"/>
      <c r="V654" s="1126"/>
      <c r="W654" s="1126"/>
      <c r="X654" s="1126"/>
      <c r="Y654" s="1126"/>
      <c r="Z654" s="1126"/>
      <c r="AA654" s="1126"/>
      <c r="AB654" s="1126"/>
      <c r="AC654" s="1126"/>
      <c r="AD654" s="1126"/>
      <c r="AE654" s="1126"/>
      <c r="AF654" s="1126"/>
      <c r="AG654" s="1126"/>
      <c r="AH654" s="1126"/>
      <c r="AI654" s="1126"/>
      <c r="AJ654" s="1126"/>
      <c r="AK654" s="1126"/>
      <c r="AL654" s="1126"/>
      <c r="AM654" s="1126"/>
      <c r="AN654" s="1126"/>
      <c r="AO654" s="1126"/>
      <c r="AP654" s="1126"/>
      <c r="AQ654" s="1126"/>
      <c r="AR654" s="1126"/>
      <c r="AS654" s="1179"/>
      <c r="AT654" s="1179"/>
      <c r="AU654" s="1179"/>
      <c r="AV654" s="1179"/>
      <c r="AW654" s="1179"/>
      <c r="AX654" s="1179"/>
      <c r="AY654" s="1179"/>
      <c r="AZ654" s="1179"/>
      <c r="BA654" s="1179"/>
      <c r="BB654" s="1179"/>
      <c r="BC654" s="1179"/>
      <c r="BD654" s="1179"/>
      <c r="BE654" s="1179"/>
      <c r="BF654" s="1179"/>
      <c r="BG654" s="1179"/>
      <c r="BH654" s="1179"/>
      <c r="BI654" s="1179"/>
      <c r="BJ654" s="1179"/>
      <c r="BK654" s="1179"/>
      <c r="BL654" s="1179"/>
      <c r="BM654" s="1179"/>
      <c r="BN654" s="1179"/>
      <c r="BO654" s="1179"/>
      <c r="BP654" s="1179"/>
      <c r="BQ654" s="1179"/>
      <c r="BR654" s="1179"/>
      <c r="BS654" s="1179"/>
      <c r="BT654" s="1179"/>
      <c r="BU654" s="1179"/>
      <c r="BV654" s="1179"/>
      <c r="BW654" s="1179"/>
      <c r="BX654" s="1179"/>
      <c r="BY654" s="1179"/>
      <c r="BZ654" s="1179"/>
      <c r="CA654" s="1179"/>
      <c r="CB654" s="1179"/>
      <c r="CC654" s="1179"/>
      <c r="CD654" s="1179"/>
      <c r="CE654" s="1179"/>
    </row>
    <row r="655" spans="1:83" s="27" customFormat="1" ht="15.75">
      <c r="A655" s="26"/>
      <c r="C655" s="168"/>
      <c r="D655" s="168"/>
      <c r="E655" s="764"/>
      <c r="F655" s="764"/>
      <c r="G655" s="764"/>
      <c r="H655" s="764"/>
      <c r="I655" s="764"/>
      <c r="J655" s="764"/>
      <c r="K655" s="764"/>
      <c r="L655" s="19"/>
      <c r="M655" s="19"/>
      <c r="N655" s="19"/>
      <c r="O655" s="19"/>
      <c r="P655" s="19"/>
      <c r="Q655" s="19"/>
      <c r="R655" s="19"/>
      <c r="S655" s="19"/>
      <c r="T655" s="19"/>
      <c r="U655" s="1126"/>
      <c r="V655" s="1126"/>
      <c r="W655" s="1126"/>
      <c r="X655" s="1126"/>
      <c r="Y655" s="1126"/>
      <c r="Z655" s="1126"/>
      <c r="AA655" s="1126"/>
      <c r="AB655" s="1126"/>
      <c r="AC655" s="1126"/>
      <c r="AD655" s="1126"/>
      <c r="AE655" s="1126"/>
      <c r="AF655" s="1126"/>
      <c r="AG655" s="1126"/>
      <c r="AH655" s="1126"/>
      <c r="AI655" s="1126"/>
      <c r="AJ655" s="1126"/>
      <c r="AK655" s="1126"/>
      <c r="AL655" s="1126"/>
      <c r="AM655" s="1126"/>
      <c r="AN655" s="1126"/>
      <c r="AO655" s="1126"/>
      <c r="AP655" s="1126"/>
      <c r="AQ655" s="1126"/>
      <c r="AR655" s="1126"/>
      <c r="AS655" s="1179"/>
      <c r="AT655" s="1179"/>
      <c r="AU655" s="1179"/>
      <c r="AV655" s="1179"/>
      <c r="AW655" s="1179"/>
      <c r="AX655" s="1179"/>
      <c r="AY655" s="1179"/>
      <c r="AZ655" s="1179"/>
      <c r="BA655" s="1179"/>
      <c r="BB655" s="1179"/>
      <c r="BC655" s="1179"/>
      <c r="BD655" s="1179"/>
      <c r="BE655" s="1179"/>
      <c r="BF655" s="1179"/>
      <c r="BG655" s="1179"/>
      <c r="BH655" s="1179"/>
      <c r="BI655" s="1179"/>
      <c r="BJ655" s="1179"/>
      <c r="BK655" s="1179"/>
      <c r="BL655" s="1179"/>
      <c r="BM655" s="1179"/>
      <c r="BN655" s="1179"/>
      <c r="BO655" s="1179"/>
      <c r="BP655" s="1179"/>
      <c r="BQ655" s="1179"/>
      <c r="BR655" s="1179"/>
      <c r="BS655" s="1179"/>
      <c r="BT655" s="1179"/>
      <c r="BU655" s="1179"/>
      <c r="BV655" s="1179"/>
      <c r="BW655" s="1179"/>
      <c r="BX655" s="1179"/>
      <c r="BY655" s="1179"/>
      <c r="BZ655" s="1179"/>
      <c r="CA655" s="1179"/>
      <c r="CB655" s="1179"/>
      <c r="CC655" s="1179"/>
      <c r="CD655" s="1179"/>
      <c r="CE655" s="1179"/>
    </row>
    <row r="656" spans="1:83" s="27" customFormat="1" ht="15.75">
      <c r="A656" s="26"/>
      <c r="C656" s="168"/>
      <c r="D656" s="168"/>
      <c r="E656" s="764"/>
      <c r="F656" s="764"/>
      <c r="G656" s="764"/>
      <c r="H656" s="764"/>
      <c r="I656" s="764"/>
      <c r="J656" s="764"/>
      <c r="K656" s="764"/>
      <c r="L656" s="19"/>
      <c r="M656" s="19"/>
      <c r="N656" s="19"/>
      <c r="O656" s="19"/>
      <c r="P656" s="19"/>
      <c r="Q656" s="19"/>
      <c r="R656" s="19"/>
      <c r="S656" s="19"/>
      <c r="T656" s="19"/>
      <c r="U656" s="1126"/>
      <c r="V656" s="1126"/>
      <c r="W656" s="1126"/>
      <c r="X656" s="1126"/>
      <c r="Y656" s="1126"/>
      <c r="Z656" s="1126"/>
      <c r="AA656" s="1126"/>
      <c r="AB656" s="1126"/>
      <c r="AC656" s="1126"/>
      <c r="AD656" s="1126"/>
      <c r="AE656" s="1126"/>
      <c r="AF656" s="1126"/>
      <c r="AG656" s="1126"/>
      <c r="AH656" s="1126"/>
      <c r="AI656" s="1126"/>
      <c r="AJ656" s="1126"/>
      <c r="AK656" s="1126"/>
      <c r="AL656" s="1126"/>
      <c r="AM656" s="1126"/>
      <c r="AN656" s="1126"/>
      <c r="AO656" s="1126"/>
      <c r="AP656" s="1126"/>
      <c r="AQ656" s="1126"/>
      <c r="AR656" s="1126"/>
      <c r="AS656" s="1179"/>
      <c r="AT656" s="1179"/>
      <c r="AU656" s="1179"/>
      <c r="AV656" s="1179"/>
      <c r="AW656" s="1179"/>
      <c r="AX656" s="1179"/>
      <c r="AY656" s="1179"/>
      <c r="AZ656" s="1179"/>
      <c r="BA656" s="1179"/>
      <c r="BB656" s="1179"/>
      <c r="BC656" s="1179"/>
      <c r="BD656" s="1179"/>
      <c r="BE656" s="1179"/>
      <c r="BF656" s="1179"/>
      <c r="BG656" s="1179"/>
      <c r="BH656" s="1179"/>
      <c r="BI656" s="1179"/>
      <c r="BJ656" s="1179"/>
      <c r="BK656" s="1179"/>
      <c r="BL656" s="1179"/>
      <c r="BM656" s="1179"/>
      <c r="BN656" s="1179"/>
      <c r="BO656" s="1179"/>
      <c r="BP656" s="1179"/>
      <c r="BQ656" s="1179"/>
      <c r="BR656" s="1179"/>
      <c r="BS656" s="1179"/>
      <c r="BT656" s="1179"/>
      <c r="BU656" s="1179"/>
      <c r="BV656" s="1179"/>
      <c r="BW656" s="1179"/>
      <c r="BX656" s="1179"/>
      <c r="BY656" s="1179"/>
      <c r="BZ656" s="1179"/>
      <c r="CA656" s="1179"/>
      <c r="CB656" s="1179"/>
      <c r="CC656" s="1179"/>
      <c r="CD656" s="1179"/>
      <c r="CE656" s="1179"/>
    </row>
    <row r="657" spans="1:83" s="27" customFormat="1" ht="15.75">
      <c r="A657" s="26"/>
      <c r="C657" s="168"/>
      <c r="D657" s="168"/>
      <c r="E657" s="764"/>
      <c r="F657" s="764"/>
      <c r="G657" s="764"/>
      <c r="H657" s="764"/>
      <c r="I657" s="764"/>
      <c r="J657" s="764"/>
      <c r="K657" s="764"/>
      <c r="L657" s="19"/>
      <c r="M657" s="19"/>
      <c r="N657" s="19"/>
      <c r="O657" s="19"/>
      <c r="P657" s="19"/>
      <c r="Q657" s="19"/>
      <c r="R657" s="19"/>
      <c r="S657" s="19"/>
      <c r="T657" s="19"/>
      <c r="U657" s="1126"/>
      <c r="V657" s="1126"/>
      <c r="W657" s="1126"/>
      <c r="X657" s="1126"/>
      <c r="Y657" s="1126"/>
      <c r="Z657" s="1126"/>
      <c r="AA657" s="1126"/>
      <c r="AB657" s="1126"/>
      <c r="AC657" s="1126"/>
      <c r="AD657" s="1126"/>
      <c r="AE657" s="1126"/>
      <c r="AF657" s="1126"/>
      <c r="AG657" s="1126"/>
      <c r="AH657" s="1126"/>
      <c r="AI657" s="1126"/>
      <c r="AJ657" s="1126"/>
      <c r="AK657" s="1126"/>
      <c r="AL657" s="1126"/>
      <c r="AM657" s="1126"/>
      <c r="AN657" s="1126"/>
      <c r="AO657" s="1126"/>
      <c r="AP657" s="1126"/>
      <c r="AQ657" s="1126"/>
      <c r="AR657" s="1126"/>
      <c r="AS657" s="1179"/>
      <c r="AT657" s="1179"/>
      <c r="AU657" s="1179"/>
      <c r="AV657" s="1179"/>
      <c r="AW657" s="1179"/>
      <c r="AX657" s="1179"/>
      <c r="AY657" s="1179"/>
      <c r="AZ657" s="1179"/>
      <c r="BA657" s="1179"/>
      <c r="BB657" s="1179"/>
      <c r="BC657" s="1179"/>
      <c r="BD657" s="1179"/>
      <c r="BE657" s="1179"/>
      <c r="BF657" s="1179"/>
      <c r="BG657" s="1179"/>
      <c r="BH657" s="1179"/>
      <c r="BI657" s="1179"/>
      <c r="BJ657" s="1179"/>
      <c r="BK657" s="1179"/>
      <c r="BL657" s="1179"/>
      <c r="BM657" s="1179"/>
      <c r="BN657" s="1179"/>
      <c r="BO657" s="1179"/>
      <c r="BP657" s="1179"/>
      <c r="BQ657" s="1179"/>
      <c r="BR657" s="1179"/>
      <c r="BS657" s="1179"/>
      <c r="BT657" s="1179"/>
      <c r="BU657" s="1179"/>
      <c r="BV657" s="1179"/>
      <c r="BW657" s="1179"/>
      <c r="BX657" s="1179"/>
      <c r="BY657" s="1179"/>
      <c r="BZ657" s="1179"/>
      <c r="CA657" s="1179"/>
      <c r="CB657" s="1179"/>
      <c r="CC657" s="1179"/>
      <c r="CD657" s="1179"/>
      <c r="CE657" s="1179"/>
    </row>
    <row r="658" spans="1:83" s="27" customFormat="1" ht="15.75">
      <c r="A658" s="26"/>
      <c r="C658" s="168"/>
      <c r="D658" s="168"/>
      <c r="E658" s="764"/>
      <c r="F658" s="764"/>
      <c r="G658" s="764"/>
      <c r="H658" s="764"/>
      <c r="I658" s="764"/>
      <c r="J658" s="764"/>
      <c r="K658" s="764"/>
      <c r="L658" s="19"/>
      <c r="M658" s="19"/>
      <c r="N658" s="19"/>
      <c r="O658" s="19"/>
      <c r="P658" s="19"/>
      <c r="Q658" s="19"/>
      <c r="R658" s="19"/>
      <c r="S658" s="19"/>
      <c r="T658" s="19"/>
      <c r="U658" s="1126"/>
      <c r="V658" s="1126"/>
      <c r="W658" s="1126"/>
      <c r="X658" s="1126"/>
      <c r="Y658" s="1126"/>
      <c r="Z658" s="1126"/>
      <c r="AA658" s="1126"/>
      <c r="AB658" s="1126"/>
      <c r="AC658" s="1126"/>
      <c r="AD658" s="1126"/>
      <c r="AE658" s="1126"/>
      <c r="AF658" s="1126"/>
      <c r="AG658" s="1126"/>
      <c r="AH658" s="1126"/>
      <c r="AI658" s="1126"/>
      <c r="AJ658" s="1126"/>
      <c r="AK658" s="1126"/>
      <c r="AL658" s="1126"/>
      <c r="AM658" s="1126"/>
      <c r="AN658" s="1126"/>
      <c r="AO658" s="1126"/>
      <c r="AP658" s="1126"/>
      <c r="AQ658" s="1126"/>
      <c r="AR658" s="1126"/>
      <c r="AS658" s="1179"/>
      <c r="AT658" s="1179"/>
      <c r="AU658" s="1179"/>
      <c r="AV658" s="1179"/>
      <c r="AW658" s="1179"/>
      <c r="AX658" s="1179"/>
      <c r="AY658" s="1179"/>
      <c r="AZ658" s="1179"/>
      <c r="BA658" s="1179"/>
      <c r="BB658" s="1179"/>
      <c r="BC658" s="1179"/>
      <c r="BD658" s="1179"/>
      <c r="BE658" s="1179"/>
      <c r="BF658" s="1179"/>
      <c r="BG658" s="1179"/>
      <c r="BH658" s="1179"/>
      <c r="BI658" s="1179"/>
      <c r="BJ658" s="1179"/>
      <c r="BK658" s="1179"/>
      <c r="BL658" s="1179"/>
      <c r="BM658" s="1179"/>
      <c r="BN658" s="1179"/>
      <c r="BO658" s="1179"/>
      <c r="BP658" s="1179"/>
      <c r="BQ658" s="1179"/>
      <c r="BR658" s="1179"/>
      <c r="BS658" s="1179"/>
      <c r="BT658" s="1179"/>
      <c r="BU658" s="1179"/>
      <c r="BV658" s="1179"/>
      <c r="BW658" s="1179"/>
      <c r="BX658" s="1179"/>
      <c r="BY658" s="1179"/>
      <c r="BZ658" s="1179"/>
      <c r="CA658" s="1179"/>
      <c r="CB658" s="1179"/>
      <c r="CC658" s="1179"/>
      <c r="CD658" s="1179"/>
      <c r="CE658" s="1179"/>
    </row>
    <row r="659" spans="1:83" s="27" customFormat="1" ht="15.75">
      <c r="A659" s="26"/>
      <c r="C659" s="168"/>
      <c r="D659" s="168"/>
      <c r="E659" s="764"/>
      <c r="F659" s="764"/>
      <c r="G659" s="764"/>
      <c r="H659" s="764"/>
      <c r="I659" s="764"/>
      <c r="J659" s="764"/>
      <c r="K659" s="764"/>
      <c r="L659" s="19"/>
      <c r="M659" s="19"/>
      <c r="N659" s="19"/>
      <c r="O659" s="19"/>
      <c r="P659" s="19"/>
      <c r="Q659" s="19"/>
      <c r="R659" s="19"/>
      <c r="S659" s="19"/>
      <c r="T659" s="19"/>
      <c r="U659" s="1126"/>
      <c r="V659" s="1126"/>
      <c r="W659" s="1126"/>
      <c r="X659" s="1126"/>
      <c r="Y659" s="1126"/>
      <c r="Z659" s="1126"/>
      <c r="AA659" s="1126"/>
      <c r="AB659" s="1126"/>
      <c r="AC659" s="1126"/>
      <c r="AD659" s="1126"/>
      <c r="AE659" s="1126"/>
      <c r="AF659" s="1126"/>
      <c r="AG659" s="1126"/>
      <c r="AH659" s="1126"/>
      <c r="AI659" s="1126"/>
      <c r="AJ659" s="1126"/>
      <c r="AK659" s="1126"/>
      <c r="AL659" s="1126"/>
      <c r="AM659" s="1126"/>
      <c r="AN659" s="1126"/>
      <c r="AO659" s="1126"/>
      <c r="AP659" s="1126"/>
      <c r="AQ659" s="1126"/>
      <c r="AR659" s="1126"/>
      <c r="AS659" s="1179"/>
      <c r="AT659" s="1179"/>
      <c r="AU659" s="1179"/>
      <c r="AV659" s="1179"/>
      <c r="AW659" s="1179"/>
      <c r="AX659" s="1179"/>
      <c r="AY659" s="1179"/>
      <c r="AZ659" s="1179"/>
      <c r="BA659" s="1179"/>
      <c r="BB659" s="1179"/>
      <c r="BC659" s="1179"/>
      <c r="BD659" s="1179"/>
      <c r="BE659" s="1179"/>
      <c r="BF659" s="1179"/>
      <c r="BG659" s="1179"/>
      <c r="BH659" s="1179"/>
      <c r="BI659" s="1179"/>
      <c r="BJ659" s="1179"/>
      <c r="BK659" s="1179"/>
      <c r="BL659" s="1179"/>
      <c r="BM659" s="1179"/>
      <c r="BN659" s="1179"/>
      <c r="BO659" s="1179"/>
      <c r="BP659" s="1179"/>
      <c r="BQ659" s="1179"/>
      <c r="BR659" s="1179"/>
      <c r="BS659" s="1179"/>
      <c r="BT659" s="1179"/>
      <c r="BU659" s="1179"/>
      <c r="BV659" s="1179"/>
      <c r="BW659" s="1179"/>
      <c r="BX659" s="1179"/>
      <c r="BY659" s="1179"/>
      <c r="BZ659" s="1179"/>
      <c r="CA659" s="1179"/>
      <c r="CB659" s="1179"/>
      <c r="CC659" s="1179"/>
      <c r="CD659" s="1179"/>
      <c r="CE659" s="1179"/>
    </row>
    <row r="660" spans="1:83" s="27" customFormat="1" ht="15.75">
      <c r="A660" s="26"/>
      <c r="C660" s="168"/>
      <c r="D660" s="168"/>
      <c r="E660" s="764"/>
      <c r="F660" s="764"/>
      <c r="G660" s="764"/>
      <c r="H660" s="764"/>
      <c r="I660" s="764"/>
      <c r="J660" s="764"/>
      <c r="K660" s="764"/>
      <c r="L660" s="19"/>
      <c r="M660" s="19"/>
      <c r="N660" s="19"/>
      <c r="O660" s="19"/>
      <c r="P660" s="19"/>
      <c r="Q660" s="19"/>
      <c r="R660" s="19"/>
      <c r="S660" s="19"/>
      <c r="T660" s="19"/>
      <c r="U660" s="1126"/>
      <c r="V660" s="1126"/>
      <c r="W660" s="1126"/>
      <c r="X660" s="1126"/>
      <c r="Y660" s="1126"/>
      <c r="Z660" s="1126"/>
      <c r="AA660" s="1126"/>
      <c r="AB660" s="1126"/>
      <c r="AC660" s="1126"/>
      <c r="AD660" s="1126"/>
      <c r="AE660" s="1126"/>
      <c r="AF660" s="1126"/>
      <c r="AG660" s="1126"/>
      <c r="AH660" s="1126"/>
      <c r="AI660" s="1126"/>
      <c r="AJ660" s="1126"/>
      <c r="AK660" s="1126"/>
      <c r="AL660" s="1126"/>
      <c r="AM660" s="1126"/>
      <c r="AN660" s="1126"/>
      <c r="AO660" s="1126"/>
      <c r="AP660" s="1126"/>
      <c r="AQ660" s="1126"/>
      <c r="AR660" s="1126"/>
      <c r="AS660" s="1179"/>
      <c r="AT660" s="1179"/>
      <c r="AU660" s="1179"/>
      <c r="AV660" s="1179"/>
      <c r="AW660" s="1179"/>
      <c r="AX660" s="1179"/>
      <c r="AY660" s="1179"/>
      <c r="AZ660" s="1179"/>
      <c r="BA660" s="1179"/>
      <c r="BB660" s="1179"/>
      <c r="BC660" s="1179"/>
      <c r="BD660" s="1179"/>
      <c r="BE660" s="1179"/>
      <c r="BF660" s="1179"/>
      <c r="BG660" s="1179"/>
      <c r="BH660" s="1179"/>
      <c r="BI660" s="1179"/>
      <c r="BJ660" s="1179"/>
      <c r="BK660" s="1179"/>
      <c r="BL660" s="1179"/>
      <c r="BM660" s="1179"/>
      <c r="BN660" s="1179"/>
      <c r="BO660" s="1179"/>
      <c r="BP660" s="1179"/>
      <c r="BQ660" s="1179"/>
      <c r="BR660" s="1179"/>
      <c r="BS660" s="1179"/>
      <c r="BT660" s="1179"/>
      <c r="BU660" s="1179"/>
      <c r="BV660" s="1179"/>
      <c r="BW660" s="1179"/>
      <c r="BX660" s="1179"/>
      <c r="BY660" s="1179"/>
      <c r="BZ660" s="1179"/>
      <c r="CA660" s="1179"/>
      <c r="CB660" s="1179"/>
      <c r="CC660" s="1179"/>
      <c r="CD660" s="1179"/>
      <c r="CE660" s="1179"/>
    </row>
    <row r="661" spans="1:83" s="27" customFormat="1" ht="15.75">
      <c r="A661" s="26"/>
      <c r="C661" s="168"/>
      <c r="D661" s="168"/>
      <c r="E661" s="764"/>
      <c r="F661" s="764"/>
      <c r="G661" s="764"/>
      <c r="H661" s="764"/>
      <c r="I661" s="764"/>
      <c r="J661" s="764"/>
      <c r="K661" s="764"/>
      <c r="L661" s="19"/>
      <c r="M661" s="19"/>
      <c r="N661" s="19"/>
      <c r="O661" s="19"/>
      <c r="P661" s="19"/>
      <c r="Q661" s="19"/>
      <c r="R661" s="19"/>
      <c r="S661" s="19"/>
      <c r="T661" s="19"/>
      <c r="U661" s="1126"/>
      <c r="V661" s="1126"/>
      <c r="W661" s="1126"/>
      <c r="X661" s="1126"/>
      <c r="Y661" s="1126"/>
      <c r="Z661" s="1126"/>
      <c r="AA661" s="1126"/>
      <c r="AB661" s="1126"/>
      <c r="AC661" s="1126"/>
      <c r="AD661" s="1126"/>
      <c r="AE661" s="1126"/>
      <c r="AF661" s="1126"/>
      <c r="AG661" s="1126"/>
      <c r="AH661" s="1126"/>
      <c r="AI661" s="1126"/>
      <c r="AJ661" s="1126"/>
      <c r="AK661" s="1126"/>
      <c r="AL661" s="1126"/>
      <c r="AM661" s="1126"/>
      <c r="AN661" s="1126"/>
      <c r="AO661" s="1126"/>
      <c r="AP661" s="1126"/>
      <c r="AQ661" s="1126"/>
      <c r="AR661" s="1126"/>
      <c r="AS661" s="1179"/>
      <c r="AT661" s="1179"/>
      <c r="AU661" s="1179"/>
      <c r="AV661" s="1179"/>
      <c r="AW661" s="1179"/>
      <c r="AX661" s="1179"/>
      <c r="AY661" s="1179"/>
      <c r="AZ661" s="1179"/>
      <c r="BA661" s="1179"/>
      <c r="BB661" s="1179"/>
      <c r="BC661" s="1179"/>
      <c r="BD661" s="1179"/>
      <c r="BE661" s="1179"/>
      <c r="BF661" s="1179"/>
      <c r="BG661" s="1179"/>
      <c r="BH661" s="1179"/>
      <c r="BI661" s="1179"/>
      <c r="BJ661" s="1179"/>
      <c r="BK661" s="1179"/>
      <c r="BL661" s="1179"/>
      <c r="BM661" s="1179"/>
      <c r="BN661" s="1179"/>
      <c r="BO661" s="1179"/>
      <c r="BP661" s="1179"/>
      <c r="BQ661" s="1179"/>
      <c r="BR661" s="1179"/>
      <c r="BS661" s="1179"/>
      <c r="BT661" s="1179"/>
      <c r="BU661" s="1179"/>
      <c r="BV661" s="1179"/>
      <c r="BW661" s="1179"/>
      <c r="BX661" s="1179"/>
      <c r="BY661" s="1179"/>
      <c r="BZ661" s="1179"/>
      <c r="CA661" s="1179"/>
      <c r="CB661" s="1179"/>
      <c r="CC661" s="1179"/>
      <c r="CD661" s="1179"/>
      <c r="CE661" s="1179"/>
    </row>
    <row r="662" spans="1:83" s="27" customFormat="1" ht="15.75">
      <c r="A662" s="26"/>
      <c r="C662" s="168"/>
      <c r="D662" s="168"/>
      <c r="E662" s="764"/>
      <c r="F662" s="764"/>
      <c r="G662" s="764"/>
      <c r="H662" s="764"/>
      <c r="I662" s="764"/>
      <c r="J662" s="764"/>
      <c r="K662" s="764"/>
      <c r="L662" s="19"/>
      <c r="M662" s="19"/>
      <c r="N662" s="19"/>
      <c r="O662" s="19"/>
      <c r="P662" s="19"/>
      <c r="Q662" s="19"/>
      <c r="R662" s="19"/>
      <c r="S662" s="19"/>
      <c r="T662" s="19"/>
      <c r="U662" s="1126"/>
      <c r="V662" s="1126"/>
      <c r="W662" s="1126"/>
      <c r="X662" s="1126"/>
      <c r="Y662" s="1126"/>
      <c r="Z662" s="1126"/>
      <c r="AA662" s="1126"/>
      <c r="AB662" s="1126"/>
      <c r="AC662" s="1126"/>
      <c r="AD662" s="1126"/>
      <c r="AE662" s="1126"/>
      <c r="AF662" s="1126"/>
      <c r="AG662" s="1126"/>
      <c r="AH662" s="1126"/>
      <c r="AI662" s="1126"/>
      <c r="AJ662" s="1126"/>
      <c r="AK662" s="1126"/>
      <c r="AL662" s="1126"/>
      <c r="AM662" s="1126"/>
      <c r="AN662" s="1126"/>
      <c r="AO662" s="1126"/>
      <c r="AP662" s="1126"/>
      <c r="AQ662" s="1126"/>
      <c r="AR662" s="1126"/>
      <c r="AS662" s="1179"/>
      <c r="AT662" s="1179"/>
      <c r="AU662" s="1179"/>
      <c r="AV662" s="1179"/>
      <c r="AW662" s="1179"/>
      <c r="AX662" s="1179"/>
      <c r="AY662" s="1179"/>
      <c r="AZ662" s="1179"/>
      <c r="BA662" s="1179"/>
      <c r="BB662" s="1179"/>
      <c r="BC662" s="1179"/>
      <c r="BD662" s="1179"/>
      <c r="BE662" s="1179"/>
      <c r="BF662" s="1179"/>
      <c r="BG662" s="1179"/>
      <c r="BH662" s="1179"/>
      <c r="BI662" s="1179"/>
      <c r="BJ662" s="1179"/>
      <c r="BK662" s="1179"/>
      <c r="BL662" s="1179"/>
      <c r="BM662" s="1179"/>
      <c r="BN662" s="1179"/>
      <c r="BO662" s="1179"/>
      <c r="BP662" s="1179"/>
      <c r="BQ662" s="1179"/>
      <c r="BR662" s="1179"/>
      <c r="BS662" s="1179"/>
      <c r="BT662" s="1179"/>
      <c r="BU662" s="1179"/>
      <c r="BV662" s="1179"/>
      <c r="BW662" s="1179"/>
      <c r="BX662" s="1179"/>
      <c r="BY662" s="1179"/>
      <c r="BZ662" s="1179"/>
      <c r="CA662" s="1179"/>
      <c r="CB662" s="1179"/>
      <c r="CC662" s="1179"/>
      <c r="CD662" s="1179"/>
      <c r="CE662" s="1179"/>
    </row>
    <row r="663" spans="1:83" s="27" customFormat="1" ht="15.75">
      <c r="A663" s="26"/>
      <c r="C663" s="168"/>
      <c r="D663" s="168"/>
      <c r="E663" s="764"/>
      <c r="F663" s="764"/>
      <c r="G663" s="764"/>
      <c r="H663" s="764"/>
      <c r="I663" s="764"/>
      <c r="J663" s="764"/>
      <c r="K663" s="764"/>
      <c r="L663" s="19"/>
      <c r="M663" s="19"/>
      <c r="N663" s="19"/>
      <c r="O663" s="19"/>
      <c r="P663" s="19"/>
      <c r="Q663" s="19"/>
      <c r="R663" s="19"/>
      <c r="S663" s="19"/>
      <c r="T663" s="19"/>
      <c r="U663" s="1126"/>
      <c r="V663" s="1126"/>
      <c r="W663" s="1126"/>
      <c r="X663" s="1126"/>
      <c r="Y663" s="1126"/>
      <c r="Z663" s="1126"/>
      <c r="AA663" s="1126"/>
      <c r="AB663" s="1126"/>
      <c r="AC663" s="1126"/>
      <c r="AD663" s="1126"/>
      <c r="AE663" s="1126"/>
      <c r="AF663" s="1126"/>
      <c r="AG663" s="1126"/>
      <c r="AH663" s="1126"/>
      <c r="AI663" s="1126"/>
      <c r="AJ663" s="1126"/>
      <c r="AK663" s="1126"/>
      <c r="AL663" s="1126"/>
      <c r="AM663" s="1126"/>
      <c r="AN663" s="1126"/>
      <c r="AO663" s="1126"/>
      <c r="AP663" s="1126"/>
      <c r="AQ663" s="1126"/>
      <c r="AR663" s="1126"/>
      <c r="AS663" s="1179"/>
      <c r="AT663" s="1179"/>
      <c r="AU663" s="1179"/>
      <c r="AV663" s="1179"/>
      <c r="AW663" s="1179"/>
      <c r="AX663" s="1179"/>
      <c r="AY663" s="1179"/>
      <c r="AZ663" s="1179"/>
      <c r="BA663" s="1179"/>
      <c r="BB663" s="1179"/>
      <c r="BC663" s="1179"/>
      <c r="BD663" s="1179"/>
      <c r="BE663" s="1179"/>
      <c r="BF663" s="1179"/>
      <c r="BG663" s="1179"/>
      <c r="BH663" s="1179"/>
      <c r="BI663" s="1179"/>
      <c r="BJ663" s="1179"/>
      <c r="BK663" s="1179"/>
      <c r="BL663" s="1179"/>
      <c r="BM663" s="1179"/>
      <c r="BN663" s="1179"/>
      <c r="BO663" s="1179"/>
      <c r="BP663" s="1179"/>
      <c r="BQ663" s="1179"/>
      <c r="BR663" s="1179"/>
      <c r="BS663" s="1179"/>
      <c r="BT663" s="1179"/>
      <c r="BU663" s="1179"/>
      <c r="BV663" s="1179"/>
      <c r="BW663" s="1179"/>
      <c r="BX663" s="1179"/>
      <c r="BY663" s="1179"/>
      <c r="BZ663" s="1179"/>
      <c r="CA663" s="1179"/>
      <c r="CB663" s="1179"/>
      <c r="CC663" s="1179"/>
      <c r="CD663" s="1179"/>
      <c r="CE663" s="1179"/>
    </row>
    <row r="664" spans="1:83" s="27" customFormat="1" ht="15.75">
      <c r="A664" s="26"/>
      <c r="C664" s="168"/>
      <c r="D664" s="168"/>
      <c r="E664" s="764"/>
      <c r="F664" s="764"/>
      <c r="G664" s="764"/>
      <c r="H664" s="764"/>
      <c r="I664" s="764"/>
      <c r="J664" s="764"/>
      <c r="K664" s="764"/>
      <c r="L664" s="19"/>
      <c r="M664" s="19"/>
      <c r="N664" s="19"/>
      <c r="O664" s="19"/>
      <c r="P664" s="19"/>
      <c r="Q664" s="19"/>
      <c r="R664" s="19"/>
      <c r="S664" s="19"/>
      <c r="T664" s="19"/>
      <c r="U664" s="1126"/>
      <c r="V664" s="1126"/>
      <c r="W664" s="1126"/>
      <c r="X664" s="1126"/>
      <c r="Y664" s="1126"/>
      <c r="Z664" s="1126"/>
      <c r="AA664" s="1126"/>
      <c r="AB664" s="1126"/>
      <c r="AC664" s="1126"/>
      <c r="AD664" s="1126"/>
      <c r="AE664" s="1126"/>
      <c r="AF664" s="1126"/>
      <c r="AG664" s="1126"/>
      <c r="AH664" s="1126"/>
      <c r="AI664" s="1126"/>
      <c r="AJ664" s="1126"/>
      <c r="AK664" s="1126"/>
      <c r="AL664" s="1126"/>
      <c r="AM664" s="1126"/>
      <c r="AN664" s="1126"/>
      <c r="AO664" s="1126"/>
      <c r="AP664" s="1126"/>
      <c r="AQ664" s="1126"/>
      <c r="AR664" s="1126"/>
      <c r="AS664" s="1179"/>
      <c r="AT664" s="1179"/>
      <c r="AU664" s="1179"/>
      <c r="AV664" s="1179"/>
      <c r="AW664" s="1179"/>
      <c r="AX664" s="1179"/>
      <c r="AY664" s="1179"/>
      <c r="AZ664" s="1179"/>
      <c r="BA664" s="1179"/>
      <c r="BB664" s="1179"/>
      <c r="BC664" s="1179"/>
      <c r="BD664" s="1179"/>
      <c r="BE664" s="1179"/>
      <c r="BF664" s="1179"/>
      <c r="BG664" s="1179"/>
      <c r="BH664" s="1179"/>
      <c r="BI664" s="1179"/>
      <c r="BJ664" s="1179"/>
      <c r="BK664" s="1179"/>
      <c r="BL664" s="1179"/>
      <c r="BM664" s="1179"/>
      <c r="BN664" s="1179"/>
      <c r="BO664" s="1179"/>
      <c r="BP664" s="1179"/>
      <c r="BQ664" s="1179"/>
      <c r="BR664" s="1179"/>
      <c r="BS664" s="1179"/>
      <c r="BT664" s="1179"/>
      <c r="BU664" s="1179"/>
      <c r="BV664" s="1179"/>
      <c r="BW664" s="1179"/>
      <c r="BX664" s="1179"/>
      <c r="BY664" s="1179"/>
      <c r="BZ664" s="1179"/>
      <c r="CA664" s="1179"/>
      <c r="CB664" s="1179"/>
      <c r="CC664" s="1179"/>
      <c r="CD664" s="1179"/>
      <c r="CE664" s="1179"/>
    </row>
    <row r="665" spans="1:83" s="27" customFormat="1" ht="15.75">
      <c r="A665" s="26"/>
      <c r="C665" s="168"/>
      <c r="D665" s="168"/>
      <c r="E665" s="764"/>
      <c r="F665" s="764"/>
      <c r="G665" s="764"/>
      <c r="H665" s="764"/>
      <c r="I665" s="764"/>
      <c r="J665" s="764"/>
      <c r="K665" s="764"/>
      <c r="L665" s="19"/>
      <c r="M665" s="19"/>
      <c r="N665" s="19"/>
      <c r="O665" s="19"/>
      <c r="P665" s="19"/>
      <c r="Q665" s="19"/>
      <c r="R665" s="19"/>
      <c r="S665" s="19"/>
      <c r="T665" s="19"/>
      <c r="U665" s="1126"/>
      <c r="V665" s="1126"/>
      <c r="W665" s="1126"/>
      <c r="X665" s="1126"/>
      <c r="Y665" s="1126"/>
      <c r="Z665" s="1126"/>
      <c r="AA665" s="1126"/>
      <c r="AB665" s="1126"/>
      <c r="AC665" s="1126"/>
      <c r="AD665" s="1126"/>
      <c r="AE665" s="1126"/>
      <c r="AF665" s="1126"/>
      <c r="AG665" s="1126"/>
      <c r="AH665" s="1126"/>
      <c r="AI665" s="1126"/>
      <c r="AJ665" s="1126"/>
      <c r="AK665" s="1126"/>
      <c r="AL665" s="1126"/>
      <c r="AM665" s="1126"/>
      <c r="AN665" s="1126"/>
      <c r="AO665" s="1126"/>
      <c r="AP665" s="1126"/>
      <c r="AQ665" s="1126"/>
      <c r="AR665" s="1126"/>
      <c r="AS665" s="1179"/>
      <c r="AT665" s="1179"/>
      <c r="AU665" s="1179"/>
      <c r="AV665" s="1179"/>
      <c r="AW665" s="1179"/>
      <c r="AX665" s="1179"/>
      <c r="AY665" s="1179"/>
      <c r="AZ665" s="1179"/>
      <c r="BA665" s="1179"/>
      <c r="BB665" s="1179"/>
      <c r="BC665" s="1179"/>
      <c r="BD665" s="1179"/>
      <c r="BE665" s="1179"/>
      <c r="BF665" s="1179"/>
      <c r="BG665" s="1179"/>
      <c r="BH665" s="1179"/>
      <c r="BI665" s="1179"/>
      <c r="BJ665" s="1179"/>
      <c r="BK665" s="1179"/>
      <c r="BL665" s="1179"/>
      <c r="BM665" s="1179"/>
      <c r="BN665" s="1179"/>
      <c r="BO665" s="1179"/>
      <c r="BP665" s="1179"/>
      <c r="BQ665" s="1179"/>
      <c r="BR665" s="1179"/>
      <c r="BS665" s="1179"/>
      <c r="BT665" s="1179"/>
      <c r="BU665" s="1179"/>
      <c r="BV665" s="1179"/>
      <c r="BW665" s="1179"/>
      <c r="BX665" s="1179"/>
      <c r="BY665" s="1179"/>
      <c r="BZ665" s="1179"/>
      <c r="CA665" s="1179"/>
      <c r="CB665" s="1179"/>
      <c r="CC665" s="1179"/>
      <c r="CD665" s="1179"/>
      <c r="CE665" s="1179"/>
    </row>
    <row r="666" spans="1:83" s="27" customFormat="1" ht="15.75">
      <c r="A666" s="26"/>
      <c r="C666" s="168"/>
      <c r="D666" s="168"/>
      <c r="E666" s="764"/>
      <c r="F666" s="764"/>
      <c r="G666" s="764"/>
      <c r="H666" s="764"/>
      <c r="I666" s="764"/>
      <c r="J666" s="764"/>
      <c r="K666" s="764"/>
      <c r="L666" s="19"/>
      <c r="M666" s="19"/>
      <c r="N666" s="19"/>
      <c r="O666" s="19"/>
      <c r="P666" s="19"/>
      <c r="Q666" s="19"/>
      <c r="R666" s="19"/>
      <c r="S666" s="19"/>
      <c r="T666" s="19"/>
      <c r="U666" s="1126"/>
      <c r="V666" s="1126"/>
      <c r="W666" s="1126"/>
      <c r="X666" s="1126"/>
      <c r="Y666" s="1126"/>
      <c r="Z666" s="1126"/>
      <c r="AA666" s="1126"/>
      <c r="AB666" s="1126"/>
      <c r="AC666" s="1126"/>
      <c r="AD666" s="1126"/>
      <c r="AE666" s="1126"/>
      <c r="AF666" s="1126"/>
      <c r="AG666" s="1126"/>
      <c r="AH666" s="1126"/>
      <c r="AI666" s="1126"/>
      <c r="AJ666" s="1126"/>
      <c r="AK666" s="1126"/>
      <c r="AL666" s="1126"/>
      <c r="AM666" s="1126"/>
      <c r="AN666" s="1126"/>
      <c r="AO666" s="1126"/>
      <c r="AP666" s="1126"/>
      <c r="AQ666" s="1126"/>
      <c r="AR666" s="1126"/>
      <c r="AS666" s="1179"/>
      <c r="AT666" s="1179"/>
      <c r="AU666" s="1179"/>
      <c r="AV666" s="1179"/>
      <c r="AW666" s="1179"/>
      <c r="AX666" s="1179"/>
      <c r="AY666" s="1179"/>
      <c r="AZ666" s="1179"/>
      <c r="BA666" s="1179"/>
      <c r="BB666" s="1179"/>
      <c r="BC666" s="1179"/>
      <c r="BD666" s="1179"/>
      <c r="BE666" s="1179"/>
      <c r="BF666" s="1179"/>
      <c r="BG666" s="1179"/>
      <c r="BH666" s="1179"/>
      <c r="BI666" s="1179"/>
      <c r="BJ666" s="1179"/>
      <c r="BK666" s="1179"/>
      <c r="BL666" s="1179"/>
      <c r="BM666" s="1179"/>
      <c r="BN666" s="1179"/>
      <c r="BO666" s="1179"/>
      <c r="BP666" s="1179"/>
      <c r="BQ666" s="1179"/>
      <c r="BR666" s="1179"/>
      <c r="BS666" s="1179"/>
      <c r="BT666" s="1179"/>
      <c r="BU666" s="1179"/>
      <c r="BV666" s="1179"/>
      <c r="BW666" s="1179"/>
      <c r="BX666" s="1179"/>
      <c r="BY666" s="1179"/>
      <c r="BZ666" s="1179"/>
      <c r="CA666" s="1179"/>
      <c r="CB666" s="1179"/>
      <c r="CC666" s="1179"/>
      <c r="CD666" s="1179"/>
      <c r="CE666" s="1179"/>
    </row>
    <row r="667" spans="1:83" s="27" customFormat="1" ht="15.75">
      <c r="A667" s="26"/>
      <c r="C667" s="168"/>
      <c r="D667" s="168"/>
      <c r="E667" s="764"/>
      <c r="F667" s="764"/>
      <c r="G667" s="764"/>
      <c r="H667" s="764"/>
      <c r="I667" s="764"/>
      <c r="J667" s="764"/>
      <c r="K667" s="764"/>
      <c r="L667" s="19"/>
      <c r="M667" s="19"/>
      <c r="N667" s="19"/>
      <c r="O667" s="19"/>
      <c r="P667" s="19"/>
      <c r="Q667" s="19"/>
      <c r="R667" s="19"/>
      <c r="S667" s="19"/>
      <c r="T667" s="19"/>
      <c r="U667" s="1126"/>
      <c r="V667" s="1126"/>
      <c r="W667" s="1126"/>
      <c r="X667" s="1126"/>
      <c r="Y667" s="1126"/>
      <c r="Z667" s="1126"/>
      <c r="AA667" s="1126"/>
      <c r="AB667" s="1126"/>
      <c r="AC667" s="1126"/>
      <c r="AD667" s="1126"/>
      <c r="AE667" s="1126"/>
      <c r="AF667" s="1126"/>
      <c r="AG667" s="1126"/>
      <c r="AH667" s="1126"/>
      <c r="AI667" s="1126"/>
      <c r="AJ667" s="1126"/>
      <c r="AK667" s="1126"/>
      <c r="AL667" s="1126"/>
      <c r="AM667" s="1126"/>
      <c r="AN667" s="1126"/>
      <c r="AO667" s="1126"/>
      <c r="AP667" s="1126"/>
      <c r="AQ667" s="1126"/>
      <c r="AR667" s="1126"/>
      <c r="AS667" s="1179"/>
      <c r="AT667" s="1179"/>
      <c r="AU667" s="1179"/>
      <c r="AV667" s="1179"/>
      <c r="AW667" s="1179"/>
      <c r="AX667" s="1179"/>
      <c r="AY667" s="1179"/>
      <c r="AZ667" s="1179"/>
      <c r="BA667" s="1179"/>
      <c r="BB667" s="1179"/>
      <c r="BC667" s="1179"/>
      <c r="BD667" s="1179"/>
      <c r="BE667" s="1179"/>
      <c r="BF667" s="1179"/>
      <c r="BG667" s="1179"/>
      <c r="BH667" s="1179"/>
      <c r="BI667" s="1179"/>
      <c r="BJ667" s="1179"/>
      <c r="BK667" s="1179"/>
      <c r="BL667" s="1179"/>
      <c r="BM667" s="1179"/>
      <c r="BN667" s="1179"/>
      <c r="BO667" s="1179"/>
      <c r="BP667" s="1179"/>
      <c r="BQ667" s="1179"/>
      <c r="BR667" s="1179"/>
      <c r="BS667" s="1179"/>
      <c r="BT667" s="1179"/>
      <c r="BU667" s="1179"/>
      <c r="BV667" s="1179"/>
      <c r="BW667" s="1179"/>
      <c r="BX667" s="1179"/>
      <c r="BY667" s="1179"/>
      <c r="BZ667" s="1179"/>
      <c r="CA667" s="1179"/>
      <c r="CB667" s="1179"/>
      <c r="CC667" s="1179"/>
      <c r="CD667" s="1179"/>
      <c r="CE667" s="1179"/>
    </row>
    <row r="668" spans="1:83" s="27" customFormat="1" ht="15.75">
      <c r="A668" s="26"/>
      <c r="C668" s="168"/>
      <c r="D668" s="168"/>
      <c r="E668" s="764"/>
      <c r="F668" s="764"/>
      <c r="G668" s="764"/>
      <c r="H668" s="764"/>
      <c r="I668" s="764"/>
      <c r="J668" s="764"/>
      <c r="K668" s="764"/>
      <c r="L668" s="19"/>
      <c r="M668" s="19"/>
      <c r="N668" s="19"/>
      <c r="O668" s="19"/>
      <c r="P668" s="19"/>
      <c r="Q668" s="19"/>
      <c r="R668" s="19"/>
      <c r="S668" s="19"/>
      <c r="T668" s="19"/>
      <c r="U668" s="1126"/>
      <c r="V668" s="1126"/>
      <c r="W668" s="1126"/>
      <c r="X668" s="1126"/>
      <c r="Y668" s="1126"/>
      <c r="Z668" s="1126"/>
      <c r="AA668" s="1126"/>
      <c r="AB668" s="1126"/>
      <c r="AC668" s="1126"/>
      <c r="AD668" s="1126"/>
      <c r="AE668" s="1126"/>
      <c r="AF668" s="1126"/>
      <c r="AG668" s="1126"/>
      <c r="AH668" s="1126"/>
      <c r="AI668" s="1126"/>
      <c r="AJ668" s="1126"/>
      <c r="AK668" s="1126"/>
      <c r="AL668" s="1126"/>
      <c r="AM668" s="1126"/>
      <c r="AN668" s="1126"/>
      <c r="AO668" s="1126"/>
      <c r="AP668" s="1126"/>
      <c r="AQ668" s="1126"/>
      <c r="AR668" s="1126"/>
      <c r="AS668" s="1179"/>
      <c r="AT668" s="1179"/>
      <c r="AU668" s="1179"/>
      <c r="AV668" s="1179"/>
      <c r="AW668" s="1179"/>
      <c r="AX668" s="1179"/>
      <c r="AY668" s="1179"/>
      <c r="AZ668" s="1179"/>
      <c r="BA668" s="1179"/>
      <c r="BB668" s="1179"/>
      <c r="BC668" s="1179"/>
      <c r="BD668" s="1179"/>
      <c r="BE668" s="1179"/>
      <c r="BF668" s="1179"/>
      <c r="BG668" s="1179"/>
      <c r="BH668" s="1179"/>
      <c r="BI668" s="1179"/>
      <c r="BJ668" s="1179"/>
      <c r="BK668" s="1179"/>
      <c r="BL668" s="1179"/>
      <c r="BM668" s="1179"/>
      <c r="BN668" s="1179"/>
      <c r="BO668" s="1179"/>
      <c r="BP668" s="1179"/>
      <c r="BQ668" s="1179"/>
      <c r="BR668" s="1179"/>
      <c r="BS668" s="1179"/>
      <c r="BT668" s="1179"/>
      <c r="BU668" s="1179"/>
      <c r="BV668" s="1179"/>
      <c r="BW668" s="1179"/>
      <c r="BX668" s="1179"/>
      <c r="BY668" s="1179"/>
      <c r="BZ668" s="1179"/>
      <c r="CA668" s="1179"/>
      <c r="CB668" s="1179"/>
      <c r="CC668" s="1179"/>
      <c r="CD668" s="1179"/>
      <c r="CE668" s="1179"/>
    </row>
    <row r="669" spans="1:83" s="27" customFormat="1" ht="15.75">
      <c r="A669" s="26"/>
      <c r="C669" s="168"/>
      <c r="D669" s="168"/>
      <c r="E669" s="764"/>
      <c r="F669" s="764"/>
      <c r="G669" s="764"/>
      <c r="H669" s="764"/>
      <c r="I669" s="764"/>
      <c r="J669" s="764"/>
      <c r="K669" s="764"/>
      <c r="L669" s="19"/>
      <c r="M669" s="19"/>
      <c r="N669" s="19"/>
      <c r="O669" s="19"/>
      <c r="P669" s="19"/>
      <c r="Q669" s="19"/>
      <c r="R669" s="19"/>
      <c r="S669" s="19"/>
      <c r="T669" s="19"/>
      <c r="U669" s="1126"/>
      <c r="V669" s="1126"/>
      <c r="W669" s="1126"/>
      <c r="X669" s="1126"/>
      <c r="Y669" s="1126"/>
      <c r="Z669" s="1126"/>
      <c r="AA669" s="1126"/>
      <c r="AB669" s="1126"/>
      <c r="AC669" s="1126"/>
      <c r="AD669" s="1126"/>
      <c r="AE669" s="1126"/>
      <c r="AF669" s="1126"/>
      <c r="AG669" s="1126"/>
      <c r="AH669" s="1126"/>
      <c r="AI669" s="1126"/>
      <c r="AJ669" s="1126"/>
      <c r="AK669" s="1126"/>
      <c r="AL669" s="1126"/>
      <c r="AM669" s="1126"/>
      <c r="AN669" s="1126"/>
      <c r="AO669" s="1126"/>
      <c r="AP669" s="1126"/>
      <c r="AQ669" s="1126"/>
      <c r="AR669" s="1126"/>
      <c r="AS669" s="1179"/>
      <c r="AT669" s="1179"/>
      <c r="AU669" s="1179"/>
      <c r="AV669" s="1179"/>
      <c r="AW669" s="1179"/>
      <c r="AX669" s="1179"/>
      <c r="AY669" s="1179"/>
      <c r="AZ669" s="1179"/>
      <c r="BA669" s="1179"/>
      <c r="BB669" s="1179"/>
      <c r="BC669" s="1179"/>
      <c r="BD669" s="1179"/>
      <c r="BE669" s="1179"/>
      <c r="BF669" s="1179"/>
      <c r="BG669" s="1179"/>
      <c r="BH669" s="1179"/>
      <c r="BI669" s="1179"/>
      <c r="BJ669" s="1179"/>
      <c r="BK669" s="1179"/>
      <c r="BL669" s="1179"/>
      <c r="BM669" s="1179"/>
      <c r="BN669" s="1179"/>
      <c r="BO669" s="1179"/>
      <c r="BP669" s="1179"/>
      <c r="BQ669" s="1179"/>
      <c r="BR669" s="1179"/>
      <c r="BS669" s="1179"/>
      <c r="BT669" s="1179"/>
      <c r="BU669" s="1179"/>
      <c r="BV669" s="1179"/>
      <c r="BW669" s="1179"/>
      <c r="BX669" s="1179"/>
      <c r="BY669" s="1179"/>
      <c r="BZ669" s="1179"/>
      <c r="CA669" s="1179"/>
      <c r="CB669" s="1179"/>
      <c r="CC669" s="1179"/>
      <c r="CD669" s="1179"/>
      <c r="CE669" s="1179"/>
    </row>
    <row r="670" spans="1:83" s="27" customFormat="1" ht="15.75">
      <c r="A670" s="26"/>
      <c r="C670" s="168"/>
      <c r="D670" s="168"/>
      <c r="E670" s="764"/>
      <c r="F670" s="764"/>
      <c r="G670" s="764"/>
      <c r="H670" s="764"/>
      <c r="I670" s="764"/>
      <c r="J670" s="764"/>
      <c r="K670" s="764"/>
      <c r="L670" s="19"/>
      <c r="M670" s="19"/>
      <c r="N670" s="19"/>
      <c r="O670" s="19"/>
      <c r="P670" s="19"/>
      <c r="Q670" s="19"/>
      <c r="R670" s="19"/>
      <c r="S670" s="19"/>
      <c r="T670" s="19"/>
      <c r="U670" s="1126"/>
      <c r="V670" s="1126"/>
      <c r="W670" s="1126"/>
      <c r="X670" s="1126"/>
      <c r="Y670" s="1126"/>
      <c r="Z670" s="1126"/>
      <c r="AA670" s="1126"/>
      <c r="AB670" s="1126"/>
      <c r="AC670" s="1126"/>
      <c r="AD670" s="1126"/>
      <c r="AE670" s="1126"/>
      <c r="AF670" s="1126"/>
      <c r="AG670" s="1126"/>
      <c r="AH670" s="1126"/>
      <c r="AI670" s="1126"/>
      <c r="AJ670" s="1126"/>
      <c r="AK670" s="1126"/>
      <c r="AL670" s="1126"/>
      <c r="AM670" s="1126"/>
      <c r="AN670" s="1126"/>
      <c r="AO670" s="1126"/>
      <c r="AP670" s="1126"/>
      <c r="AQ670" s="1126"/>
      <c r="AR670" s="1126"/>
      <c r="AS670" s="1179"/>
      <c r="AT670" s="1179"/>
      <c r="AU670" s="1179"/>
      <c r="AV670" s="1179"/>
      <c r="AW670" s="1179"/>
      <c r="AX670" s="1179"/>
      <c r="AY670" s="1179"/>
      <c r="AZ670" s="1179"/>
      <c r="BA670" s="1179"/>
      <c r="BB670" s="1179"/>
      <c r="BC670" s="1179"/>
      <c r="BD670" s="1179"/>
      <c r="BE670" s="1179"/>
      <c r="BF670" s="1179"/>
      <c r="BG670" s="1179"/>
      <c r="BH670" s="1179"/>
      <c r="BI670" s="1179"/>
      <c r="BJ670" s="1179"/>
      <c r="BK670" s="1179"/>
      <c r="BL670" s="1179"/>
      <c r="BM670" s="1179"/>
      <c r="BN670" s="1179"/>
      <c r="BO670" s="1179"/>
      <c r="BP670" s="1179"/>
      <c r="BQ670" s="1179"/>
      <c r="BR670" s="1179"/>
      <c r="BS670" s="1179"/>
      <c r="BT670" s="1179"/>
      <c r="BU670" s="1179"/>
      <c r="BV670" s="1179"/>
      <c r="BW670" s="1179"/>
      <c r="BX670" s="1179"/>
      <c r="BY670" s="1179"/>
      <c r="BZ670" s="1179"/>
      <c r="CA670" s="1179"/>
      <c r="CB670" s="1179"/>
      <c r="CC670" s="1179"/>
      <c r="CD670" s="1179"/>
      <c r="CE670" s="1179"/>
    </row>
    <row r="671" spans="1:83" s="27" customFormat="1" ht="15.75">
      <c r="A671" s="26"/>
      <c r="C671" s="168"/>
      <c r="D671" s="168"/>
      <c r="E671" s="764"/>
      <c r="F671" s="764"/>
      <c r="G671" s="764"/>
      <c r="H671" s="764"/>
      <c r="I671" s="764"/>
      <c r="J671" s="764"/>
      <c r="K671" s="764"/>
      <c r="L671" s="19"/>
      <c r="M671" s="19"/>
      <c r="N671" s="19"/>
      <c r="O671" s="19"/>
      <c r="P671" s="19"/>
      <c r="Q671" s="19"/>
      <c r="R671" s="19"/>
      <c r="S671" s="19"/>
      <c r="T671" s="19"/>
      <c r="U671" s="1126"/>
      <c r="V671" s="1126"/>
      <c r="W671" s="1126"/>
      <c r="X671" s="1126"/>
      <c r="Y671" s="1126"/>
      <c r="Z671" s="1126"/>
      <c r="AA671" s="1126"/>
      <c r="AB671" s="1126"/>
      <c r="AC671" s="1126"/>
      <c r="AD671" s="1126"/>
      <c r="AE671" s="1126"/>
      <c r="AF671" s="1126"/>
      <c r="AG671" s="1126"/>
      <c r="AH671" s="1126"/>
      <c r="AI671" s="1126"/>
      <c r="AJ671" s="1126"/>
      <c r="AK671" s="1126"/>
      <c r="AL671" s="1126"/>
      <c r="AM671" s="1126"/>
      <c r="AN671" s="1126"/>
      <c r="AO671" s="1126"/>
      <c r="AP671" s="1126"/>
      <c r="AQ671" s="1126"/>
      <c r="AR671" s="1126"/>
      <c r="AS671" s="1179"/>
      <c r="AT671" s="1179"/>
      <c r="AU671" s="1179"/>
      <c r="AV671" s="1179"/>
      <c r="AW671" s="1179"/>
      <c r="AX671" s="1179"/>
      <c r="AY671" s="1179"/>
      <c r="AZ671" s="1179"/>
      <c r="BA671" s="1179"/>
      <c r="BB671" s="1179"/>
      <c r="BC671" s="1179"/>
      <c r="BD671" s="1179"/>
      <c r="BE671" s="1179"/>
      <c r="BF671" s="1179"/>
      <c r="BG671" s="1179"/>
      <c r="BH671" s="1179"/>
      <c r="BI671" s="1179"/>
      <c r="BJ671" s="1179"/>
      <c r="BK671" s="1179"/>
      <c r="BL671" s="1179"/>
      <c r="BM671" s="1179"/>
      <c r="BN671" s="1179"/>
      <c r="BO671" s="1179"/>
      <c r="BP671" s="1179"/>
      <c r="BQ671" s="1179"/>
      <c r="BR671" s="1179"/>
      <c r="BS671" s="1179"/>
      <c r="BT671" s="1179"/>
      <c r="BU671" s="1179"/>
      <c r="BV671" s="1179"/>
      <c r="BW671" s="1179"/>
      <c r="BX671" s="1179"/>
      <c r="BY671" s="1179"/>
      <c r="BZ671" s="1179"/>
      <c r="CA671" s="1179"/>
      <c r="CB671" s="1179"/>
      <c r="CC671" s="1179"/>
      <c r="CD671" s="1179"/>
      <c r="CE671" s="1179"/>
    </row>
    <row r="672" spans="1:83" s="27" customFormat="1" ht="15.75">
      <c r="A672" s="26"/>
      <c r="C672" s="168"/>
      <c r="D672" s="168"/>
      <c r="E672" s="764"/>
      <c r="F672" s="764"/>
      <c r="G672" s="764"/>
      <c r="H672" s="764"/>
      <c r="I672" s="764"/>
      <c r="J672" s="764"/>
      <c r="K672" s="764"/>
      <c r="L672" s="19"/>
      <c r="M672" s="19"/>
      <c r="N672" s="19"/>
      <c r="O672" s="19"/>
      <c r="P672" s="19"/>
      <c r="Q672" s="19"/>
      <c r="R672" s="19"/>
      <c r="S672" s="19"/>
      <c r="T672" s="19"/>
      <c r="U672" s="1126"/>
      <c r="V672" s="1126"/>
      <c r="W672" s="1126"/>
      <c r="X672" s="1126"/>
      <c r="Y672" s="1126"/>
      <c r="Z672" s="1126"/>
      <c r="AA672" s="1126"/>
      <c r="AB672" s="1126"/>
      <c r="AC672" s="1126"/>
      <c r="AD672" s="1126"/>
      <c r="AE672" s="1126"/>
      <c r="AF672" s="1126"/>
      <c r="AG672" s="1126"/>
      <c r="AH672" s="1126"/>
      <c r="AI672" s="1126"/>
      <c r="AJ672" s="1126"/>
      <c r="AK672" s="1126"/>
      <c r="AL672" s="1126"/>
      <c r="AM672" s="1126"/>
      <c r="AN672" s="1126"/>
      <c r="AO672" s="1126"/>
      <c r="AP672" s="1126"/>
      <c r="AQ672" s="1126"/>
      <c r="AR672" s="1126"/>
      <c r="AS672" s="1179"/>
      <c r="AT672" s="1179"/>
      <c r="AU672" s="1179"/>
      <c r="AV672" s="1179"/>
      <c r="AW672" s="1179"/>
      <c r="AX672" s="1179"/>
      <c r="AY672" s="1179"/>
      <c r="AZ672" s="1179"/>
      <c r="BA672" s="1179"/>
      <c r="BB672" s="1179"/>
      <c r="BC672" s="1179"/>
      <c r="BD672" s="1179"/>
      <c r="BE672" s="1179"/>
      <c r="BF672" s="1179"/>
      <c r="BG672" s="1179"/>
      <c r="BH672" s="1179"/>
      <c r="BI672" s="1179"/>
      <c r="BJ672" s="1179"/>
      <c r="BK672" s="1179"/>
      <c r="BL672" s="1179"/>
      <c r="BM672" s="1179"/>
      <c r="BN672" s="1179"/>
      <c r="BO672" s="1179"/>
      <c r="BP672" s="1179"/>
      <c r="BQ672" s="1179"/>
      <c r="BR672" s="1179"/>
      <c r="BS672" s="1179"/>
      <c r="BT672" s="1179"/>
      <c r="BU672" s="1179"/>
      <c r="BV672" s="1179"/>
      <c r="BW672" s="1179"/>
      <c r="BX672" s="1179"/>
      <c r="BY672" s="1179"/>
      <c r="BZ672" s="1179"/>
      <c r="CA672" s="1179"/>
      <c r="CB672" s="1179"/>
      <c r="CC672" s="1179"/>
      <c r="CD672" s="1179"/>
      <c r="CE672" s="1179"/>
    </row>
    <row r="673" spans="1:83" s="27" customFormat="1" ht="15.75">
      <c r="A673" s="26"/>
      <c r="C673" s="168"/>
      <c r="D673" s="168"/>
      <c r="E673" s="764"/>
      <c r="F673" s="764"/>
      <c r="G673" s="764"/>
      <c r="H673" s="764"/>
      <c r="I673" s="764"/>
      <c r="J673" s="764"/>
      <c r="K673" s="764"/>
      <c r="L673" s="19"/>
      <c r="M673" s="19"/>
      <c r="N673" s="19"/>
      <c r="O673" s="19"/>
      <c r="P673" s="19"/>
      <c r="Q673" s="19"/>
      <c r="R673" s="19"/>
      <c r="S673" s="19"/>
      <c r="T673" s="19"/>
      <c r="U673" s="1126"/>
      <c r="V673" s="1126"/>
      <c r="W673" s="1126"/>
      <c r="X673" s="1126"/>
      <c r="Y673" s="1126"/>
      <c r="Z673" s="1126"/>
      <c r="AA673" s="1126"/>
      <c r="AB673" s="1126"/>
      <c r="AC673" s="1126"/>
      <c r="AD673" s="1126"/>
      <c r="AE673" s="1126"/>
      <c r="AF673" s="1126"/>
      <c r="AG673" s="1126"/>
      <c r="AH673" s="1126"/>
      <c r="AI673" s="1126"/>
      <c r="AJ673" s="1126"/>
      <c r="AK673" s="1126"/>
      <c r="AL673" s="1126"/>
      <c r="AM673" s="1126"/>
      <c r="AN673" s="1126"/>
      <c r="AO673" s="1126"/>
      <c r="AP673" s="1126"/>
      <c r="AQ673" s="1126"/>
      <c r="AR673" s="1126"/>
      <c r="AS673" s="1179"/>
      <c r="AT673" s="1179"/>
      <c r="AU673" s="1179"/>
      <c r="AV673" s="1179"/>
      <c r="AW673" s="1179"/>
      <c r="AX673" s="1179"/>
      <c r="AY673" s="1179"/>
      <c r="AZ673" s="1179"/>
      <c r="BA673" s="1179"/>
      <c r="BB673" s="1179"/>
      <c r="BC673" s="1179"/>
      <c r="BD673" s="1179"/>
      <c r="BE673" s="1179"/>
      <c r="BF673" s="1179"/>
      <c r="BG673" s="1179"/>
      <c r="BH673" s="1179"/>
      <c r="BI673" s="1179"/>
      <c r="BJ673" s="1179"/>
      <c r="BK673" s="1179"/>
      <c r="BL673" s="1179"/>
      <c r="BM673" s="1179"/>
      <c r="BN673" s="1179"/>
      <c r="BO673" s="1179"/>
      <c r="BP673" s="1179"/>
      <c r="BQ673" s="1179"/>
      <c r="BR673" s="1179"/>
      <c r="BS673" s="1179"/>
      <c r="BT673" s="1179"/>
      <c r="BU673" s="1179"/>
      <c r="BV673" s="1179"/>
      <c r="BW673" s="1179"/>
      <c r="BX673" s="1179"/>
      <c r="BY673" s="1179"/>
      <c r="BZ673" s="1179"/>
      <c r="CA673" s="1179"/>
      <c r="CB673" s="1179"/>
      <c r="CC673" s="1179"/>
      <c r="CD673" s="1179"/>
      <c r="CE673" s="1179"/>
    </row>
    <row r="674" spans="1:83" s="27" customFormat="1" ht="15.75">
      <c r="A674" s="26"/>
      <c r="C674" s="168"/>
      <c r="D674" s="168"/>
      <c r="E674" s="764"/>
      <c r="F674" s="764"/>
      <c r="G674" s="764"/>
      <c r="H674" s="764"/>
      <c r="I674" s="764"/>
      <c r="J674" s="764"/>
      <c r="K674" s="764"/>
      <c r="L674" s="19"/>
      <c r="M674" s="19"/>
      <c r="N674" s="19"/>
      <c r="O674" s="19"/>
      <c r="P674" s="19"/>
      <c r="Q674" s="19"/>
      <c r="R674" s="19"/>
      <c r="S674" s="19"/>
      <c r="T674" s="19"/>
      <c r="U674" s="1126"/>
      <c r="V674" s="1126"/>
      <c r="W674" s="1126"/>
      <c r="X674" s="1126"/>
      <c r="Y674" s="1126"/>
      <c r="Z674" s="1126"/>
      <c r="AA674" s="1126"/>
      <c r="AB674" s="1126"/>
      <c r="AC674" s="1126"/>
      <c r="AD674" s="1126"/>
      <c r="AE674" s="1126"/>
      <c r="AF674" s="1126"/>
      <c r="AG674" s="1126"/>
      <c r="AH674" s="1126"/>
      <c r="AI674" s="1126"/>
      <c r="AJ674" s="1126"/>
      <c r="AK674" s="1126"/>
      <c r="AL674" s="1126"/>
      <c r="AM674" s="1126"/>
      <c r="AN674" s="1126"/>
      <c r="AO674" s="1126"/>
      <c r="AP674" s="1126"/>
      <c r="AQ674" s="1126"/>
      <c r="AR674" s="1126"/>
      <c r="AS674" s="1179"/>
      <c r="AT674" s="1179"/>
      <c r="AU674" s="1179"/>
      <c r="AV674" s="1179"/>
      <c r="AW674" s="1179"/>
      <c r="AX674" s="1179"/>
      <c r="AY674" s="1179"/>
      <c r="AZ674" s="1179"/>
      <c r="BA674" s="1179"/>
      <c r="BB674" s="1179"/>
      <c r="BC674" s="1179"/>
      <c r="BD674" s="1179"/>
      <c r="BE674" s="1179"/>
      <c r="BF674" s="1179"/>
      <c r="BG674" s="1179"/>
      <c r="BH674" s="1179"/>
      <c r="BI674" s="1179"/>
      <c r="BJ674" s="1179"/>
      <c r="BK674" s="1179"/>
      <c r="BL674" s="1179"/>
      <c r="BM674" s="1179"/>
      <c r="BN674" s="1179"/>
      <c r="BO674" s="1179"/>
      <c r="BP674" s="1179"/>
      <c r="BQ674" s="1179"/>
      <c r="BR674" s="1179"/>
      <c r="BS674" s="1179"/>
      <c r="BT674" s="1179"/>
      <c r="BU674" s="1179"/>
      <c r="BV674" s="1179"/>
      <c r="BW674" s="1179"/>
      <c r="BX674" s="1179"/>
      <c r="BY674" s="1179"/>
      <c r="BZ674" s="1179"/>
      <c r="CA674" s="1179"/>
      <c r="CB674" s="1179"/>
      <c r="CC674" s="1179"/>
      <c r="CD674" s="1179"/>
      <c r="CE674" s="1179"/>
    </row>
    <row r="675" spans="1:83" s="27" customFormat="1" ht="15.75">
      <c r="A675" s="26"/>
      <c r="C675" s="168"/>
      <c r="D675" s="168"/>
      <c r="E675" s="764"/>
      <c r="F675" s="764"/>
      <c r="G675" s="764"/>
      <c r="H675" s="764"/>
      <c r="I675" s="764"/>
      <c r="J675" s="764"/>
      <c r="K675" s="764"/>
      <c r="L675" s="19"/>
      <c r="M675" s="19"/>
      <c r="N675" s="19"/>
      <c r="O675" s="19"/>
      <c r="P675" s="19"/>
      <c r="Q675" s="19"/>
      <c r="R675" s="19"/>
      <c r="S675" s="19"/>
      <c r="T675" s="19"/>
      <c r="U675" s="1126"/>
      <c r="V675" s="1126"/>
      <c r="W675" s="1126"/>
      <c r="X675" s="1126"/>
      <c r="Y675" s="1126"/>
      <c r="Z675" s="1126"/>
      <c r="AA675" s="1126"/>
      <c r="AB675" s="1126"/>
      <c r="AC675" s="1126"/>
      <c r="AD675" s="1126"/>
      <c r="AE675" s="1126"/>
      <c r="AF675" s="1126"/>
      <c r="AG675" s="1126"/>
      <c r="AH675" s="1126"/>
      <c r="AI675" s="1126"/>
      <c r="AJ675" s="1126"/>
      <c r="AK675" s="1126"/>
      <c r="AL675" s="1126"/>
      <c r="AM675" s="1126"/>
      <c r="AN675" s="1126"/>
      <c r="AO675" s="1126"/>
      <c r="AP675" s="1126"/>
      <c r="AQ675" s="1126"/>
      <c r="AR675" s="1126"/>
      <c r="AS675" s="1179"/>
      <c r="AT675" s="1179"/>
      <c r="AU675" s="1179"/>
      <c r="AV675" s="1179"/>
      <c r="AW675" s="1179"/>
      <c r="AX675" s="1179"/>
      <c r="AY675" s="1179"/>
      <c r="AZ675" s="1179"/>
      <c r="BA675" s="1179"/>
      <c r="BB675" s="1179"/>
      <c r="BC675" s="1179"/>
      <c r="BD675" s="1179"/>
      <c r="BE675" s="1179"/>
      <c r="BF675" s="1179"/>
      <c r="BG675" s="1179"/>
      <c r="BH675" s="1179"/>
      <c r="BI675" s="1179"/>
      <c r="BJ675" s="1179"/>
      <c r="BK675" s="1179"/>
      <c r="BL675" s="1179"/>
      <c r="BM675" s="1179"/>
      <c r="BN675" s="1179"/>
      <c r="BO675" s="1179"/>
      <c r="BP675" s="1179"/>
      <c r="BQ675" s="1179"/>
      <c r="BR675" s="1179"/>
      <c r="BS675" s="1179"/>
      <c r="BT675" s="1179"/>
      <c r="BU675" s="1179"/>
      <c r="BV675" s="1179"/>
      <c r="BW675" s="1179"/>
      <c r="BX675" s="1179"/>
      <c r="BY675" s="1179"/>
      <c r="BZ675" s="1179"/>
      <c r="CA675" s="1179"/>
      <c r="CB675" s="1179"/>
      <c r="CC675" s="1179"/>
      <c r="CD675" s="1179"/>
      <c r="CE675" s="1179"/>
    </row>
    <row r="676" spans="1:83" s="27" customFormat="1" ht="15.75">
      <c r="A676" s="26"/>
      <c r="C676" s="168"/>
      <c r="D676" s="168"/>
      <c r="E676" s="764"/>
      <c r="F676" s="764"/>
      <c r="G676" s="764"/>
      <c r="H676" s="764"/>
      <c r="I676" s="764"/>
      <c r="J676" s="764"/>
      <c r="K676" s="764"/>
      <c r="L676" s="19"/>
      <c r="M676" s="19"/>
      <c r="N676" s="19"/>
      <c r="O676" s="19"/>
      <c r="P676" s="19"/>
      <c r="Q676" s="19"/>
      <c r="R676" s="19"/>
      <c r="S676" s="19"/>
      <c r="T676" s="19"/>
      <c r="U676" s="1126"/>
      <c r="V676" s="1126"/>
      <c r="W676" s="1126"/>
      <c r="X676" s="1126"/>
      <c r="Y676" s="1126"/>
      <c r="Z676" s="1126"/>
      <c r="AA676" s="1126"/>
      <c r="AB676" s="1126"/>
      <c r="AC676" s="1126"/>
      <c r="AD676" s="1126"/>
      <c r="AE676" s="1126"/>
      <c r="AF676" s="1126"/>
      <c r="AG676" s="1126"/>
      <c r="AH676" s="1126"/>
      <c r="AI676" s="1126"/>
      <c r="AJ676" s="1126"/>
      <c r="AK676" s="1126"/>
      <c r="AL676" s="1126"/>
      <c r="AM676" s="1126"/>
      <c r="AN676" s="1126"/>
      <c r="AO676" s="1126"/>
      <c r="AP676" s="1126"/>
      <c r="AQ676" s="1126"/>
      <c r="AR676" s="1126"/>
      <c r="AS676" s="1179"/>
      <c r="AT676" s="1179"/>
      <c r="AU676" s="1179"/>
      <c r="AV676" s="1179"/>
      <c r="AW676" s="1179"/>
      <c r="AX676" s="1179"/>
      <c r="AY676" s="1179"/>
      <c r="AZ676" s="1179"/>
      <c r="BA676" s="1179"/>
      <c r="BB676" s="1179"/>
      <c r="BC676" s="1179"/>
      <c r="BD676" s="1179"/>
      <c r="BE676" s="1179"/>
      <c r="BF676" s="1179"/>
      <c r="BG676" s="1179"/>
      <c r="BH676" s="1179"/>
      <c r="BI676" s="1179"/>
      <c r="BJ676" s="1179"/>
      <c r="BK676" s="1179"/>
      <c r="BL676" s="1179"/>
      <c r="BM676" s="1179"/>
      <c r="BN676" s="1179"/>
      <c r="BO676" s="1179"/>
      <c r="BP676" s="1179"/>
      <c r="BQ676" s="1179"/>
      <c r="BR676" s="1179"/>
      <c r="BS676" s="1179"/>
      <c r="BT676" s="1179"/>
      <c r="BU676" s="1179"/>
      <c r="BV676" s="1179"/>
      <c r="BW676" s="1179"/>
      <c r="BX676" s="1179"/>
      <c r="BY676" s="1179"/>
      <c r="BZ676" s="1179"/>
      <c r="CA676" s="1179"/>
      <c r="CB676" s="1179"/>
      <c r="CC676" s="1179"/>
      <c r="CD676" s="1179"/>
      <c r="CE676" s="1179"/>
    </row>
    <row r="677" spans="1:83" s="27" customFormat="1" ht="15.75">
      <c r="A677" s="26"/>
      <c r="C677" s="168"/>
      <c r="D677" s="168"/>
      <c r="E677" s="764"/>
      <c r="F677" s="764"/>
      <c r="G677" s="764"/>
      <c r="H677" s="764"/>
      <c r="I677" s="764"/>
      <c r="J677" s="764"/>
      <c r="K677" s="764"/>
      <c r="L677" s="19"/>
      <c r="M677" s="19"/>
      <c r="N677" s="19"/>
      <c r="O677" s="19"/>
      <c r="P677" s="19"/>
      <c r="Q677" s="19"/>
      <c r="R677" s="19"/>
      <c r="S677" s="19"/>
      <c r="T677" s="19"/>
      <c r="U677" s="1126"/>
      <c r="V677" s="1126"/>
      <c r="W677" s="1126"/>
      <c r="X677" s="1126"/>
      <c r="Y677" s="1126"/>
      <c r="Z677" s="1126"/>
      <c r="AA677" s="1126"/>
      <c r="AB677" s="1126"/>
      <c r="AC677" s="1126"/>
      <c r="AD677" s="1126"/>
      <c r="AE677" s="1126"/>
      <c r="AF677" s="1126"/>
      <c r="AG677" s="1126"/>
      <c r="AH677" s="1126"/>
      <c r="AI677" s="1126"/>
      <c r="AJ677" s="1126"/>
      <c r="AK677" s="1126"/>
      <c r="AL677" s="1126"/>
      <c r="AM677" s="1126"/>
      <c r="AN677" s="1126"/>
      <c r="AO677" s="1126"/>
      <c r="AP677" s="1126"/>
      <c r="AQ677" s="1126"/>
      <c r="AR677" s="1126"/>
      <c r="AS677" s="1179"/>
      <c r="AT677" s="1179"/>
      <c r="AU677" s="1179"/>
      <c r="AV677" s="1179"/>
      <c r="AW677" s="1179"/>
      <c r="AX677" s="1179"/>
      <c r="AY677" s="1179"/>
      <c r="AZ677" s="1179"/>
      <c r="BA677" s="1179"/>
      <c r="BB677" s="1179"/>
      <c r="BC677" s="1179"/>
      <c r="BD677" s="1179"/>
      <c r="BE677" s="1179"/>
      <c r="BF677" s="1179"/>
      <c r="BG677" s="1179"/>
      <c r="BH677" s="1179"/>
      <c r="BI677" s="1179"/>
      <c r="BJ677" s="1179"/>
      <c r="BK677" s="1179"/>
      <c r="BL677" s="1179"/>
      <c r="BM677" s="1179"/>
      <c r="BN677" s="1179"/>
      <c r="BO677" s="1179"/>
      <c r="BP677" s="1179"/>
      <c r="BQ677" s="1179"/>
      <c r="BR677" s="1179"/>
      <c r="BS677" s="1179"/>
      <c r="BT677" s="1179"/>
      <c r="BU677" s="1179"/>
      <c r="BV677" s="1179"/>
      <c r="BW677" s="1179"/>
      <c r="BX677" s="1179"/>
      <c r="BY677" s="1179"/>
      <c r="BZ677" s="1179"/>
      <c r="CA677" s="1179"/>
      <c r="CB677" s="1179"/>
      <c r="CC677" s="1179"/>
      <c r="CD677" s="1179"/>
      <c r="CE677" s="1179"/>
    </row>
    <row r="678" spans="1:83" s="27" customFormat="1" ht="15.75">
      <c r="A678" s="26"/>
      <c r="C678" s="168"/>
      <c r="D678" s="168"/>
      <c r="E678" s="764"/>
      <c r="F678" s="764"/>
      <c r="G678" s="764"/>
      <c r="H678" s="764"/>
      <c r="I678" s="764"/>
      <c r="J678" s="764"/>
      <c r="K678" s="764"/>
      <c r="L678" s="19"/>
      <c r="M678" s="19"/>
      <c r="N678" s="19"/>
      <c r="O678" s="19"/>
      <c r="P678" s="19"/>
      <c r="Q678" s="19"/>
      <c r="R678" s="19"/>
      <c r="S678" s="19"/>
      <c r="T678" s="19"/>
      <c r="U678" s="1126"/>
      <c r="V678" s="1126"/>
      <c r="W678" s="1126"/>
      <c r="X678" s="1126"/>
      <c r="Y678" s="1126"/>
      <c r="Z678" s="1126"/>
      <c r="AA678" s="1126"/>
      <c r="AB678" s="1126"/>
      <c r="AC678" s="1126"/>
      <c r="AD678" s="1126"/>
      <c r="AE678" s="1126"/>
      <c r="AF678" s="1126"/>
      <c r="AG678" s="1126"/>
      <c r="AH678" s="1126"/>
      <c r="AI678" s="1126"/>
      <c r="AJ678" s="1126"/>
      <c r="AK678" s="1126"/>
      <c r="AL678" s="1126"/>
      <c r="AM678" s="1126"/>
      <c r="AN678" s="1126"/>
      <c r="AO678" s="1126"/>
      <c r="AP678" s="1126"/>
      <c r="AQ678" s="1126"/>
      <c r="AR678" s="1126"/>
      <c r="AS678" s="1179"/>
      <c r="AT678" s="1179"/>
      <c r="AU678" s="1179"/>
      <c r="AV678" s="1179"/>
      <c r="AW678" s="1179"/>
      <c r="AX678" s="1179"/>
      <c r="AY678" s="1179"/>
      <c r="AZ678" s="1179"/>
      <c r="BA678" s="1179"/>
      <c r="BB678" s="1179"/>
      <c r="BC678" s="1179"/>
      <c r="BD678" s="1179"/>
      <c r="BE678" s="1179"/>
      <c r="BF678" s="1179"/>
      <c r="BG678" s="1179"/>
      <c r="BH678" s="1179"/>
      <c r="BI678" s="1179"/>
      <c r="BJ678" s="1179"/>
      <c r="BK678" s="1179"/>
      <c r="BL678" s="1179"/>
      <c r="BM678" s="1179"/>
      <c r="BN678" s="1179"/>
      <c r="BO678" s="1179"/>
      <c r="BP678" s="1179"/>
      <c r="BQ678" s="1179"/>
      <c r="BR678" s="1179"/>
      <c r="BS678" s="1179"/>
      <c r="BT678" s="1179"/>
      <c r="BU678" s="1179"/>
      <c r="BV678" s="1179"/>
      <c r="BW678" s="1179"/>
      <c r="BX678" s="1179"/>
      <c r="BY678" s="1179"/>
      <c r="BZ678" s="1179"/>
      <c r="CA678" s="1179"/>
      <c r="CB678" s="1179"/>
      <c r="CC678" s="1179"/>
      <c r="CD678" s="1179"/>
      <c r="CE678" s="1179"/>
    </row>
    <row r="679" spans="1:83" s="27" customFormat="1" ht="15.75">
      <c r="A679" s="26"/>
      <c r="C679" s="168"/>
      <c r="D679" s="168"/>
      <c r="E679" s="764"/>
      <c r="F679" s="764"/>
      <c r="G679" s="764"/>
      <c r="H679" s="764"/>
      <c r="I679" s="764"/>
      <c r="J679" s="764"/>
      <c r="K679" s="764"/>
      <c r="L679" s="19"/>
      <c r="M679" s="19"/>
      <c r="N679" s="19"/>
      <c r="O679" s="19"/>
      <c r="P679" s="19"/>
      <c r="Q679" s="19"/>
      <c r="R679" s="19"/>
      <c r="S679" s="19"/>
      <c r="T679" s="19"/>
      <c r="U679" s="1126"/>
      <c r="V679" s="1126"/>
      <c r="W679" s="1126"/>
      <c r="X679" s="1126"/>
      <c r="Y679" s="1126"/>
      <c r="Z679" s="1126"/>
      <c r="AA679" s="1126"/>
      <c r="AB679" s="1126"/>
      <c r="AC679" s="1126"/>
      <c r="AD679" s="1126"/>
      <c r="AE679" s="1126"/>
      <c r="AF679" s="1126"/>
      <c r="AG679" s="1126"/>
      <c r="AH679" s="1126"/>
      <c r="AI679" s="1126"/>
      <c r="AJ679" s="1126"/>
      <c r="AK679" s="1126"/>
      <c r="AL679" s="1126"/>
      <c r="AM679" s="1126"/>
      <c r="AN679" s="1126"/>
      <c r="AO679" s="1126"/>
      <c r="AP679" s="1126"/>
      <c r="AQ679" s="1126"/>
      <c r="AR679" s="1126"/>
      <c r="AS679" s="1179"/>
      <c r="AT679" s="1179"/>
      <c r="AU679" s="1179"/>
      <c r="AV679" s="1179"/>
      <c r="AW679" s="1179"/>
      <c r="AX679" s="1179"/>
      <c r="AY679" s="1179"/>
      <c r="AZ679" s="1179"/>
      <c r="BA679" s="1179"/>
      <c r="BB679" s="1179"/>
      <c r="BC679" s="1179"/>
      <c r="BD679" s="1179"/>
      <c r="BE679" s="1179"/>
      <c r="BF679" s="1179"/>
      <c r="BG679" s="1179"/>
      <c r="BH679" s="1179"/>
      <c r="BI679" s="1179"/>
      <c r="BJ679" s="1179"/>
      <c r="BK679" s="1179"/>
      <c r="BL679" s="1179"/>
      <c r="BM679" s="1179"/>
      <c r="BN679" s="1179"/>
      <c r="BO679" s="1179"/>
      <c r="BP679" s="1179"/>
      <c r="BQ679" s="1179"/>
      <c r="BR679" s="1179"/>
      <c r="BS679" s="1179"/>
      <c r="BT679" s="1179"/>
      <c r="BU679" s="1179"/>
      <c r="BV679" s="1179"/>
      <c r="BW679" s="1179"/>
      <c r="BX679" s="1179"/>
      <c r="BY679" s="1179"/>
      <c r="BZ679" s="1179"/>
      <c r="CA679" s="1179"/>
      <c r="CB679" s="1179"/>
      <c r="CC679" s="1179"/>
      <c r="CD679" s="1179"/>
      <c r="CE679" s="1179"/>
    </row>
    <row r="680" spans="1:83" s="27" customFormat="1" ht="15.75">
      <c r="A680" s="26"/>
      <c r="C680" s="168"/>
      <c r="D680" s="168"/>
      <c r="E680" s="764"/>
      <c r="F680" s="764"/>
      <c r="G680" s="764"/>
      <c r="H680" s="764"/>
      <c r="I680" s="764"/>
      <c r="J680" s="764"/>
      <c r="K680" s="764"/>
      <c r="L680" s="19"/>
      <c r="M680" s="19"/>
      <c r="N680" s="19"/>
      <c r="O680" s="19"/>
      <c r="P680" s="19"/>
      <c r="Q680" s="19"/>
      <c r="R680" s="19"/>
      <c r="S680" s="19"/>
      <c r="T680" s="19"/>
      <c r="U680" s="1126"/>
      <c r="V680" s="1126"/>
      <c r="W680" s="1126"/>
      <c r="X680" s="1126"/>
      <c r="Y680" s="1126"/>
      <c r="Z680" s="1126"/>
      <c r="AA680" s="1126"/>
      <c r="AB680" s="1126"/>
      <c r="AC680" s="1126"/>
      <c r="AD680" s="1126"/>
      <c r="AE680" s="1126"/>
      <c r="AF680" s="1126"/>
      <c r="AG680" s="1126"/>
      <c r="AH680" s="1126"/>
      <c r="AI680" s="1126"/>
      <c r="AJ680" s="1126"/>
      <c r="AK680" s="1126"/>
      <c r="AL680" s="1126"/>
      <c r="AM680" s="1126"/>
      <c r="AN680" s="1126"/>
      <c r="AO680" s="1126"/>
      <c r="AP680" s="1126"/>
      <c r="AQ680" s="1126"/>
      <c r="AR680" s="1126"/>
      <c r="AS680" s="1179"/>
      <c r="AT680" s="1179"/>
      <c r="AU680" s="1179"/>
      <c r="AV680" s="1179"/>
      <c r="AW680" s="1179"/>
      <c r="AX680" s="1179"/>
      <c r="AY680" s="1179"/>
      <c r="AZ680" s="1179"/>
      <c r="BA680" s="1179"/>
      <c r="BB680" s="1179"/>
      <c r="BC680" s="1179"/>
      <c r="BD680" s="1179"/>
      <c r="BE680" s="1179"/>
      <c r="BF680" s="1179"/>
      <c r="BG680" s="1179"/>
      <c r="BH680" s="1179"/>
      <c r="BI680" s="1179"/>
      <c r="BJ680" s="1179"/>
      <c r="BK680" s="1179"/>
      <c r="BL680" s="1179"/>
      <c r="BM680" s="1179"/>
      <c r="BN680" s="1179"/>
      <c r="BO680" s="1179"/>
      <c r="BP680" s="1179"/>
      <c r="BQ680" s="1179"/>
      <c r="BR680" s="1179"/>
      <c r="BS680" s="1179"/>
      <c r="BT680" s="1179"/>
      <c r="BU680" s="1179"/>
      <c r="BV680" s="1179"/>
      <c r="BW680" s="1179"/>
      <c r="BX680" s="1179"/>
      <c r="BY680" s="1179"/>
      <c r="BZ680" s="1179"/>
      <c r="CA680" s="1179"/>
      <c r="CB680" s="1179"/>
      <c r="CC680" s="1179"/>
      <c r="CD680" s="1179"/>
      <c r="CE680" s="1179"/>
    </row>
    <row r="681" spans="1:83" s="27" customFormat="1" ht="15.75">
      <c r="A681" s="26"/>
      <c r="C681" s="168"/>
      <c r="D681" s="168"/>
      <c r="E681" s="764"/>
      <c r="F681" s="764"/>
      <c r="G681" s="764"/>
      <c r="H681" s="764"/>
      <c r="I681" s="764"/>
      <c r="J681" s="764"/>
      <c r="K681" s="764"/>
      <c r="L681" s="19"/>
      <c r="M681" s="19"/>
      <c r="N681" s="19"/>
      <c r="O681" s="19"/>
      <c r="P681" s="19"/>
      <c r="Q681" s="19"/>
      <c r="R681" s="19"/>
      <c r="S681" s="19"/>
      <c r="T681" s="19"/>
      <c r="U681" s="1126"/>
      <c r="V681" s="1126"/>
      <c r="W681" s="1126"/>
      <c r="X681" s="1126"/>
      <c r="Y681" s="1126"/>
      <c r="Z681" s="1126"/>
      <c r="AA681" s="1126"/>
      <c r="AB681" s="1126"/>
      <c r="AC681" s="1126"/>
      <c r="AD681" s="1126"/>
      <c r="AE681" s="1126"/>
      <c r="AF681" s="1126"/>
      <c r="AG681" s="1126"/>
      <c r="AH681" s="1126"/>
      <c r="AI681" s="1126"/>
      <c r="AJ681" s="1126"/>
      <c r="AK681" s="1126"/>
      <c r="AL681" s="1126"/>
      <c r="AM681" s="1126"/>
      <c r="AN681" s="1126"/>
      <c r="AO681" s="1126"/>
      <c r="AP681" s="1126"/>
      <c r="AQ681" s="1126"/>
      <c r="AR681" s="1126"/>
      <c r="AS681" s="1179"/>
      <c r="AT681" s="1179"/>
      <c r="AU681" s="1179"/>
      <c r="AV681" s="1179"/>
      <c r="AW681" s="1179"/>
      <c r="AX681" s="1179"/>
      <c r="AY681" s="1179"/>
      <c r="AZ681" s="1179"/>
      <c r="BA681" s="1179"/>
      <c r="BB681" s="1179"/>
      <c r="BC681" s="1179"/>
      <c r="BD681" s="1179"/>
      <c r="BE681" s="1179"/>
      <c r="BF681" s="1179"/>
      <c r="BG681" s="1179"/>
      <c r="BH681" s="1179"/>
      <c r="BI681" s="1179"/>
      <c r="BJ681" s="1179"/>
      <c r="BK681" s="1179"/>
      <c r="BL681" s="1179"/>
      <c r="BM681" s="1179"/>
      <c r="BN681" s="1179"/>
      <c r="BO681" s="1179"/>
      <c r="BP681" s="1179"/>
      <c r="BQ681" s="1179"/>
      <c r="BR681" s="1179"/>
      <c r="BS681" s="1179"/>
      <c r="BT681" s="1179"/>
      <c r="BU681" s="1179"/>
      <c r="BV681" s="1179"/>
      <c r="BW681" s="1179"/>
      <c r="BX681" s="1179"/>
      <c r="BY681" s="1179"/>
      <c r="BZ681" s="1179"/>
      <c r="CA681" s="1179"/>
      <c r="CB681" s="1179"/>
      <c r="CC681" s="1179"/>
      <c r="CD681" s="1179"/>
      <c r="CE681" s="1179"/>
    </row>
    <row r="682" spans="1:83" s="27" customFormat="1" ht="15.75">
      <c r="A682" s="26"/>
      <c r="C682" s="168"/>
      <c r="D682" s="168"/>
      <c r="E682" s="764"/>
      <c r="F682" s="764"/>
      <c r="G682" s="764"/>
      <c r="H682" s="764"/>
      <c r="I682" s="764"/>
      <c r="J682" s="764"/>
      <c r="K682" s="764"/>
      <c r="L682" s="19"/>
      <c r="M682" s="19"/>
      <c r="N682" s="19"/>
      <c r="O682" s="19"/>
      <c r="P682" s="19"/>
      <c r="Q682" s="19"/>
      <c r="R682" s="19"/>
      <c r="S682" s="19"/>
      <c r="T682" s="19"/>
      <c r="U682" s="1126"/>
      <c r="V682" s="1126"/>
      <c r="W682" s="1126"/>
      <c r="X682" s="1126"/>
      <c r="Y682" s="1126"/>
      <c r="Z682" s="1126"/>
      <c r="AA682" s="1126"/>
      <c r="AB682" s="1126"/>
      <c r="AC682" s="1126"/>
      <c r="AD682" s="1126"/>
      <c r="AE682" s="1126"/>
      <c r="AF682" s="1126"/>
      <c r="AG682" s="1126"/>
      <c r="AH682" s="1126"/>
      <c r="AI682" s="1126"/>
      <c r="AJ682" s="1126"/>
      <c r="AK682" s="1126"/>
      <c r="AL682" s="1126"/>
      <c r="AM682" s="1126"/>
      <c r="AN682" s="1126"/>
      <c r="AO682" s="1126"/>
      <c r="AP682" s="1126"/>
      <c r="AQ682" s="1126"/>
      <c r="AR682" s="1126"/>
      <c r="AS682" s="1179"/>
      <c r="AT682" s="1179"/>
      <c r="AU682" s="1179"/>
      <c r="AV682" s="1179"/>
      <c r="AW682" s="1179"/>
      <c r="AX682" s="1179"/>
      <c r="AY682" s="1179"/>
      <c r="AZ682" s="1179"/>
      <c r="BA682" s="1179"/>
      <c r="BB682" s="1179"/>
      <c r="BC682" s="1179"/>
      <c r="BD682" s="1179"/>
      <c r="BE682" s="1179"/>
      <c r="BF682" s="1179"/>
      <c r="BG682" s="1179"/>
      <c r="BH682" s="1179"/>
      <c r="BI682" s="1179"/>
      <c r="BJ682" s="1179"/>
      <c r="BK682" s="1179"/>
      <c r="BL682" s="1179"/>
      <c r="BM682" s="1179"/>
      <c r="BN682" s="1179"/>
      <c r="BO682" s="1179"/>
      <c r="BP682" s="1179"/>
      <c r="BQ682" s="1179"/>
      <c r="BR682" s="1179"/>
      <c r="BS682" s="1179"/>
      <c r="BT682" s="1179"/>
      <c r="BU682" s="1179"/>
      <c r="BV682" s="1179"/>
      <c r="BW682" s="1179"/>
      <c r="BX682" s="1179"/>
      <c r="BY682" s="1179"/>
      <c r="BZ682" s="1179"/>
      <c r="CA682" s="1179"/>
      <c r="CB682" s="1179"/>
      <c r="CC682" s="1179"/>
      <c r="CD682" s="1179"/>
      <c r="CE682" s="1179"/>
    </row>
    <row r="683" spans="1:83" s="27" customFormat="1" ht="15.75">
      <c r="A683" s="26"/>
      <c r="C683" s="168"/>
      <c r="D683" s="168"/>
      <c r="E683" s="764"/>
      <c r="F683" s="764"/>
      <c r="G683" s="764"/>
      <c r="H683" s="764"/>
      <c r="I683" s="764"/>
      <c r="J683" s="764"/>
      <c r="K683" s="764"/>
      <c r="L683" s="19"/>
      <c r="M683" s="19"/>
      <c r="N683" s="19"/>
      <c r="O683" s="19"/>
      <c r="P683" s="19"/>
      <c r="Q683" s="19"/>
      <c r="R683" s="19"/>
      <c r="S683" s="19"/>
      <c r="T683" s="19"/>
      <c r="U683" s="1126"/>
      <c r="V683" s="1126"/>
      <c r="W683" s="1126"/>
      <c r="X683" s="1126"/>
      <c r="Y683" s="1126"/>
      <c r="Z683" s="1126"/>
      <c r="AA683" s="1126"/>
      <c r="AB683" s="1126"/>
      <c r="AC683" s="1126"/>
      <c r="AD683" s="1126"/>
      <c r="AE683" s="1126"/>
      <c r="AF683" s="1126"/>
      <c r="AG683" s="1126"/>
      <c r="AH683" s="1126"/>
      <c r="AI683" s="1126"/>
      <c r="AJ683" s="1126"/>
      <c r="AK683" s="1126"/>
      <c r="AL683" s="1126"/>
      <c r="AM683" s="1126"/>
      <c r="AN683" s="1126"/>
      <c r="AO683" s="1126"/>
      <c r="AP683" s="1126"/>
      <c r="AQ683" s="1126"/>
      <c r="AR683" s="1126"/>
      <c r="AS683" s="1179"/>
      <c r="AT683" s="1179"/>
      <c r="AU683" s="1179"/>
      <c r="AV683" s="1179"/>
      <c r="AW683" s="1179"/>
      <c r="AX683" s="1179"/>
      <c r="AY683" s="1179"/>
      <c r="AZ683" s="1179"/>
      <c r="BA683" s="1179"/>
      <c r="BB683" s="1179"/>
      <c r="BC683" s="1179"/>
      <c r="BD683" s="1179"/>
      <c r="BE683" s="1179"/>
      <c r="BF683" s="1179"/>
      <c r="BG683" s="1179"/>
      <c r="BH683" s="1179"/>
      <c r="BI683" s="1179"/>
      <c r="BJ683" s="1179"/>
      <c r="BK683" s="1179"/>
      <c r="BL683" s="1179"/>
      <c r="BM683" s="1179"/>
      <c r="BN683" s="1179"/>
      <c r="BO683" s="1179"/>
      <c r="BP683" s="1179"/>
      <c r="BQ683" s="1179"/>
      <c r="BR683" s="1179"/>
      <c r="BS683" s="1179"/>
      <c r="BT683" s="1179"/>
      <c r="BU683" s="1179"/>
      <c r="BV683" s="1179"/>
      <c r="BW683" s="1179"/>
      <c r="BX683" s="1179"/>
      <c r="BY683" s="1179"/>
      <c r="BZ683" s="1179"/>
      <c r="CA683" s="1179"/>
      <c r="CB683" s="1179"/>
      <c r="CC683" s="1179"/>
      <c r="CD683" s="1179"/>
      <c r="CE683" s="1179"/>
    </row>
    <row r="684" spans="1:83" s="27" customFormat="1" ht="15.75">
      <c r="A684" s="26"/>
      <c r="C684" s="168"/>
      <c r="D684" s="168"/>
      <c r="E684" s="764"/>
      <c r="F684" s="764"/>
      <c r="G684" s="764"/>
      <c r="H684" s="764"/>
      <c r="I684" s="764"/>
      <c r="J684" s="764"/>
      <c r="K684" s="764"/>
      <c r="L684" s="19"/>
      <c r="M684" s="19"/>
      <c r="N684" s="19"/>
      <c r="O684" s="19"/>
      <c r="P684" s="19"/>
      <c r="Q684" s="19"/>
      <c r="R684" s="19"/>
      <c r="S684" s="19"/>
      <c r="T684" s="19"/>
      <c r="U684" s="1126"/>
      <c r="V684" s="1126"/>
      <c r="W684" s="1126"/>
      <c r="X684" s="1126"/>
      <c r="Y684" s="1126"/>
      <c r="Z684" s="1126"/>
      <c r="AA684" s="1126"/>
      <c r="AB684" s="1126"/>
      <c r="AC684" s="1126"/>
      <c r="AD684" s="1126"/>
      <c r="AE684" s="1126"/>
      <c r="AF684" s="1126"/>
      <c r="AG684" s="1126"/>
      <c r="AH684" s="1126"/>
      <c r="AI684" s="1126"/>
      <c r="AJ684" s="1126"/>
      <c r="AK684" s="1126"/>
      <c r="AL684" s="1126"/>
      <c r="AM684" s="1126"/>
      <c r="AN684" s="1126"/>
      <c r="AO684" s="1126"/>
      <c r="AP684" s="1126"/>
      <c r="AQ684" s="1126"/>
      <c r="AR684" s="1126"/>
      <c r="AS684" s="1179"/>
      <c r="AT684" s="1179"/>
      <c r="AU684" s="1179"/>
      <c r="AV684" s="1179"/>
      <c r="AW684" s="1179"/>
      <c r="AX684" s="1179"/>
      <c r="AY684" s="1179"/>
      <c r="AZ684" s="1179"/>
      <c r="BA684" s="1179"/>
      <c r="BB684" s="1179"/>
      <c r="BC684" s="1179"/>
      <c r="BD684" s="1179"/>
      <c r="BE684" s="1179"/>
      <c r="BF684" s="1179"/>
      <c r="BG684" s="1179"/>
      <c r="BH684" s="1179"/>
      <c r="BI684" s="1179"/>
      <c r="BJ684" s="1179"/>
      <c r="BK684" s="1179"/>
      <c r="BL684" s="1179"/>
      <c r="BM684" s="1179"/>
      <c r="BN684" s="1179"/>
      <c r="BO684" s="1179"/>
      <c r="BP684" s="1179"/>
      <c r="BQ684" s="1179"/>
      <c r="BR684" s="1179"/>
      <c r="BS684" s="1179"/>
      <c r="BT684" s="1179"/>
      <c r="BU684" s="1179"/>
      <c r="BV684" s="1179"/>
      <c r="BW684" s="1179"/>
      <c r="BX684" s="1179"/>
      <c r="BY684" s="1179"/>
      <c r="BZ684" s="1179"/>
      <c r="CA684" s="1179"/>
      <c r="CB684" s="1179"/>
      <c r="CC684" s="1179"/>
      <c r="CD684" s="1179"/>
      <c r="CE684" s="1179"/>
    </row>
    <row r="685" spans="1:83" s="27" customFormat="1" ht="15.75">
      <c r="A685" s="26"/>
      <c r="C685" s="168"/>
      <c r="D685" s="168"/>
      <c r="E685" s="764"/>
      <c r="F685" s="764"/>
      <c r="G685" s="764"/>
      <c r="H685" s="764"/>
      <c r="I685" s="764"/>
      <c r="J685" s="764"/>
      <c r="K685" s="764"/>
      <c r="L685" s="19"/>
      <c r="M685" s="19"/>
      <c r="N685" s="19"/>
      <c r="O685" s="19"/>
      <c r="P685" s="19"/>
      <c r="Q685" s="19"/>
      <c r="R685" s="19"/>
      <c r="S685" s="19"/>
      <c r="T685" s="19"/>
      <c r="U685" s="1126"/>
      <c r="V685" s="1126"/>
      <c r="W685" s="1126"/>
      <c r="X685" s="1126"/>
      <c r="Y685" s="1126"/>
      <c r="Z685" s="1126"/>
      <c r="AA685" s="1126"/>
      <c r="AB685" s="1126"/>
      <c r="AC685" s="1126"/>
      <c r="AD685" s="1126"/>
      <c r="AE685" s="1126"/>
      <c r="AF685" s="1126"/>
      <c r="AG685" s="1126"/>
      <c r="AH685" s="1126"/>
      <c r="AI685" s="1126"/>
      <c r="AJ685" s="1126"/>
      <c r="AK685" s="1126"/>
      <c r="AL685" s="1126"/>
      <c r="AM685" s="1126"/>
      <c r="AN685" s="1126"/>
      <c r="AO685" s="1126"/>
      <c r="AP685" s="1126"/>
      <c r="AQ685" s="1126"/>
      <c r="AR685" s="1126"/>
      <c r="AS685" s="1179"/>
      <c r="AT685" s="1179"/>
      <c r="AU685" s="1179"/>
      <c r="AV685" s="1179"/>
      <c r="AW685" s="1179"/>
      <c r="AX685" s="1179"/>
      <c r="AY685" s="1179"/>
      <c r="AZ685" s="1179"/>
      <c r="BA685" s="1179"/>
      <c r="BB685" s="1179"/>
      <c r="BC685" s="1179"/>
      <c r="BD685" s="1179"/>
      <c r="BE685" s="1179"/>
      <c r="BF685" s="1179"/>
      <c r="BG685" s="1179"/>
      <c r="BH685" s="1179"/>
      <c r="BI685" s="1179"/>
      <c r="BJ685" s="1179"/>
      <c r="BK685" s="1179"/>
      <c r="BL685" s="1179"/>
      <c r="BM685" s="1179"/>
      <c r="BN685" s="1179"/>
      <c r="BO685" s="1179"/>
      <c r="BP685" s="1179"/>
      <c r="BQ685" s="1179"/>
      <c r="BR685" s="1179"/>
      <c r="BS685" s="1179"/>
      <c r="BT685" s="1179"/>
      <c r="BU685" s="1179"/>
      <c r="BV685" s="1179"/>
      <c r="BW685" s="1179"/>
      <c r="BX685" s="1179"/>
      <c r="BY685" s="1179"/>
      <c r="BZ685" s="1179"/>
      <c r="CA685" s="1179"/>
      <c r="CB685" s="1179"/>
      <c r="CC685" s="1179"/>
      <c r="CD685" s="1179"/>
      <c r="CE685" s="1179"/>
    </row>
    <row r="686" spans="1:83" s="27" customFormat="1" ht="15.75">
      <c r="A686" s="26"/>
      <c r="C686" s="168"/>
      <c r="D686" s="168"/>
      <c r="E686" s="764"/>
      <c r="F686" s="764"/>
      <c r="G686" s="764"/>
      <c r="H686" s="764"/>
      <c r="I686" s="764"/>
      <c r="J686" s="764"/>
      <c r="K686" s="764"/>
      <c r="L686" s="19"/>
      <c r="M686" s="19"/>
      <c r="N686" s="19"/>
      <c r="O686" s="19"/>
      <c r="P686" s="19"/>
      <c r="Q686" s="19"/>
      <c r="R686" s="19"/>
      <c r="S686" s="19"/>
      <c r="T686" s="19"/>
      <c r="U686" s="1126"/>
      <c r="V686" s="1126"/>
      <c r="W686" s="1126"/>
      <c r="X686" s="1126"/>
      <c r="Y686" s="1126"/>
      <c r="Z686" s="1126"/>
      <c r="AA686" s="1126"/>
      <c r="AB686" s="1126"/>
      <c r="AC686" s="1126"/>
      <c r="AD686" s="1126"/>
      <c r="AE686" s="1126"/>
      <c r="AF686" s="1126"/>
      <c r="AG686" s="1126"/>
      <c r="AH686" s="1126"/>
      <c r="AI686" s="1126"/>
      <c r="AJ686" s="1126"/>
      <c r="AK686" s="1126"/>
      <c r="AL686" s="1126"/>
      <c r="AM686" s="1126"/>
      <c r="AN686" s="1126"/>
      <c r="AO686" s="1126"/>
      <c r="AP686" s="1126"/>
      <c r="AQ686" s="1126"/>
      <c r="AR686" s="1126"/>
      <c r="AS686" s="1179"/>
      <c r="AT686" s="1179"/>
      <c r="AU686" s="1179"/>
      <c r="AV686" s="1179"/>
      <c r="AW686" s="1179"/>
      <c r="AX686" s="1179"/>
      <c r="AY686" s="1179"/>
      <c r="AZ686" s="1179"/>
      <c r="BA686" s="1179"/>
      <c r="BB686" s="1179"/>
      <c r="BC686" s="1179"/>
      <c r="BD686" s="1179"/>
      <c r="BE686" s="1179"/>
      <c r="BF686" s="1179"/>
      <c r="BG686" s="1179"/>
      <c r="BH686" s="1179"/>
      <c r="BI686" s="1179"/>
      <c r="BJ686" s="1179"/>
      <c r="BK686" s="1179"/>
      <c r="BL686" s="1179"/>
      <c r="BM686" s="1179"/>
      <c r="BN686" s="1179"/>
      <c r="BO686" s="1179"/>
      <c r="BP686" s="1179"/>
      <c r="BQ686" s="1179"/>
      <c r="BR686" s="1179"/>
      <c r="BS686" s="1179"/>
      <c r="BT686" s="1179"/>
      <c r="BU686" s="1179"/>
      <c r="BV686" s="1179"/>
      <c r="BW686" s="1179"/>
      <c r="BX686" s="1179"/>
      <c r="BY686" s="1179"/>
      <c r="BZ686" s="1179"/>
      <c r="CA686" s="1179"/>
      <c r="CB686" s="1179"/>
      <c r="CC686" s="1179"/>
      <c r="CD686" s="1179"/>
      <c r="CE686" s="1179"/>
    </row>
    <row r="687" spans="1:83" s="27" customFormat="1" ht="15.75">
      <c r="A687" s="26"/>
      <c r="C687" s="168"/>
      <c r="D687" s="168"/>
      <c r="E687" s="764"/>
      <c r="F687" s="764"/>
      <c r="G687" s="764"/>
      <c r="H687" s="764"/>
      <c r="I687" s="764"/>
      <c r="J687" s="764"/>
      <c r="K687" s="764"/>
      <c r="L687" s="19"/>
      <c r="M687" s="19"/>
      <c r="N687" s="19"/>
      <c r="O687" s="19"/>
      <c r="P687" s="19"/>
      <c r="Q687" s="19"/>
      <c r="R687" s="19"/>
      <c r="S687" s="19"/>
      <c r="T687" s="19"/>
      <c r="U687" s="1126"/>
      <c r="V687" s="1126"/>
      <c r="W687" s="1126"/>
      <c r="X687" s="1126"/>
      <c r="Y687" s="1126"/>
      <c r="Z687" s="1126"/>
      <c r="AA687" s="1126"/>
      <c r="AB687" s="1126"/>
      <c r="AC687" s="1126"/>
      <c r="AD687" s="1126"/>
      <c r="AE687" s="1126"/>
      <c r="AF687" s="1126"/>
      <c r="AG687" s="1126"/>
      <c r="AH687" s="1126"/>
      <c r="AI687" s="1126"/>
      <c r="AJ687" s="1126"/>
      <c r="AK687" s="1126"/>
      <c r="AL687" s="1126"/>
      <c r="AM687" s="1126"/>
      <c r="AN687" s="1126"/>
      <c r="AO687" s="1126"/>
      <c r="AP687" s="1126"/>
      <c r="AQ687" s="1126"/>
      <c r="AR687" s="1126"/>
      <c r="AS687" s="1179"/>
      <c r="AT687" s="1179"/>
      <c r="AU687" s="1179"/>
      <c r="AV687" s="1179"/>
      <c r="AW687" s="1179"/>
      <c r="AX687" s="1179"/>
      <c r="AY687" s="1179"/>
      <c r="AZ687" s="1179"/>
      <c r="BA687" s="1179"/>
      <c r="BB687" s="1179"/>
      <c r="BC687" s="1179"/>
      <c r="BD687" s="1179"/>
      <c r="BE687" s="1179"/>
      <c r="BF687" s="1179"/>
      <c r="BG687" s="1179"/>
      <c r="BH687" s="1179"/>
      <c r="BI687" s="1179"/>
      <c r="BJ687" s="1179"/>
      <c r="BK687" s="1179"/>
      <c r="BL687" s="1179"/>
      <c r="BM687" s="1179"/>
      <c r="BN687" s="1179"/>
      <c r="BO687" s="1179"/>
      <c r="BP687" s="1179"/>
      <c r="BQ687" s="1179"/>
      <c r="BR687" s="1179"/>
      <c r="BS687" s="1179"/>
      <c r="BT687" s="1179"/>
      <c r="BU687" s="1179"/>
      <c r="BV687" s="1179"/>
      <c r="BW687" s="1179"/>
      <c r="BX687" s="1179"/>
      <c r="BY687" s="1179"/>
      <c r="BZ687" s="1179"/>
      <c r="CA687" s="1179"/>
      <c r="CB687" s="1179"/>
      <c r="CC687" s="1179"/>
      <c r="CD687" s="1179"/>
      <c r="CE687" s="1179"/>
    </row>
    <row r="688" spans="1:83" s="27" customFormat="1" ht="15.75">
      <c r="A688" s="26"/>
      <c r="C688" s="168"/>
      <c r="D688" s="168"/>
      <c r="E688" s="764"/>
      <c r="F688" s="764"/>
      <c r="G688" s="764"/>
      <c r="H688" s="764"/>
      <c r="I688" s="764"/>
      <c r="J688" s="764"/>
      <c r="K688" s="764"/>
      <c r="L688" s="19"/>
      <c r="M688" s="19"/>
      <c r="N688" s="19"/>
      <c r="O688" s="19"/>
      <c r="P688" s="19"/>
      <c r="Q688" s="19"/>
      <c r="R688" s="19"/>
      <c r="S688" s="19"/>
      <c r="T688" s="19"/>
      <c r="U688" s="1126"/>
      <c r="V688" s="1126"/>
      <c r="W688" s="1126"/>
      <c r="X688" s="1126"/>
      <c r="Y688" s="1126"/>
      <c r="Z688" s="1126"/>
      <c r="AA688" s="1126"/>
      <c r="AB688" s="1126"/>
      <c r="AC688" s="1126"/>
      <c r="AD688" s="1126"/>
      <c r="AE688" s="1126"/>
      <c r="AF688" s="1126"/>
      <c r="AG688" s="1126"/>
      <c r="AH688" s="1126"/>
      <c r="AI688" s="1126"/>
      <c r="AJ688" s="1126"/>
      <c r="AK688" s="1126"/>
      <c r="AL688" s="1126"/>
      <c r="AM688" s="1126"/>
      <c r="AN688" s="1126"/>
      <c r="AO688" s="1126"/>
      <c r="AP688" s="1126"/>
      <c r="AQ688" s="1126"/>
      <c r="AR688" s="1126"/>
      <c r="AS688" s="1179"/>
      <c r="AT688" s="1179"/>
      <c r="AU688" s="1179"/>
      <c r="AV688" s="1179"/>
      <c r="AW688" s="1179"/>
      <c r="AX688" s="1179"/>
      <c r="AY688" s="1179"/>
      <c r="AZ688" s="1179"/>
      <c r="BA688" s="1179"/>
      <c r="BB688" s="1179"/>
      <c r="BC688" s="1179"/>
      <c r="BD688" s="1179"/>
      <c r="BE688" s="1179"/>
      <c r="BF688" s="1179"/>
      <c r="BG688" s="1179"/>
      <c r="BH688" s="1179"/>
      <c r="BI688" s="1179"/>
      <c r="BJ688" s="1179"/>
      <c r="BK688" s="1179"/>
      <c r="BL688" s="1179"/>
      <c r="BM688" s="1179"/>
      <c r="BN688" s="1179"/>
      <c r="BO688" s="1179"/>
      <c r="BP688" s="1179"/>
      <c r="BQ688" s="1179"/>
      <c r="BR688" s="1179"/>
      <c r="BS688" s="1179"/>
      <c r="BT688" s="1179"/>
      <c r="BU688" s="1179"/>
      <c r="BV688" s="1179"/>
      <c r="BW688" s="1179"/>
      <c r="BX688" s="1179"/>
      <c r="BY688" s="1179"/>
      <c r="BZ688" s="1179"/>
      <c r="CA688" s="1179"/>
      <c r="CB688" s="1179"/>
      <c r="CC688" s="1179"/>
      <c r="CD688" s="1179"/>
      <c r="CE688" s="1179"/>
    </row>
    <row r="689" spans="1:83" s="27" customFormat="1" ht="15.75">
      <c r="A689" s="26"/>
      <c r="C689" s="168"/>
      <c r="D689" s="168"/>
      <c r="E689" s="764"/>
      <c r="F689" s="764"/>
      <c r="G689" s="764"/>
      <c r="H689" s="764"/>
      <c r="I689" s="764"/>
      <c r="J689" s="764"/>
      <c r="K689" s="764"/>
      <c r="L689" s="19"/>
      <c r="M689" s="19"/>
      <c r="N689" s="19"/>
      <c r="O689" s="19"/>
      <c r="P689" s="19"/>
      <c r="Q689" s="19"/>
      <c r="R689" s="19"/>
      <c r="S689" s="19"/>
      <c r="T689" s="19"/>
      <c r="U689" s="1126"/>
      <c r="V689" s="1126"/>
      <c r="W689" s="1126"/>
      <c r="X689" s="1126"/>
      <c r="Y689" s="1126"/>
      <c r="Z689" s="1126"/>
      <c r="AA689" s="1126"/>
      <c r="AB689" s="1126"/>
      <c r="AC689" s="1126"/>
      <c r="AD689" s="1126"/>
      <c r="AE689" s="1126"/>
      <c r="AF689" s="1126"/>
      <c r="AG689" s="1126"/>
      <c r="AH689" s="1126"/>
      <c r="AI689" s="1126"/>
      <c r="AJ689" s="1126"/>
      <c r="AK689" s="1126"/>
      <c r="AL689" s="1126"/>
      <c r="AM689" s="1126"/>
      <c r="AN689" s="1126"/>
      <c r="AO689" s="1126"/>
      <c r="AP689" s="1126"/>
      <c r="AQ689" s="1126"/>
      <c r="AR689" s="1126"/>
      <c r="AS689" s="1179"/>
      <c r="AT689" s="1179"/>
      <c r="AU689" s="1179"/>
      <c r="AV689" s="1179"/>
      <c r="AW689" s="1179"/>
      <c r="AX689" s="1179"/>
      <c r="AY689" s="1179"/>
      <c r="AZ689" s="1179"/>
      <c r="BA689" s="1179"/>
      <c r="BB689" s="1179"/>
      <c r="BC689" s="1179"/>
      <c r="BD689" s="1179"/>
      <c r="BE689" s="1179"/>
      <c r="BF689" s="1179"/>
      <c r="BG689" s="1179"/>
      <c r="BH689" s="1179"/>
      <c r="BI689" s="1179"/>
      <c r="BJ689" s="1179"/>
      <c r="BK689" s="1179"/>
      <c r="BL689" s="1179"/>
      <c r="BM689" s="1179"/>
      <c r="BN689" s="1179"/>
      <c r="BO689" s="1179"/>
      <c r="BP689" s="1179"/>
      <c r="BQ689" s="1179"/>
      <c r="BR689" s="1179"/>
      <c r="BS689" s="1179"/>
      <c r="BT689" s="1179"/>
      <c r="BU689" s="1179"/>
      <c r="BV689" s="1179"/>
      <c r="BW689" s="1179"/>
      <c r="BX689" s="1179"/>
      <c r="BY689" s="1179"/>
      <c r="BZ689" s="1179"/>
      <c r="CA689" s="1179"/>
      <c r="CB689" s="1179"/>
      <c r="CC689" s="1179"/>
      <c r="CD689" s="1179"/>
      <c r="CE689" s="1179"/>
    </row>
  </sheetData>
  <mergeCells count="829">
    <mergeCell ref="A83:A84"/>
    <mergeCell ref="A89:A90"/>
    <mergeCell ref="A106:A107"/>
    <mergeCell ref="A146:A147"/>
    <mergeCell ref="A154:A155"/>
    <mergeCell ref="A148:A149"/>
    <mergeCell ref="A170:A171"/>
    <mergeCell ref="T161:T167"/>
    <mergeCell ref="A2:T2"/>
    <mergeCell ref="E17:E18"/>
    <mergeCell ref="F17:F18"/>
    <mergeCell ref="G17:G18"/>
    <mergeCell ref="T17:T18"/>
    <mergeCell ref="E81:E82"/>
    <mergeCell ref="F81:F82"/>
    <mergeCell ref="G81:G82"/>
    <mergeCell ref="T81:T82"/>
    <mergeCell ref="A17:A18"/>
    <mergeCell ref="A19:A20"/>
    <mergeCell ref="A25:A26"/>
    <mergeCell ref="A41:A42"/>
    <mergeCell ref="A81:A82"/>
    <mergeCell ref="E154:E155"/>
    <mergeCell ref="F154:F155"/>
    <mergeCell ref="G154:G155"/>
    <mergeCell ref="T154:T155"/>
    <mergeCell ref="Q154:Q155"/>
    <mergeCell ref="R154:R155"/>
    <mergeCell ref="S154:S155"/>
    <mergeCell ref="F146:F147"/>
    <mergeCell ref="G146:G147"/>
    <mergeCell ref="T146:T147"/>
    <mergeCell ref="G89:G90"/>
    <mergeCell ref="Q89:Q90"/>
    <mergeCell ref="R89:R90"/>
    <mergeCell ref="S89:S90"/>
    <mergeCell ref="T89:T90"/>
    <mergeCell ref="E146:E147"/>
    <mergeCell ref="Q146:Q147"/>
    <mergeCell ref="R146:R147"/>
    <mergeCell ref="S146:S147"/>
    <mergeCell ref="V80:V81"/>
    <mergeCell ref="W80:W81"/>
    <mergeCell ref="X80:X81"/>
    <mergeCell ref="V145:V146"/>
    <mergeCell ref="W145:W146"/>
    <mergeCell ref="X145:X146"/>
    <mergeCell ref="E25:E26"/>
    <mergeCell ref="F25:F26"/>
    <mergeCell ref="G25:G26"/>
    <mergeCell ref="Q25:Q26"/>
    <mergeCell ref="R25:R26"/>
    <mergeCell ref="S25:S26"/>
    <mergeCell ref="T25:T26"/>
    <mergeCell ref="R17:R18"/>
    <mergeCell ref="S17:S18"/>
    <mergeCell ref="Q17:Q18"/>
    <mergeCell ref="Q81:Q82"/>
    <mergeCell ref="R81:R82"/>
    <mergeCell ref="S81:S82"/>
    <mergeCell ref="E89:E90"/>
    <mergeCell ref="F89:F90"/>
    <mergeCell ref="K411:M411"/>
    <mergeCell ref="N411:P411"/>
    <mergeCell ref="Q398:Q399"/>
    <mergeCell ref="R398:R399"/>
    <mergeCell ref="S398:S399"/>
    <mergeCell ref="P387:P388"/>
    <mergeCell ref="Q387:Q388"/>
    <mergeCell ref="R387:R388"/>
    <mergeCell ref="S387:S388"/>
    <mergeCell ref="AF398:AF399"/>
    <mergeCell ref="Z398:Z399"/>
    <mergeCell ref="N340:S340"/>
    <mergeCell ref="T340:Y340"/>
    <mergeCell ref="N341:P341"/>
    <mergeCell ref="Q341:R341"/>
    <mergeCell ref="T341:V341"/>
    <mergeCell ref="W341:X341"/>
    <mergeCell ref="N387:N388"/>
    <mergeCell ref="O387:O388"/>
    <mergeCell ref="Y387:Y388"/>
    <mergeCell ref="T387:T388"/>
    <mergeCell ref="U387:U388"/>
    <mergeCell ref="V387:V388"/>
    <mergeCell ref="W387:W388"/>
    <mergeCell ref="X387:X388"/>
    <mergeCell ref="AF345:AF347"/>
    <mergeCell ref="AE345:AE347"/>
    <mergeCell ref="AD345:AD347"/>
    <mergeCell ref="AC345:AC347"/>
    <mergeCell ref="AB345:AB347"/>
    <mergeCell ref="AA345:AA347"/>
    <mergeCell ref="Z345:Z347"/>
    <mergeCell ref="AD361:AD363"/>
    <mergeCell ref="AC361:AC363"/>
    <mergeCell ref="AB361:AB363"/>
    <mergeCell ref="AA361:AA363"/>
    <mergeCell ref="Z361:Z363"/>
    <mergeCell ref="AF353:AF356"/>
    <mergeCell ref="AF197:AF200"/>
    <mergeCell ref="AF209:AF210"/>
    <mergeCell ref="Z236:Z237"/>
    <mergeCell ref="AA236:AA237"/>
    <mergeCell ref="AB229:AB230"/>
    <mergeCell ref="Z229:Z230"/>
    <mergeCell ref="Z198:AB198"/>
    <mergeCell ref="Z245:Z246"/>
    <mergeCell ref="AF248:AF251"/>
    <mergeCell ref="AE248:AE251"/>
    <mergeCell ref="AD248:AD251"/>
    <mergeCell ref="AC248:AC251"/>
    <mergeCell ref="AE236:AE237"/>
    <mergeCell ref="AD236:AD237"/>
    <mergeCell ref="AC236:AC237"/>
    <mergeCell ref="AB248:AB251"/>
    <mergeCell ref="AA248:AA251"/>
    <mergeCell ref="Z248:Z251"/>
    <mergeCell ref="AF229:AF230"/>
    <mergeCell ref="AE229:AE230"/>
    <mergeCell ref="AD229:AD230"/>
    <mergeCell ref="AC229:AC230"/>
    <mergeCell ref="AA229:AA230"/>
    <mergeCell ref="AF211:AF214"/>
    <mergeCell ref="AE335:AE337"/>
    <mergeCell ref="AF331:AF333"/>
    <mergeCell ref="AF327:AF328"/>
    <mergeCell ref="Z256:Z257"/>
    <mergeCell ref="AB245:AB246"/>
    <mergeCell ref="AF245:AF246"/>
    <mergeCell ref="AF256:AF257"/>
    <mergeCell ref="AF269:AF271"/>
    <mergeCell ref="AB236:AB237"/>
    <mergeCell ref="AF236:AF237"/>
    <mergeCell ref="AB316:AB317"/>
    <mergeCell ref="AE316:AE317"/>
    <mergeCell ref="AD316:AD317"/>
    <mergeCell ref="AC316:AC317"/>
    <mergeCell ref="AE319:AE322"/>
    <mergeCell ref="AD319:AD322"/>
    <mergeCell ref="AC319:AC322"/>
    <mergeCell ref="AB319:AB322"/>
    <mergeCell ref="AA319:AA322"/>
    <mergeCell ref="Z319:Z322"/>
    <mergeCell ref="AB331:AB333"/>
    <mergeCell ref="AA331:AA333"/>
    <mergeCell ref="Z331:Z333"/>
    <mergeCell ref="Z335:Z337"/>
    <mergeCell ref="Q236:Q237"/>
    <mergeCell ref="R236:R237"/>
    <mergeCell ref="S236:S237"/>
    <mergeCell ref="W236:W237"/>
    <mergeCell ref="X236:X237"/>
    <mergeCell ref="Y236:Y237"/>
    <mergeCell ref="W245:W246"/>
    <mergeCell ref="X245:X246"/>
    <mergeCell ref="Y245:Y246"/>
    <mergeCell ref="S245:S246"/>
    <mergeCell ref="T245:T246"/>
    <mergeCell ref="U245:U246"/>
    <mergeCell ref="V245:V246"/>
    <mergeCell ref="AA335:AA337"/>
    <mergeCell ref="AB335:AB337"/>
    <mergeCell ref="AC335:AC337"/>
    <mergeCell ref="AD335:AD337"/>
    <mergeCell ref="AB199:AB200"/>
    <mergeCell ref="AA199:AA200"/>
    <mergeCell ref="Z199:Z200"/>
    <mergeCell ref="S307:S308"/>
    <mergeCell ref="W307:W308"/>
    <mergeCell ref="X307:X308"/>
    <mergeCell ref="Y307:Y308"/>
    <mergeCell ref="N269:S269"/>
    <mergeCell ref="T269:Y269"/>
    <mergeCell ref="T170:T171"/>
    <mergeCell ref="N197:S197"/>
    <mergeCell ref="T197:Y197"/>
    <mergeCell ref="N198:P198"/>
    <mergeCell ref="V199:V200"/>
    <mergeCell ref="W199:W200"/>
    <mergeCell ref="X199:X200"/>
    <mergeCell ref="Y199:Y200"/>
    <mergeCell ref="K170:K171"/>
    <mergeCell ref="L170:L171"/>
    <mergeCell ref="M170:M171"/>
    <mergeCell ref="N170:N171"/>
    <mergeCell ref="O170:O171"/>
    <mergeCell ref="P170:P171"/>
    <mergeCell ref="K245:K246"/>
    <mergeCell ref="K199:K200"/>
    <mergeCell ref="L199:L200"/>
    <mergeCell ref="M199:M200"/>
    <mergeCell ref="N245:N246"/>
    <mergeCell ref="O245:O246"/>
    <mergeCell ref="P245:P246"/>
    <mergeCell ref="N69:P69"/>
    <mergeCell ref="K70:K71"/>
    <mergeCell ref="L70:L71"/>
    <mergeCell ref="M70:M71"/>
    <mergeCell ref="N70:N71"/>
    <mergeCell ref="O70:O71"/>
    <mergeCell ref="P70:P71"/>
    <mergeCell ref="K83:K84"/>
    <mergeCell ref="L83:L84"/>
    <mergeCell ref="M83:M84"/>
    <mergeCell ref="N83:N84"/>
    <mergeCell ref="O83:O84"/>
    <mergeCell ref="P83:P84"/>
    <mergeCell ref="K5:M5"/>
    <mergeCell ref="N5:P5"/>
    <mergeCell ref="K6:K7"/>
    <mergeCell ref="L6:L7"/>
    <mergeCell ref="M6:M7"/>
    <mergeCell ref="N6:N7"/>
    <mergeCell ref="O6:O7"/>
    <mergeCell ref="P6:P7"/>
    <mergeCell ref="K19:K20"/>
    <mergeCell ref="L19:L20"/>
    <mergeCell ref="M19:M20"/>
    <mergeCell ref="N19:N20"/>
    <mergeCell ref="O19:O20"/>
    <mergeCell ref="P19:P20"/>
    <mergeCell ref="AG411:AI411"/>
    <mergeCell ref="Q411:S411"/>
    <mergeCell ref="F411:G411"/>
    <mergeCell ref="E411:E412"/>
    <mergeCell ref="C411:D411"/>
    <mergeCell ref="B411:B412"/>
    <mergeCell ref="A411:A412"/>
    <mergeCell ref="AA245:AA246"/>
    <mergeCell ref="L245:L246"/>
    <mergeCell ref="M245:M246"/>
    <mergeCell ref="AC245:AC246"/>
    <mergeCell ref="AD245:AD246"/>
    <mergeCell ref="AE245:AE246"/>
    <mergeCell ref="AC260:AC262"/>
    <mergeCell ref="AD260:AD262"/>
    <mergeCell ref="AE260:AE262"/>
    <mergeCell ref="AF260:AF262"/>
    <mergeCell ref="AA256:AA257"/>
    <mergeCell ref="AB256:AB257"/>
    <mergeCell ref="Z260:Z262"/>
    <mergeCell ref="AA260:AA262"/>
    <mergeCell ref="AB260:AB262"/>
    <mergeCell ref="A260:A262"/>
    <mergeCell ref="AC256:AC257"/>
    <mergeCell ref="A406:A408"/>
    <mergeCell ref="K316:K317"/>
    <mergeCell ref="L316:L317"/>
    <mergeCell ref="M316:M317"/>
    <mergeCell ref="E390:E393"/>
    <mergeCell ref="A390:A393"/>
    <mergeCell ref="A402:A404"/>
    <mergeCell ref="E402:E404"/>
    <mergeCell ref="F402:F404"/>
    <mergeCell ref="G402:G404"/>
    <mergeCell ref="F371:F372"/>
    <mergeCell ref="G371:G372"/>
    <mergeCell ref="E371:E372"/>
    <mergeCell ref="A371:A372"/>
    <mergeCell ref="K387:K388"/>
    <mergeCell ref="L387:L388"/>
    <mergeCell ref="G390:G393"/>
    <mergeCell ref="F390:F393"/>
    <mergeCell ref="F406:F408"/>
    <mergeCell ref="G406:G408"/>
    <mergeCell ref="I387:I388"/>
    <mergeCell ref="H387:H388"/>
    <mergeCell ref="M387:M388"/>
    <mergeCell ref="AF406:AF408"/>
    <mergeCell ref="AE406:AE408"/>
    <mergeCell ref="AD406:AD408"/>
    <mergeCell ref="AC406:AC408"/>
    <mergeCell ref="AB406:AB408"/>
    <mergeCell ref="AB402:AB404"/>
    <mergeCell ref="AC402:AC404"/>
    <mergeCell ref="AA406:AA408"/>
    <mergeCell ref="E406:E408"/>
    <mergeCell ref="Z402:Z404"/>
    <mergeCell ref="AA402:AA404"/>
    <mergeCell ref="Z406:Z408"/>
    <mergeCell ref="AF378:AF379"/>
    <mergeCell ref="AB387:AB388"/>
    <mergeCell ref="AB378:AB379"/>
    <mergeCell ref="AA378:AA379"/>
    <mergeCell ref="Z378:Z379"/>
    <mergeCell ref="AE387:AE388"/>
    <mergeCell ref="AC387:AC388"/>
    <mergeCell ref="AD387:AD388"/>
    <mergeCell ref="Z387:Z388"/>
    <mergeCell ref="AA387:AA388"/>
    <mergeCell ref="AF390:AF393"/>
    <mergeCell ref="Z390:Z393"/>
    <mergeCell ref="AA390:AA393"/>
    <mergeCell ref="AB390:AB393"/>
    <mergeCell ref="AC390:AC393"/>
    <mergeCell ref="AD390:AD393"/>
    <mergeCell ref="AE390:AE393"/>
    <mergeCell ref="AF387:AF388"/>
    <mergeCell ref="AA398:AA399"/>
    <mergeCell ref="AB398:AB399"/>
    <mergeCell ref="AD402:AD404"/>
    <mergeCell ref="AE402:AE404"/>
    <mergeCell ref="AF402:AF404"/>
    <mergeCell ref="AF361:AF363"/>
    <mergeCell ref="AF371:AF372"/>
    <mergeCell ref="AE371:AE372"/>
    <mergeCell ref="AD371:AD372"/>
    <mergeCell ref="AC371:AC372"/>
    <mergeCell ref="AB371:AB372"/>
    <mergeCell ref="Z371:Z372"/>
    <mergeCell ref="AA371:AA372"/>
    <mergeCell ref="AB353:AB356"/>
    <mergeCell ref="AC353:AC356"/>
    <mergeCell ref="AD353:AD356"/>
    <mergeCell ref="AE353:AE356"/>
    <mergeCell ref="AE361:AE363"/>
    <mergeCell ref="A319:A322"/>
    <mergeCell ref="AF290:AF292"/>
    <mergeCell ref="E300:E301"/>
    <mergeCell ref="F300:F301"/>
    <mergeCell ref="G300:G301"/>
    <mergeCell ref="Z300:Z301"/>
    <mergeCell ref="AA300:AA301"/>
    <mergeCell ref="AB300:AB301"/>
    <mergeCell ref="AC300:AC301"/>
    <mergeCell ref="AD300:AD301"/>
    <mergeCell ref="AE300:AE301"/>
    <mergeCell ref="AF300:AF301"/>
    <mergeCell ref="AC307:AC308"/>
    <mergeCell ref="AD307:AD308"/>
    <mergeCell ref="AE307:AE308"/>
    <mergeCell ref="AC290:AC292"/>
    <mergeCell ref="AD290:AD292"/>
    <mergeCell ref="AE290:AE292"/>
    <mergeCell ref="N316:N317"/>
    <mergeCell ref="O316:O317"/>
    <mergeCell ref="P316:P317"/>
    <mergeCell ref="Q316:Q317"/>
    <mergeCell ref="R316:R317"/>
    <mergeCell ref="S316:S317"/>
    <mergeCell ref="A290:A292"/>
    <mergeCell ref="E290:E292"/>
    <mergeCell ref="F290:F292"/>
    <mergeCell ref="G290:G292"/>
    <mergeCell ref="Z290:Z292"/>
    <mergeCell ref="AA290:AA292"/>
    <mergeCell ref="AB290:AB292"/>
    <mergeCell ref="Z307:Z308"/>
    <mergeCell ref="AA307:AA308"/>
    <mergeCell ref="AB307:AB308"/>
    <mergeCell ref="A300:A301"/>
    <mergeCell ref="K307:K308"/>
    <mergeCell ref="L307:L308"/>
    <mergeCell ref="M307:M308"/>
    <mergeCell ref="Q307:Q308"/>
    <mergeCell ref="R307:R308"/>
    <mergeCell ref="AD274:AD276"/>
    <mergeCell ref="AE274:AE276"/>
    <mergeCell ref="AF274:AF276"/>
    <mergeCell ref="A274:A276"/>
    <mergeCell ref="E282:E285"/>
    <mergeCell ref="F282:F285"/>
    <mergeCell ref="G282:G285"/>
    <mergeCell ref="Z282:Z285"/>
    <mergeCell ref="AA282:AA285"/>
    <mergeCell ref="AB282:AB285"/>
    <mergeCell ref="AC282:AC285"/>
    <mergeCell ref="AD282:AD285"/>
    <mergeCell ref="AE282:AE285"/>
    <mergeCell ref="AF282:AF285"/>
    <mergeCell ref="G274:G276"/>
    <mergeCell ref="Z274:Z276"/>
    <mergeCell ref="AA274:AA276"/>
    <mergeCell ref="E274:E276"/>
    <mergeCell ref="F274:F276"/>
    <mergeCell ref="AB274:AB276"/>
    <mergeCell ref="A282:A285"/>
    <mergeCell ref="C280:C281"/>
    <mergeCell ref="D280:D281"/>
    <mergeCell ref="AD264:AD266"/>
    <mergeCell ref="AE264:AE266"/>
    <mergeCell ref="AF264:AF266"/>
    <mergeCell ref="A264:A266"/>
    <mergeCell ref="H269:M269"/>
    <mergeCell ref="Z269:AE269"/>
    <mergeCell ref="H270:J270"/>
    <mergeCell ref="K270:L270"/>
    <mergeCell ref="Z270:AB270"/>
    <mergeCell ref="AC270:AD270"/>
    <mergeCell ref="E264:E266"/>
    <mergeCell ref="F264:F266"/>
    <mergeCell ref="G264:G266"/>
    <mergeCell ref="Z264:Z266"/>
    <mergeCell ref="AA264:AA266"/>
    <mergeCell ref="AB264:AB266"/>
    <mergeCell ref="W270:X270"/>
    <mergeCell ref="N270:P270"/>
    <mergeCell ref="Q270:R270"/>
    <mergeCell ref="T270:V270"/>
    <mergeCell ref="A248:A251"/>
    <mergeCell ref="E248:E252"/>
    <mergeCell ref="F248:F252"/>
    <mergeCell ref="G248:G252"/>
    <mergeCell ref="A229:A230"/>
    <mergeCell ref="C229:C230"/>
    <mergeCell ref="D229:D230"/>
    <mergeCell ref="F229:F230"/>
    <mergeCell ref="G229:G230"/>
    <mergeCell ref="A203:A205"/>
    <mergeCell ref="A211:A214"/>
    <mergeCell ref="E219:E221"/>
    <mergeCell ref="A219:A221"/>
    <mergeCell ref="C219:C221"/>
    <mergeCell ref="D219:D221"/>
    <mergeCell ref="F219:F221"/>
    <mergeCell ref="G219:G221"/>
    <mergeCell ref="Z219:Z221"/>
    <mergeCell ref="E203:E205"/>
    <mergeCell ref="D209:D210"/>
    <mergeCell ref="AF219:AF221"/>
    <mergeCell ref="AF203:AF205"/>
    <mergeCell ref="Z211:Z214"/>
    <mergeCell ref="AA211:AA214"/>
    <mergeCell ref="AB211:AB214"/>
    <mergeCell ref="AC211:AC214"/>
    <mergeCell ref="AD211:AD214"/>
    <mergeCell ref="AE211:AE214"/>
    <mergeCell ref="AA203:AA205"/>
    <mergeCell ref="AB203:AB205"/>
    <mergeCell ref="AC203:AC205"/>
    <mergeCell ref="AD203:AD205"/>
    <mergeCell ref="AE203:AE205"/>
    <mergeCell ref="E331:E333"/>
    <mergeCell ref="F331:F333"/>
    <mergeCell ref="G331:G333"/>
    <mergeCell ref="E319:E322"/>
    <mergeCell ref="F319:F322"/>
    <mergeCell ref="G319:G322"/>
    <mergeCell ref="AA219:AA221"/>
    <mergeCell ref="AB219:AB221"/>
    <mergeCell ref="AC219:AC221"/>
    <mergeCell ref="AC264:AC266"/>
    <mergeCell ref="AC274:AC276"/>
    <mergeCell ref="T316:T317"/>
    <mergeCell ref="U316:U317"/>
    <mergeCell ref="V316:V317"/>
    <mergeCell ref="W316:W317"/>
    <mergeCell ref="X316:X317"/>
    <mergeCell ref="Y316:Y317"/>
    <mergeCell ref="F256:F257"/>
    <mergeCell ref="G256:G257"/>
    <mergeCell ref="E245:E246"/>
    <mergeCell ref="E236:E237"/>
    <mergeCell ref="F270:G270"/>
    <mergeCell ref="Q245:Q246"/>
    <mergeCell ref="R245:R246"/>
    <mergeCell ref="B197:D198"/>
    <mergeCell ref="E197:G198"/>
    <mergeCell ref="E229:E230"/>
    <mergeCell ref="AC199:AC200"/>
    <mergeCell ref="AD199:AD200"/>
    <mergeCell ref="AE199:AE200"/>
    <mergeCell ref="E260:E262"/>
    <mergeCell ref="F260:F262"/>
    <mergeCell ref="G260:G262"/>
    <mergeCell ref="AD219:AD221"/>
    <mergeCell ref="AE219:AE221"/>
    <mergeCell ref="AD256:AD257"/>
    <mergeCell ref="AE256:AE257"/>
    <mergeCell ref="Q198:R198"/>
    <mergeCell ref="T198:V198"/>
    <mergeCell ref="W198:X198"/>
    <mergeCell ref="N199:N200"/>
    <mergeCell ref="O199:O200"/>
    <mergeCell ref="P199:P200"/>
    <mergeCell ref="Q199:Q200"/>
    <mergeCell ref="R199:R200"/>
    <mergeCell ref="S199:S200"/>
    <mergeCell ref="T199:T200"/>
    <mergeCell ref="U199:U200"/>
    <mergeCell ref="E199:E200"/>
    <mergeCell ref="C6:D6"/>
    <mergeCell ref="E6:E7"/>
    <mergeCell ref="F6:G6"/>
    <mergeCell ref="E269:G269"/>
    <mergeCell ref="G83:G84"/>
    <mergeCell ref="F245:F246"/>
    <mergeCell ref="F83:F84"/>
    <mergeCell ref="E19:E20"/>
    <mergeCell ref="F19:F20"/>
    <mergeCell ref="G19:G20"/>
    <mergeCell ref="B69:D69"/>
    <mergeCell ref="E69:G69"/>
    <mergeCell ref="B134:D134"/>
    <mergeCell ref="E134:G134"/>
    <mergeCell ref="E256:E257"/>
    <mergeCell ref="E148:E149"/>
    <mergeCell ref="G148:G149"/>
    <mergeCell ref="F170:F171"/>
    <mergeCell ref="G170:G171"/>
    <mergeCell ref="F70:G70"/>
    <mergeCell ref="B70:B71"/>
    <mergeCell ref="C70:D70"/>
    <mergeCell ref="E70:E71"/>
    <mergeCell ref="Q19:Q20"/>
    <mergeCell ref="R19:R20"/>
    <mergeCell ref="Q135:Q136"/>
    <mergeCell ref="R135:R136"/>
    <mergeCell ref="S135:S136"/>
    <mergeCell ref="S19:S20"/>
    <mergeCell ref="Q134:S134"/>
    <mergeCell ref="R70:R71"/>
    <mergeCell ref="S70:S71"/>
    <mergeCell ref="R83:R84"/>
    <mergeCell ref="S83:S84"/>
    <mergeCell ref="S41:S42"/>
    <mergeCell ref="Q124:Q130"/>
    <mergeCell ref="R124:R130"/>
    <mergeCell ref="S124:S130"/>
    <mergeCell ref="Q69:S69"/>
    <mergeCell ref="Q96:Q102"/>
    <mergeCell ref="R96:R102"/>
    <mergeCell ref="S96:S102"/>
    <mergeCell ref="A69:A71"/>
    <mergeCell ref="B135:B136"/>
    <mergeCell ref="G106:G107"/>
    <mergeCell ref="E106:E107"/>
    <mergeCell ref="E83:E84"/>
    <mergeCell ref="A133:F133"/>
    <mergeCell ref="A68:G68"/>
    <mergeCell ref="E124:E130"/>
    <mergeCell ref="A124:A130"/>
    <mergeCell ref="F124:F130"/>
    <mergeCell ref="G124:G130"/>
    <mergeCell ref="A59:A65"/>
    <mergeCell ref="C59:C65"/>
    <mergeCell ref="D59:D65"/>
    <mergeCell ref="A96:A102"/>
    <mergeCell ref="E96:E102"/>
    <mergeCell ref="F96:F102"/>
    <mergeCell ref="G96:G102"/>
    <mergeCell ref="T41:T42"/>
    <mergeCell ref="H5:J5"/>
    <mergeCell ref="E41:E42"/>
    <mergeCell ref="F41:F42"/>
    <mergeCell ref="G41:G42"/>
    <mergeCell ref="A5:A7"/>
    <mergeCell ref="B5:D5"/>
    <mergeCell ref="E5:G5"/>
    <mergeCell ref="B6:B7"/>
    <mergeCell ref="Q6:Q7"/>
    <mergeCell ref="H6:H7"/>
    <mergeCell ref="I6:I7"/>
    <mergeCell ref="J6:J7"/>
    <mergeCell ref="T5:T7"/>
    <mergeCell ref="T19:T20"/>
    <mergeCell ref="H19:H20"/>
    <mergeCell ref="I19:I20"/>
    <mergeCell ref="J19:J20"/>
    <mergeCell ref="Q5:S5"/>
    <mergeCell ref="R6:R7"/>
    <mergeCell ref="S6:S7"/>
    <mergeCell ref="Q41:Q42"/>
    <mergeCell ref="R41:R42"/>
    <mergeCell ref="Q170:Q171"/>
    <mergeCell ref="F148:F149"/>
    <mergeCell ref="T106:T107"/>
    <mergeCell ref="H83:H84"/>
    <mergeCell ref="I83:I84"/>
    <mergeCell ref="H134:J134"/>
    <mergeCell ref="H135:H136"/>
    <mergeCell ref="J83:J84"/>
    <mergeCell ref="Q83:Q84"/>
    <mergeCell ref="Q148:Q149"/>
    <mergeCell ref="F135:G135"/>
    <mergeCell ref="R170:R171"/>
    <mergeCell ref="J135:J136"/>
    <mergeCell ref="I135:I136"/>
    <mergeCell ref="R148:R149"/>
    <mergeCell ref="S148:S149"/>
    <mergeCell ref="S170:S171"/>
    <mergeCell ref="Q161:Q167"/>
    <mergeCell ref="K106:K107"/>
    <mergeCell ref="L106:L107"/>
    <mergeCell ref="M106:M107"/>
    <mergeCell ref="N106:N107"/>
    <mergeCell ref="O106:O107"/>
    <mergeCell ref="AF307:AF308"/>
    <mergeCell ref="B341:B342"/>
    <mergeCell ref="C341:D341"/>
    <mergeCell ref="E316:E317"/>
    <mergeCell ref="E307:E308"/>
    <mergeCell ref="G245:G246"/>
    <mergeCell ref="B209:B210"/>
    <mergeCell ref="C209:C210"/>
    <mergeCell ref="B270:B271"/>
    <mergeCell ref="C270:D270"/>
    <mergeCell ref="E270:E271"/>
    <mergeCell ref="F199:G199"/>
    <mergeCell ref="E327:E328"/>
    <mergeCell ref="E341:E342"/>
    <mergeCell ref="F341:G341"/>
    <mergeCell ref="C211:C214"/>
    <mergeCell ref="D211:D214"/>
    <mergeCell ref="F236:F237"/>
    <mergeCell ref="G236:G237"/>
    <mergeCell ref="H236:H237"/>
    <mergeCell ref="I236:I237"/>
    <mergeCell ref="AD331:AD333"/>
    <mergeCell ref="AE331:AE333"/>
    <mergeCell ref="J387:J388"/>
    <mergeCell ref="H106:H107"/>
    <mergeCell ref="I106:I107"/>
    <mergeCell ref="J106:J107"/>
    <mergeCell ref="H148:H149"/>
    <mergeCell ref="I148:I149"/>
    <mergeCell ref="H170:H171"/>
    <mergeCell ref="I170:I171"/>
    <mergeCell ref="J170:J171"/>
    <mergeCell ref="H245:H246"/>
    <mergeCell ref="I245:I246"/>
    <mergeCell ref="J245:J246"/>
    <mergeCell ref="H316:H317"/>
    <mergeCell ref="I316:I317"/>
    <mergeCell ref="J316:J317"/>
    <mergeCell ref="H307:H308"/>
    <mergeCell ref="I307:I308"/>
    <mergeCell ref="J307:J308"/>
    <mergeCell ref="T148:T149"/>
    <mergeCell ref="J148:J149"/>
    <mergeCell ref="Q106:Q107"/>
    <mergeCell ref="R106:R107"/>
    <mergeCell ref="AC198:AD198"/>
    <mergeCell ref="Z197:AE197"/>
    <mergeCell ref="H197:M197"/>
    <mergeCell ref="Z203:Z205"/>
    <mergeCell ref="AJ443:AL443"/>
    <mergeCell ref="Q443:S443"/>
    <mergeCell ref="T443:T444"/>
    <mergeCell ref="AJ411:AL411"/>
    <mergeCell ref="T411:T412"/>
    <mergeCell ref="AJ423:AL423"/>
    <mergeCell ref="K327:K328"/>
    <mergeCell ref="L327:L328"/>
    <mergeCell ref="M327:M328"/>
    <mergeCell ref="AC327:AC328"/>
    <mergeCell ref="AD327:AD328"/>
    <mergeCell ref="AE327:AE328"/>
    <mergeCell ref="AF335:AF337"/>
    <mergeCell ref="Z341:AB341"/>
    <mergeCell ref="AC341:AD341"/>
    <mergeCell ref="H340:M340"/>
    <mergeCell ref="Z340:AE340"/>
    <mergeCell ref="AF340:AF342"/>
    <mergeCell ref="Z353:Z356"/>
    <mergeCell ref="AA353:AA356"/>
    <mergeCell ref="H443:J443"/>
    <mergeCell ref="AG443:AI443"/>
    <mergeCell ref="T423:T424"/>
    <mergeCell ref="A443:A444"/>
    <mergeCell ref="B443:B444"/>
    <mergeCell ref="C443:D443"/>
    <mergeCell ref="E443:E444"/>
    <mergeCell ref="F443:G443"/>
    <mergeCell ref="A423:A424"/>
    <mergeCell ref="B423:B424"/>
    <mergeCell ref="C423:D423"/>
    <mergeCell ref="E423:E424"/>
    <mergeCell ref="F423:G423"/>
    <mergeCell ref="H423:J423"/>
    <mergeCell ref="AG423:AI423"/>
    <mergeCell ref="Q423:S423"/>
    <mergeCell ref="K443:M443"/>
    <mergeCell ref="N443:P443"/>
    <mergeCell ref="K423:M423"/>
    <mergeCell ref="N423:P423"/>
    <mergeCell ref="AE196:AF196"/>
    <mergeCell ref="AE268:AF268"/>
    <mergeCell ref="AE339:AF339"/>
    <mergeCell ref="A196:D196"/>
    <mergeCell ref="A268:F268"/>
    <mergeCell ref="A339:G339"/>
    <mergeCell ref="H411:J411"/>
    <mergeCell ref="F378:F379"/>
    <mergeCell ref="G378:G379"/>
    <mergeCell ref="E398:E399"/>
    <mergeCell ref="F398:F399"/>
    <mergeCell ref="G398:G399"/>
    <mergeCell ref="E387:E388"/>
    <mergeCell ref="F387:F388"/>
    <mergeCell ref="G387:G388"/>
    <mergeCell ref="E378:E379"/>
    <mergeCell ref="AF316:AF317"/>
    <mergeCell ref="Z316:Z317"/>
    <mergeCell ref="AA316:AA317"/>
    <mergeCell ref="Z327:Z328"/>
    <mergeCell ref="AA327:AA328"/>
    <mergeCell ref="AB327:AB328"/>
    <mergeCell ref="AF319:AF322"/>
    <mergeCell ref="AC331:AC333"/>
    <mergeCell ref="A422:F422"/>
    <mergeCell ref="A442:G442"/>
    <mergeCell ref="A410:H410"/>
    <mergeCell ref="K341:L341"/>
    <mergeCell ref="E345:E347"/>
    <mergeCell ref="E335:E337"/>
    <mergeCell ref="G335:G337"/>
    <mergeCell ref="A340:A342"/>
    <mergeCell ref="D351:D352"/>
    <mergeCell ref="B340:D340"/>
    <mergeCell ref="E340:G340"/>
    <mergeCell ref="A353:A356"/>
    <mergeCell ref="F345:F347"/>
    <mergeCell ref="G345:G347"/>
    <mergeCell ref="B351:B352"/>
    <mergeCell ref="C351:C352"/>
    <mergeCell ref="F335:F337"/>
    <mergeCell ref="E353:E356"/>
    <mergeCell ref="F353:F356"/>
    <mergeCell ref="G353:G356"/>
    <mergeCell ref="A361:A363"/>
    <mergeCell ref="E361:E363"/>
    <mergeCell ref="F361:F363"/>
    <mergeCell ref="G361:G363"/>
    <mergeCell ref="H341:J341"/>
    <mergeCell ref="A345:A347"/>
    <mergeCell ref="E188:E194"/>
    <mergeCell ref="A188:A194"/>
    <mergeCell ref="E161:E167"/>
    <mergeCell ref="A161:A167"/>
    <mergeCell ref="C161:C167"/>
    <mergeCell ref="D161:D167"/>
    <mergeCell ref="F161:F167"/>
    <mergeCell ref="G161:G167"/>
    <mergeCell ref="C319:C322"/>
    <mergeCell ref="D319:D322"/>
    <mergeCell ref="E170:E171"/>
    <mergeCell ref="H199:H200"/>
    <mergeCell ref="I199:I200"/>
    <mergeCell ref="J199:J200"/>
    <mergeCell ref="J236:J237"/>
    <mergeCell ref="H198:J198"/>
    <mergeCell ref="E211:E214"/>
    <mergeCell ref="F211:F214"/>
    <mergeCell ref="G211:G214"/>
    <mergeCell ref="F203:F205"/>
    <mergeCell ref="G203:G205"/>
    <mergeCell ref="A197:A200"/>
    <mergeCell ref="N188:N194"/>
    <mergeCell ref="O188:O194"/>
    <mergeCell ref="P188:P194"/>
    <mergeCell ref="Q188:Q194"/>
    <mergeCell ref="R188:R194"/>
    <mergeCell ref="S188:S194"/>
    <mergeCell ref="T188:T194"/>
    <mergeCell ref="A331:A333"/>
    <mergeCell ref="A335:A337"/>
    <mergeCell ref="K236:K237"/>
    <mergeCell ref="L236:L237"/>
    <mergeCell ref="M236:M237"/>
    <mergeCell ref="K198:L198"/>
    <mergeCell ref="B199:B200"/>
    <mergeCell ref="C199:D199"/>
    <mergeCell ref="F327:F328"/>
    <mergeCell ref="G327:G328"/>
    <mergeCell ref="F316:F317"/>
    <mergeCell ref="G316:G317"/>
    <mergeCell ref="F307:F308"/>
    <mergeCell ref="G307:G308"/>
    <mergeCell ref="B269:D269"/>
    <mergeCell ref="A269:A271"/>
    <mergeCell ref="B280:B281"/>
    <mergeCell ref="T96:T102"/>
    <mergeCell ref="R161:R167"/>
    <mergeCell ref="S161:S167"/>
    <mergeCell ref="T134:T136"/>
    <mergeCell ref="S106:S107"/>
    <mergeCell ref="A134:A136"/>
    <mergeCell ref="C135:D135"/>
    <mergeCell ref="E135:E136"/>
    <mergeCell ref="P106:P107"/>
    <mergeCell ref="K134:M134"/>
    <mergeCell ref="N134:P134"/>
    <mergeCell ref="K135:K136"/>
    <mergeCell ref="L135:L136"/>
    <mergeCell ref="M135:M136"/>
    <mergeCell ref="N135:N136"/>
    <mergeCell ref="O135:O136"/>
    <mergeCell ref="P135:P136"/>
    <mergeCell ref="F106:F107"/>
    <mergeCell ref="K148:K149"/>
    <mergeCell ref="L148:L149"/>
    <mergeCell ref="M148:M149"/>
    <mergeCell ref="N148:N149"/>
    <mergeCell ref="O148:O149"/>
    <mergeCell ref="P148:P149"/>
    <mergeCell ref="T59:T65"/>
    <mergeCell ref="Q32:Q38"/>
    <mergeCell ref="R32:R38"/>
    <mergeCell ref="S32:S38"/>
    <mergeCell ref="T32:T38"/>
    <mergeCell ref="E32:E38"/>
    <mergeCell ref="T124:T130"/>
    <mergeCell ref="C124:C130"/>
    <mergeCell ref="D124:D130"/>
    <mergeCell ref="T69:T71"/>
    <mergeCell ref="H70:H71"/>
    <mergeCell ref="I70:I71"/>
    <mergeCell ref="J70:J71"/>
    <mergeCell ref="Q70:Q71"/>
    <mergeCell ref="T83:T84"/>
    <mergeCell ref="H69:J69"/>
    <mergeCell ref="K41:K42"/>
    <mergeCell ref="L41:L42"/>
    <mergeCell ref="M41:M42"/>
    <mergeCell ref="N41:N42"/>
    <mergeCell ref="O41:O42"/>
    <mergeCell ref="P41:P42"/>
    <mergeCell ref="K69:M69"/>
    <mergeCell ref="A32:A38"/>
    <mergeCell ref="F32:F38"/>
    <mergeCell ref="G32:G38"/>
    <mergeCell ref="E59:E65"/>
    <mergeCell ref="F59:F65"/>
    <mergeCell ref="G59:G65"/>
    <mergeCell ref="Q59:Q65"/>
    <mergeCell ref="R59:R65"/>
    <mergeCell ref="S59:S65"/>
  </mergeCells>
  <phoneticPr fontId="19" type="noConversion"/>
  <hyperlinks>
    <hyperlink ref="B5" r:id="rId1" tooltip="45/2019/QĐ-UBND" display="https://thuvienphapluat.vn/phap-luat/tim-van-ban.aspx?keyword=45/2019/Q%C4%90-UBND&amp;match=True&amp;area=2&amp;lan=1"/>
    <hyperlink ref="Q5" r:id="rId2" tooltip="45/2019/QĐ-UBND" display="https://thuvienphapluat.vn/phap-luat/tim-van-ban.aspx?keyword=45/2019/Q%C4%90-UBND&amp;match=True&amp;area=2&amp;lan=1"/>
    <hyperlink ref="B69" r:id="rId3" tooltip="45/2019/QĐ-UBND" display="https://thuvienphapluat.vn/phap-luat/tim-van-ban.aspx?keyword=45/2019/Q%C4%90-UBND&amp;match=True&amp;area=2&amp;lan=1"/>
    <hyperlink ref="B340" r:id="rId4" tooltip="45/2019/QĐ-UBND" display="https://thuvienphapluat.vn/phap-luat/tim-van-ban.aspx?keyword=45/2019/Q%C4%90-UBND&amp;match=True&amp;area=2&amp;lan=1"/>
    <hyperlink ref="B134" r:id="rId5" tooltip="45/2019/QĐ-UBND" display="https://thuvienphapluat.vn/phap-luat/tim-van-ban.aspx?keyword=45/2019/Q%C4%90-UBND&amp;match=True&amp;area=2&amp;lan=1"/>
    <hyperlink ref="B197" r:id="rId6" tooltip="45/2019/QĐ-UBND" display="https://thuvienphapluat.vn/phap-luat/tim-van-ban.aspx?keyword=45/2019/Q%C4%90-UBND&amp;match=True&amp;area=2&amp;lan=1"/>
    <hyperlink ref="B269" r:id="rId7" tooltip="45/2019/QĐ-UBND" display="https://thuvienphapluat.vn/phap-luat/tim-van-ban.aspx?keyword=45/2019/Q%C4%90-UBND&amp;match=True&amp;area=2&amp;lan=1"/>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66"/>
  <sheetViews>
    <sheetView view="pageBreakPreview" zoomScale="69" zoomScaleNormal="80" zoomScaleSheetLayoutView="69" workbookViewId="0">
      <selection activeCell="N6" sqref="N6:P6"/>
    </sheetView>
  </sheetViews>
  <sheetFormatPr defaultRowHeight="15"/>
  <cols>
    <col min="2" max="2" width="28.5703125" bestFit="1" customWidth="1"/>
    <col min="3" max="7" width="21.42578125" customWidth="1"/>
    <col min="8" max="10" width="7.5703125" bestFit="1" customWidth="1"/>
    <col min="11" max="13" width="7.5703125" style="713" customWidth="1"/>
    <col min="14" max="16" width="7.5703125" customWidth="1"/>
    <col min="17" max="19" width="7.5703125" bestFit="1" customWidth="1"/>
    <col min="20" max="20" width="18.140625" customWidth="1"/>
    <col min="21" max="21" width="8.7109375" bestFit="1" customWidth="1"/>
    <col min="22" max="22" width="6.140625" hidden="1" customWidth="1"/>
    <col min="23" max="24" width="6.140625" bestFit="1" customWidth="1"/>
    <col min="25" max="25" width="11.42578125" bestFit="1" customWidth="1"/>
    <col min="26" max="26" width="11.5703125" customWidth="1"/>
    <col min="35" max="40" width="0" hidden="1" customWidth="1"/>
  </cols>
  <sheetData>
    <row r="3" spans="1:23" s="87" customFormat="1" ht="18.75">
      <c r="A3" s="820" t="s">
        <v>354</v>
      </c>
      <c r="B3" s="820"/>
      <c r="C3" s="820"/>
      <c r="D3" s="820"/>
      <c r="E3" s="820"/>
      <c r="F3" s="820"/>
      <c r="G3" s="820"/>
      <c r="H3" s="820"/>
      <c r="I3" s="820"/>
      <c r="J3" s="820"/>
      <c r="K3" s="820"/>
      <c r="L3" s="820"/>
      <c r="M3" s="820"/>
      <c r="N3" s="820"/>
      <c r="O3" s="820"/>
      <c r="P3" s="820"/>
      <c r="Q3" s="820"/>
      <c r="R3" s="820"/>
      <c r="S3" s="820"/>
      <c r="T3" s="820"/>
      <c r="U3" s="187"/>
      <c r="V3" s="187"/>
      <c r="W3" s="86"/>
    </row>
    <row r="4" spans="1:23" s="87" customFormat="1" ht="18.75">
      <c r="A4" s="187"/>
      <c r="B4" s="187"/>
      <c r="C4" s="187"/>
      <c r="D4" s="187"/>
      <c r="E4" s="187"/>
      <c r="F4" s="187"/>
      <c r="G4" s="187"/>
      <c r="H4" s="187"/>
      <c r="I4" s="187"/>
      <c r="J4" s="187"/>
      <c r="K4" s="243"/>
      <c r="L4" s="243"/>
      <c r="M4" s="243"/>
      <c r="N4" s="187"/>
      <c r="O4" s="187"/>
      <c r="P4" s="187"/>
      <c r="Q4" s="187"/>
      <c r="R4" s="187"/>
      <c r="S4" s="187"/>
      <c r="T4" s="187"/>
      <c r="U4" s="187"/>
      <c r="V4" s="187"/>
      <c r="W4" s="86"/>
    </row>
    <row r="5" spans="1:23" s="87" customFormat="1" ht="24" customHeight="1">
      <c r="A5" s="191" t="s">
        <v>173</v>
      </c>
      <c r="B5" s="88"/>
      <c r="C5" s="89"/>
      <c r="D5" s="89"/>
      <c r="E5" s="88"/>
      <c r="F5" s="89"/>
      <c r="G5" s="89"/>
      <c r="H5" s="74"/>
      <c r="I5" s="74"/>
      <c r="J5" s="74"/>
      <c r="K5" s="242"/>
      <c r="L5" s="242"/>
      <c r="M5" s="242"/>
      <c r="N5" s="74"/>
      <c r="O5" s="74"/>
      <c r="P5" s="74"/>
      <c r="Q5" s="75"/>
      <c r="R5" s="75"/>
      <c r="S5" s="75"/>
      <c r="T5" s="212" t="s">
        <v>776</v>
      </c>
      <c r="U5" s="89"/>
      <c r="V5" s="89"/>
      <c r="W5" s="86"/>
    </row>
    <row r="6" spans="1:23" s="87" customFormat="1" ht="84" customHeight="1">
      <c r="A6" s="1086" t="s">
        <v>11</v>
      </c>
      <c r="B6" s="888" t="s">
        <v>766</v>
      </c>
      <c r="C6" s="889"/>
      <c r="D6" s="890"/>
      <c r="E6" s="1087" t="s">
        <v>12</v>
      </c>
      <c r="F6" s="1088"/>
      <c r="G6" s="1089"/>
      <c r="H6" s="920" t="s">
        <v>72</v>
      </c>
      <c r="I6" s="921"/>
      <c r="J6" s="922"/>
      <c r="K6" s="1018" t="s">
        <v>2061</v>
      </c>
      <c r="L6" s="1018"/>
      <c r="M6" s="1018"/>
      <c r="N6" s="1090" t="s">
        <v>2062</v>
      </c>
      <c r="O6" s="1091"/>
      <c r="P6" s="1092"/>
      <c r="Q6" s="923" t="s">
        <v>771</v>
      </c>
      <c r="R6" s="924"/>
      <c r="S6" s="925"/>
      <c r="T6" s="1093" t="s">
        <v>2</v>
      </c>
      <c r="U6" s="183"/>
      <c r="V6" s="183"/>
      <c r="W6" s="86"/>
    </row>
    <row r="7" spans="1:23" s="87" customFormat="1" ht="15.75">
      <c r="A7" s="1094"/>
      <c r="B7" s="1093" t="s">
        <v>13</v>
      </c>
      <c r="C7" s="1087" t="s">
        <v>1</v>
      </c>
      <c r="D7" s="1089"/>
      <c r="E7" s="1093" t="s">
        <v>13</v>
      </c>
      <c r="F7" s="1087" t="s">
        <v>1</v>
      </c>
      <c r="G7" s="1089"/>
      <c r="H7" s="883" t="s">
        <v>5</v>
      </c>
      <c r="I7" s="883" t="s">
        <v>6</v>
      </c>
      <c r="J7" s="883" t="s">
        <v>7</v>
      </c>
      <c r="K7" s="881" t="s">
        <v>5</v>
      </c>
      <c r="L7" s="881" t="s">
        <v>6</v>
      </c>
      <c r="M7" s="881" t="s">
        <v>7</v>
      </c>
      <c r="N7" s="883" t="s">
        <v>5</v>
      </c>
      <c r="O7" s="883" t="s">
        <v>6</v>
      </c>
      <c r="P7" s="883" t="s">
        <v>7</v>
      </c>
      <c r="Q7" s="883" t="s">
        <v>5</v>
      </c>
      <c r="R7" s="883" t="s">
        <v>6</v>
      </c>
      <c r="S7" s="883" t="s">
        <v>7</v>
      </c>
      <c r="T7" s="1095"/>
      <c r="U7" s="183"/>
      <c r="V7" s="183"/>
      <c r="W7" s="86"/>
    </row>
    <row r="8" spans="1:23" s="87" customFormat="1" ht="15.75">
      <c r="A8" s="1096"/>
      <c r="B8" s="1097"/>
      <c r="C8" s="1098" t="s">
        <v>3</v>
      </c>
      <c r="D8" s="1098" t="s">
        <v>14</v>
      </c>
      <c r="E8" s="1097"/>
      <c r="F8" s="1098" t="s">
        <v>3</v>
      </c>
      <c r="G8" s="1098" t="s">
        <v>14</v>
      </c>
      <c r="H8" s="884"/>
      <c r="I8" s="884"/>
      <c r="J8" s="884"/>
      <c r="K8" s="882"/>
      <c r="L8" s="882"/>
      <c r="M8" s="882"/>
      <c r="N8" s="884"/>
      <c r="O8" s="884"/>
      <c r="P8" s="884"/>
      <c r="Q8" s="884"/>
      <c r="R8" s="884"/>
      <c r="S8" s="884"/>
      <c r="T8" s="1097"/>
      <c r="U8" s="183"/>
      <c r="V8" s="183"/>
      <c r="W8" s="86"/>
    </row>
    <row r="9" spans="1:23" s="87" customFormat="1" ht="15.75">
      <c r="A9" s="1099">
        <v>1</v>
      </c>
      <c r="B9" s="1100">
        <v>2</v>
      </c>
      <c r="C9" s="1099">
        <v>3</v>
      </c>
      <c r="D9" s="1100">
        <v>4</v>
      </c>
      <c r="E9" s="1099">
        <v>5</v>
      </c>
      <c r="F9" s="1100">
        <v>6</v>
      </c>
      <c r="G9" s="1099">
        <v>7</v>
      </c>
      <c r="H9" s="1100">
        <v>8</v>
      </c>
      <c r="I9" s="1099">
        <v>9</v>
      </c>
      <c r="J9" s="1100">
        <v>10</v>
      </c>
      <c r="K9" s="1099">
        <v>11</v>
      </c>
      <c r="L9" s="1100">
        <v>12</v>
      </c>
      <c r="M9" s="1099">
        <v>13</v>
      </c>
      <c r="N9" s="1100">
        <v>14</v>
      </c>
      <c r="O9" s="1099">
        <v>15</v>
      </c>
      <c r="P9" s="1100">
        <v>16</v>
      </c>
      <c r="Q9" s="1099">
        <v>17</v>
      </c>
      <c r="R9" s="1100">
        <v>18</v>
      </c>
      <c r="S9" s="1099">
        <v>19</v>
      </c>
      <c r="T9" s="1100">
        <v>20</v>
      </c>
      <c r="U9" s="171"/>
      <c r="V9" s="171"/>
      <c r="W9" s="86"/>
    </row>
    <row r="10" spans="1:23" s="87" customFormat="1" ht="15.75">
      <c r="A10" s="1101" t="s">
        <v>176</v>
      </c>
      <c r="B10" s="1102" t="s">
        <v>154</v>
      </c>
      <c r="C10" s="1100"/>
      <c r="D10" s="1100"/>
      <c r="E10" s="1100"/>
      <c r="F10" s="1100"/>
      <c r="G10" s="1100"/>
      <c r="H10" s="91"/>
      <c r="I10" s="91"/>
      <c r="J10" s="91"/>
      <c r="K10" s="711"/>
      <c r="L10" s="711"/>
      <c r="M10" s="711"/>
      <c r="N10" s="91"/>
      <c r="O10" s="91"/>
      <c r="P10" s="91"/>
      <c r="Q10" s="91"/>
      <c r="R10" s="91"/>
      <c r="S10" s="91"/>
      <c r="T10" s="1100"/>
      <c r="U10" s="171"/>
      <c r="V10" s="171"/>
      <c r="W10" s="86"/>
    </row>
    <row r="11" spans="1:23" s="87" customFormat="1" ht="110.25">
      <c r="A11" s="1103" t="s">
        <v>23</v>
      </c>
      <c r="B11" s="1104" t="s">
        <v>429</v>
      </c>
      <c r="C11" s="1105" t="s">
        <v>430</v>
      </c>
      <c r="D11" s="1105" t="s">
        <v>431</v>
      </c>
      <c r="E11" s="1104" t="s">
        <v>432</v>
      </c>
      <c r="F11" s="1105" t="s">
        <v>433</v>
      </c>
      <c r="G11" s="1105" t="s">
        <v>434</v>
      </c>
      <c r="H11" s="787">
        <v>1100</v>
      </c>
      <c r="I11" s="787"/>
      <c r="J11" s="787"/>
      <c r="K11" s="490">
        <v>1.1499999999999999</v>
      </c>
      <c r="L11" s="490"/>
      <c r="M11" s="490"/>
      <c r="N11" s="787">
        <v>1265</v>
      </c>
      <c r="O11" s="787"/>
      <c r="P11" s="787"/>
      <c r="Q11" s="787">
        <v>1300</v>
      </c>
      <c r="R11" s="787"/>
      <c r="S11" s="787"/>
      <c r="T11" s="787" t="s">
        <v>763</v>
      </c>
      <c r="U11" s="158"/>
      <c r="V11" s="241" t="str">
        <f t="shared" ref="V11:V29" si="0">E11&amp;" (từ "&amp;F11&amp;" đến "&amp;G11&amp;")"</f>
        <v>Phố Ban Mai (từ Tiếp giáp với đường Phạm Ngọc Thạch (Trường mầm non Họa Mi, Tổ dân phố số 26) đến Tiếp giáp với phố Nguyễn Văn Trỗi (số nhà 519, tổ dân phố số 26))</v>
      </c>
      <c r="W11" s="86"/>
    </row>
    <row r="12" spans="1:23" s="87" customFormat="1" ht="110.25">
      <c r="A12" s="1103" t="s">
        <v>24</v>
      </c>
      <c r="B12" s="1104" t="s">
        <v>435</v>
      </c>
      <c r="C12" s="1105" t="s">
        <v>436</v>
      </c>
      <c r="D12" s="1105" t="s">
        <v>437</v>
      </c>
      <c r="E12" s="1104" t="s">
        <v>435</v>
      </c>
      <c r="F12" s="1105" t="s">
        <v>438</v>
      </c>
      <c r="G12" s="1105" t="s">
        <v>437</v>
      </c>
      <c r="H12" s="787">
        <v>2000</v>
      </c>
      <c r="I12" s="787">
        <v>730</v>
      </c>
      <c r="J12" s="787">
        <v>450</v>
      </c>
      <c r="K12" s="490">
        <v>1.25</v>
      </c>
      <c r="L12" s="490">
        <v>1.1499999999999999</v>
      </c>
      <c r="M12" s="490">
        <v>1.1000000000000001</v>
      </c>
      <c r="N12" s="787">
        <v>2500</v>
      </c>
      <c r="O12" s="787">
        <v>839.49999999999989</v>
      </c>
      <c r="P12" s="787">
        <v>495.00000000000006</v>
      </c>
      <c r="Q12" s="787">
        <v>2600</v>
      </c>
      <c r="R12" s="787">
        <v>860</v>
      </c>
      <c r="S12" s="787">
        <v>510</v>
      </c>
      <c r="T12" s="787" t="s">
        <v>113</v>
      </c>
      <c r="U12" s="158"/>
      <c r="V12" s="241" t="str">
        <f t="shared" si="0"/>
        <v>Đường Phạm Ngọc Thạch (từ Tiếp giáp phố Phùng Hưng đến Tiếp giáp phố Đặng Văn Ngữ)</v>
      </c>
      <c r="W12" s="86"/>
    </row>
    <row r="13" spans="1:23" s="87" customFormat="1" ht="110.25">
      <c r="A13" s="1103" t="s">
        <v>155</v>
      </c>
      <c r="B13" s="1104" t="s">
        <v>439</v>
      </c>
      <c r="C13" s="1105" t="s">
        <v>440</v>
      </c>
      <c r="D13" s="1105" t="s">
        <v>441</v>
      </c>
      <c r="E13" s="1104" t="s">
        <v>439</v>
      </c>
      <c r="F13" s="1105" t="s">
        <v>440</v>
      </c>
      <c r="G13" s="1105" t="s">
        <v>442</v>
      </c>
      <c r="H13" s="787">
        <v>1100</v>
      </c>
      <c r="I13" s="787"/>
      <c r="J13" s="787"/>
      <c r="K13" s="490">
        <v>1.1499999999999999</v>
      </c>
      <c r="L13" s="490"/>
      <c r="M13" s="490"/>
      <c r="N13" s="787">
        <v>1265</v>
      </c>
      <c r="O13" s="787"/>
      <c r="P13" s="787"/>
      <c r="Q13" s="787">
        <v>1300</v>
      </c>
      <c r="R13" s="787">
        <v>650</v>
      </c>
      <c r="S13" s="787">
        <v>390</v>
      </c>
      <c r="T13" s="787" t="s">
        <v>111</v>
      </c>
      <c r="U13" s="158"/>
      <c r="V13" s="241" t="str">
        <f t="shared" si="0"/>
        <v>Phố Phùng Hưng (từ Tiếp giáp đường 30-4 đến Tiếp giáp với đường Phạm Ngọc Thạch)</v>
      </c>
      <c r="W13" s="86"/>
    </row>
    <row r="14" spans="1:23" s="87" customFormat="1" ht="110.25">
      <c r="A14" s="1103" t="s">
        <v>156</v>
      </c>
      <c r="B14" s="1104" t="s">
        <v>443</v>
      </c>
      <c r="C14" s="1105" t="s">
        <v>444</v>
      </c>
      <c r="D14" s="1105" t="s">
        <v>445</v>
      </c>
      <c r="E14" s="1104" t="s">
        <v>446</v>
      </c>
      <c r="F14" s="1105" t="s">
        <v>447</v>
      </c>
      <c r="G14" s="1105" t="s">
        <v>448</v>
      </c>
      <c r="H14" s="787">
        <v>1500</v>
      </c>
      <c r="I14" s="787"/>
      <c r="J14" s="787"/>
      <c r="K14" s="490">
        <v>1.2</v>
      </c>
      <c r="L14" s="490"/>
      <c r="M14" s="490"/>
      <c r="N14" s="787">
        <v>1800</v>
      </c>
      <c r="O14" s="787"/>
      <c r="P14" s="787"/>
      <c r="Q14" s="787">
        <v>1900</v>
      </c>
      <c r="R14" s="787"/>
      <c r="S14" s="787"/>
      <c r="T14" s="787" t="s">
        <v>763</v>
      </c>
      <c r="U14" s="158"/>
      <c r="V14" s="241" t="str">
        <f t="shared" si="0"/>
        <v>Phố Nguyễn Đức Thuận (từ Tiếp giáp với đường Hoàng Quốc Việt (số nhà 001, tổ dân phố số 16) đến Tiếp giáp với đường Hoàng Quốc Việt (số nhà 024, tổ dân phố số 16))</v>
      </c>
      <c r="W14" s="86"/>
    </row>
    <row r="15" spans="1:23" s="87" customFormat="1" ht="110.25">
      <c r="A15" s="1103" t="s">
        <v>162</v>
      </c>
      <c r="B15" s="1104" t="s">
        <v>449</v>
      </c>
      <c r="C15" s="1105" t="s">
        <v>450</v>
      </c>
      <c r="D15" s="1105" t="s">
        <v>451</v>
      </c>
      <c r="E15" s="1104" t="s">
        <v>452</v>
      </c>
      <c r="F15" s="1105" t="s">
        <v>453</v>
      </c>
      <c r="G15" s="1105" t="s">
        <v>454</v>
      </c>
      <c r="H15" s="787">
        <v>1600</v>
      </c>
      <c r="I15" s="787"/>
      <c r="J15" s="787"/>
      <c r="K15" s="490">
        <v>1.2</v>
      </c>
      <c r="L15" s="490"/>
      <c r="M15" s="490"/>
      <c r="N15" s="787">
        <v>1920</v>
      </c>
      <c r="O15" s="787"/>
      <c r="P15" s="787"/>
      <c r="Q15" s="787">
        <v>2000</v>
      </c>
      <c r="R15" s="787"/>
      <c r="S15" s="787"/>
      <c r="T15" s="787" t="s">
        <v>763</v>
      </c>
      <c r="U15" s="158"/>
      <c r="V15" s="241" t="str">
        <f t="shared" si="0"/>
        <v>Phố Nguyễn Khánh Toàn (từ Tiếp giáp với đường Hoàng Văn Thái (số nhà 023, tổ dân phố số 19) đến Tiếp giáp với đường Trần Văn Thọ (giữa số nhà 033 và số nhà 035, tổ dân phố số 19)</v>
      </c>
      <c r="W15" s="86"/>
    </row>
    <row r="16" spans="1:23" s="87" customFormat="1" ht="31.5">
      <c r="A16" s="1103" t="s">
        <v>163</v>
      </c>
      <c r="B16" s="1104" t="s">
        <v>455</v>
      </c>
      <c r="C16" s="1105" t="s">
        <v>456</v>
      </c>
      <c r="D16" s="1105" t="s">
        <v>457</v>
      </c>
      <c r="E16" s="1104" t="s">
        <v>455</v>
      </c>
      <c r="F16" s="1105" t="s">
        <v>456</v>
      </c>
      <c r="G16" s="1105" t="s">
        <v>452</v>
      </c>
      <c r="H16" s="787">
        <v>1800</v>
      </c>
      <c r="I16" s="787"/>
      <c r="J16" s="787"/>
      <c r="K16" s="490">
        <v>1.2</v>
      </c>
      <c r="L16" s="490"/>
      <c r="M16" s="490"/>
      <c r="N16" s="787">
        <v>2160</v>
      </c>
      <c r="O16" s="787"/>
      <c r="P16" s="787"/>
      <c r="Q16" s="787">
        <v>2200</v>
      </c>
      <c r="R16" s="787"/>
      <c r="S16" s="787"/>
      <c r="T16" s="787" t="s">
        <v>112</v>
      </c>
      <c r="U16" s="158"/>
      <c r="V16" s="241" t="str">
        <f t="shared" si="0"/>
        <v>Phố Quyết Tiến (từ Tiếp giáp đường Trần Quý Cáp đến Phố Nguyễn Khánh Toàn)</v>
      </c>
      <c r="W16" s="86"/>
    </row>
    <row r="17" spans="1:23" s="87" customFormat="1" ht="63">
      <c r="A17" s="1103" t="s">
        <v>177</v>
      </c>
      <c r="B17" s="1104" t="s">
        <v>150</v>
      </c>
      <c r="C17" s="1105" t="s">
        <v>151</v>
      </c>
      <c r="D17" s="1105" t="s">
        <v>152</v>
      </c>
      <c r="E17" s="1104" t="s">
        <v>150</v>
      </c>
      <c r="F17" s="1105" t="s">
        <v>428</v>
      </c>
      <c r="G17" s="1105" t="s">
        <v>152</v>
      </c>
      <c r="H17" s="787">
        <v>2000</v>
      </c>
      <c r="I17" s="787"/>
      <c r="J17" s="787"/>
      <c r="K17" s="490">
        <v>1.2</v>
      </c>
      <c r="L17" s="490"/>
      <c r="M17" s="490"/>
      <c r="N17" s="787">
        <v>2400</v>
      </c>
      <c r="O17" s="787"/>
      <c r="P17" s="787"/>
      <c r="Q17" s="787">
        <v>2500</v>
      </c>
      <c r="R17" s="787"/>
      <c r="S17" s="787"/>
      <c r="T17" s="787" t="s">
        <v>153</v>
      </c>
      <c r="U17" s="158"/>
      <c r="V17" s="241" t="str">
        <f t="shared" si="0"/>
        <v>Đường Hồ Tùng Mậu (từ Hết địa phận phường Đoàn Kết đến Tiếp giáp đường Trần Phú)</v>
      </c>
      <c r="W17" s="86"/>
    </row>
    <row r="18" spans="1:23" s="87" customFormat="1" ht="31.5">
      <c r="A18" s="1106" t="s">
        <v>178</v>
      </c>
      <c r="B18" s="1104" t="s">
        <v>458</v>
      </c>
      <c r="C18" s="1105" t="s">
        <v>459</v>
      </c>
      <c r="D18" s="1105" t="s">
        <v>460</v>
      </c>
      <c r="E18" s="1107" t="s">
        <v>458</v>
      </c>
      <c r="F18" s="1107" t="s">
        <v>461</v>
      </c>
      <c r="G18" s="1107" t="s">
        <v>465</v>
      </c>
      <c r="H18" s="787">
        <v>2000</v>
      </c>
      <c r="I18" s="787"/>
      <c r="J18" s="787"/>
      <c r="K18" s="490">
        <v>1.25</v>
      </c>
      <c r="L18" s="490"/>
      <c r="M18" s="490"/>
      <c r="N18" s="787">
        <v>2500</v>
      </c>
      <c r="O18" s="787"/>
      <c r="P18" s="787"/>
      <c r="Q18" s="812">
        <v>2600</v>
      </c>
      <c r="R18" s="812"/>
      <c r="S18" s="812"/>
      <c r="T18" s="812" t="s">
        <v>763</v>
      </c>
      <c r="U18" s="158"/>
      <c r="V18" s="241" t="str">
        <f t="shared" si="0"/>
        <v>Phố Cù Chính Lan (từ Giao với phố Tôn Thất Tùng (số nhà 037, tổ dân phố 27) đến Tiếp giáp đường Tuệ Tĩnh (số nhà 001, Tổ dân phố 27))</v>
      </c>
      <c r="W18" s="86"/>
    </row>
    <row r="19" spans="1:23" s="87" customFormat="1" ht="31.5" customHeight="1">
      <c r="A19" s="1108"/>
      <c r="B19" s="1104" t="s">
        <v>462</v>
      </c>
      <c r="C19" s="1105" t="s">
        <v>463</v>
      </c>
      <c r="D19" s="1105" t="s">
        <v>464</v>
      </c>
      <c r="E19" s="1109"/>
      <c r="F19" s="1109"/>
      <c r="G19" s="1109"/>
      <c r="H19" s="787">
        <v>1500</v>
      </c>
      <c r="I19" s="787"/>
      <c r="J19" s="787"/>
      <c r="K19" s="490">
        <v>1.2</v>
      </c>
      <c r="L19" s="490"/>
      <c r="M19" s="490"/>
      <c r="N19" s="787">
        <v>1800</v>
      </c>
      <c r="O19" s="787"/>
      <c r="P19" s="787"/>
      <c r="Q19" s="813"/>
      <c r="R19" s="813"/>
      <c r="S19" s="813"/>
      <c r="T19" s="813"/>
      <c r="U19" s="158"/>
      <c r="V19" s="241" t="str">
        <f t="shared" si="0"/>
        <v xml:space="preserve"> (từ  đến )</v>
      </c>
      <c r="W19" s="86"/>
    </row>
    <row r="20" spans="1:23" s="87" customFormat="1" ht="31.5">
      <c r="A20" s="1106">
        <v>1.9</v>
      </c>
      <c r="B20" s="1104" t="s">
        <v>466</v>
      </c>
      <c r="C20" s="1105" t="s">
        <v>18</v>
      </c>
      <c r="D20" s="1105" t="s">
        <v>467</v>
      </c>
      <c r="E20" s="1107" t="s">
        <v>466</v>
      </c>
      <c r="F20" s="1107" t="s">
        <v>2067</v>
      </c>
      <c r="G20" s="1107" t="s">
        <v>467</v>
      </c>
      <c r="H20" s="815">
        <v>1500</v>
      </c>
      <c r="I20" s="815"/>
      <c r="J20" s="829"/>
      <c r="K20" s="873">
        <v>1.2</v>
      </c>
      <c r="L20" s="873"/>
      <c r="M20" s="873"/>
      <c r="N20" s="812">
        <v>1800</v>
      </c>
      <c r="O20" s="812"/>
      <c r="P20" s="812"/>
      <c r="Q20" s="812">
        <v>1900</v>
      </c>
      <c r="R20" s="812"/>
      <c r="S20" s="812"/>
      <c r="T20" s="812" t="s">
        <v>2068</v>
      </c>
      <c r="U20" s="158"/>
      <c r="V20" s="241" t="str">
        <f t="shared" si="0"/>
        <v>Phố Nguyễn Tri Phương (từ Tiếp giáp đường Bùi Thị Xuân đến Tiếp giáp ranh giới đất CT điện lực Lai Châu)</v>
      </c>
      <c r="W20" s="86"/>
    </row>
    <row r="21" spans="1:23" s="87" customFormat="1" ht="31.5">
      <c r="A21" s="1108"/>
      <c r="B21" s="1104" t="s">
        <v>16</v>
      </c>
      <c r="C21" s="1105" t="s">
        <v>17</v>
      </c>
      <c r="D21" s="1105" t="s">
        <v>18</v>
      </c>
      <c r="E21" s="1109"/>
      <c r="F21" s="1109"/>
      <c r="G21" s="1109"/>
      <c r="H21" s="815"/>
      <c r="I21" s="815"/>
      <c r="J21" s="830"/>
      <c r="K21" s="874"/>
      <c r="L21" s="874"/>
      <c r="M21" s="874"/>
      <c r="N21" s="813"/>
      <c r="O21" s="813"/>
      <c r="P21" s="813"/>
      <c r="Q21" s="813"/>
      <c r="R21" s="813"/>
      <c r="S21" s="813"/>
      <c r="T21" s="813"/>
      <c r="U21" s="158"/>
      <c r="V21" s="241" t="str">
        <f t="shared" si="0"/>
        <v xml:space="preserve"> (từ  đến )</v>
      </c>
      <c r="W21" s="86"/>
    </row>
    <row r="22" spans="1:23" s="87" customFormat="1" ht="31.5">
      <c r="A22" s="1110">
        <v>1.1000000000000001</v>
      </c>
      <c r="B22" s="1104" t="s">
        <v>1001</v>
      </c>
      <c r="C22" s="1105" t="s">
        <v>450</v>
      </c>
      <c r="D22" s="1105" t="s">
        <v>498</v>
      </c>
      <c r="E22" s="1111" t="s">
        <v>2065</v>
      </c>
      <c r="F22" s="1111" t="s">
        <v>450</v>
      </c>
      <c r="G22" s="1111" t="s">
        <v>498</v>
      </c>
      <c r="H22" s="777">
        <v>2800</v>
      </c>
      <c r="I22" s="778"/>
      <c r="J22" s="778"/>
      <c r="K22" s="778">
        <v>1.3</v>
      </c>
      <c r="L22" s="778"/>
      <c r="M22" s="778"/>
      <c r="N22" s="778">
        <v>3640</v>
      </c>
      <c r="O22" s="778"/>
      <c r="P22" s="778"/>
      <c r="Q22" s="772">
        <v>3700</v>
      </c>
      <c r="R22" s="772"/>
      <c r="S22" s="772"/>
      <c r="T22" s="777" t="s">
        <v>120</v>
      </c>
      <c r="U22" s="158"/>
      <c r="V22" s="241" t="str">
        <f t="shared" si="0"/>
        <v>Đường Bùi Thị Xuân (từ Tiếp giáp đường Hoàng Văn Thái đến Tiếp giáp đường Điện Biên Phủ)</v>
      </c>
      <c r="W22" s="86"/>
    </row>
    <row r="23" spans="1:23" s="87" customFormat="1" ht="110.25">
      <c r="A23" s="1103">
        <v>1.1100000000000001</v>
      </c>
      <c r="B23" s="1104" t="s">
        <v>468</v>
      </c>
      <c r="C23" s="1105" t="s">
        <v>450</v>
      </c>
      <c r="D23" s="1105" t="s">
        <v>469</v>
      </c>
      <c r="E23" s="1104" t="s">
        <v>470</v>
      </c>
      <c r="F23" s="1105" t="s">
        <v>471</v>
      </c>
      <c r="G23" s="1105" t="s">
        <v>472</v>
      </c>
      <c r="H23" s="787">
        <v>1500</v>
      </c>
      <c r="I23" s="787"/>
      <c r="J23" s="787"/>
      <c r="K23" s="490">
        <v>1.2</v>
      </c>
      <c r="L23" s="490"/>
      <c r="M23" s="490"/>
      <c r="N23" s="787">
        <v>1800</v>
      </c>
      <c r="O23" s="787"/>
      <c r="P23" s="787"/>
      <c r="Q23" s="787">
        <v>1900</v>
      </c>
      <c r="R23" s="787"/>
      <c r="S23" s="787"/>
      <c r="T23" s="787" t="s">
        <v>763</v>
      </c>
      <c r="U23" s="158"/>
      <c r="V23" s="241" t="str">
        <f t="shared" si="0"/>
        <v>Phố Lưu Quý An (từ Tiếp giáp với đường Hoàng Văn Thái (số nhà 071, tổ dân phố số 19) đến Tiếp giáp với phố Kim Đồng (Trường THCS Tân Phong))</v>
      </c>
      <c r="W23" s="86"/>
    </row>
    <row r="24" spans="1:23" s="87" customFormat="1" ht="31.5">
      <c r="A24" s="1110">
        <v>1.1200000000000001</v>
      </c>
      <c r="B24" s="1104" t="s">
        <v>473</v>
      </c>
      <c r="C24" s="1105" t="s">
        <v>474</v>
      </c>
      <c r="D24" s="1105" t="s">
        <v>475</v>
      </c>
      <c r="E24" s="1104" t="s">
        <v>473</v>
      </c>
      <c r="F24" s="1105" t="s">
        <v>495</v>
      </c>
      <c r="G24" s="1105" t="s">
        <v>475</v>
      </c>
      <c r="H24" s="787">
        <v>2000</v>
      </c>
      <c r="I24" s="787"/>
      <c r="J24" s="787"/>
      <c r="K24" s="490">
        <v>1.25</v>
      </c>
      <c r="L24" s="490"/>
      <c r="M24" s="490"/>
      <c r="N24" s="787"/>
      <c r="O24" s="787"/>
      <c r="P24" s="787"/>
      <c r="Q24" s="787">
        <v>2600</v>
      </c>
      <c r="R24" s="787"/>
      <c r="S24" s="787"/>
      <c r="T24" s="787" t="s">
        <v>119</v>
      </c>
      <c r="U24" s="158"/>
      <c r="V24" s="241" t="str">
        <f t="shared" si="0"/>
        <v>Đường Nguyễn Thị Định (từ Tiếp giáp đường Nguyễn Chí Thanh đến Tiếp giáp đường Lò Văn Hặc)</v>
      </c>
      <c r="W24" s="86"/>
    </row>
    <row r="25" spans="1:23" s="87" customFormat="1" ht="31.5">
      <c r="A25" s="1103">
        <v>1.1299999999999999</v>
      </c>
      <c r="B25" s="1104" t="s">
        <v>477</v>
      </c>
      <c r="C25" s="1105" t="s">
        <v>474</v>
      </c>
      <c r="D25" s="1105" t="s">
        <v>475</v>
      </c>
      <c r="E25" s="1104" t="s">
        <v>477</v>
      </c>
      <c r="F25" s="1105" t="s">
        <v>495</v>
      </c>
      <c r="G25" s="1105" t="s">
        <v>475</v>
      </c>
      <c r="H25" s="787">
        <v>1600</v>
      </c>
      <c r="I25" s="787"/>
      <c r="J25" s="787"/>
      <c r="K25" s="490">
        <v>1.2</v>
      </c>
      <c r="L25" s="490"/>
      <c r="M25" s="490"/>
      <c r="N25" s="787">
        <v>1920</v>
      </c>
      <c r="O25" s="787"/>
      <c r="P25" s="787"/>
      <c r="Q25" s="787">
        <v>2000</v>
      </c>
      <c r="R25" s="787"/>
      <c r="S25" s="787"/>
      <c r="T25" s="787" t="s">
        <v>119</v>
      </c>
      <c r="U25" s="172"/>
      <c r="V25" s="241" t="str">
        <f t="shared" si="0"/>
        <v>Đường Trần Quốc Mạnh (từ Tiếp giáp đường Nguyễn Chí Thanh đến Tiếp giáp đường Lò Văn Hặc)</v>
      </c>
      <c r="W25" s="86"/>
    </row>
    <row r="26" spans="1:23" s="87" customFormat="1" ht="47.25">
      <c r="A26" s="1106">
        <v>1.1399999999999999</v>
      </c>
      <c r="B26" s="1104" t="s">
        <v>811</v>
      </c>
      <c r="C26" s="1105" t="s">
        <v>807</v>
      </c>
      <c r="D26" s="1105" t="s">
        <v>812</v>
      </c>
      <c r="E26" s="1107" t="s">
        <v>811</v>
      </c>
      <c r="F26" s="1107" t="s">
        <v>807</v>
      </c>
      <c r="G26" s="1107" t="s">
        <v>499</v>
      </c>
      <c r="H26" s="787">
        <v>2500</v>
      </c>
      <c r="I26" s="787">
        <v>760</v>
      </c>
      <c r="J26" s="787">
        <v>490</v>
      </c>
      <c r="K26" s="490">
        <v>1.3</v>
      </c>
      <c r="L26" s="490">
        <v>1.1000000000000001</v>
      </c>
      <c r="M26" s="490">
        <v>1.05</v>
      </c>
      <c r="N26" s="787">
        <v>3250</v>
      </c>
      <c r="O26" s="787">
        <v>836.00000000000011</v>
      </c>
      <c r="P26" s="787">
        <v>514.5</v>
      </c>
      <c r="Q26" s="812">
        <v>3300</v>
      </c>
      <c r="R26" s="812">
        <v>860</v>
      </c>
      <c r="S26" s="812">
        <v>530</v>
      </c>
      <c r="T26" s="812" t="s">
        <v>763</v>
      </c>
      <c r="U26" s="172"/>
      <c r="V26" s="241" t="str">
        <f t="shared" si="0"/>
        <v>Đường Nguyễn Chí Thanh (từ Tiếp giáp đường Lê Duẩn đến Tiếp giáp đường Trần Quốc Mạnh)</v>
      </c>
      <c r="W26" s="86"/>
    </row>
    <row r="27" spans="1:23" s="87" customFormat="1" ht="31.5">
      <c r="A27" s="1108"/>
      <c r="B27" s="1104" t="s">
        <v>66</v>
      </c>
      <c r="C27" s="1105" t="s">
        <v>498</v>
      </c>
      <c r="D27" s="1105" t="s">
        <v>499</v>
      </c>
      <c r="E27" s="1109"/>
      <c r="F27" s="1109"/>
      <c r="G27" s="1109"/>
      <c r="H27" s="787">
        <v>1600</v>
      </c>
      <c r="I27" s="787"/>
      <c r="J27" s="787"/>
      <c r="K27" s="490">
        <v>1.2</v>
      </c>
      <c r="L27" s="490"/>
      <c r="M27" s="490"/>
      <c r="N27" s="787">
        <v>1920</v>
      </c>
      <c r="O27" s="787"/>
      <c r="P27" s="787"/>
      <c r="Q27" s="813"/>
      <c r="R27" s="813"/>
      <c r="S27" s="813"/>
      <c r="T27" s="813"/>
      <c r="U27" s="172"/>
      <c r="V27" s="241" t="str">
        <f t="shared" si="0"/>
        <v xml:space="preserve"> (từ  đến )</v>
      </c>
      <c r="W27" s="86"/>
    </row>
    <row r="28" spans="1:23" s="87" customFormat="1" ht="31.5">
      <c r="A28" s="1103">
        <v>1.1499999999999999</v>
      </c>
      <c r="B28" s="1104" t="s">
        <v>535</v>
      </c>
      <c r="C28" s="1105" t="s">
        <v>430</v>
      </c>
      <c r="D28" s="1105" t="s">
        <v>564</v>
      </c>
      <c r="E28" s="1104" t="s">
        <v>535</v>
      </c>
      <c r="F28" s="1105" t="s">
        <v>430</v>
      </c>
      <c r="G28" s="1105" t="s">
        <v>536</v>
      </c>
      <c r="H28" s="787">
        <v>900</v>
      </c>
      <c r="I28" s="787">
        <v>450</v>
      </c>
      <c r="J28" s="787">
        <v>260</v>
      </c>
      <c r="K28" s="490">
        <v>1.1499999999999999</v>
      </c>
      <c r="L28" s="490">
        <v>1.05</v>
      </c>
      <c r="M28" s="490">
        <v>1.05</v>
      </c>
      <c r="N28" s="787">
        <v>1035</v>
      </c>
      <c r="O28" s="787">
        <v>472.5</v>
      </c>
      <c r="P28" s="787">
        <v>273</v>
      </c>
      <c r="Q28" s="787">
        <v>1100</v>
      </c>
      <c r="R28" s="787">
        <v>490</v>
      </c>
      <c r="S28" s="787">
        <v>280</v>
      </c>
      <c r="T28" s="787" t="s">
        <v>389</v>
      </c>
      <c r="U28" s="172"/>
      <c r="V28" s="241" t="str">
        <f t="shared" si="0"/>
        <v>Đường đi Đông Pao (từ Tiếp giáp đường Phạm Ngọc Thạch đến Hết địa phận phường Tân Phong)</v>
      </c>
      <c r="W28" s="86"/>
    </row>
    <row r="29" spans="1:23" s="87" customFormat="1" ht="31.5">
      <c r="A29" s="1103">
        <v>1.1599999999999999</v>
      </c>
      <c r="B29" s="1104" t="s">
        <v>539</v>
      </c>
      <c r="C29" s="1105" t="s">
        <v>451</v>
      </c>
      <c r="D29" s="1105" t="s">
        <v>565</v>
      </c>
      <c r="E29" s="1104" t="s">
        <v>539</v>
      </c>
      <c r="F29" s="1105" t="s">
        <v>451</v>
      </c>
      <c r="G29" s="1105" t="s">
        <v>536</v>
      </c>
      <c r="H29" s="787">
        <v>1000</v>
      </c>
      <c r="I29" s="787">
        <v>700</v>
      </c>
      <c r="J29" s="787">
        <v>500</v>
      </c>
      <c r="K29" s="490">
        <v>1.1499999999999999</v>
      </c>
      <c r="L29" s="490">
        <v>1.05</v>
      </c>
      <c r="M29" s="490">
        <v>1.05</v>
      </c>
      <c r="N29" s="787">
        <v>1150</v>
      </c>
      <c r="O29" s="787">
        <v>735</v>
      </c>
      <c r="P29" s="787">
        <v>525</v>
      </c>
      <c r="Q29" s="787">
        <v>1200</v>
      </c>
      <c r="R29" s="787">
        <v>760</v>
      </c>
      <c r="S29" s="787">
        <v>540</v>
      </c>
      <c r="T29" s="787" t="s">
        <v>389</v>
      </c>
      <c r="U29" s="172"/>
      <c r="V29" s="241" t="str">
        <f t="shared" si="0"/>
        <v>Đường đi xã Nùng Nàng (từ Tiếp giáp đường Trần Văn Thọ đến Hết địa phận phường Tân Phong)</v>
      </c>
      <c r="W29" s="86"/>
    </row>
    <row r="30" spans="1:23" s="100" customFormat="1" ht="31.5">
      <c r="A30" s="1103">
        <v>1.17</v>
      </c>
      <c r="B30" s="1104" t="s">
        <v>540</v>
      </c>
      <c r="C30" s="1105" t="s">
        <v>529</v>
      </c>
      <c r="D30" s="1105" t="s">
        <v>566</v>
      </c>
      <c r="E30" s="1104" t="s">
        <v>540</v>
      </c>
      <c r="F30" s="1105" t="s">
        <v>529</v>
      </c>
      <c r="G30" s="1105" t="s">
        <v>536</v>
      </c>
      <c r="H30" s="787">
        <v>900</v>
      </c>
      <c r="I30" s="787">
        <v>450</v>
      </c>
      <c r="J30" s="787">
        <v>260</v>
      </c>
      <c r="K30" s="490">
        <v>1.1499999999999999</v>
      </c>
      <c r="L30" s="490">
        <v>1.05</v>
      </c>
      <c r="M30" s="490">
        <v>1.05</v>
      </c>
      <c r="N30" s="787">
        <v>1035</v>
      </c>
      <c r="O30" s="787">
        <v>472.5</v>
      </c>
      <c r="P30" s="787">
        <v>273</v>
      </c>
      <c r="Q30" s="787">
        <v>1100</v>
      </c>
      <c r="R30" s="787">
        <v>490</v>
      </c>
      <c r="S30" s="787">
        <v>280</v>
      </c>
      <c r="T30" s="787" t="s">
        <v>389</v>
      </c>
      <c r="U30" s="173"/>
      <c r="V30" s="241"/>
      <c r="W30" s="99"/>
    </row>
    <row r="31" spans="1:23" s="87" customFormat="1" ht="31.5">
      <c r="A31" s="1103">
        <v>1.18</v>
      </c>
      <c r="B31" s="1104" t="s">
        <v>341</v>
      </c>
      <c r="C31" s="1105" t="s">
        <v>567</v>
      </c>
      <c r="D31" s="1105" t="s">
        <v>568</v>
      </c>
      <c r="E31" s="1104" t="s">
        <v>569</v>
      </c>
      <c r="F31" s="1105" t="s">
        <v>567</v>
      </c>
      <c r="G31" s="1105" t="s">
        <v>568</v>
      </c>
      <c r="H31" s="787">
        <v>390</v>
      </c>
      <c r="I31" s="787">
        <v>120</v>
      </c>
      <c r="J31" s="787">
        <v>100</v>
      </c>
      <c r="K31" s="490">
        <v>1.2</v>
      </c>
      <c r="L31" s="490">
        <v>1.1000000000000001</v>
      </c>
      <c r="M31" s="490">
        <v>1.05</v>
      </c>
      <c r="N31" s="787">
        <v>468</v>
      </c>
      <c r="O31" s="787">
        <v>132</v>
      </c>
      <c r="P31" s="787">
        <v>105</v>
      </c>
      <c r="Q31" s="787">
        <v>480</v>
      </c>
      <c r="R31" s="787">
        <v>140</v>
      </c>
      <c r="S31" s="787">
        <v>110</v>
      </c>
      <c r="T31" s="787" t="s">
        <v>119</v>
      </c>
      <c r="U31" s="158"/>
      <c r="V31" s="241" t="str">
        <f>E31&amp;" (từ "&amp;F31&amp;" đến "&amp;G31&amp;")"</f>
        <v>Tỉnh lộ 136 (từ Tiếp giáp địa phận thành phố Lai Châu cũ đến Ngã ba đi vào Trung tâm xã Bản Giang cũ )</v>
      </c>
      <c r="W31" s="86"/>
    </row>
    <row r="32" spans="1:23" s="87" customFormat="1" ht="47.25" customHeight="1">
      <c r="A32" s="1103">
        <v>1.19</v>
      </c>
      <c r="B32" s="1104" t="s">
        <v>570</v>
      </c>
      <c r="C32" s="1105" t="s">
        <v>571</v>
      </c>
      <c r="D32" s="1105" t="s">
        <v>572</v>
      </c>
      <c r="E32" s="1104" t="s">
        <v>573</v>
      </c>
      <c r="F32" s="1105" t="s">
        <v>571</v>
      </c>
      <c r="G32" s="1105" t="s">
        <v>572</v>
      </c>
      <c r="H32" s="787">
        <v>3000</v>
      </c>
      <c r="I32" s="787">
        <v>2000</v>
      </c>
      <c r="J32" s="787">
        <v>1000</v>
      </c>
      <c r="K32" s="490">
        <v>1.25</v>
      </c>
      <c r="L32" s="490">
        <v>1.1499999999999999</v>
      </c>
      <c r="M32" s="490">
        <v>1.1000000000000001</v>
      </c>
      <c r="N32" s="787">
        <v>3750</v>
      </c>
      <c r="O32" s="787">
        <v>2300</v>
      </c>
      <c r="P32" s="787">
        <v>1100</v>
      </c>
      <c r="Q32" s="787">
        <v>3860</v>
      </c>
      <c r="R32" s="787">
        <v>2370</v>
      </c>
      <c r="S32" s="787">
        <v>1130</v>
      </c>
      <c r="T32" s="787" t="s">
        <v>119</v>
      </c>
      <c r="U32" s="158"/>
      <c r="V32" s="241" t="str">
        <f>E32&amp;" (từ "&amp;F32&amp;" đến "&amp;G32&amp;")"</f>
        <v>Tỉnh lộ 135 (từ Đại lộ Lê Lợi kéo dài tiếp giáp với thành phố Lai Châu đến Ngã ba nối với đường cũ từ thành phố Lai Châu đi Nùng Nàng cũ)</v>
      </c>
      <c r="W32" s="86"/>
    </row>
    <row r="33" spans="1:23" s="87" customFormat="1" ht="30">
      <c r="A33" s="1106" t="s">
        <v>2059</v>
      </c>
      <c r="B33" s="1112" t="s">
        <v>1184</v>
      </c>
      <c r="C33" s="1105"/>
      <c r="D33" s="1105"/>
      <c r="E33" s="1107" t="s">
        <v>2058</v>
      </c>
      <c r="F33" s="1107"/>
      <c r="G33" s="1107"/>
      <c r="H33" s="777">
        <v>200</v>
      </c>
      <c r="I33" s="779"/>
      <c r="J33" s="779"/>
      <c r="K33" s="778">
        <v>1.05</v>
      </c>
      <c r="L33" s="778"/>
      <c r="M33" s="778"/>
      <c r="N33" s="778">
        <v>210</v>
      </c>
      <c r="O33" s="778"/>
      <c r="P33" s="778"/>
      <c r="Q33" s="812">
        <v>650</v>
      </c>
      <c r="R33" s="812">
        <v>370</v>
      </c>
      <c r="S33" s="812">
        <v>240</v>
      </c>
      <c r="T33" s="812"/>
      <c r="U33" s="158"/>
      <c r="V33" s="241"/>
      <c r="W33" s="86"/>
    </row>
    <row r="34" spans="1:23" s="87" customFormat="1" ht="15.75">
      <c r="A34" s="1113"/>
      <c r="B34" s="1112" t="s">
        <v>1228</v>
      </c>
      <c r="C34" s="1105"/>
      <c r="D34" s="1105"/>
      <c r="E34" s="1114"/>
      <c r="F34" s="1114"/>
      <c r="G34" s="1114"/>
      <c r="H34" s="777">
        <v>550</v>
      </c>
      <c r="I34" s="779">
        <v>330</v>
      </c>
      <c r="J34" s="779">
        <v>220</v>
      </c>
      <c r="K34" s="778">
        <v>1.1499999999999999</v>
      </c>
      <c r="L34" s="778">
        <v>1.1000000000000001</v>
      </c>
      <c r="M34" s="778">
        <v>1.05</v>
      </c>
      <c r="N34" s="778">
        <v>632.5</v>
      </c>
      <c r="O34" s="778">
        <v>363.00000000000006</v>
      </c>
      <c r="P34" s="778">
        <v>231</v>
      </c>
      <c r="Q34" s="862"/>
      <c r="R34" s="862"/>
      <c r="S34" s="862"/>
      <c r="T34" s="862"/>
      <c r="U34" s="158"/>
      <c r="V34" s="241" t="str">
        <f t="shared" ref="V34:V50" si="1">E34&amp;" (từ "&amp;F34&amp;" đến "&amp;G34&amp;")"</f>
        <v xml:space="preserve"> (từ  đến )</v>
      </c>
      <c r="W34" s="86"/>
    </row>
    <row r="35" spans="1:23" s="87" customFormat="1" ht="15.75">
      <c r="A35" s="1113"/>
      <c r="B35" s="1112" t="s">
        <v>1229</v>
      </c>
      <c r="C35" s="1105"/>
      <c r="D35" s="1105"/>
      <c r="E35" s="1114"/>
      <c r="F35" s="1114"/>
      <c r="G35" s="1114"/>
      <c r="H35" s="777">
        <v>330</v>
      </c>
      <c r="I35" s="779">
        <v>200</v>
      </c>
      <c r="J35" s="779"/>
      <c r="K35" s="778">
        <v>1.05</v>
      </c>
      <c r="L35" s="778">
        <v>1.05</v>
      </c>
      <c r="M35" s="778"/>
      <c r="N35" s="778">
        <v>346.5</v>
      </c>
      <c r="O35" s="778">
        <v>210</v>
      </c>
      <c r="P35" s="778"/>
      <c r="Q35" s="862"/>
      <c r="R35" s="862"/>
      <c r="S35" s="862"/>
      <c r="T35" s="862"/>
      <c r="U35" s="158"/>
      <c r="V35" s="241" t="str">
        <f t="shared" si="1"/>
        <v xml:space="preserve"> (từ  đến )</v>
      </c>
      <c r="W35" s="86"/>
    </row>
    <row r="36" spans="1:23" s="87" customFormat="1" ht="15.75">
      <c r="A36" s="1113"/>
      <c r="B36" s="1112" t="s">
        <v>1230</v>
      </c>
      <c r="C36" s="1105"/>
      <c r="D36" s="1105"/>
      <c r="E36" s="1114"/>
      <c r="F36" s="1114"/>
      <c r="G36" s="1114"/>
      <c r="H36" s="777">
        <v>110</v>
      </c>
      <c r="I36" s="779"/>
      <c r="J36" s="779"/>
      <c r="K36" s="778">
        <v>1.05</v>
      </c>
      <c r="L36" s="778"/>
      <c r="M36" s="778"/>
      <c r="N36" s="778">
        <v>115.5</v>
      </c>
      <c r="O36" s="778"/>
      <c r="P36" s="778"/>
      <c r="Q36" s="862"/>
      <c r="R36" s="862"/>
      <c r="S36" s="862"/>
      <c r="T36" s="862"/>
      <c r="U36" s="158"/>
      <c r="V36" s="241" t="str">
        <f t="shared" si="1"/>
        <v xml:space="preserve"> (từ  đến )</v>
      </c>
      <c r="W36" s="86"/>
    </row>
    <row r="37" spans="1:23" s="87" customFormat="1" ht="30">
      <c r="A37" s="1113"/>
      <c r="B37" s="1112" t="s">
        <v>1231</v>
      </c>
      <c r="C37" s="1105"/>
      <c r="D37" s="1105"/>
      <c r="E37" s="1114"/>
      <c r="F37" s="1114"/>
      <c r="G37" s="1114"/>
      <c r="H37" s="777">
        <v>140</v>
      </c>
      <c r="I37" s="779">
        <v>90</v>
      </c>
      <c r="J37" s="779">
        <v>60</v>
      </c>
      <c r="K37" s="778" t="s">
        <v>1232</v>
      </c>
      <c r="L37" s="778" t="s">
        <v>1233</v>
      </c>
      <c r="M37" s="778" t="s">
        <v>1233</v>
      </c>
      <c r="N37" s="778">
        <v>154</v>
      </c>
      <c r="O37" s="778">
        <v>94.5</v>
      </c>
      <c r="P37" s="778">
        <v>63</v>
      </c>
      <c r="Q37" s="862"/>
      <c r="R37" s="862"/>
      <c r="S37" s="862"/>
      <c r="T37" s="862"/>
      <c r="U37" s="158"/>
      <c r="V37" s="241" t="str">
        <f t="shared" si="1"/>
        <v xml:space="preserve"> (từ  đến )</v>
      </c>
      <c r="W37" s="86"/>
    </row>
    <row r="38" spans="1:23" s="87" customFormat="1" ht="30">
      <c r="A38" s="1113"/>
      <c r="B38" s="1112" t="s">
        <v>1234</v>
      </c>
      <c r="C38" s="1105"/>
      <c r="D38" s="1105"/>
      <c r="E38" s="1114"/>
      <c r="F38" s="1114"/>
      <c r="G38" s="1114"/>
      <c r="H38" s="777">
        <v>100</v>
      </c>
      <c r="I38" s="779">
        <v>70</v>
      </c>
      <c r="J38" s="779"/>
      <c r="K38" s="778" t="s">
        <v>1233</v>
      </c>
      <c r="L38" s="778" t="s">
        <v>1233</v>
      </c>
      <c r="M38" s="778"/>
      <c r="N38" s="778">
        <v>105</v>
      </c>
      <c r="O38" s="778">
        <v>73.5</v>
      </c>
      <c r="P38" s="778"/>
      <c r="Q38" s="862"/>
      <c r="R38" s="862"/>
      <c r="S38" s="862"/>
      <c r="T38" s="862"/>
      <c r="U38" s="158"/>
      <c r="V38" s="241" t="str">
        <f t="shared" si="1"/>
        <v xml:space="preserve"> (từ  đến )</v>
      </c>
      <c r="W38" s="86"/>
    </row>
    <row r="39" spans="1:23" s="87" customFormat="1" ht="30">
      <c r="A39" s="1108"/>
      <c r="B39" s="1112" t="s">
        <v>1235</v>
      </c>
      <c r="C39" s="1105"/>
      <c r="D39" s="1105"/>
      <c r="E39" s="1109"/>
      <c r="F39" s="1109"/>
      <c r="G39" s="1109"/>
      <c r="H39" s="777">
        <v>70</v>
      </c>
      <c r="I39" s="779"/>
      <c r="J39" s="779"/>
      <c r="K39" s="778" t="s">
        <v>1236</v>
      </c>
      <c r="L39" s="778"/>
      <c r="M39" s="778"/>
      <c r="N39" s="778">
        <v>73.5</v>
      </c>
      <c r="O39" s="778"/>
      <c r="P39" s="778"/>
      <c r="Q39" s="813"/>
      <c r="R39" s="813"/>
      <c r="S39" s="813"/>
      <c r="T39" s="813"/>
      <c r="U39" s="158"/>
      <c r="V39" s="241" t="str">
        <f t="shared" si="1"/>
        <v xml:space="preserve"> (từ  đến )</v>
      </c>
      <c r="W39" s="86"/>
    </row>
    <row r="40" spans="1:23" s="87" customFormat="1" ht="15.75">
      <c r="A40" s="1115" t="s">
        <v>181</v>
      </c>
      <c r="B40" s="1116" t="s">
        <v>32</v>
      </c>
      <c r="C40" s="1098"/>
      <c r="D40" s="1098"/>
      <c r="E40" s="1116"/>
      <c r="F40" s="1098"/>
      <c r="G40" s="1098"/>
      <c r="H40" s="788"/>
      <c r="I40" s="788"/>
      <c r="J40" s="788"/>
      <c r="K40" s="490"/>
      <c r="L40" s="490"/>
      <c r="M40" s="490"/>
      <c r="N40" s="787"/>
      <c r="O40" s="787"/>
      <c r="P40" s="787"/>
      <c r="Q40" s="788"/>
      <c r="R40" s="788"/>
      <c r="S40" s="788"/>
      <c r="T40" s="788"/>
      <c r="U40" s="158"/>
      <c r="V40" s="241" t="str">
        <f t="shared" si="1"/>
        <v xml:space="preserve"> (từ  đến )</v>
      </c>
      <c r="W40" s="86"/>
    </row>
    <row r="41" spans="1:23" s="87" customFormat="1" ht="78.75">
      <c r="A41" s="1103" t="s">
        <v>75</v>
      </c>
      <c r="B41" s="1104" t="s">
        <v>478</v>
      </c>
      <c r="C41" s="1105"/>
      <c r="D41" s="1105"/>
      <c r="E41" s="1104" t="s">
        <v>478</v>
      </c>
      <c r="F41" s="1105" t="s">
        <v>479</v>
      </c>
      <c r="G41" s="1105" t="s">
        <v>480</v>
      </c>
      <c r="H41" s="787">
        <v>600</v>
      </c>
      <c r="I41" s="787">
        <v>320</v>
      </c>
      <c r="J41" s="787">
        <v>260</v>
      </c>
      <c r="K41" s="490">
        <v>1.1499999999999999</v>
      </c>
      <c r="L41" s="490">
        <v>1.05</v>
      </c>
      <c r="M41" s="490">
        <v>1.05</v>
      </c>
      <c r="N41" s="787">
        <v>690</v>
      </c>
      <c r="O41" s="787">
        <v>336</v>
      </c>
      <c r="P41" s="787">
        <v>273</v>
      </c>
      <c r="Q41" s="787">
        <v>710</v>
      </c>
      <c r="R41" s="787">
        <v>350</v>
      </c>
      <c r="S41" s="787">
        <v>280</v>
      </c>
      <c r="T41" s="787" t="s">
        <v>116</v>
      </c>
      <c r="U41" s="158"/>
      <c r="V41" s="241" t="str">
        <f t="shared" si="1"/>
        <v>Đường nhánh từ đền Lê Lợi đến bản Thành Lập phường Đoàn Kết (từ Thửa đất số 2, tờ bản đồ địa chính số 19, phường Đoàn Kết của ông Đinh Thế Chuyển đến Giao với ngõ 210, đường Trần Hưng Đạo (hết thửa đất số 3, tờ bản đồ số 11 của ông Trần Văn Ngọ)</v>
      </c>
      <c r="W41" s="86"/>
    </row>
    <row r="42" spans="1:23" s="87" customFormat="1" ht="47.25">
      <c r="A42" s="1106" t="s">
        <v>76</v>
      </c>
      <c r="B42" s="1104" t="s">
        <v>481</v>
      </c>
      <c r="C42" s="1105" t="s">
        <v>482</v>
      </c>
      <c r="D42" s="1105" t="s">
        <v>483</v>
      </c>
      <c r="E42" s="1107" t="s">
        <v>484</v>
      </c>
      <c r="F42" s="1107" t="s">
        <v>485</v>
      </c>
      <c r="G42" s="1107" t="s">
        <v>486</v>
      </c>
      <c r="H42" s="787">
        <v>720</v>
      </c>
      <c r="I42" s="787">
        <v>380</v>
      </c>
      <c r="J42" s="787">
        <v>260</v>
      </c>
      <c r="K42" s="873">
        <v>1.1499999999999999</v>
      </c>
      <c r="L42" s="873">
        <v>1.05</v>
      </c>
      <c r="M42" s="873">
        <v>1.05</v>
      </c>
      <c r="N42" s="812">
        <v>827.99999999999989</v>
      </c>
      <c r="O42" s="812">
        <v>399</v>
      </c>
      <c r="P42" s="812">
        <v>273</v>
      </c>
      <c r="Q42" s="812">
        <v>850</v>
      </c>
      <c r="R42" s="812">
        <v>410</v>
      </c>
      <c r="S42" s="812">
        <v>280</v>
      </c>
      <c r="T42" s="812" t="s">
        <v>117</v>
      </c>
      <c r="U42" s="158"/>
      <c r="V42" s="241" t="str">
        <f t="shared" si="1"/>
        <v>Đường Trần Thủ độ (từ Tiếp giáp với đường Trần Hưng Đạo (giữa hai số nhà 226 và 228, Tổ dân phố số 10) đến Tiếp giáp với đường Trần Hưng Đạo (giữa hai số nhà 366 và 370, Tổ dân phố số 11))</v>
      </c>
      <c r="W42" s="86"/>
    </row>
    <row r="43" spans="1:23" s="87" customFormat="1" ht="31.5">
      <c r="A43" s="1108"/>
      <c r="B43" s="1104" t="s">
        <v>487</v>
      </c>
      <c r="C43" s="1105" t="s">
        <v>488</v>
      </c>
      <c r="D43" s="1105" t="s">
        <v>489</v>
      </c>
      <c r="E43" s="1109"/>
      <c r="F43" s="1109"/>
      <c r="G43" s="1109"/>
      <c r="H43" s="787">
        <v>720</v>
      </c>
      <c r="I43" s="787">
        <v>380</v>
      </c>
      <c r="J43" s="787">
        <v>260</v>
      </c>
      <c r="K43" s="874"/>
      <c r="L43" s="874"/>
      <c r="M43" s="874"/>
      <c r="N43" s="813"/>
      <c r="O43" s="813"/>
      <c r="P43" s="813"/>
      <c r="Q43" s="813"/>
      <c r="R43" s="813"/>
      <c r="S43" s="813"/>
      <c r="T43" s="813"/>
      <c r="U43" s="158"/>
      <c r="V43" s="241" t="str">
        <f t="shared" si="1"/>
        <v xml:space="preserve"> (từ  đến )</v>
      </c>
      <c r="W43" s="86"/>
    </row>
    <row r="44" spans="1:23" s="87" customFormat="1" ht="31.5">
      <c r="A44" s="1103">
        <v>2.2999999999999998</v>
      </c>
      <c r="B44" s="1104" t="s">
        <v>490</v>
      </c>
      <c r="C44" s="1105" t="s">
        <v>491</v>
      </c>
      <c r="D44" s="1105" t="s">
        <v>492</v>
      </c>
      <c r="E44" s="1104" t="s">
        <v>490</v>
      </c>
      <c r="F44" s="1105" t="s">
        <v>491</v>
      </c>
      <c r="G44" s="1105" t="s">
        <v>495</v>
      </c>
      <c r="H44" s="787">
        <v>1300</v>
      </c>
      <c r="I44" s="787"/>
      <c r="J44" s="787"/>
      <c r="K44" s="490">
        <v>1.2</v>
      </c>
      <c r="L44" s="490"/>
      <c r="M44" s="490"/>
      <c r="N44" s="787">
        <v>1560</v>
      </c>
      <c r="O44" s="787"/>
      <c r="P44" s="787"/>
      <c r="Q44" s="787">
        <v>1600</v>
      </c>
      <c r="R44" s="787"/>
      <c r="S44" s="787"/>
      <c r="T44" s="787" t="s">
        <v>118</v>
      </c>
      <c r="U44" s="158"/>
      <c r="V44" s="241" t="str">
        <f t="shared" si="1"/>
        <v>Phố Mường Than (từ Tiếp giáp Đường 19-8 đến Tiếp giáp đường Nguyễn Chí Thanh)</v>
      </c>
      <c r="W44" s="86"/>
    </row>
    <row r="45" spans="1:23" s="87" customFormat="1" ht="31.5">
      <c r="A45" s="1103">
        <v>2.4</v>
      </c>
      <c r="B45" s="1104" t="s">
        <v>493</v>
      </c>
      <c r="C45" s="1105" t="s">
        <v>494</v>
      </c>
      <c r="D45" s="1105" t="s">
        <v>474</v>
      </c>
      <c r="E45" s="1104" t="s">
        <v>493</v>
      </c>
      <c r="F45" s="1105" t="s">
        <v>494</v>
      </c>
      <c r="G45" s="1105" t="s">
        <v>495</v>
      </c>
      <c r="H45" s="787">
        <v>1300</v>
      </c>
      <c r="I45" s="787"/>
      <c r="J45" s="787"/>
      <c r="K45" s="490">
        <v>1.2</v>
      </c>
      <c r="L45" s="490"/>
      <c r="M45" s="490"/>
      <c r="N45" s="787">
        <v>1560</v>
      </c>
      <c r="O45" s="787"/>
      <c r="P45" s="787"/>
      <c r="Q45" s="787">
        <v>1600</v>
      </c>
      <c r="R45" s="787"/>
      <c r="S45" s="787"/>
      <c r="T45" s="787" t="s">
        <v>118</v>
      </c>
      <c r="U45" s="158"/>
      <c r="V45" s="241" t="str">
        <f t="shared" si="1"/>
        <v>Đường D13A (13m) (từ Tiếp giáp phố Mường Than đến Tiếp giáp đường Nguyễn Chí Thanh)</v>
      </c>
      <c r="W45" s="86"/>
    </row>
    <row r="46" spans="1:23" s="87" customFormat="1" ht="31.5" customHeight="1">
      <c r="A46" s="1103">
        <v>2.5</v>
      </c>
      <c r="B46" s="1104" t="s">
        <v>496</v>
      </c>
      <c r="C46" s="1105" t="s">
        <v>151</v>
      </c>
      <c r="D46" s="1105" t="s">
        <v>490</v>
      </c>
      <c r="E46" s="1104" t="s">
        <v>496</v>
      </c>
      <c r="F46" s="1105" t="s">
        <v>151</v>
      </c>
      <c r="G46" s="1105" t="s">
        <v>497</v>
      </c>
      <c r="H46" s="787">
        <v>1500</v>
      </c>
      <c r="I46" s="787"/>
      <c r="J46" s="787"/>
      <c r="K46" s="490">
        <v>1.2</v>
      </c>
      <c r="L46" s="490"/>
      <c r="M46" s="490"/>
      <c r="N46" s="787">
        <v>1800</v>
      </c>
      <c r="O46" s="787"/>
      <c r="P46" s="787"/>
      <c r="Q46" s="787">
        <v>1900</v>
      </c>
      <c r="R46" s="787"/>
      <c r="S46" s="787"/>
      <c r="T46" s="787" t="s">
        <v>118</v>
      </c>
      <c r="U46" s="158"/>
      <c r="V46" s="241" t="str">
        <f t="shared" si="1"/>
        <v>Đường N16 (13m) (từ Tiếp giáp đường 19-8 đến Tiếp giáp Phố Nậm Nam)</v>
      </c>
      <c r="W46" s="86"/>
    </row>
    <row r="47" spans="1:23" s="87" customFormat="1" ht="110.25">
      <c r="A47" s="1103">
        <v>2.6</v>
      </c>
      <c r="B47" s="1104" t="s">
        <v>501</v>
      </c>
      <c r="C47" s="1105" t="s">
        <v>502</v>
      </c>
      <c r="D47" s="1105" t="s">
        <v>503</v>
      </c>
      <c r="E47" s="1104" t="s">
        <v>504</v>
      </c>
      <c r="F47" s="1105" t="s">
        <v>502</v>
      </c>
      <c r="G47" s="1105" t="s">
        <v>505</v>
      </c>
      <c r="H47" s="787">
        <v>900</v>
      </c>
      <c r="I47" s="787"/>
      <c r="J47" s="787"/>
      <c r="K47" s="490">
        <v>1.1499999999999999</v>
      </c>
      <c r="L47" s="490"/>
      <c r="M47" s="490"/>
      <c r="N47" s="787">
        <v>1035</v>
      </c>
      <c r="O47" s="787"/>
      <c r="P47" s="787"/>
      <c r="Q47" s="787">
        <v>1100</v>
      </c>
      <c r="R47" s="787"/>
      <c r="S47" s="787"/>
      <c r="T47" s="787" t="s">
        <v>763</v>
      </c>
      <c r="U47" s="158"/>
      <c r="V47" s="241" t="str">
        <f t="shared" si="1"/>
        <v>Phố Nguyễn Đình Thi (từ Tiếp giáp đường Xuân Thủy đến Giao với phố Nguyễn Công Hoan (đối diện trụ sở Điện lực Thành phố Lai Châu))</v>
      </c>
      <c r="W47" s="86"/>
    </row>
    <row r="48" spans="1:23" s="87" customFormat="1" ht="31.5">
      <c r="A48" s="1103">
        <v>2.7</v>
      </c>
      <c r="B48" s="1104" t="s">
        <v>506</v>
      </c>
      <c r="C48" s="1105" t="s">
        <v>507</v>
      </c>
      <c r="D48" s="1105" t="s">
        <v>508</v>
      </c>
      <c r="E48" s="1104" t="s">
        <v>506</v>
      </c>
      <c r="F48" s="1105" t="s">
        <v>507</v>
      </c>
      <c r="G48" s="1105" t="s">
        <v>509</v>
      </c>
      <c r="H48" s="787">
        <v>900</v>
      </c>
      <c r="I48" s="787"/>
      <c r="J48" s="787"/>
      <c r="K48" s="490">
        <v>1.1499999999999999</v>
      </c>
      <c r="L48" s="490"/>
      <c r="M48" s="490"/>
      <c r="N48" s="787">
        <v>1035</v>
      </c>
      <c r="O48" s="787"/>
      <c r="P48" s="787"/>
      <c r="Q48" s="787">
        <v>1100</v>
      </c>
      <c r="R48" s="787"/>
      <c r="S48" s="787"/>
      <c r="T48" s="787" t="s">
        <v>118</v>
      </c>
      <c r="U48" s="172"/>
      <c r="V48" s="241" t="str">
        <f t="shared" si="1"/>
        <v>Đường V1 (13,5m) (từ Tiếp đường Xuân Thủy đến Tiếp giáp phố 12/12)</v>
      </c>
      <c r="W48" s="86"/>
    </row>
    <row r="49" spans="1:23" s="87" customFormat="1" ht="110.25">
      <c r="A49" s="1103">
        <v>2.8</v>
      </c>
      <c r="B49" s="1104" t="s">
        <v>510</v>
      </c>
      <c r="C49" s="1105" t="s">
        <v>511</v>
      </c>
      <c r="D49" s="1105" t="s">
        <v>503</v>
      </c>
      <c r="E49" s="1104" t="s">
        <v>512</v>
      </c>
      <c r="F49" s="1105" t="s">
        <v>513</v>
      </c>
      <c r="G49" s="1105" t="s">
        <v>514</v>
      </c>
      <c r="H49" s="787">
        <v>900</v>
      </c>
      <c r="I49" s="787"/>
      <c r="J49" s="787"/>
      <c r="K49" s="490">
        <v>1.1499999999999999</v>
      </c>
      <c r="L49" s="490"/>
      <c r="M49" s="490"/>
      <c r="N49" s="787">
        <v>1035</v>
      </c>
      <c r="O49" s="787"/>
      <c r="P49" s="787"/>
      <c r="Q49" s="787">
        <v>1100</v>
      </c>
      <c r="R49" s="787"/>
      <c r="S49" s="787"/>
      <c r="T49" s="787" t="s">
        <v>763</v>
      </c>
      <c r="U49" s="172"/>
      <c r="V49" s="241" t="str">
        <f t="shared" si="1"/>
        <v>Phố 12/12 (từ Giao với đường quy hoạch N4 (đối diện số nhà 040, tổ dân phố số 7) đến Giao với phố Nguyễn Công Hoan)</v>
      </c>
      <c r="W49" s="86"/>
    </row>
    <row r="50" spans="1:23" s="87" customFormat="1" ht="31.5">
      <c r="A50" s="1103">
        <v>2.9</v>
      </c>
      <c r="B50" s="1104" t="s">
        <v>515</v>
      </c>
      <c r="C50" s="1105" t="s">
        <v>516</v>
      </c>
      <c r="D50" s="1105" t="s">
        <v>517</v>
      </c>
      <c r="E50" s="1104" t="s">
        <v>515</v>
      </c>
      <c r="F50" s="1105" t="s">
        <v>518</v>
      </c>
      <c r="G50" s="1105" t="s">
        <v>517</v>
      </c>
      <c r="H50" s="787">
        <v>900</v>
      </c>
      <c r="I50" s="787"/>
      <c r="J50" s="787"/>
      <c r="K50" s="490">
        <v>1.1499999999999999</v>
      </c>
      <c r="L50" s="490"/>
      <c r="M50" s="490"/>
      <c r="N50" s="787">
        <v>1035</v>
      </c>
      <c r="O50" s="787"/>
      <c r="P50" s="787"/>
      <c r="Q50" s="787">
        <v>1100</v>
      </c>
      <c r="R50" s="787"/>
      <c r="S50" s="787"/>
      <c r="T50" s="787" t="s">
        <v>119</v>
      </c>
      <c r="U50" s="172"/>
      <c r="V50" s="241" t="str">
        <f t="shared" si="1"/>
        <v>Đường N1 (từ Tiếp giáp phố 30/9 đến Tiếp giáp phố Nguyễn Bỉnh Khiêm)</v>
      </c>
      <c r="W50" s="86"/>
    </row>
    <row r="51" spans="1:23" s="87" customFormat="1" ht="110.25">
      <c r="A51" s="1110">
        <v>2.1</v>
      </c>
      <c r="B51" s="1104" t="s">
        <v>519</v>
      </c>
      <c r="C51" s="1105" t="s">
        <v>507</v>
      </c>
      <c r="D51" s="1105" t="s">
        <v>508</v>
      </c>
      <c r="E51" s="1104" t="s">
        <v>520</v>
      </c>
      <c r="F51" s="1105" t="s">
        <v>521</v>
      </c>
      <c r="G51" s="1105" t="s">
        <v>522</v>
      </c>
      <c r="H51" s="787">
        <v>900</v>
      </c>
      <c r="I51" s="787"/>
      <c r="J51" s="787"/>
      <c r="K51" s="490">
        <v>1.1499999999999999</v>
      </c>
      <c r="L51" s="490"/>
      <c r="M51" s="490"/>
      <c r="N51" s="787">
        <v>1035</v>
      </c>
      <c r="O51" s="787"/>
      <c r="P51" s="787"/>
      <c r="Q51" s="787">
        <v>1100</v>
      </c>
      <c r="R51" s="787"/>
      <c r="S51" s="787"/>
      <c r="T51" s="787" t="s">
        <v>763</v>
      </c>
      <c r="U51" s="158"/>
      <c r="V51" s="158"/>
      <c r="W51" s="86"/>
    </row>
    <row r="52" spans="1:23" s="26" customFormat="1" ht="31.5">
      <c r="A52" s="1103">
        <v>2.11</v>
      </c>
      <c r="B52" s="1117" t="s">
        <v>548</v>
      </c>
      <c r="C52" s="1118" t="s">
        <v>551</v>
      </c>
      <c r="D52" s="1118" t="s">
        <v>44</v>
      </c>
      <c r="E52" s="1104" t="s">
        <v>548</v>
      </c>
      <c r="F52" s="1105" t="s">
        <v>549</v>
      </c>
      <c r="G52" s="1105" t="s">
        <v>44</v>
      </c>
      <c r="H52" s="787">
        <v>900</v>
      </c>
      <c r="I52" s="787"/>
      <c r="J52" s="787"/>
      <c r="K52" s="490">
        <v>1.1499999999999999</v>
      </c>
      <c r="L52" s="490"/>
      <c r="M52" s="490"/>
      <c r="N52" s="787">
        <v>1035</v>
      </c>
      <c r="O52" s="787"/>
      <c r="P52" s="787"/>
      <c r="Q52" s="787">
        <v>1100</v>
      </c>
      <c r="R52" s="787"/>
      <c r="S52" s="787"/>
      <c r="T52" s="785" t="s">
        <v>123</v>
      </c>
    </row>
    <row r="53" spans="1:23" ht="63">
      <c r="A53" s="1110">
        <v>2.12</v>
      </c>
      <c r="B53" s="1117" t="s">
        <v>574</v>
      </c>
      <c r="C53" s="1118" t="s">
        <v>575</v>
      </c>
      <c r="D53" s="1118" t="s">
        <v>576</v>
      </c>
      <c r="E53" s="1104" t="s">
        <v>577</v>
      </c>
      <c r="F53" s="1105" t="s">
        <v>554</v>
      </c>
      <c r="G53" s="1105" t="s">
        <v>578</v>
      </c>
      <c r="H53" s="787">
        <v>700</v>
      </c>
      <c r="I53" s="787">
        <v>360</v>
      </c>
      <c r="J53" s="787">
        <v>260</v>
      </c>
      <c r="K53" s="490">
        <v>1.1499999999999999</v>
      </c>
      <c r="L53" s="490">
        <v>1.1000000000000001</v>
      </c>
      <c r="M53" s="490">
        <v>1.05</v>
      </c>
      <c r="N53" s="787">
        <v>804.99999999999989</v>
      </c>
      <c r="O53" s="787">
        <v>396.00000000000006</v>
      </c>
      <c r="P53" s="787">
        <v>273</v>
      </c>
      <c r="Q53" s="787">
        <v>830</v>
      </c>
      <c r="R53" s="787">
        <v>410</v>
      </c>
      <c r="S53" s="787">
        <v>280</v>
      </c>
      <c r="T53" s="785" t="s">
        <v>112</v>
      </c>
    </row>
    <row r="54" spans="1:23" ht="63">
      <c r="A54" s="1103">
        <v>2.13</v>
      </c>
      <c r="B54" s="1117" t="s">
        <v>552</v>
      </c>
      <c r="C54" s="1118" t="s">
        <v>553</v>
      </c>
      <c r="D54" s="1118" t="s">
        <v>575</v>
      </c>
      <c r="E54" s="1104" t="s">
        <v>552</v>
      </c>
      <c r="F54" s="1105" t="s">
        <v>553</v>
      </c>
      <c r="G54" s="1105" t="s">
        <v>554</v>
      </c>
      <c r="H54" s="787">
        <v>700</v>
      </c>
      <c r="I54" s="787">
        <v>360</v>
      </c>
      <c r="J54" s="787">
        <v>260</v>
      </c>
      <c r="K54" s="490">
        <v>1.1499999999999999</v>
      </c>
      <c r="L54" s="490">
        <v>1.1000000000000001</v>
      </c>
      <c r="M54" s="490">
        <v>1.05</v>
      </c>
      <c r="N54" s="787">
        <v>804.99999999999989</v>
      </c>
      <c r="O54" s="787">
        <v>396.00000000000006</v>
      </c>
      <c r="P54" s="787">
        <v>273</v>
      </c>
      <c r="Q54" s="787">
        <v>830</v>
      </c>
      <c r="R54" s="787">
        <v>410</v>
      </c>
      <c r="S54" s="787">
        <v>280</v>
      </c>
      <c r="T54" s="785" t="s">
        <v>125</v>
      </c>
    </row>
    <row r="55" spans="1:23" ht="63">
      <c r="A55" s="1110">
        <v>2.14</v>
      </c>
      <c r="B55" s="1117" t="s">
        <v>555</v>
      </c>
      <c r="C55" s="1118" t="s">
        <v>488</v>
      </c>
      <c r="D55" s="1118" t="s">
        <v>579</v>
      </c>
      <c r="E55" s="1104" t="s">
        <v>555</v>
      </c>
      <c r="F55" s="1105" t="s">
        <v>488</v>
      </c>
      <c r="G55" s="1105" t="s">
        <v>556</v>
      </c>
      <c r="H55" s="787">
        <v>720</v>
      </c>
      <c r="I55" s="787">
        <v>360</v>
      </c>
      <c r="J55" s="787">
        <v>260</v>
      </c>
      <c r="K55" s="490">
        <v>1.1499999999999999</v>
      </c>
      <c r="L55" s="490">
        <v>1.1000000000000001</v>
      </c>
      <c r="M55" s="490">
        <v>1.05</v>
      </c>
      <c r="N55" s="787">
        <v>827.99999999999989</v>
      </c>
      <c r="O55" s="787">
        <v>396.00000000000006</v>
      </c>
      <c r="P55" s="787">
        <v>273</v>
      </c>
      <c r="Q55" s="787">
        <v>850</v>
      </c>
      <c r="R55" s="787">
        <v>410</v>
      </c>
      <c r="S55" s="787">
        <v>280</v>
      </c>
      <c r="T55" s="785" t="s">
        <v>118</v>
      </c>
    </row>
    <row r="56" spans="1:23" ht="126">
      <c r="A56" s="1103">
        <v>2.15</v>
      </c>
      <c r="B56" s="1118" t="s">
        <v>150</v>
      </c>
      <c r="C56" s="1118" t="s">
        <v>151</v>
      </c>
      <c r="D56" s="1118" t="s">
        <v>152</v>
      </c>
      <c r="E56" s="1104" t="s">
        <v>150</v>
      </c>
      <c r="F56" s="1105" t="s">
        <v>151</v>
      </c>
      <c r="G56" s="1105" t="s">
        <v>428</v>
      </c>
      <c r="H56" s="787">
        <v>2000</v>
      </c>
      <c r="I56" s="787"/>
      <c r="J56" s="787"/>
      <c r="K56" s="490">
        <v>1.2</v>
      </c>
      <c r="L56" s="490"/>
      <c r="M56" s="490"/>
      <c r="N56" s="787">
        <v>2400</v>
      </c>
      <c r="O56" s="787"/>
      <c r="P56" s="787"/>
      <c r="Q56" s="787">
        <v>2500</v>
      </c>
      <c r="R56" s="787"/>
      <c r="S56" s="787"/>
      <c r="T56" s="785" t="s">
        <v>764</v>
      </c>
    </row>
    <row r="57" spans="1:23" ht="31.5">
      <c r="A57" s="1110">
        <v>2.16</v>
      </c>
      <c r="B57" s="1105" t="s">
        <v>134</v>
      </c>
      <c r="C57" s="1105" t="s">
        <v>545</v>
      </c>
      <c r="D57" s="1105" t="s">
        <v>580</v>
      </c>
      <c r="E57" s="1104" t="s">
        <v>134</v>
      </c>
      <c r="F57" s="1105" t="s">
        <v>545</v>
      </c>
      <c r="G57" s="1105" t="s">
        <v>561</v>
      </c>
      <c r="H57" s="787">
        <v>900</v>
      </c>
      <c r="I57" s="787">
        <v>600</v>
      </c>
      <c r="J57" s="787">
        <v>350</v>
      </c>
      <c r="K57" s="490">
        <v>1.25</v>
      </c>
      <c r="L57" s="490">
        <v>1.2</v>
      </c>
      <c r="M57" s="490">
        <v>1.1000000000000001</v>
      </c>
      <c r="N57" s="787">
        <v>1125</v>
      </c>
      <c r="O57" s="787">
        <v>720</v>
      </c>
      <c r="P57" s="787">
        <v>385.00000000000006</v>
      </c>
      <c r="Q57" s="787">
        <v>1160</v>
      </c>
      <c r="R57" s="787">
        <v>740</v>
      </c>
      <c r="S57" s="787">
        <v>400</v>
      </c>
      <c r="T57" s="787" t="s">
        <v>125</v>
      </c>
    </row>
    <row r="58" spans="1:23" ht="31.5">
      <c r="A58" s="1103">
        <v>2.17</v>
      </c>
      <c r="B58" s="1105" t="s">
        <v>557</v>
      </c>
      <c r="C58" s="1105" t="s">
        <v>581</v>
      </c>
      <c r="D58" s="1105" t="s">
        <v>545</v>
      </c>
      <c r="E58" s="1104" t="s">
        <v>557</v>
      </c>
      <c r="F58" s="1105" t="s">
        <v>562</v>
      </c>
      <c r="G58" s="1105" t="s">
        <v>545</v>
      </c>
      <c r="H58" s="787">
        <v>1000</v>
      </c>
      <c r="I58" s="787">
        <v>750</v>
      </c>
      <c r="J58" s="787">
        <v>350</v>
      </c>
      <c r="K58" s="490">
        <v>1.2</v>
      </c>
      <c r="L58" s="490">
        <v>1.1499999999999999</v>
      </c>
      <c r="M58" s="490">
        <v>1.1000000000000001</v>
      </c>
      <c r="N58" s="787">
        <v>1200</v>
      </c>
      <c r="O58" s="787">
        <v>862.49999999999989</v>
      </c>
      <c r="P58" s="787">
        <v>385.00000000000006</v>
      </c>
      <c r="Q58" s="787">
        <v>1230</v>
      </c>
      <c r="R58" s="787">
        <v>890</v>
      </c>
      <c r="S58" s="787">
        <v>400</v>
      </c>
      <c r="T58" s="787" t="s">
        <v>123</v>
      </c>
    </row>
    <row r="59" spans="1:23" ht="47.25">
      <c r="A59" s="1110">
        <v>2.1800000000000002</v>
      </c>
      <c r="B59" s="1105" t="s">
        <v>546</v>
      </c>
      <c r="C59" s="1105" t="s">
        <v>547</v>
      </c>
      <c r="D59" s="1105" t="s">
        <v>428</v>
      </c>
      <c r="E59" s="1104" t="s">
        <v>546</v>
      </c>
      <c r="F59" s="1105" t="s">
        <v>547</v>
      </c>
      <c r="G59" s="1105" t="s">
        <v>563</v>
      </c>
      <c r="H59" s="787">
        <v>900</v>
      </c>
      <c r="I59" s="787">
        <v>600</v>
      </c>
      <c r="J59" s="787">
        <v>350</v>
      </c>
      <c r="K59" s="490">
        <v>1.1499999999999999</v>
      </c>
      <c r="L59" s="490">
        <v>1.1000000000000001</v>
      </c>
      <c r="M59" s="490">
        <v>1.05</v>
      </c>
      <c r="N59" s="787">
        <v>1035</v>
      </c>
      <c r="O59" s="787">
        <v>660</v>
      </c>
      <c r="P59" s="787">
        <v>367.5</v>
      </c>
      <c r="Q59" s="787">
        <v>1060</v>
      </c>
      <c r="R59" s="787">
        <v>680</v>
      </c>
      <c r="S59" s="787">
        <v>380</v>
      </c>
      <c r="T59" s="787" t="s">
        <v>125</v>
      </c>
    </row>
    <row r="60" spans="1:23" ht="30">
      <c r="A60" s="1119">
        <v>2.19</v>
      </c>
      <c r="B60" s="1120" t="s">
        <v>1184</v>
      </c>
      <c r="C60" s="1121"/>
      <c r="D60" s="1121"/>
      <c r="E60" s="1121" t="s">
        <v>2057</v>
      </c>
      <c r="F60" s="1121"/>
      <c r="G60" s="1121"/>
      <c r="H60" s="796">
        <v>200</v>
      </c>
      <c r="I60" s="795"/>
      <c r="J60" s="795"/>
      <c r="K60" s="795">
        <v>1.05</v>
      </c>
      <c r="L60" s="795"/>
      <c r="M60" s="795"/>
      <c r="N60" s="795">
        <v>210</v>
      </c>
      <c r="O60" s="795"/>
      <c r="P60" s="795"/>
      <c r="Q60" s="860">
        <v>390</v>
      </c>
      <c r="R60" s="861">
        <v>200</v>
      </c>
      <c r="S60" s="861">
        <v>130</v>
      </c>
      <c r="T60" s="815"/>
    </row>
    <row r="61" spans="1:23">
      <c r="A61" s="1119"/>
      <c r="B61" s="1120" t="s">
        <v>1237</v>
      </c>
      <c r="C61" s="1121"/>
      <c r="D61" s="1121"/>
      <c r="E61" s="1121"/>
      <c r="F61" s="1121"/>
      <c r="G61" s="1121"/>
      <c r="H61" s="796">
        <v>220</v>
      </c>
      <c r="I61" s="795">
        <v>110</v>
      </c>
      <c r="J61" s="795">
        <v>80</v>
      </c>
      <c r="K61" s="795" t="s">
        <v>1225</v>
      </c>
      <c r="L61" s="795" t="s">
        <v>1232</v>
      </c>
      <c r="M61" s="795" t="s">
        <v>1233</v>
      </c>
      <c r="N61" s="795">
        <v>252.99999999999997</v>
      </c>
      <c r="O61" s="795">
        <v>121.00000000000001</v>
      </c>
      <c r="P61" s="795">
        <v>84</v>
      </c>
      <c r="Q61" s="860"/>
      <c r="R61" s="861"/>
      <c r="S61" s="861"/>
      <c r="T61" s="815"/>
    </row>
    <row r="62" spans="1:23">
      <c r="A62" s="1119"/>
      <c r="B62" s="1120" t="s">
        <v>1238</v>
      </c>
      <c r="C62" s="1121"/>
      <c r="D62" s="1121"/>
      <c r="E62" s="1121"/>
      <c r="F62" s="1121"/>
      <c r="G62" s="1121"/>
      <c r="H62" s="796">
        <v>100</v>
      </c>
      <c r="I62" s="795">
        <v>70</v>
      </c>
      <c r="J62" s="795"/>
      <c r="K62" s="795" t="s">
        <v>1233</v>
      </c>
      <c r="L62" s="795" t="s">
        <v>1233</v>
      </c>
      <c r="M62" s="795"/>
      <c r="N62" s="795">
        <v>105</v>
      </c>
      <c r="O62" s="780">
        <v>73.5</v>
      </c>
      <c r="P62" s="795"/>
      <c r="Q62" s="860"/>
      <c r="R62" s="861"/>
      <c r="S62" s="861"/>
      <c r="T62" s="815"/>
    </row>
    <row r="63" spans="1:23">
      <c r="A63" s="1119"/>
      <c r="B63" s="1120" t="s">
        <v>1239</v>
      </c>
      <c r="C63" s="1121"/>
      <c r="D63" s="1121"/>
      <c r="E63" s="1121"/>
      <c r="F63" s="1121"/>
      <c r="G63" s="1121"/>
      <c r="H63" s="796">
        <v>70</v>
      </c>
      <c r="I63" s="795"/>
      <c r="J63" s="795"/>
      <c r="K63" s="795">
        <v>1.05</v>
      </c>
      <c r="L63" s="795"/>
      <c r="M63" s="795"/>
      <c r="N63" s="780">
        <v>73.5</v>
      </c>
      <c r="O63" s="795"/>
      <c r="P63" s="795"/>
      <c r="Q63" s="860"/>
      <c r="R63" s="861"/>
      <c r="S63" s="861"/>
      <c r="T63" s="815"/>
    </row>
    <row r="64" spans="1:23" ht="30">
      <c r="A64" s="1119"/>
      <c r="B64" s="1120" t="s">
        <v>1240</v>
      </c>
      <c r="C64" s="1121"/>
      <c r="D64" s="1121"/>
      <c r="E64" s="1121"/>
      <c r="F64" s="1121"/>
      <c r="G64" s="1121"/>
      <c r="H64" s="796">
        <v>330</v>
      </c>
      <c r="I64" s="795">
        <v>180</v>
      </c>
      <c r="J64" s="795">
        <v>120</v>
      </c>
      <c r="K64" s="795" t="s">
        <v>1225</v>
      </c>
      <c r="L64" s="795" t="s">
        <v>1232</v>
      </c>
      <c r="M64" s="795" t="s">
        <v>1233</v>
      </c>
      <c r="N64" s="780">
        <v>379.49999999999994</v>
      </c>
      <c r="O64" s="795">
        <v>198.00000000000003</v>
      </c>
      <c r="P64" s="795">
        <v>126</v>
      </c>
      <c r="Q64" s="860"/>
      <c r="R64" s="861"/>
      <c r="S64" s="861"/>
      <c r="T64" s="815"/>
    </row>
    <row r="65" spans="1:20" ht="30">
      <c r="A65" s="1119"/>
      <c r="B65" s="1120" t="s">
        <v>1241</v>
      </c>
      <c r="C65" s="1121"/>
      <c r="D65" s="1121"/>
      <c r="E65" s="1121"/>
      <c r="F65" s="1121"/>
      <c r="G65" s="1121"/>
      <c r="H65" s="796">
        <v>210</v>
      </c>
      <c r="I65" s="795">
        <v>130</v>
      </c>
      <c r="J65" s="795"/>
      <c r="K65" s="795" t="s">
        <v>1233</v>
      </c>
      <c r="L65" s="795" t="s">
        <v>1233</v>
      </c>
      <c r="M65" s="795"/>
      <c r="N65" s="780">
        <v>220.5</v>
      </c>
      <c r="O65" s="780">
        <v>136.5</v>
      </c>
      <c r="P65" s="795"/>
      <c r="Q65" s="860"/>
      <c r="R65" s="861"/>
      <c r="S65" s="861"/>
      <c r="T65" s="815"/>
    </row>
    <row r="66" spans="1:20" ht="30">
      <c r="A66" s="1119"/>
      <c r="B66" s="1120" t="s">
        <v>1242</v>
      </c>
      <c r="C66" s="1121"/>
      <c r="D66" s="1121"/>
      <c r="E66" s="1121"/>
      <c r="F66" s="1121"/>
      <c r="G66" s="1121"/>
      <c r="H66" s="796">
        <v>80</v>
      </c>
      <c r="I66" s="795"/>
      <c r="J66" s="795"/>
      <c r="K66" s="795" t="s">
        <v>1236</v>
      </c>
      <c r="L66" s="795"/>
      <c r="M66" s="795"/>
      <c r="N66" s="795">
        <v>84</v>
      </c>
      <c r="O66" s="795"/>
      <c r="P66" s="795"/>
      <c r="Q66" s="860"/>
      <c r="R66" s="861"/>
      <c r="S66" s="861"/>
      <c r="T66" s="815"/>
    </row>
  </sheetData>
  <mergeCells count="90">
    <mergeCell ref="T42:T43"/>
    <mergeCell ref="A60:A66"/>
    <mergeCell ref="C60:C66"/>
    <mergeCell ref="D60:D66"/>
    <mergeCell ref="E60:E66"/>
    <mergeCell ref="F60:F66"/>
    <mergeCell ref="G60:G66"/>
    <mergeCell ref="Q60:Q66"/>
    <mergeCell ref="R60:R66"/>
    <mergeCell ref="S60:S66"/>
    <mergeCell ref="T60:T66"/>
    <mergeCell ref="R33:R39"/>
    <mergeCell ref="S33:S39"/>
    <mergeCell ref="T33:T39"/>
    <mergeCell ref="A42:A43"/>
    <mergeCell ref="E42:E43"/>
    <mergeCell ref="F42:F43"/>
    <mergeCell ref="G42:G43"/>
    <mergeCell ref="K42:K43"/>
    <mergeCell ref="L42:L43"/>
    <mergeCell ref="M42:M43"/>
    <mergeCell ref="N42:N43"/>
    <mergeCell ref="O42:O43"/>
    <mergeCell ref="P42:P43"/>
    <mergeCell ref="Q42:Q43"/>
    <mergeCell ref="R42:R43"/>
    <mergeCell ref="S42:S43"/>
    <mergeCell ref="A33:A39"/>
    <mergeCell ref="E33:E39"/>
    <mergeCell ref="F33:F39"/>
    <mergeCell ref="G33:G39"/>
    <mergeCell ref="Q33:Q39"/>
    <mergeCell ref="S20:S21"/>
    <mergeCell ref="T20:T21"/>
    <mergeCell ref="A26:A27"/>
    <mergeCell ref="E26:E27"/>
    <mergeCell ref="F26:F27"/>
    <mergeCell ref="G26:G27"/>
    <mergeCell ref="Q26:Q27"/>
    <mergeCell ref="R26:R27"/>
    <mergeCell ref="S26:S27"/>
    <mergeCell ref="T26:T27"/>
    <mergeCell ref="T18:T19"/>
    <mergeCell ref="A20:A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E6:G6"/>
    <mergeCell ref="B6:D6"/>
    <mergeCell ref="A6:A8"/>
    <mergeCell ref="A18:A19"/>
    <mergeCell ref="E18:E19"/>
    <mergeCell ref="F18:F19"/>
    <mergeCell ref="G18:G19"/>
    <mergeCell ref="T6:T8"/>
    <mergeCell ref="Q6:S6"/>
    <mergeCell ref="N6:P6"/>
    <mergeCell ref="K6:M6"/>
    <mergeCell ref="H6:J6"/>
    <mergeCell ref="S7:S8"/>
    <mergeCell ref="M7:M8"/>
    <mergeCell ref="L7:L8"/>
    <mergeCell ref="K7:K8"/>
    <mergeCell ref="E7:E8"/>
    <mergeCell ref="Q18:Q19"/>
    <mergeCell ref="R18:R19"/>
    <mergeCell ref="S18:S19"/>
    <mergeCell ref="H7:H8"/>
    <mergeCell ref="I7:I8"/>
    <mergeCell ref="J7:J8"/>
    <mergeCell ref="Q7:Q8"/>
    <mergeCell ref="C7:D7"/>
    <mergeCell ref="B7:B8"/>
    <mergeCell ref="R7:R8"/>
    <mergeCell ref="N7:N8"/>
    <mergeCell ref="O7:O8"/>
    <mergeCell ref="P7:P8"/>
    <mergeCell ref="F7:G7"/>
    <mergeCell ref="A3:T3"/>
  </mergeCells>
  <conditionalFormatting sqref="V11:V50">
    <cfRule type="duplicateValues" dxfId="13" priority="1"/>
  </conditionalFormatting>
  <hyperlinks>
    <hyperlink ref="B6" r:id="rId1" tooltip="45/2019/QĐ-UBND" display="https://thuvienphapluat.vn/phap-luat/tim-van-ban.aspx?keyword=45/2019/Q%C4%90-UBND&amp;match=True&amp;area=2&amp;lan=1"/>
    <hyperlink ref="Q6" r:id="rId2" tooltip="45/2019/QĐ-UBND" display="https://thuvienphapluat.vn/phap-luat/tim-van-ban.aspx?keyword=45/2019/Q%C4%90-UBND&amp;match=True&amp;area=2&amp;lan=1"/>
  </hyperlinks>
  <pageMargins left="0.70866141732283472" right="0.70866141732283472" top="0.74803149606299213" bottom="0.74803149606299213" header="0.31496062992125984" footer="0.31496062992125984"/>
  <pageSetup paperSize="9" scale="51"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view="pageBreakPreview" topLeftCell="A57" zoomScale="70" zoomScaleNormal="100" zoomScaleSheetLayoutView="70" workbookViewId="0">
      <selection activeCell="C75" sqref="C75"/>
    </sheetView>
  </sheetViews>
  <sheetFormatPr defaultRowHeight="15"/>
  <cols>
    <col min="2" max="2" width="24.28515625" customWidth="1"/>
    <col min="3" max="7" width="21.42578125" customWidth="1"/>
    <col min="8" max="10" width="7.5703125" bestFit="1" customWidth="1"/>
    <col min="11" max="13" width="7.5703125" style="713" customWidth="1"/>
    <col min="14" max="16" width="7.5703125" customWidth="1"/>
    <col min="17" max="18" width="7.5703125" bestFit="1" customWidth="1"/>
    <col min="19" max="19" width="11.42578125" bestFit="1" customWidth="1"/>
    <col min="20" max="20" width="18.140625" customWidth="1"/>
    <col min="21" max="21" width="8.7109375" bestFit="1" customWidth="1"/>
    <col min="22" max="24" width="6.140625" bestFit="1" customWidth="1"/>
    <col min="25" max="25" width="11.42578125" bestFit="1" customWidth="1"/>
    <col min="26" max="26" width="11.5703125" customWidth="1"/>
    <col min="35" max="40" width="0" hidden="1" customWidth="1"/>
  </cols>
  <sheetData>
    <row r="1" spans="1:23" hidden="1"/>
    <row r="2" spans="1:23" s="87" customFormat="1" ht="18.75" hidden="1">
      <c r="A2" s="820" t="s">
        <v>354</v>
      </c>
      <c r="B2" s="820"/>
      <c r="C2" s="820"/>
      <c r="D2" s="820"/>
      <c r="E2" s="820"/>
      <c r="F2" s="820"/>
      <c r="G2" s="820"/>
      <c r="H2" s="820"/>
      <c r="I2" s="820"/>
      <c r="J2" s="820"/>
      <c r="K2" s="820"/>
      <c r="L2" s="820"/>
      <c r="M2" s="820"/>
      <c r="N2" s="820"/>
      <c r="O2" s="820"/>
      <c r="P2" s="820"/>
      <c r="Q2" s="820"/>
      <c r="R2" s="820"/>
      <c r="S2" s="820"/>
      <c r="T2" s="820"/>
      <c r="U2" s="187"/>
      <c r="V2" s="187"/>
      <c r="W2" s="86"/>
    </row>
    <row r="3" spans="1:23" s="87" customFormat="1" ht="18.75">
      <c r="A3" s="187"/>
      <c r="B3" s="187"/>
      <c r="C3" s="187"/>
      <c r="D3" s="187"/>
      <c r="E3" s="187"/>
      <c r="F3" s="187"/>
      <c r="G3" s="187"/>
      <c r="H3" s="187"/>
      <c r="I3" s="187"/>
      <c r="J3" s="187"/>
      <c r="K3" s="187"/>
      <c r="L3" s="187"/>
      <c r="M3" s="187"/>
      <c r="N3" s="187"/>
      <c r="O3" s="187"/>
      <c r="P3" s="187"/>
      <c r="Q3" s="187"/>
      <c r="R3" s="187"/>
      <c r="S3" s="187"/>
      <c r="T3" s="187"/>
      <c r="U3" s="187"/>
      <c r="V3" s="187"/>
      <c r="W3" s="86"/>
    </row>
    <row r="4" spans="1:23" s="87" customFormat="1" ht="18.75">
      <c r="A4" s="86"/>
      <c r="B4" s="89"/>
      <c r="C4" s="89"/>
      <c r="D4" s="89"/>
      <c r="E4" s="88"/>
      <c r="F4" s="89"/>
      <c r="G4" s="89"/>
      <c r="H4" s="158"/>
      <c r="I4" s="158"/>
      <c r="J4" s="158"/>
      <c r="K4" s="243"/>
      <c r="L4" s="243"/>
      <c r="M4" s="243"/>
      <c r="N4" s="187"/>
      <c r="O4" s="187"/>
      <c r="P4" s="187"/>
      <c r="Q4" s="159"/>
      <c r="R4" s="159"/>
      <c r="S4" s="159"/>
      <c r="T4" s="158"/>
      <c r="U4" s="158"/>
      <c r="V4" s="158"/>
      <c r="W4" s="86"/>
    </row>
    <row r="5" spans="1:23" s="87" customFormat="1" ht="15.75">
      <c r="A5" s="958" t="s">
        <v>171</v>
      </c>
      <c r="B5" s="958"/>
      <c r="C5" s="958"/>
      <c r="D5" s="958"/>
      <c r="E5" s="958"/>
      <c r="F5" s="958"/>
      <c r="G5" s="958"/>
      <c r="H5" s="158"/>
      <c r="I5" s="158"/>
      <c r="J5" s="158"/>
      <c r="K5" s="242"/>
      <c r="L5" s="242"/>
      <c r="M5" s="242"/>
      <c r="N5" s="74"/>
      <c r="O5" s="74"/>
      <c r="P5" s="74"/>
      <c r="Q5" s="159"/>
      <c r="R5" s="159"/>
      <c r="S5" s="210"/>
      <c r="T5" s="211" t="s">
        <v>776</v>
      </c>
      <c r="U5" s="158"/>
      <c r="V5" s="158"/>
      <c r="W5" s="86"/>
    </row>
    <row r="6" spans="1:23" s="87" customFormat="1" ht="84" customHeight="1">
      <c r="A6" s="1182" t="s">
        <v>11</v>
      </c>
      <c r="B6" s="888" t="s">
        <v>766</v>
      </c>
      <c r="C6" s="889"/>
      <c r="D6" s="890"/>
      <c r="E6" s="1087" t="s">
        <v>12</v>
      </c>
      <c r="F6" s="1088"/>
      <c r="G6" s="1089"/>
      <c r="H6" s="1183" t="s">
        <v>767</v>
      </c>
      <c r="I6" s="1184"/>
      <c r="J6" s="1185"/>
      <c r="K6" s="1018" t="s">
        <v>2061</v>
      </c>
      <c r="L6" s="1018"/>
      <c r="M6" s="1018"/>
      <c r="N6" s="1090" t="s">
        <v>2062</v>
      </c>
      <c r="O6" s="1091"/>
      <c r="P6" s="1092"/>
      <c r="Q6" s="1087" t="s">
        <v>772</v>
      </c>
      <c r="R6" s="1088"/>
      <c r="S6" s="1089"/>
      <c r="T6" s="869" t="s">
        <v>2</v>
      </c>
      <c r="U6" s="183"/>
      <c r="V6" s="183"/>
      <c r="W6" s="86"/>
    </row>
    <row r="7" spans="1:23" s="87" customFormat="1" ht="15.75">
      <c r="A7" s="1186"/>
      <c r="B7" s="1093" t="s">
        <v>13</v>
      </c>
      <c r="C7" s="1087" t="s">
        <v>1</v>
      </c>
      <c r="D7" s="1089"/>
      <c r="E7" s="1093" t="s">
        <v>13</v>
      </c>
      <c r="F7" s="1087" t="s">
        <v>1</v>
      </c>
      <c r="G7" s="1089"/>
      <c r="H7" s="1093" t="s">
        <v>5</v>
      </c>
      <c r="I7" s="1093" t="s">
        <v>6</v>
      </c>
      <c r="J7" s="1093" t="s">
        <v>7</v>
      </c>
      <c r="K7" s="881" t="s">
        <v>5</v>
      </c>
      <c r="L7" s="881" t="s">
        <v>6</v>
      </c>
      <c r="M7" s="881" t="s">
        <v>7</v>
      </c>
      <c r="N7" s="883" t="s">
        <v>5</v>
      </c>
      <c r="O7" s="883" t="s">
        <v>6</v>
      </c>
      <c r="P7" s="883" t="s">
        <v>7</v>
      </c>
      <c r="Q7" s="1093" t="s">
        <v>5</v>
      </c>
      <c r="R7" s="1093" t="s">
        <v>6</v>
      </c>
      <c r="S7" s="1093" t="s">
        <v>7</v>
      </c>
      <c r="T7" s="870"/>
      <c r="U7" s="183"/>
      <c r="V7" s="183"/>
      <c r="W7" s="86"/>
    </row>
    <row r="8" spans="1:23" s="87" customFormat="1" ht="15.75">
      <c r="A8" s="1187"/>
      <c r="B8" s="1097"/>
      <c r="C8" s="1098" t="s">
        <v>3</v>
      </c>
      <c r="D8" s="1098" t="s">
        <v>14</v>
      </c>
      <c r="E8" s="1097"/>
      <c r="F8" s="1098" t="s">
        <v>3</v>
      </c>
      <c r="G8" s="1098" t="s">
        <v>14</v>
      </c>
      <c r="H8" s="1097"/>
      <c r="I8" s="1097"/>
      <c r="J8" s="1097"/>
      <c r="K8" s="882"/>
      <c r="L8" s="882"/>
      <c r="M8" s="882"/>
      <c r="N8" s="884"/>
      <c r="O8" s="884"/>
      <c r="P8" s="884"/>
      <c r="Q8" s="1097"/>
      <c r="R8" s="1097"/>
      <c r="S8" s="1097"/>
      <c r="T8" s="840"/>
      <c r="U8" s="183"/>
      <c r="V8" s="183"/>
      <c r="W8" s="86"/>
    </row>
    <row r="9" spans="1:23" s="87" customFormat="1" ht="15.75">
      <c r="A9" s="1099">
        <v>1</v>
      </c>
      <c r="B9" s="1100">
        <v>2</v>
      </c>
      <c r="C9" s="1099">
        <v>3</v>
      </c>
      <c r="D9" s="1100">
        <v>4</v>
      </c>
      <c r="E9" s="1099">
        <v>5</v>
      </c>
      <c r="F9" s="1100">
        <v>6</v>
      </c>
      <c r="G9" s="1099">
        <v>7</v>
      </c>
      <c r="H9" s="1100">
        <v>8</v>
      </c>
      <c r="I9" s="1099">
        <v>9</v>
      </c>
      <c r="J9" s="1100">
        <v>10</v>
      </c>
      <c r="K9" s="1099">
        <v>11</v>
      </c>
      <c r="L9" s="1100">
        <v>12</v>
      </c>
      <c r="M9" s="1099">
        <v>13</v>
      </c>
      <c r="N9" s="1100">
        <v>14</v>
      </c>
      <c r="O9" s="1099">
        <v>15</v>
      </c>
      <c r="P9" s="1100">
        <v>16</v>
      </c>
      <c r="Q9" s="1099">
        <v>17</v>
      </c>
      <c r="R9" s="1100">
        <v>18</v>
      </c>
      <c r="S9" s="1099">
        <v>19</v>
      </c>
      <c r="T9" s="797">
        <v>20</v>
      </c>
      <c r="U9" s="171"/>
      <c r="V9" s="171"/>
      <c r="W9" s="86"/>
    </row>
    <row r="10" spans="1:23" s="87" customFormat="1" ht="15.75">
      <c r="A10" s="1101" t="s">
        <v>212</v>
      </c>
      <c r="B10" s="1102" t="s">
        <v>154</v>
      </c>
      <c r="C10" s="1100"/>
      <c r="D10" s="1100"/>
      <c r="E10" s="1100"/>
      <c r="F10" s="1100"/>
      <c r="G10" s="1100"/>
      <c r="H10" s="1100"/>
      <c r="I10" s="1100"/>
      <c r="J10" s="1100"/>
      <c r="K10" s="711"/>
      <c r="L10" s="711"/>
      <c r="M10" s="711"/>
      <c r="N10" s="91"/>
      <c r="O10" s="91"/>
      <c r="P10" s="91"/>
      <c r="Q10" s="1100"/>
      <c r="R10" s="1100"/>
      <c r="S10" s="1100"/>
      <c r="T10" s="797"/>
      <c r="U10" s="171"/>
      <c r="V10" s="171"/>
      <c r="W10" s="86"/>
    </row>
    <row r="11" spans="1:23" s="87" customFormat="1" ht="110.25">
      <c r="A11" s="1103" t="s">
        <v>23</v>
      </c>
      <c r="B11" s="1104" t="s">
        <v>429</v>
      </c>
      <c r="C11" s="1105" t="s">
        <v>430</v>
      </c>
      <c r="D11" s="1105" t="s">
        <v>431</v>
      </c>
      <c r="E11" s="1104" t="s">
        <v>432</v>
      </c>
      <c r="F11" s="1105" t="s">
        <v>433</v>
      </c>
      <c r="G11" s="1105" t="s">
        <v>434</v>
      </c>
      <c r="H11" s="787">
        <v>770</v>
      </c>
      <c r="I11" s="787"/>
      <c r="J11" s="787"/>
      <c r="K11" s="490">
        <v>1.1499999999999999</v>
      </c>
      <c r="L11" s="490"/>
      <c r="M11" s="490"/>
      <c r="N11" s="787">
        <f>K11*H11</f>
        <v>885.49999999999989</v>
      </c>
      <c r="O11" s="787"/>
      <c r="P11" s="787"/>
      <c r="Q11" s="787">
        <v>910</v>
      </c>
      <c r="R11" s="787"/>
      <c r="S11" s="787"/>
      <c r="T11" s="787" t="s">
        <v>763</v>
      </c>
      <c r="U11" s="158"/>
      <c r="V11" s="158"/>
      <c r="W11" s="86"/>
    </row>
    <row r="12" spans="1:23" s="87" customFormat="1" ht="110.25">
      <c r="A12" s="1103" t="s">
        <v>24</v>
      </c>
      <c r="B12" s="1104" t="s">
        <v>435</v>
      </c>
      <c r="C12" s="1105" t="s">
        <v>436</v>
      </c>
      <c r="D12" s="1105" t="s">
        <v>437</v>
      </c>
      <c r="E12" s="1104" t="s">
        <v>435</v>
      </c>
      <c r="F12" s="1105" t="s">
        <v>438</v>
      </c>
      <c r="G12" s="1105" t="s">
        <v>437</v>
      </c>
      <c r="H12" s="787">
        <v>1400</v>
      </c>
      <c r="I12" s="787">
        <v>510</v>
      </c>
      <c r="J12" s="787">
        <v>320</v>
      </c>
      <c r="K12" s="490">
        <v>1.25</v>
      </c>
      <c r="L12" s="490">
        <v>1.1499999999999999</v>
      </c>
      <c r="M12" s="490">
        <v>1.1000000000000001</v>
      </c>
      <c r="N12" s="787">
        <f t="shared" ref="N12:P32" si="0">K12*H12</f>
        <v>1750</v>
      </c>
      <c r="O12" s="787">
        <f t="shared" si="0"/>
        <v>586.5</v>
      </c>
      <c r="P12" s="787">
        <f t="shared" si="0"/>
        <v>352</v>
      </c>
      <c r="Q12" s="787">
        <v>1800</v>
      </c>
      <c r="R12" s="787">
        <v>600</v>
      </c>
      <c r="S12" s="787">
        <v>360</v>
      </c>
      <c r="T12" s="787" t="s">
        <v>113</v>
      </c>
      <c r="U12" s="158"/>
      <c r="V12" s="158"/>
      <c r="W12" s="86"/>
    </row>
    <row r="13" spans="1:23" s="87" customFormat="1" ht="110.25">
      <c r="A13" s="1103" t="s">
        <v>155</v>
      </c>
      <c r="B13" s="1104" t="s">
        <v>439</v>
      </c>
      <c r="C13" s="1105" t="s">
        <v>440</v>
      </c>
      <c r="D13" s="1105" t="s">
        <v>441</v>
      </c>
      <c r="E13" s="1104" t="s">
        <v>439</v>
      </c>
      <c r="F13" s="1105" t="s">
        <v>440</v>
      </c>
      <c r="G13" s="1105" t="s">
        <v>442</v>
      </c>
      <c r="H13" s="787">
        <v>770</v>
      </c>
      <c r="I13" s="787"/>
      <c r="J13" s="787"/>
      <c r="K13" s="490">
        <v>1.1499999999999999</v>
      </c>
      <c r="L13" s="490"/>
      <c r="M13" s="490"/>
      <c r="N13" s="787">
        <f t="shared" si="0"/>
        <v>885.49999999999989</v>
      </c>
      <c r="O13" s="787"/>
      <c r="P13" s="787"/>
      <c r="Q13" s="787">
        <v>910</v>
      </c>
      <c r="R13" s="787"/>
      <c r="S13" s="787"/>
      <c r="T13" s="787" t="s">
        <v>111</v>
      </c>
      <c r="U13" s="158"/>
      <c r="V13" s="158"/>
      <c r="W13" s="86"/>
    </row>
    <row r="14" spans="1:23" s="87" customFormat="1" ht="110.25">
      <c r="A14" s="1103" t="s">
        <v>156</v>
      </c>
      <c r="B14" s="1104" t="s">
        <v>443</v>
      </c>
      <c r="C14" s="1105" t="s">
        <v>444</v>
      </c>
      <c r="D14" s="1105" t="s">
        <v>445</v>
      </c>
      <c r="E14" s="1104" t="s">
        <v>446</v>
      </c>
      <c r="F14" s="1105" t="s">
        <v>447</v>
      </c>
      <c r="G14" s="1105" t="s">
        <v>448</v>
      </c>
      <c r="H14" s="787">
        <v>1100</v>
      </c>
      <c r="I14" s="787"/>
      <c r="J14" s="787"/>
      <c r="K14" s="490">
        <v>1.2</v>
      </c>
      <c r="L14" s="490"/>
      <c r="M14" s="490"/>
      <c r="N14" s="787">
        <f t="shared" si="0"/>
        <v>1320</v>
      </c>
      <c r="O14" s="787"/>
      <c r="P14" s="787"/>
      <c r="Q14" s="787">
        <v>1400</v>
      </c>
      <c r="R14" s="787"/>
      <c r="S14" s="787"/>
      <c r="T14" s="787" t="s">
        <v>763</v>
      </c>
      <c r="U14" s="158"/>
      <c r="V14" s="158"/>
      <c r="W14" s="86"/>
    </row>
    <row r="15" spans="1:23" s="87" customFormat="1" ht="110.25">
      <c r="A15" s="1103" t="s">
        <v>162</v>
      </c>
      <c r="B15" s="1104" t="s">
        <v>449</v>
      </c>
      <c r="C15" s="1105" t="s">
        <v>450</v>
      </c>
      <c r="D15" s="1105" t="s">
        <v>451</v>
      </c>
      <c r="E15" s="1104" t="s">
        <v>452</v>
      </c>
      <c r="F15" s="1105" t="s">
        <v>453</v>
      </c>
      <c r="G15" s="1105" t="s">
        <v>454</v>
      </c>
      <c r="H15" s="787">
        <v>1100</v>
      </c>
      <c r="I15" s="787"/>
      <c r="J15" s="787"/>
      <c r="K15" s="490">
        <v>1.2</v>
      </c>
      <c r="L15" s="490"/>
      <c r="M15" s="490"/>
      <c r="N15" s="787">
        <f t="shared" si="0"/>
        <v>1320</v>
      </c>
      <c r="O15" s="787"/>
      <c r="P15" s="787"/>
      <c r="Q15" s="787">
        <v>1400</v>
      </c>
      <c r="R15" s="787"/>
      <c r="S15" s="787"/>
      <c r="T15" s="787" t="s">
        <v>763</v>
      </c>
      <c r="U15" s="158"/>
      <c r="V15" s="158"/>
      <c r="W15" s="86"/>
    </row>
    <row r="16" spans="1:23" s="87" customFormat="1" ht="31.5">
      <c r="A16" s="1103" t="s">
        <v>163</v>
      </c>
      <c r="B16" s="1104" t="s">
        <v>455</v>
      </c>
      <c r="C16" s="1105" t="s">
        <v>456</v>
      </c>
      <c r="D16" s="1105" t="s">
        <v>457</v>
      </c>
      <c r="E16" s="1104" t="s">
        <v>455</v>
      </c>
      <c r="F16" s="1105" t="s">
        <v>456</v>
      </c>
      <c r="G16" s="1105" t="s">
        <v>452</v>
      </c>
      <c r="H16" s="787">
        <v>1300</v>
      </c>
      <c r="I16" s="787"/>
      <c r="J16" s="787"/>
      <c r="K16" s="490">
        <v>1.2</v>
      </c>
      <c r="L16" s="490"/>
      <c r="M16" s="490"/>
      <c r="N16" s="787">
        <f t="shared" si="0"/>
        <v>1560</v>
      </c>
      <c r="O16" s="787"/>
      <c r="P16" s="787"/>
      <c r="Q16" s="787">
        <v>1600</v>
      </c>
      <c r="R16" s="787"/>
      <c r="S16" s="787"/>
      <c r="T16" s="787" t="s">
        <v>112</v>
      </c>
      <c r="U16" s="158"/>
      <c r="V16" s="158"/>
      <c r="W16" s="86"/>
    </row>
    <row r="17" spans="1:23" s="87" customFormat="1" ht="63">
      <c r="A17" s="1103" t="s">
        <v>177</v>
      </c>
      <c r="B17" s="1104" t="s">
        <v>150</v>
      </c>
      <c r="C17" s="1105" t="s">
        <v>151</v>
      </c>
      <c r="D17" s="1105" t="s">
        <v>152</v>
      </c>
      <c r="E17" s="1104" t="s">
        <v>150</v>
      </c>
      <c r="F17" s="1105" t="s">
        <v>428</v>
      </c>
      <c r="G17" s="1105" t="s">
        <v>152</v>
      </c>
      <c r="H17" s="787">
        <v>1400</v>
      </c>
      <c r="I17" s="787"/>
      <c r="J17" s="787"/>
      <c r="K17" s="490">
        <v>1.2</v>
      </c>
      <c r="L17" s="490"/>
      <c r="M17" s="490"/>
      <c r="N17" s="787">
        <f t="shared" si="0"/>
        <v>1680</v>
      </c>
      <c r="O17" s="787"/>
      <c r="P17" s="787"/>
      <c r="Q17" s="787">
        <v>1800</v>
      </c>
      <c r="R17" s="787"/>
      <c r="S17" s="787"/>
      <c r="T17" s="787" t="s">
        <v>153</v>
      </c>
      <c r="U17" s="158"/>
      <c r="V17" s="158"/>
      <c r="W17" s="86"/>
    </row>
    <row r="18" spans="1:23" s="87" customFormat="1" ht="31.5">
      <c r="A18" s="1106">
        <v>1.8</v>
      </c>
      <c r="B18" s="1104" t="s">
        <v>458</v>
      </c>
      <c r="C18" s="1105" t="s">
        <v>459</v>
      </c>
      <c r="D18" s="1105" t="s">
        <v>460</v>
      </c>
      <c r="E18" s="1107" t="s">
        <v>458</v>
      </c>
      <c r="F18" s="1107" t="s">
        <v>461</v>
      </c>
      <c r="G18" s="1107" t="s">
        <v>465</v>
      </c>
      <c r="H18" s="787">
        <v>1400</v>
      </c>
      <c r="I18" s="787"/>
      <c r="J18" s="787"/>
      <c r="K18" s="490">
        <v>1.25</v>
      </c>
      <c r="L18" s="490"/>
      <c r="M18" s="490"/>
      <c r="N18" s="787">
        <f t="shared" si="0"/>
        <v>1750</v>
      </c>
      <c r="O18" s="787"/>
      <c r="P18" s="787"/>
      <c r="Q18" s="812">
        <v>1800</v>
      </c>
      <c r="R18" s="812"/>
      <c r="S18" s="812"/>
      <c r="T18" s="812" t="s">
        <v>763</v>
      </c>
      <c r="U18" s="158"/>
      <c r="V18" s="158"/>
      <c r="W18" s="86"/>
    </row>
    <row r="19" spans="1:23" s="87" customFormat="1" ht="31.5" customHeight="1">
      <c r="A19" s="1108"/>
      <c r="B19" s="1104" t="s">
        <v>462</v>
      </c>
      <c r="C19" s="1105" t="s">
        <v>463</v>
      </c>
      <c r="D19" s="1105" t="s">
        <v>464</v>
      </c>
      <c r="E19" s="1109"/>
      <c r="F19" s="1109"/>
      <c r="G19" s="1109"/>
      <c r="H19" s="787">
        <v>1100</v>
      </c>
      <c r="I19" s="787"/>
      <c r="J19" s="787"/>
      <c r="K19" s="490">
        <v>1.2</v>
      </c>
      <c r="L19" s="490"/>
      <c r="M19" s="490"/>
      <c r="N19" s="787">
        <f t="shared" si="0"/>
        <v>1320</v>
      </c>
      <c r="O19" s="787"/>
      <c r="P19" s="787"/>
      <c r="Q19" s="813"/>
      <c r="R19" s="813"/>
      <c r="S19" s="813"/>
      <c r="T19" s="813"/>
      <c r="U19" s="158"/>
      <c r="V19" s="158"/>
      <c r="W19" s="86"/>
    </row>
    <row r="20" spans="1:23" s="87" customFormat="1" ht="31.5">
      <c r="A20" s="1106" t="s">
        <v>179</v>
      </c>
      <c r="B20" s="1104" t="s">
        <v>466</v>
      </c>
      <c r="C20" s="1105" t="s">
        <v>18</v>
      </c>
      <c r="D20" s="1105" t="s">
        <v>467</v>
      </c>
      <c r="E20" s="1107" t="s">
        <v>466</v>
      </c>
      <c r="F20" s="1107" t="s">
        <v>2067</v>
      </c>
      <c r="G20" s="1107" t="s">
        <v>467</v>
      </c>
      <c r="H20" s="812">
        <v>1100</v>
      </c>
      <c r="I20" s="812"/>
      <c r="J20" s="812"/>
      <c r="K20" s="873">
        <v>1.2</v>
      </c>
      <c r="L20" s="873"/>
      <c r="M20" s="873"/>
      <c r="N20" s="812">
        <f t="shared" si="0"/>
        <v>1320</v>
      </c>
      <c r="O20" s="812"/>
      <c r="P20" s="812"/>
      <c r="Q20" s="812">
        <v>1400</v>
      </c>
      <c r="R20" s="812"/>
      <c r="S20" s="812"/>
      <c r="T20" s="812" t="s">
        <v>2068</v>
      </c>
      <c r="U20" s="158"/>
      <c r="V20" s="158"/>
      <c r="W20" s="86"/>
    </row>
    <row r="21" spans="1:23" s="87" customFormat="1" ht="31.5">
      <c r="A21" s="1108"/>
      <c r="B21" s="1104" t="s">
        <v>16</v>
      </c>
      <c r="C21" s="1105" t="s">
        <v>17</v>
      </c>
      <c r="D21" s="1105" t="s">
        <v>18</v>
      </c>
      <c r="E21" s="1109"/>
      <c r="F21" s="1109"/>
      <c r="G21" s="1109"/>
      <c r="H21" s="813"/>
      <c r="I21" s="813"/>
      <c r="J21" s="813"/>
      <c r="K21" s="874"/>
      <c r="L21" s="874"/>
      <c r="M21" s="874"/>
      <c r="N21" s="813"/>
      <c r="O21" s="813"/>
      <c r="P21" s="813"/>
      <c r="Q21" s="813"/>
      <c r="R21" s="813"/>
      <c r="S21" s="813"/>
      <c r="T21" s="813"/>
      <c r="U21" s="158"/>
      <c r="V21" s="158"/>
      <c r="W21" s="86"/>
    </row>
    <row r="22" spans="1:23" s="87" customFormat="1" ht="47.25" customHeight="1">
      <c r="A22" s="1110">
        <v>1.1000000000000001</v>
      </c>
      <c r="B22" s="1104" t="s">
        <v>1001</v>
      </c>
      <c r="C22" s="1105" t="s">
        <v>450</v>
      </c>
      <c r="D22" s="1105" t="s">
        <v>498</v>
      </c>
      <c r="E22" s="1188" t="s">
        <v>2065</v>
      </c>
      <c r="F22" s="1189" t="s">
        <v>450</v>
      </c>
      <c r="G22" s="1189" t="s">
        <v>498</v>
      </c>
      <c r="H22" s="786">
        <v>2000</v>
      </c>
      <c r="I22" s="786"/>
      <c r="J22" s="786"/>
      <c r="K22" s="792">
        <v>1.3</v>
      </c>
      <c r="L22" s="792"/>
      <c r="M22" s="792"/>
      <c r="N22" s="786">
        <v>2600</v>
      </c>
      <c r="O22" s="786"/>
      <c r="P22" s="786"/>
      <c r="Q22" s="786">
        <v>2600</v>
      </c>
      <c r="R22" s="786"/>
      <c r="S22" s="786"/>
      <c r="T22" s="786" t="s">
        <v>120</v>
      </c>
      <c r="U22" s="158"/>
      <c r="V22" s="158"/>
      <c r="W22" s="86"/>
    </row>
    <row r="23" spans="1:23" s="87" customFormat="1" ht="47.25" customHeight="1">
      <c r="A23" s="1103" t="s">
        <v>224</v>
      </c>
      <c r="B23" s="1104" t="s">
        <v>468</v>
      </c>
      <c r="C23" s="1105" t="s">
        <v>450</v>
      </c>
      <c r="D23" s="1105" t="s">
        <v>469</v>
      </c>
      <c r="E23" s="1104" t="s">
        <v>470</v>
      </c>
      <c r="F23" s="1105" t="s">
        <v>471</v>
      </c>
      <c r="G23" s="1105" t="s">
        <v>472</v>
      </c>
      <c r="H23" s="787">
        <v>1100</v>
      </c>
      <c r="I23" s="787"/>
      <c r="J23" s="787"/>
      <c r="K23" s="490">
        <v>1.2</v>
      </c>
      <c r="L23" s="490"/>
      <c r="M23" s="490"/>
      <c r="N23" s="787">
        <f t="shared" si="0"/>
        <v>1320</v>
      </c>
      <c r="O23" s="787"/>
      <c r="P23" s="787"/>
      <c r="Q23" s="787">
        <v>1400</v>
      </c>
      <c r="R23" s="787"/>
      <c r="S23" s="787"/>
      <c r="T23" s="787" t="s">
        <v>763</v>
      </c>
      <c r="U23" s="158"/>
      <c r="V23" s="158"/>
      <c r="W23" s="86"/>
    </row>
    <row r="24" spans="1:23" s="87" customFormat="1" ht="31.5">
      <c r="A24" s="1103" t="s">
        <v>225</v>
      </c>
      <c r="B24" s="1104" t="s">
        <v>473</v>
      </c>
      <c r="C24" s="1105" t="s">
        <v>474</v>
      </c>
      <c r="D24" s="1105" t="s">
        <v>475</v>
      </c>
      <c r="E24" s="1104" t="s">
        <v>473</v>
      </c>
      <c r="F24" s="1105" t="s">
        <v>495</v>
      </c>
      <c r="G24" s="1105" t="s">
        <v>475</v>
      </c>
      <c r="H24" s="787">
        <v>1400</v>
      </c>
      <c r="I24" s="787"/>
      <c r="J24" s="787"/>
      <c r="K24" s="490">
        <v>1.25</v>
      </c>
      <c r="L24" s="490"/>
      <c r="M24" s="490"/>
      <c r="N24" s="787"/>
      <c r="O24" s="787"/>
      <c r="P24" s="787"/>
      <c r="Q24" s="787">
        <v>1800</v>
      </c>
      <c r="R24" s="787"/>
      <c r="S24" s="787"/>
      <c r="T24" s="787" t="s">
        <v>119</v>
      </c>
      <c r="U24" s="158"/>
      <c r="V24" s="158"/>
      <c r="W24" s="86"/>
    </row>
    <row r="25" spans="1:23" s="3" customFormat="1" ht="31.5">
      <c r="A25" s="1103" t="s">
        <v>226</v>
      </c>
      <c r="B25" s="1104" t="s">
        <v>477</v>
      </c>
      <c r="C25" s="1105" t="s">
        <v>474</v>
      </c>
      <c r="D25" s="1105" t="s">
        <v>475</v>
      </c>
      <c r="E25" s="1104" t="s">
        <v>477</v>
      </c>
      <c r="F25" s="1105" t="s">
        <v>495</v>
      </c>
      <c r="G25" s="1105" t="s">
        <v>475</v>
      </c>
      <c r="H25" s="787">
        <v>1100</v>
      </c>
      <c r="I25" s="787"/>
      <c r="J25" s="787"/>
      <c r="K25" s="490">
        <v>1.2</v>
      </c>
      <c r="L25" s="490"/>
      <c r="M25" s="490"/>
      <c r="N25" s="787">
        <f t="shared" si="0"/>
        <v>1320</v>
      </c>
      <c r="O25" s="787"/>
      <c r="P25" s="787"/>
      <c r="Q25" s="787">
        <v>1400</v>
      </c>
      <c r="R25" s="787"/>
      <c r="S25" s="787"/>
      <c r="T25" s="787" t="s">
        <v>119</v>
      </c>
      <c r="U25" s="155"/>
      <c r="V25" s="155"/>
      <c r="W25" s="4"/>
    </row>
    <row r="26" spans="1:23" s="3" customFormat="1" ht="47.25">
      <c r="A26" s="1106" t="s">
        <v>227</v>
      </c>
      <c r="B26" s="1104" t="s">
        <v>811</v>
      </c>
      <c r="C26" s="1105" t="s">
        <v>807</v>
      </c>
      <c r="D26" s="1105" t="s">
        <v>812</v>
      </c>
      <c r="E26" s="1107" t="s">
        <v>811</v>
      </c>
      <c r="F26" s="1107" t="s">
        <v>807</v>
      </c>
      <c r="G26" s="1107" t="s">
        <v>499</v>
      </c>
      <c r="H26" s="772">
        <v>1800</v>
      </c>
      <c r="I26" s="773">
        <v>530</v>
      </c>
      <c r="J26" s="773">
        <v>340</v>
      </c>
      <c r="K26" s="773">
        <v>1.3</v>
      </c>
      <c r="L26" s="773">
        <v>1.1000000000000001</v>
      </c>
      <c r="M26" s="773">
        <v>1.05</v>
      </c>
      <c r="N26" s="773">
        <v>2340</v>
      </c>
      <c r="O26" s="773">
        <v>583</v>
      </c>
      <c r="P26" s="773">
        <v>357</v>
      </c>
      <c r="Q26" s="1190">
        <v>2400</v>
      </c>
      <c r="R26" s="1190">
        <v>600</v>
      </c>
      <c r="S26" s="1190">
        <v>370</v>
      </c>
      <c r="T26" s="812" t="s">
        <v>763</v>
      </c>
      <c r="U26" s="155"/>
      <c r="V26" s="155"/>
      <c r="W26" s="4"/>
    </row>
    <row r="27" spans="1:23" s="3" customFormat="1" ht="31.5">
      <c r="A27" s="1108"/>
      <c r="B27" s="1104" t="s">
        <v>66</v>
      </c>
      <c r="C27" s="1105" t="s">
        <v>498</v>
      </c>
      <c r="D27" s="1105" t="s">
        <v>499</v>
      </c>
      <c r="E27" s="1109"/>
      <c r="F27" s="1109"/>
      <c r="G27" s="1109"/>
      <c r="H27" s="787">
        <v>1100</v>
      </c>
      <c r="I27" s="787"/>
      <c r="J27" s="787"/>
      <c r="K27" s="490">
        <v>1.2</v>
      </c>
      <c r="L27" s="490"/>
      <c r="M27" s="490"/>
      <c r="N27" s="787">
        <f t="shared" si="0"/>
        <v>1320</v>
      </c>
      <c r="O27" s="787"/>
      <c r="P27" s="787"/>
      <c r="Q27" s="1191"/>
      <c r="R27" s="1191"/>
      <c r="S27" s="1191"/>
      <c r="T27" s="813"/>
      <c r="U27" s="155"/>
      <c r="V27" s="155"/>
      <c r="W27" s="4"/>
    </row>
    <row r="28" spans="1:23" s="3" customFormat="1" ht="31.5">
      <c r="A28" s="1192" t="s">
        <v>228</v>
      </c>
      <c r="B28" s="1193" t="s">
        <v>535</v>
      </c>
      <c r="C28" s="1194" t="s">
        <v>430</v>
      </c>
      <c r="D28" s="1194" t="s">
        <v>564</v>
      </c>
      <c r="E28" s="1193" t="s">
        <v>535</v>
      </c>
      <c r="F28" s="1194" t="s">
        <v>430</v>
      </c>
      <c r="G28" s="1194" t="s">
        <v>536</v>
      </c>
      <c r="H28" s="794">
        <v>630</v>
      </c>
      <c r="I28" s="794">
        <v>320</v>
      </c>
      <c r="J28" s="794">
        <v>180</v>
      </c>
      <c r="K28" s="490">
        <v>1.1499999999999999</v>
      </c>
      <c r="L28" s="490">
        <v>1.05</v>
      </c>
      <c r="M28" s="490">
        <v>1.05</v>
      </c>
      <c r="N28" s="787">
        <f t="shared" si="0"/>
        <v>724.5</v>
      </c>
      <c r="O28" s="787">
        <f t="shared" si="0"/>
        <v>336</v>
      </c>
      <c r="P28" s="787">
        <f t="shared" si="0"/>
        <v>189</v>
      </c>
      <c r="Q28" s="794">
        <v>770</v>
      </c>
      <c r="R28" s="794">
        <v>350</v>
      </c>
      <c r="S28" s="794">
        <v>190</v>
      </c>
      <c r="T28" s="794" t="s">
        <v>389</v>
      </c>
      <c r="U28" s="155"/>
      <c r="V28" s="155"/>
      <c r="W28" s="4"/>
    </row>
    <row r="29" spans="1:23" s="3" customFormat="1" ht="31.5">
      <c r="A29" s="1192" t="s">
        <v>229</v>
      </c>
      <c r="B29" s="1193" t="s">
        <v>539</v>
      </c>
      <c r="C29" s="1194" t="s">
        <v>451</v>
      </c>
      <c r="D29" s="1194" t="s">
        <v>565</v>
      </c>
      <c r="E29" s="1193" t="s">
        <v>539</v>
      </c>
      <c r="F29" s="1194" t="s">
        <v>451</v>
      </c>
      <c r="G29" s="1194" t="s">
        <v>536</v>
      </c>
      <c r="H29" s="794">
        <v>700</v>
      </c>
      <c r="I29" s="794">
        <v>490</v>
      </c>
      <c r="J29" s="794">
        <v>350</v>
      </c>
      <c r="K29" s="490">
        <v>1.1499999999999999</v>
      </c>
      <c r="L29" s="490">
        <v>1.05</v>
      </c>
      <c r="M29" s="490">
        <v>1.05</v>
      </c>
      <c r="N29" s="787">
        <f t="shared" si="0"/>
        <v>804.99999999999989</v>
      </c>
      <c r="O29" s="787">
        <f t="shared" si="0"/>
        <v>514.5</v>
      </c>
      <c r="P29" s="787">
        <f t="shared" si="0"/>
        <v>367.5</v>
      </c>
      <c r="Q29" s="794">
        <v>840</v>
      </c>
      <c r="R29" s="794">
        <v>530</v>
      </c>
      <c r="S29" s="794">
        <v>380</v>
      </c>
      <c r="T29" s="794" t="s">
        <v>389</v>
      </c>
      <c r="U29" s="155"/>
      <c r="V29" s="155"/>
      <c r="W29" s="4"/>
    </row>
    <row r="30" spans="1:23" s="87" customFormat="1" ht="31.5">
      <c r="A30" s="1192" t="s">
        <v>230</v>
      </c>
      <c r="B30" s="1193" t="s">
        <v>540</v>
      </c>
      <c r="C30" s="1194" t="s">
        <v>529</v>
      </c>
      <c r="D30" s="1194" t="s">
        <v>566</v>
      </c>
      <c r="E30" s="1193" t="s">
        <v>540</v>
      </c>
      <c r="F30" s="1194" t="s">
        <v>529</v>
      </c>
      <c r="G30" s="1194" t="s">
        <v>536</v>
      </c>
      <c r="H30" s="794">
        <v>630</v>
      </c>
      <c r="I30" s="794">
        <v>320</v>
      </c>
      <c r="J30" s="794">
        <v>180</v>
      </c>
      <c r="K30" s="490">
        <v>1.1499999999999999</v>
      </c>
      <c r="L30" s="490">
        <v>1.05</v>
      </c>
      <c r="M30" s="490">
        <v>1.05</v>
      </c>
      <c r="N30" s="787">
        <f t="shared" si="0"/>
        <v>724.5</v>
      </c>
      <c r="O30" s="787">
        <f t="shared" si="0"/>
        <v>336</v>
      </c>
      <c r="P30" s="787">
        <f t="shared" si="0"/>
        <v>189</v>
      </c>
      <c r="Q30" s="794">
        <v>770</v>
      </c>
      <c r="R30" s="794">
        <v>350</v>
      </c>
      <c r="S30" s="794">
        <v>190</v>
      </c>
      <c r="T30" s="794" t="s">
        <v>389</v>
      </c>
      <c r="U30" s="173"/>
      <c r="V30" s="173"/>
      <c r="W30" s="86"/>
    </row>
    <row r="31" spans="1:23" s="87" customFormat="1" ht="31.5">
      <c r="A31" s="1192" t="s">
        <v>231</v>
      </c>
      <c r="B31" s="1193" t="s">
        <v>341</v>
      </c>
      <c r="C31" s="1194" t="s">
        <v>567</v>
      </c>
      <c r="D31" s="1194" t="s">
        <v>568</v>
      </c>
      <c r="E31" s="1193" t="s">
        <v>569</v>
      </c>
      <c r="F31" s="1194" t="s">
        <v>567</v>
      </c>
      <c r="G31" s="1194" t="s">
        <v>568</v>
      </c>
      <c r="H31" s="794">
        <v>270</v>
      </c>
      <c r="I31" s="794">
        <v>80</v>
      </c>
      <c r="J31" s="794">
        <v>70</v>
      </c>
      <c r="K31" s="490">
        <v>1.2</v>
      </c>
      <c r="L31" s="490">
        <v>1.1000000000000001</v>
      </c>
      <c r="M31" s="490">
        <v>1.05</v>
      </c>
      <c r="N31" s="787">
        <f t="shared" si="0"/>
        <v>324</v>
      </c>
      <c r="O31" s="787">
        <f t="shared" si="0"/>
        <v>88</v>
      </c>
      <c r="P31" s="787">
        <f t="shared" si="0"/>
        <v>73.5</v>
      </c>
      <c r="Q31" s="794">
        <v>330</v>
      </c>
      <c r="R31" s="794">
        <v>93</v>
      </c>
      <c r="S31" s="794">
        <v>77</v>
      </c>
      <c r="T31" s="794" t="s">
        <v>119</v>
      </c>
      <c r="U31" s="158"/>
      <c r="V31" s="158"/>
      <c r="W31" s="86"/>
    </row>
    <row r="32" spans="1:23" s="87" customFormat="1" ht="47.25" customHeight="1">
      <c r="A32" s="1192" t="s">
        <v>232</v>
      </c>
      <c r="B32" s="1193" t="s">
        <v>570</v>
      </c>
      <c r="C32" s="1194" t="s">
        <v>571</v>
      </c>
      <c r="D32" s="1194" t="s">
        <v>572</v>
      </c>
      <c r="E32" s="1193" t="s">
        <v>573</v>
      </c>
      <c r="F32" s="1194" t="s">
        <v>571</v>
      </c>
      <c r="G32" s="1194" t="s">
        <v>572</v>
      </c>
      <c r="H32" s="794">
        <v>2100</v>
      </c>
      <c r="I32" s="794">
        <v>1400</v>
      </c>
      <c r="J32" s="794">
        <v>700</v>
      </c>
      <c r="K32" s="490">
        <v>1.25</v>
      </c>
      <c r="L32" s="490">
        <v>1.1499999999999999</v>
      </c>
      <c r="M32" s="490">
        <v>1.1000000000000001</v>
      </c>
      <c r="N32" s="787">
        <f t="shared" si="0"/>
        <v>2625</v>
      </c>
      <c r="O32" s="787">
        <f t="shared" si="0"/>
        <v>1609.9999999999998</v>
      </c>
      <c r="P32" s="787">
        <f t="shared" si="0"/>
        <v>770.00000000000011</v>
      </c>
      <c r="Q32" s="794">
        <v>2700</v>
      </c>
      <c r="R32" s="794">
        <v>1660</v>
      </c>
      <c r="S32" s="794">
        <v>790</v>
      </c>
      <c r="T32" s="794" t="s">
        <v>119</v>
      </c>
      <c r="U32" s="158"/>
      <c r="V32" s="158"/>
      <c r="W32" s="86"/>
    </row>
    <row r="33" spans="1:23" s="87" customFormat="1" ht="30">
      <c r="A33" s="1195" t="s">
        <v>2059</v>
      </c>
      <c r="B33" s="1112" t="s">
        <v>1184</v>
      </c>
      <c r="C33" s="1194"/>
      <c r="D33" s="1194"/>
      <c r="E33" s="1196" t="s">
        <v>2058</v>
      </c>
      <c r="F33" s="1196"/>
      <c r="G33" s="1196"/>
      <c r="H33" s="772">
        <v>140</v>
      </c>
      <c r="I33" s="773"/>
      <c r="J33" s="773"/>
      <c r="K33" s="773">
        <v>1.05</v>
      </c>
      <c r="L33" s="773"/>
      <c r="M33" s="773"/>
      <c r="N33" s="773">
        <v>147</v>
      </c>
      <c r="O33" s="773"/>
      <c r="P33" s="773"/>
      <c r="Q33" s="863">
        <v>460</v>
      </c>
      <c r="R33" s="863">
        <v>260</v>
      </c>
      <c r="S33" s="863">
        <v>160</v>
      </c>
      <c r="T33" s="863"/>
      <c r="U33" s="158"/>
      <c r="V33" s="158"/>
      <c r="W33" s="86"/>
    </row>
    <row r="34" spans="1:23" s="87" customFormat="1" ht="47.25" customHeight="1">
      <c r="A34" s="1197"/>
      <c r="B34" s="1112" t="s">
        <v>1228</v>
      </c>
      <c r="C34" s="1194"/>
      <c r="D34" s="1194"/>
      <c r="E34" s="1198"/>
      <c r="F34" s="1198"/>
      <c r="G34" s="1198"/>
      <c r="H34" s="772">
        <v>390</v>
      </c>
      <c r="I34" s="773">
        <v>230</v>
      </c>
      <c r="J34" s="773">
        <v>150</v>
      </c>
      <c r="K34" s="773">
        <v>1.1499999999999999</v>
      </c>
      <c r="L34" s="773">
        <v>1.1000000000000001</v>
      </c>
      <c r="M34" s="773">
        <v>1.05</v>
      </c>
      <c r="N34" s="773">
        <v>448.49999999999994</v>
      </c>
      <c r="O34" s="773">
        <v>253.00000000000003</v>
      </c>
      <c r="P34" s="773">
        <v>157.5</v>
      </c>
      <c r="Q34" s="864"/>
      <c r="R34" s="864"/>
      <c r="S34" s="864"/>
      <c r="T34" s="864"/>
      <c r="U34" s="158"/>
      <c r="V34" s="158"/>
      <c r="W34" s="86"/>
    </row>
    <row r="35" spans="1:23" s="87" customFormat="1" ht="30">
      <c r="A35" s="1197"/>
      <c r="B35" s="1112" t="s">
        <v>1229</v>
      </c>
      <c r="C35" s="1194"/>
      <c r="D35" s="1194"/>
      <c r="E35" s="1198"/>
      <c r="F35" s="1198"/>
      <c r="G35" s="1198"/>
      <c r="H35" s="772">
        <v>230</v>
      </c>
      <c r="I35" s="773">
        <v>140</v>
      </c>
      <c r="J35" s="773"/>
      <c r="K35" s="773">
        <v>1.05</v>
      </c>
      <c r="L35" s="773">
        <v>1.05</v>
      </c>
      <c r="M35" s="773"/>
      <c r="N35" s="773">
        <v>241.5</v>
      </c>
      <c r="O35" s="773">
        <v>147</v>
      </c>
      <c r="P35" s="773"/>
      <c r="Q35" s="864"/>
      <c r="R35" s="864"/>
      <c r="S35" s="864"/>
      <c r="T35" s="864"/>
      <c r="U35" s="158"/>
      <c r="V35" s="158"/>
      <c r="W35" s="86"/>
    </row>
    <row r="36" spans="1:23" s="87" customFormat="1" ht="30">
      <c r="A36" s="1197"/>
      <c r="B36" s="1112" t="s">
        <v>1230</v>
      </c>
      <c r="C36" s="1194"/>
      <c r="D36" s="1194"/>
      <c r="E36" s="1198"/>
      <c r="F36" s="1198"/>
      <c r="G36" s="1198"/>
      <c r="H36" s="772">
        <v>80</v>
      </c>
      <c r="I36" s="773"/>
      <c r="J36" s="773"/>
      <c r="K36" s="773">
        <v>1.05</v>
      </c>
      <c r="L36" s="773"/>
      <c r="M36" s="773"/>
      <c r="N36" s="773">
        <v>84</v>
      </c>
      <c r="O36" s="773"/>
      <c r="P36" s="773"/>
      <c r="Q36" s="864"/>
      <c r="R36" s="864"/>
      <c r="S36" s="864"/>
      <c r="T36" s="864"/>
      <c r="U36" s="158"/>
      <c r="V36" s="158"/>
      <c r="W36" s="86"/>
    </row>
    <row r="37" spans="1:23" s="87" customFormat="1" ht="30">
      <c r="A37" s="1197"/>
      <c r="B37" s="1112" t="s">
        <v>1231</v>
      </c>
      <c r="C37" s="1194"/>
      <c r="D37" s="1194"/>
      <c r="E37" s="1198"/>
      <c r="F37" s="1198"/>
      <c r="G37" s="1198"/>
      <c r="H37" s="772">
        <v>100</v>
      </c>
      <c r="I37" s="773">
        <v>60</v>
      </c>
      <c r="J37" s="773">
        <v>40</v>
      </c>
      <c r="K37" s="773" t="s">
        <v>1232</v>
      </c>
      <c r="L37" s="773" t="s">
        <v>1233</v>
      </c>
      <c r="M37" s="773" t="s">
        <v>1233</v>
      </c>
      <c r="N37" s="773">
        <v>110.00000000000001</v>
      </c>
      <c r="O37" s="773">
        <v>63</v>
      </c>
      <c r="P37" s="773">
        <v>42</v>
      </c>
      <c r="Q37" s="864"/>
      <c r="R37" s="864"/>
      <c r="S37" s="864"/>
      <c r="T37" s="864"/>
      <c r="U37" s="158"/>
      <c r="V37" s="158"/>
      <c r="W37" s="86"/>
    </row>
    <row r="38" spans="1:23" s="87" customFormat="1" ht="30">
      <c r="A38" s="1197"/>
      <c r="B38" s="1112" t="s">
        <v>1234</v>
      </c>
      <c r="C38" s="1194"/>
      <c r="D38" s="1194"/>
      <c r="E38" s="1198"/>
      <c r="F38" s="1198"/>
      <c r="G38" s="1198"/>
      <c r="H38" s="772">
        <v>70</v>
      </c>
      <c r="I38" s="773">
        <v>50</v>
      </c>
      <c r="J38" s="773"/>
      <c r="K38" s="773" t="s">
        <v>1233</v>
      </c>
      <c r="L38" s="773" t="s">
        <v>1233</v>
      </c>
      <c r="M38" s="773"/>
      <c r="N38" s="773">
        <v>73.5</v>
      </c>
      <c r="O38" s="773">
        <v>52.5</v>
      </c>
      <c r="P38" s="773"/>
      <c r="Q38" s="864"/>
      <c r="R38" s="864"/>
      <c r="S38" s="864"/>
      <c r="T38" s="864"/>
      <c r="U38" s="158"/>
      <c r="V38" s="158"/>
      <c r="W38" s="86"/>
    </row>
    <row r="39" spans="1:23" s="87" customFormat="1" ht="30">
      <c r="A39" s="1199"/>
      <c r="B39" s="1112" t="s">
        <v>1235</v>
      </c>
      <c r="C39" s="1194"/>
      <c r="D39" s="1194"/>
      <c r="E39" s="1200"/>
      <c r="F39" s="1200"/>
      <c r="G39" s="1200"/>
      <c r="H39" s="772">
        <v>50</v>
      </c>
      <c r="I39" s="773"/>
      <c r="J39" s="773"/>
      <c r="K39" s="773" t="s">
        <v>1236</v>
      </c>
      <c r="L39" s="773"/>
      <c r="M39" s="773"/>
      <c r="N39" s="773">
        <v>52.5</v>
      </c>
      <c r="O39" s="773"/>
      <c r="P39" s="773"/>
      <c r="Q39" s="865"/>
      <c r="R39" s="865"/>
      <c r="S39" s="865"/>
      <c r="T39" s="865"/>
      <c r="U39" s="158"/>
      <c r="V39" s="158"/>
      <c r="W39" s="86"/>
    </row>
    <row r="40" spans="1:23" s="87" customFormat="1" ht="15.75">
      <c r="A40" s="1192"/>
      <c r="B40" s="1193"/>
      <c r="C40" s="1194"/>
      <c r="D40" s="1194"/>
      <c r="E40" s="1193"/>
      <c r="F40" s="1194"/>
      <c r="G40" s="1194"/>
      <c r="H40" s="794"/>
      <c r="I40" s="794"/>
      <c r="J40" s="794"/>
      <c r="K40" s="490"/>
      <c r="L40" s="490"/>
      <c r="M40" s="490"/>
      <c r="N40" s="787"/>
      <c r="O40" s="787"/>
      <c r="P40" s="787"/>
      <c r="Q40" s="794"/>
      <c r="R40" s="794"/>
      <c r="S40" s="794"/>
      <c r="T40" s="794"/>
      <c r="U40" s="158"/>
      <c r="V40" s="158"/>
      <c r="W40" s="86"/>
    </row>
    <row r="41" spans="1:23" s="87" customFormat="1" ht="15.75">
      <c r="A41" s="1201" t="s">
        <v>213</v>
      </c>
      <c r="B41" s="1202" t="s">
        <v>32</v>
      </c>
      <c r="C41" s="1175"/>
      <c r="D41" s="1175"/>
      <c r="E41" s="1202"/>
      <c r="F41" s="1175"/>
      <c r="G41" s="1175"/>
      <c r="H41" s="790"/>
      <c r="I41" s="790"/>
      <c r="J41" s="790"/>
      <c r="K41" s="490"/>
      <c r="L41" s="490"/>
      <c r="M41" s="490"/>
      <c r="N41" s="787"/>
      <c r="O41" s="787"/>
      <c r="P41" s="787"/>
      <c r="Q41" s="790"/>
      <c r="R41" s="790"/>
      <c r="S41" s="790"/>
      <c r="T41" s="790"/>
      <c r="U41" s="158"/>
      <c r="V41" s="158"/>
      <c r="W41" s="86"/>
    </row>
    <row r="42" spans="1:23" s="87" customFormat="1" ht="78.75">
      <c r="A42" s="1103" t="s">
        <v>75</v>
      </c>
      <c r="B42" s="1104" t="s">
        <v>478</v>
      </c>
      <c r="C42" s="1105"/>
      <c r="D42" s="1105"/>
      <c r="E42" s="1104" t="s">
        <v>478</v>
      </c>
      <c r="F42" s="1105" t="s">
        <v>479</v>
      </c>
      <c r="G42" s="1105" t="s">
        <v>480</v>
      </c>
      <c r="H42" s="787">
        <v>420</v>
      </c>
      <c r="I42" s="787">
        <v>220</v>
      </c>
      <c r="J42" s="787">
        <v>180</v>
      </c>
      <c r="K42" s="490">
        <v>1.1499999999999999</v>
      </c>
      <c r="L42" s="490">
        <v>1.05</v>
      </c>
      <c r="M42" s="490">
        <v>1.05</v>
      </c>
      <c r="N42" s="787">
        <f t="shared" ref="N42:P60" si="1">K42*H42</f>
        <v>482.99999999999994</v>
      </c>
      <c r="O42" s="787">
        <f t="shared" si="1"/>
        <v>231</v>
      </c>
      <c r="P42" s="787">
        <f t="shared" si="1"/>
        <v>189</v>
      </c>
      <c r="Q42" s="787">
        <v>500</v>
      </c>
      <c r="R42" s="787">
        <v>240</v>
      </c>
      <c r="S42" s="787">
        <v>190</v>
      </c>
      <c r="T42" s="787" t="s">
        <v>116</v>
      </c>
      <c r="U42" s="158"/>
      <c r="V42" s="158"/>
      <c r="W42" s="86"/>
    </row>
    <row r="43" spans="1:23" s="87" customFormat="1" ht="47.25">
      <c r="A43" s="1106" t="s">
        <v>76</v>
      </c>
      <c r="B43" s="1104" t="s">
        <v>481</v>
      </c>
      <c r="C43" s="1105" t="s">
        <v>482</v>
      </c>
      <c r="D43" s="1105" t="s">
        <v>483</v>
      </c>
      <c r="E43" s="1107" t="s">
        <v>484</v>
      </c>
      <c r="F43" s="1107" t="s">
        <v>485</v>
      </c>
      <c r="G43" s="1107" t="s">
        <v>486</v>
      </c>
      <c r="H43" s="812">
        <v>500</v>
      </c>
      <c r="I43" s="812">
        <v>270</v>
      </c>
      <c r="J43" s="812">
        <v>180</v>
      </c>
      <c r="K43" s="873">
        <v>1.1499999999999999</v>
      </c>
      <c r="L43" s="873">
        <v>1.05</v>
      </c>
      <c r="M43" s="873">
        <v>1.05</v>
      </c>
      <c r="N43" s="812">
        <f t="shared" si="1"/>
        <v>575</v>
      </c>
      <c r="O43" s="812">
        <f t="shared" si="1"/>
        <v>283.5</v>
      </c>
      <c r="P43" s="812">
        <f t="shared" si="1"/>
        <v>189</v>
      </c>
      <c r="Q43" s="812">
        <v>590</v>
      </c>
      <c r="R43" s="812">
        <v>290</v>
      </c>
      <c r="S43" s="812">
        <v>190</v>
      </c>
      <c r="T43" s="812" t="s">
        <v>117</v>
      </c>
      <c r="U43" s="158"/>
      <c r="V43" s="158"/>
      <c r="W43" s="86"/>
    </row>
    <row r="44" spans="1:23" s="87" customFormat="1" ht="31.5">
      <c r="A44" s="1108"/>
      <c r="B44" s="1104" t="s">
        <v>487</v>
      </c>
      <c r="C44" s="1105" t="s">
        <v>488</v>
      </c>
      <c r="D44" s="1105" t="s">
        <v>489</v>
      </c>
      <c r="E44" s="1109"/>
      <c r="F44" s="1109"/>
      <c r="G44" s="1109"/>
      <c r="H44" s="813"/>
      <c r="I44" s="813"/>
      <c r="J44" s="813"/>
      <c r="K44" s="874"/>
      <c r="L44" s="874"/>
      <c r="M44" s="874"/>
      <c r="N44" s="813"/>
      <c r="O44" s="813"/>
      <c r="P44" s="813"/>
      <c r="Q44" s="813"/>
      <c r="R44" s="813"/>
      <c r="S44" s="813"/>
      <c r="T44" s="813"/>
      <c r="U44" s="158"/>
      <c r="V44" s="158"/>
      <c r="W44" s="86"/>
    </row>
    <row r="45" spans="1:23" s="87" customFormat="1" ht="31.5">
      <c r="A45" s="1103">
        <v>2.2999999999999998</v>
      </c>
      <c r="B45" s="1104" t="s">
        <v>490</v>
      </c>
      <c r="C45" s="1105" t="s">
        <v>491</v>
      </c>
      <c r="D45" s="1105" t="s">
        <v>492</v>
      </c>
      <c r="E45" s="1104" t="s">
        <v>490</v>
      </c>
      <c r="F45" s="1105" t="s">
        <v>491</v>
      </c>
      <c r="G45" s="1105" t="s">
        <v>495</v>
      </c>
      <c r="H45" s="787">
        <v>910</v>
      </c>
      <c r="I45" s="787"/>
      <c r="J45" s="787"/>
      <c r="K45" s="490">
        <v>1.2</v>
      </c>
      <c r="L45" s="490"/>
      <c r="M45" s="490"/>
      <c r="N45" s="787">
        <f t="shared" si="1"/>
        <v>1092</v>
      </c>
      <c r="O45" s="787"/>
      <c r="P45" s="787"/>
      <c r="Q45" s="787">
        <v>1100</v>
      </c>
      <c r="R45" s="787"/>
      <c r="S45" s="787"/>
      <c r="T45" s="787" t="s">
        <v>118</v>
      </c>
      <c r="U45" s="158"/>
      <c r="V45" s="158"/>
      <c r="W45" s="86"/>
    </row>
    <row r="46" spans="1:23" s="87" customFormat="1" ht="31.5" customHeight="1">
      <c r="A46" s="1103">
        <v>2.4</v>
      </c>
      <c r="B46" s="1104" t="s">
        <v>493</v>
      </c>
      <c r="C46" s="1105" t="s">
        <v>494</v>
      </c>
      <c r="D46" s="1105" t="s">
        <v>474</v>
      </c>
      <c r="E46" s="1104" t="s">
        <v>493</v>
      </c>
      <c r="F46" s="1105" t="s">
        <v>494</v>
      </c>
      <c r="G46" s="1105" t="s">
        <v>495</v>
      </c>
      <c r="H46" s="787"/>
      <c r="I46" s="787"/>
      <c r="J46" s="787"/>
      <c r="K46" s="490">
        <v>1.2</v>
      </c>
      <c r="L46" s="490"/>
      <c r="M46" s="490"/>
      <c r="N46" s="787">
        <f t="shared" si="1"/>
        <v>0</v>
      </c>
      <c r="O46" s="787"/>
      <c r="P46" s="787"/>
      <c r="Q46" s="787"/>
      <c r="R46" s="787"/>
      <c r="S46" s="787"/>
      <c r="T46" s="787" t="s">
        <v>118</v>
      </c>
      <c r="U46" s="158"/>
      <c r="V46" s="158"/>
      <c r="W46" s="86"/>
    </row>
    <row r="47" spans="1:23" s="87" customFormat="1" ht="31.5">
      <c r="A47" s="1103">
        <v>2.5</v>
      </c>
      <c r="B47" s="1104" t="s">
        <v>496</v>
      </c>
      <c r="C47" s="1105" t="s">
        <v>151</v>
      </c>
      <c r="D47" s="1105" t="s">
        <v>490</v>
      </c>
      <c r="E47" s="1104" t="s">
        <v>496</v>
      </c>
      <c r="F47" s="1105" t="s">
        <v>151</v>
      </c>
      <c r="G47" s="1105" t="s">
        <v>497</v>
      </c>
      <c r="H47" s="787">
        <v>1100</v>
      </c>
      <c r="I47" s="787"/>
      <c r="J47" s="787"/>
      <c r="K47" s="490">
        <v>1.2</v>
      </c>
      <c r="L47" s="490"/>
      <c r="M47" s="490"/>
      <c r="N47" s="787">
        <f t="shared" si="1"/>
        <v>1320</v>
      </c>
      <c r="O47" s="787"/>
      <c r="P47" s="787"/>
      <c r="Q47" s="787">
        <v>1400</v>
      </c>
      <c r="R47" s="787"/>
      <c r="S47" s="787"/>
      <c r="T47" s="787" t="s">
        <v>118</v>
      </c>
      <c r="U47" s="158"/>
      <c r="V47" s="158"/>
      <c r="W47" s="86"/>
    </row>
    <row r="48" spans="1:23" s="3" customFormat="1" ht="110.25">
      <c r="A48" s="1103">
        <v>2.6</v>
      </c>
      <c r="B48" s="1104" t="s">
        <v>501</v>
      </c>
      <c r="C48" s="1105" t="s">
        <v>502</v>
      </c>
      <c r="D48" s="1105" t="s">
        <v>503</v>
      </c>
      <c r="E48" s="1104" t="s">
        <v>504</v>
      </c>
      <c r="F48" s="1105" t="s">
        <v>502</v>
      </c>
      <c r="G48" s="1105" t="s">
        <v>505</v>
      </c>
      <c r="H48" s="787">
        <v>630</v>
      </c>
      <c r="I48" s="787"/>
      <c r="J48" s="787"/>
      <c r="K48" s="490">
        <v>1.1499999999999999</v>
      </c>
      <c r="L48" s="490"/>
      <c r="M48" s="490"/>
      <c r="N48" s="787">
        <f t="shared" si="1"/>
        <v>724.5</v>
      </c>
      <c r="O48" s="787"/>
      <c r="P48" s="787"/>
      <c r="Q48" s="787">
        <v>770</v>
      </c>
      <c r="R48" s="787"/>
      <c r="S48" s="787"/>
      <c r="T48" s="787" t="s">
        <v>763</v>
      </c>
      <c r="U48" s="155"/>
      <c r="V48" s="155"/>
      <c r="W48" s="4"/>
    </row>
    <row r="49" spans="1:23" s="3" customFormat="1" ht="31.5">
      <c r="A49" s="1103">
        <v>2.7</v>
      </c>
      <c r="B49" s="1104" t="s">
        <v>506</v>
      </c>
      <c r="C49" s="1105" t="s">
        <v>507</v>
      </c>
      <c r="D49" s="1105" t="s">
        <v>508</v>
      </c>
      <c r="E49" s="1104" t="s">
        <v>506</v>
      </c>
      <c r="F49" s="1105" t="s">
        <v>507</v>
      </c>
      <c r="G49" s="1105" t="s">
        <v>509</v>
      </c>
      <c r="H49" s="787">
        <v>630</v>
      </c>
      <c r="I49" s="787"/>
      <c r="J49" s="787"/>
      <c r="K49" s="490">
        <v>1.1499999999999999</v>
      </c>
      <c r="L49" s="490"/>
      <c r="M49" s="490"/>
      <c r="N49" s="787">
        <f t="shared" si="1"/>
        <v>724.5</v>
      </c>
      <c r="O49" s="787"/>
      <c r="P49" s="787"/>
      <c r="Q49" s="787">
        <v>770</v>
      </c>
      <c r="R49" s="787"/>
      <c r="S49" s="787"/>
      <c r="T49" s="787" t="s">
        <v>118</v>
      </c>
      <c r="U49" s="155"/>
      <c r="V49" s="155"/>
      <c r="W49" s="4"/>
    </row>
    <row r="50" spans="1:23" s="3" customFormat="1" ht="110.25">
      <c r="A50" s="1103">
        <v>2.8</v>
      </c>
      <c r="B50" s="1104" t="s">
        <v>510</v>
      </c>
      <c r="C50" s="1105" t="s">
        <v>511</v>
      </c>
      <c r="D50" s="1105" t="s">
        <v>503</v>
      </c>
      <c r="E50" s="1104" t="s">
        <v>512</v>
      </c>
      <c r="F50" s="1105" t="s">
        <v>513</v>
      </c>
      <c r="G50" s="1105" t="s">
        <v>514</v>
      </c>
      <c r="H50" s="787">
        <v>630</v>
      </c>
      <c r="I50" s="787"/>
      <c r="J50" s="787"/>
      <c r="K50" s="490">
        <v>1.1499999999999999</v>
      </c>
      <c r="L50" s="490"/>
      <c r="M50" s="490"/>
      <c r="N50" s="787">
        <f t="shared" si="1"/>
        <v>724.5</v>
      </c>
      <c r="O50" s="787"/>
      <c r="P50" s="787"/>
      <c r="Q50" s="787">
        <v>770</v>
      </c>
      <c r="R50" s="787"/>
      <c r="S50" s="787"/>
      <c r="T50" s="787" t="s">
        <v>763</v>
      </c>
      <c r="U50" s="155"/>
      <c r="V50" s="155"/>
      <c r="W50" s="4"/>
    </row>
    <row r="51" spans="1:23" s="87" customFormat="1" ht="31.5">
      <c r="A51" s="1103">
        <v>2.9</v>
      </c>
      <c r="B51" s="1104" t="s">
        <v>515</v>
      </c>
      <c r="C51" s="1105" t="s">
        <v>516</v>
      </c>
      <c r="D51" s="1105" t="s">
        <v>517</v>
      </c>
      <c r="E51" s="1104" t="s">
        <v>515</v>
      </c>
      <c r="F51" s="1105" t="s">
        <v>518</v>
      </c>
      <c r="G51" s="1105" t="s">
        <v>517</v>
      </c>
      <c r="H51" s="787">
        <v>630</v>
      </c>
      <c r="I51" s="787"/>
      <c r="J51" s="787"/>
      <c r="K51" s="490">
        <v>1.1499999999999999</v>
      </c>
      <c r="L51" s="490"/>
      <c r="M51" s="490"/>
      <c r="N51" s="787">
        <f t="shared" si="1"/>
        <v>724.5</v>
      </c>
      <c r="O51" s="787"/>
      <c r="P51" s="787"/>
      <c r="Q51" s="787">
        <v>770</v>
      </c>
      <c r="R51" s="787"/>
      <c r="S51" s="787"/>
      <c r="T51" s="787" t="s">
        <v>119</v>
      </c>
      <c r="U51" s="158"/>
      <c r="V51" s="158"/>
      <c r="W51" s="86"/>
    </row>
    <row r="52" spans="1:23" s="26" customFormat="1" ht="110.25">
      <c r="A52" s="1110">
        <v>2.1</v>
      </c>
      <c r="B52" s="1104" t="s">
        <v>519</v>
      </c>
      <c r="C52" s="1105" t="s">
        <v>507</v>
      </c>
      <c r="D52" s="1105" t="s">
        <v>508</v>
      </c>
      <c r="E52" s="1104" t="s">
        <v>520</v>
      </c>
      <c r="F52" s="1105" t="s">
        <v>521</v>
      </c>
      <c r="G52" s="1105" t="s">
        <v>522</v>
      </c>
      <c r="H52" s="787">
        <v>630</v>
      </c>
      <c r="I52" s="787"/>
      <c r="J52" s="787"/>
      <c r="K52" s="490">
        <v>1.1499999999999999</v>
      </c>
      <c r="L52" s="490"/>
      <c r="M52" s="490"/>
      <c r="N52" s="787">
        <f t="shared" si="1"/>
        <v>724.5</v>
      </c>
      <c r="O52" s="787"/>
      <c r="P52" s="787"/>
      <c r="Q52" s="787">
        <v>770</v>
      </c>
      <c r="R52" s="787"/>
      <c r="S52" s="787"/>
      <c r="T52" s="787" t="s">
        <v>763</v>
      </c>
    </row>
    <row r="53" spans="1:23" s="26" customFormat="1" ht="31.5">
      <c r="A53" s="1103">
        <v>2.11</v>
      </c>
      <c r="B53" s="1117" t="s">
        <v>548</v>
      </c>
      <c r="C53" s="1118" t="s">
        <v>551</v>
      </c>
      <c r="D53" s="1118" t="s">
        <v>44</v>
      </c>
      <c r="E53" s="1104" t="s">
        <v>548</v>
      </c>
      <c r="F53" s="1105" t="s">
        <v>549</v>
      </c>
      <c r="G53" s="1105" t="s">
        <v>44</v>
      </c>
      <c r="H53" s="787">
        <v>630</v>
      </c>
      <c r="I53" s="787"/>
      <c r="J53" s="787"/>
      <c r="K53" s="490">
        <v>1.1499999999999999</v>
      </c>
      <c r="L53" s="490"/>
      <c r="M53" s="490"/>
      <c r="N53" s="787">
        <f t="shared" si="1"/>
        <v>724.5</v>
      </c>
      <c r="O53" s="787"/>
      <c r="P53" s="787"/>
      <c r="Q53" s="787">
        <v>770</v>
      </c>
      <c r="R53" s="787"/>
      <c r="S53" s="787"/>
      <c r="T53" s="785" t="s">
        <v>123</v>
      </c>
    </row>
    <row r="54" spans="1:23" s="26" customFormat="1" ht="63">
      <c r="A54" s="1110">
        <v>2.12</v>
      </c>
      <c r="B54" s="1117" t="s">
        <v>574</v>
      </c>
      <c r="C54" s="1118" t="s">
        <v>575</v>
      </c>
      <c r="D54" s="1118" t="s">
        <v>576</v>
      </c>
      <c r="E54" s="1104" t="s">
        <v>577</v>
      </c>
      <c r="F54" s="1105" t="s">
        <v>554</v>
      </c>
      <c r="G54" s="1105" t="s">
        <v>578</v>
      </c>
      <c r="H54" s="787">
        <v>490</v>
      </c>
      <c r="I54" s="787">
        <v>255</v>
      </c>
      <c r="J54" s="787">
        <v>180</v>
      </c>
      <c r="K54" s="490">
        <v>1.1499999999999999</v>
      </c>
      <c r="L54" s="490">
        <v>1.1000000000000001</v>
      </c>
      <c r="M54" s="490">
        <v>1.05</v>
      </c>
      <c r="N54" s="787">
        <f t="shared" si="1"/>
        <v>563.5</v>
      </c>
      <c r="O54" s="787">
        <f t="shared" si="1"/>
        <v>280.5</v>
      </c>
      <c r="P54" s="787">
        <f t="shared" si="1"/>
        <v>189</v>
      </c>
      <c r="Q54" s="787">
        <v>580</v>
      </c>
      <c r="R54" s="787">
        <v>290</v>
      </c>
      <c r="S54" s="787">
        <v>190</v>
      </c>
      <c r="T54" s="785" t="s">
        <v>112</v>
      </c>
    </row>
    <row r="55" spans="1:23" s="26" customFormat="1" ht="63">
      <c r="A55" s="1103">
        <v>2.13</v>
      </c>
      <c r="B55" s="1104" t="s">
        <v>552</v>
      </c>
      <c r="C55" s="1105" t="s">
        <v>553</v>
      </c>
      <c r="D55" s="1105" t="s">
        <v>575</v>
      </c>
      <c r="E55" s="1104" t="s">
        <v>552</v>
      </c>
      <c r="F55" s="1105" t="s">
        <v>553</v>
      </c>
      <c r="G55" s="1105" t="s">
        <v>554</v>
      </c>
      <c r="H55" s="787">
        <v>490</v>
      </c>
      <c r="I55" s="787">
        <v>255</v>
      </c>
      <c r="J55" s="787">
        <v>180</v>
      </c>
      <c r="K55" s="490">
        <v>1.1499999999999999</v>
      </c>
      <c r="L55" s="490">
        <v>1.1000000000000001</v>
      </c>
      <c r="M55" s="490">
        <v>1.05</v>
      </c>
      <c r="N55" s="787">
        <f t="shared" si="1"/>
        <v>563.5</v>
      </c>
      <c r="O55" s="787">
        <f t="shared" si="1"/>
        <v>280.5</v>
      </c>
      <c r="P55" s="787">
        <f t="shared" si="1"/>
        <v>189</v>
      </c>
      <c r="Q55" s="787">
        <v>580</v>
      </c>
      <c r="R55" s="787">
        <v>290</v>
      </c>
      <c r="S55" s="787">
        <v>190</v>
      </c>
      <c r="T55" s="787" t="s">
        <v>353</v>
      </c>
    </row>
    <row r="56" spans="1:23" s="26" customFormat="1" ht="63">
      <c r="A56" s="1110">
        <v>2.14</v>
      </c>
      <c r="B56" s="1104" t="s">
        <v>555</v>
      </c>
      <c r="C56" s="1105" t="s">
        <v>488</v>
      </c>
      <c r="D56" s="1105" t="s">
        <v>579</v>
      </c>
      <c r="E56" s="1104" t="s">
        <v>555</v>
      </c>
      <c r="F56" s="1105" t="s">
        <v>488</v>
      </c>
      <c r="G56" s="1105" t="s">
        <v>556</v>
      </c>
      <c r="H56" s="787">
        <v>500</v>
      </c>
      <c r="I56" s="787">
        <v>260</v>
      </c>
      <c r="J56" s="787">
        <v>180</v>
      </c>
      <c r="K56" s="490">
        <v>1.1499999999999999</v>
      </c>
      <c r="L56" s="490">
        <v>1.1000000000000001</v>
      </c>
      <c r="M56" s="490">
        <v>1.05</v>
      </c>
      <c r="N56" s="787">
        <f t="shared" si="1"/>
        <v>575</v>
      </c>
      <c r="O56" s="787">
        <f t="shared" si="1"/>
        <v>286</v>
      </c>
      <c r="P56" s="787">
        <f t="shared" si="1"/>
        <v>189</v>
      </c>
      <c r="Q56" s="787">
        <v>590</v>
      </c>
      <c r="R56" s="787">
        <v>300</v>
      </c>
      <c r="S56" s="787">
        <v>190</v>
      </c>
      <c r="T56" s="787" t="s">
        <v>353</v>
      </c>
    </row>
    <row r="57" spans="1:23" s="26" customFormat="1" ht="63">
      <c r="A57" s="1103">
        <v>2.15</v>
      </c>
      <c r="B57" s="1118" t="s">
        <v>150</v>
      </c>
      <c r="C57" s="1118" t="s">
        <v>151</v>
      </c>
      <c r="D57" s="1118" t="s">
        <v>152</v>
      </c>
      <c r="E57" s="1104" t="s">
        <v>150</v>
      </c>
      <c r="F57" s="1105" t="s">
        <v>151</v>
      </c>
      <c r="G57" s="1105" t="s">
        <v>428</v>
      </c>
      <c r="H57" s="787">
        <v>1400</v>
      </c>
      <c r="I57" s="787"/>
      <c r="J57" s="787"/>
      <c r="K57" s="490">
        <v>1.2</v>
      </c>
      <c r="L57" s="490"/>
      <c r="M57" s="490"/>
      <c r="N57" s="787">
        <f t="shared" si="1"/>
        <v>1680</v>
      </c>
      <c r="O57" s="787"/>
      <c r="P57" s="787"/>
      <c r="Q57" s="787">
        <v>1800</v>
      </c>
      <c r="R57" s="787"/>
      <c r="S57" s="787"/>
      <c r="T57" s="785" t="s">
        <v>153</v>
      </c>
    </row>
    <row r="58" spans="1:23" s="26" customFormat="1" ht="31.5">
      <c r="A58" s="1110">
        <v>2.16</v>
      </c>
      <c r="B58" s="1194" t="s">
        <v>134</v>
      </c>
      <c r="C58" s="1194" t="s">
        <v>545</v>
      </c>
      <c r="D58" s="1194" t="s">
        <v>580</v>
      </c>
      <c r="E58" s="1193" t="s">
        <v>134</v>
      </c>
      <c r="F58" s="1194" t="s">
        <v>545</v>
      </c>
      <c r="G58" s="1194" t="s">
        <v>561</v>
      </c>
      <c r="H58" s="794">
        <v>630</v>
      </c>
      <c r="I58" s="794">
        <v>420</v>
      </c>
      <c r="J58" s="794">
        <v>250</v>
      </c>
      <c r="K58" s="490">
        <v>1.25</v>
      </c>
      <c r="L58" s="490">
        <v>1.2</v>
      </c>
      <c r="M58" s="490">
        <v>1.1000000000000001</v>
      </c>
      <c r="N58" s="787">
        <f t="shared" si="1"/>
        <v>787.5</v>
      </c>
      <c r="O58" s="787">
        <f t="shared" si="1"/>
        <v>504</v>
      </c>
      <c r="P58" s="787">
        <f t="shared" si="1"/>
        <v>275</v>
      </c>
      <c r="Q58" s="794">
        <v>810</v>
      </c>
      <c r="R58" s="794">
        <v>520</v>
      </c>
      <c r="S58" s="794">
        <v>290</v>
      </c>
      <c r="T58" s="794" t="s">
        <v>125</v>
      </c>
    </row>
    <row r="59" spans="1:23" s="26" customFormat="1" ht="31.5">
      <c r="A59" s="1103">
        <v>2.17</v>
      </c>
      <c r="B59" s="1194" t="s">
        <v>557</v>
      </c>
      <c r="C59" s="1194" t="s">
        <v>581</v>
      </c>
      <c r="D59" s="1194" t="s">
        <v>545</v>
      </c>
      <c r="E59" s="1193" t="s">
        <v>557</v>
      </c>
      <c r="F59" s="1194" t="s">
        <v>562</v>
      </c>
      <c r="G59" s="1194" t="s">
        <v>545</v>
      </c>
      <c r="H59" s="794">
        <v>700</v>
      </c>
      <c r="I59" s="794">
        <v>530</v>
      </c>
      <c r="J59" s="794">
        <v>250</v>
      </c>
      <c r="K59" s="490">
        <v>1.2</v>
      </c>
      <c r="L59" s="490">
        <v>1.1499999999999999</v>
      </c>
      <c r="M59" s="490">
        <v>1.1000000000000001</v>
      </c>
      <c r="N59" s="787">
        <f t="shared" si="1"/>
        <v>840</v>
      </c>
      <c r="O59" s="787">
        <f t="shared" si="1"/>
        <v>609.5</v>
      </c>
      <c r="P59" s="787">
        <f t="shared" si="1"/>
        <v>275</v>
      </c>
      <c r="Q59" s="794">
        <v>860</v>
      </c>
      <c r="R59" s="794">
        <v>630</v>
      </c>
      <c r="S59" s="794">
        <v>290</v>
      </c>
      <c r="T59" s="794" t="s">
        <v>123</v>
      </c>
    </row>
    <row r="60" spans="1:23" s="26" customFormat="1" ht="47.25">
      <c r="A60" s="1110">
        <v>2.1800000000000002</v>
      </c>
      <c r="B60" s="1194" t="s">
        <v>546</v>
      </c>
      <c r="C60" s="1194" t="s">
        <v>547</v>
      </c>
      <c r="D60" s="1194" t="s">
        <v>428</v>
      </c>
      <c r="E60" s="1193" t="s">
        <v>546</v>
      </c>
      <c r="F60" s="1194" t="s">
        <v>547</v>
      </c>
      <c r="G60" s="1194" t="s">
        <v>563</v>
      </c>
      <c r="H60" s="794">
        <v>630</v>
      </c>
      <c r="I60" s="794">
        <v>420</v>
      </c>
      <c r="J60" s="794">
        <v>250</v>
      </c>
      <c r="K60" s="490">
        <v>1.1499999999999999</v>
      </c>
      <c r="L60" s="490">
        <v>1.1000000000000001</v>
      </c>
      <c r="M60" s="490">
        <v>1.05</v>
      </c>
      <c r="N60" s="787">
        <f>K60*H60</f>
        <v>724.5</v>
      </c>
      <c r="O60" s="787">
        <f t="shared" si="1"/>
        <v>462.00000000000006</v>
      </c>
      <c r="P60" s="787">
        <f t="shared" si="1"/>
        <v>262.5</v>
      </c>
      <c r="Q60" s="794">
        <v>740</v>
      </c>
      <c r="R60" s="794">
        <v>480</v>
      </c>
      <c r="S60" s="794">
        <v>270</v>
      </c>
      <c r="T60" s="794" t="s">
        <v>125</v>
      </c>
    </row>
    <row r="61" spans="1:23" s="26" customFormat="1" ht="30">
      <c r="A61" s="1203">
        <v>2.19</v>
      </c>
      <c r="B61" s="1112" t="s">
        <v>1184</v>
      </c>
      <c r="C61" s="1196"/>
      <c r="D61" s="1196"/>
      <c r="E61" s="1204" t="s">
        <v>2057</v>
      </c>
      <c r="F61" s="1196"/>
      <c r="G61" s="1196"/>
      <c r="H61" s="772">
        <v>140</v>
      </c>
      <c r="I61" s="773"/>
      <c r="J61" s="773"/>
      <c r="K61" s="773">
        <v>1.05</v>
      </c>
      <c r="L61" s="773"/>
      <c r="M61" s="773"/>
      <c r="N61" s="773">
        <v>147</v>
      </c>
      <c r="O61" s="773"/>
      <c r="P61" s="773"/>
      <c r="Q61" s="863">
        <v>270</v>
      </c>
      <c r="R61" s="863">
        <v>140</v>
      </c>
      <c r="S61" s="863">
        <v>87</v>
      </c>
      <c r="T61" s="863"/>
    </row>
    <row r="62" spans="1:23" s="26" customFormat="1" ht="30">
      <c r="A62" s="1203"/>
      <c r="B62" s="1112" t="s">
        <v>1237</v>
      </c>
      <c r="C62" s="1198"/>
      <c r="D62" s="1198"/>
      <c r="E62" s="1204"/>
      <c r="F62" s="1198"/>
      <c r="G62" s="1198"/>
      <c r="H62" s="772">
        <v>150</v>
      </c>
      <c r="I62" s="773">
        <v>80</v>
      </c>
      <c r="J62" s="773">
        <v>60</v>
      </c>
      <c r="K62" s="773" t="s">
        <v>1225</v>
      </c>
      <c r="L62" s="773" t="s">
        <v>1232</v>
      </c>
      <c r="M62" s="773" t="s">
        <v>1233</v>
      </c>
      <c r="N62" s="773">
        <v>172.5</v>
      </c>
      <c r="O62" s="773">
        <v>88</v>
      </c>
      <c r="P62" s="773">
        <v>63</v>
      </c>
      <c r="Q62" s="864"/>
      <c r="R62" s="864"/>
      <c r="S62" s="864"/>
      <c r="T62" s="864"/>
    </row>
    <row r="63" spans="1:23" s="26" customFormat="1" ht="30">
      <c r="A63" s="1203"/>
      <c r="B63" s="1112" t="s">
        <v>1238</v>
      </c>
      <c r="C63" s="1198"/>
      <c r="D63" s="1198"/>
      <c r="E63" s="1204"/>
      <c r="F63" s="1198"/>
      <c r="G63" s="1198"/>
      <c r="H63" s="772">
        <v>70</v>
      </c>
      <c r="I63" s="773">
        <v>50</v>
      </c>
      <c r="J63" s="773"/>
      <c r="K63" s="773" t="s">
        <v>1233</v>
      </c>
      <c r="L63" s="773" t="s">
        <v>1233</v>
      </c>
      <c r="M63" s="773"/>
      <c r="N63" s="773">
        <v>73.5</v>
      </c>
      <c r="O63" s="773">
        <v>52.5</v>
      </c>
      <c r="P63" s="773"/>
      <c r="Q63" s="864"/>
      <c r="R63" s="864"/>
      <c r="S63" s="864"/>
      <c r="T63" s="864"/>
    </row>
    <row r="64" spans="1:23" s="26" customFormat="1" ht="30">
      <c r="A64" s="1203"/>
      <c r="B64" s="1112" t="s">
        <v>1239</v>
      </c>
      <c r="C64" s="1198"/>
      <c r="D64" s="1198"/>
      <c r="E64" s="1204"/>
      <c r="F64" s="1198"/>
      <c r="G64" s="1198"/>
      <c r="H64" s="772">
        <v>50</v>
      </c>
      <c r="I64" s="773"/>
      <c r="J64" s="773"/>
      <c r="K64" s="773">
        <v>1.05</v>
      </c>
      <c r="L64" s="773"/>
      <c r="M64" s="773"/>
      <c r="N64" s="773">
        <v>52.5</v>
      </c>
      <c r="O64" s="773"/>
      <c r="P64" s="773"/>
      <c r="Q64" s="864"/>
      <c r="R64" s="864"/>
      <c r="S64" s="864"/>
      <c r="T64" s="864"/>
    </row>
    <row r="65" spans="1:20" s="26" customFormat="1" ht="30">
      <c r="A65" s="1203"/>
      <c r="B65" s="1112" t="s">
        <v>1240</v>
      </c>
      <c r="C65" s="1198"/>
      <c r="D65" s="1198"/>
      <c r="E65" s="1204"/>
      <c r="F65" s="1198"/>
      <c r="G65" s="1198"/>
      <c r="H65" s="772">
        <v>230</v>
      </c>
      <c r="I65" s="773">
        <v>130</v>
      </c>
      <c r="J65" s="773">
        <v>80</v>
      </c>
      <c r="K65" s="773" t="s">
        <v>1225</v>
      </c>
      <c r="L65" s="773" t="s">
        <v>1232</v>
      </c>
      <c r="M65" s="773" t="s">
        <v>1233</v>
      </c>
      <c r="N65" s="773">
        <v>264.5</v>
      </c>
      <c r="O65" s="773">
        <v>143</v>
      </c>
      <c r="P65" s="773">
        <v>84</v>
      </c>
      <c r="Q65" s="864"/>
      <c r="R65" s="864"/>
      <c r="S65" s="864"/>
      <c r="T65" s="864"/>
    </row>
    <row r="66" spans="1:20" s="26" customFormat="1" ht="30">
      <c r="A66" s="1203"/>
      <c r="B66" s="1112" t="s">
        <v>1241</v>
      </c>
      <c r="C66" s="1198"/>
      <c r="D66" s="1198"/>
      <c r="E66" s="1204"/>
      <c r="F66" s="1198"/>
      <c r="G66" s="1198"/>
      <c r="H66" s="772">
        <v>150</v>
      </c>
      <c r="I66" s="773">
        <v>90</v>
      </c>
      <c r="J66" s="773"/>
      <c r="K66" s="773" t="s">
        <v>1233</v>
      </c>
      <c r="L66" s="773" t="s">
        <v>1233</v>
      </c>
      <c r="M66" s="773"/>
      <c r="N66" s="773">
        <v>157.5</v>
      </c>
      <c r="O66" s="773">
        <v>94.5</v>
      </c>
      <c r="P66" s="773"/>
      <c r="Q66" s="864"/>
      <c r="R66" s="864"/>
      <c r="S66" s="864"/>
      <c r="T66" s="864"/>
    </row>
    <row r="67" spans="1:20" s="26" customFormat="1" ht="30">
      <c r="A67" s="1203"/>
      <c r="B67" s="1112" t="s">
        <v>1242</v>
      </c>
      <c r="C67" s="1200"/>
      <c r="D67" s="1200"/>
      <c r="E67" s="1204"/>
      <c r="F67" s="1200"/>
      <c r="G67" s="1200"/>
      <c r="H67" s="772">
        <v>60</v>
      </c>
      <c r="I67" s="773"/>
      <c r="J67" s="773"/>
      <c r="K67" s="773" t="s">
        <v>1236</v>
      </c>
      <c r="L67" s="773"/>
      <c r="M67" s="773"/>
      <c r="N67" s="773">
        <v>63</v>
      </c>
      <c r="O67" s="773"/>
      <c r="P67" s="773"/>
      <c r="Q67" s="865"/>
      <c r="R67" s="865"/>
      <c r="S67" s="865"/>
      <c r="T67" s="865"/>
    </row>
    <row r="68" spans="1:20" s="26" customFormat="1" ht="15.75">
      <c r="B68" s="27"/>
      <c r="C68" s="168"/>
      <c r="D68" s="168"/>
      <c r="E68" s="156"/>
      <c r="F68" s="156"/>
      <c r="G68" s="156"/>
      <c r="H68" s="156"/>
      <c r="I68" s="156"/>
      <c r="J68" s="156"/>
      <c r="K68" s="713"/>
      <c r="L68" s="713"/>
      <c r="M68" s="713"/>
      <c r="N68"/>
      <c r="O68"/>
      <c r="P68"/>
      <c r="Q68" s="156"/>
    </row>
    <row r="69" spans="1:20" s="26" customFormat="1" ht="15.75">
      <c r="B69" s="27"/>
      <c r="C69" s="168"/>
      <c r="D69" s="168"/>
      <c r="E69" s="156"/>
      <c r="F69" s="156"/>
      <c r="G69" s="156"/>
      <c r="H69" s="156"/>
      <c r="I69" s="156"/>
      <c r="J69" s="156"/>
      <c r="K69" s="713"/>
      <c r="L69" s="713"/>
      <c r="M69" s="713"/>
      <c r="N69"/>
      <c r="O69"/>
      <c r="P69"/>
      <c r="Q69" s="156"/>
    </row>
    <row r="70" spans="1:20" s="26" customFormat="1" ht="15.75">
      <c r="B70" s="27"/>
      <c r="C70" s="168"/>
      <c r="D70" s="168"/>
      <c r="E70" s="156"/>
      <c r="F70" s="156"/>
      <c r="G70" s="156"/>
      <c r="H70" s="156"/>
      <c r="I70" s="156"/>
      <c r="J70" s="156"/>
      <c r="K70" s="713"/>
      <c r="L70" s="713"/>
      <c r="M70" s="713"/>
      <c r="N70"/>
      <c r="O70"/>
      <c r="P70"/>
      <c r="Q70" s="156"/>
    </row>
    <row r="71" spans="1:20" s="26" customFormat="1" ht="15.75">
      <c r="B71" s="27"/>
      <c r="C71" s="168"/>
      <c r="D71" s="168"/>
      <c r="E71" s="156"/>
      <c r="F71" s="156"/>
      <c r="G71" s="156"/>
      <c r="H71" s="156"/>
      <c r="I71" s="156"/>
      <c r="J71" s="156"/>
      <c r="K71" s="713"/>
      <c r="L71" s="713"/>
      <c r="M71" s="713"/>
      <c r="N71"/>
      <c r="O71"/>
      <c r="P71"/>
      <c r="Q71" s="156"/>
    </row>
    <row r="72" spans="1:20" s="26" customFormat="1" ht="15.75">
      <c r="B72" s="27"/>
      <c r="C72" s="168"/>
      <c r="D72" s="168"/>
      <c r="E72" s="156"/>
      <c r="F72" s="156"/>
      <c r="G72" s="156"/>
      <c r="H72" s="156"/>
      <c r="I72" s="156"/>
      <c r="J72" s="156"/>
      <c r="K72" s="713"/>
      <c r="L72" s="713"/>
      <c r="M72" s="713"/>
      <c r="N72"/>
      <c r="O72"/>
      <c r="P72"/>
      <c r="Q72" s="156"/>
    </row>
    <row r="73" spans="1:20" s="26" customFormat="1" ht="15.75">
      <c r="B73" s="27"/>
      <c r="C73" s="168"/>
      <c r="D73" s="168"/>
      <c r="E73" s="156"/>
      <c r="F73" s="156"/>
      <c r="G73" s="156"/>
      <c r="H73" s="156"/>
      <c r="I73" s="156"/>
      <c r="J73" s="156"/>
      <c r="K73" s="713"/>
      <c r="L73" s="713"/>
      <c r="M73" s="713"/>
      <c r="N73"/>
      <c r="O73"/>
      <c r="P73"/>
      <c r="Q73" s="156"/>
    </row>
    <row r="74" spans="1:20" s="26" customFormat="1" ht="15.75">
      <c r="B74" s="27"/>
      <c r="C74" s="168"/>
      <c r="D74" s="168"/>
      <c r="E74" s="156"/>
      <c r="F74" s="156"/>
      <c r="G74" s="156"/>
      <c r="H74" s="156"/>
      <c r="I74" s="156"/>
      <c r="J74" s="156"/>
      <c r="K74" s="713"/>
      <c r="L74" s="713"/>
      <c r="M74" s="713"/>
      <c r="N74"/>
      <c r="O74"/>
      <c r="P74"/>
      <c r="Q74" s="156"/>
    </row>
    <row r="75" spans="1:20" s="26" customFormat="1" ht="15.75">
      <c r="B75" s="27"/>
      <c r="C75" s="168"/>
      <c r="D75" s="168"/>
      <c r="E75" s="156"/>
      <c r="F75" s="156"/>
      <c r="G75" s="156"/>
      <c r="H75" s="156"/>
      <c r="I75" s="156"/>
      <c r="J75" s="156"/>
      <c r="K75" s="713"/>
      <c r="L75" s="713"/>
      <c r="M75" s="713"/>
      <c r="N75"/>
      <c r="O75"/>
      <c r="P75"/>
      <c r="Q75" s="156"/>
    </row>
    <row r="76" spans="1:20" s="26" customFormat="1" ht="15.75">
      <c r="B76" s="27"/>
      <c r="C76" s="168"/>
      <c r="D76" s="168"/>
      <c r="E76" s="156"/>
      <c r="F76" s="156"/>
      <c r="G76" s="156"/>
      <c r="H76" s="156"/>
      <c r="I76" s="156"/>
      <c r="J76" s="156"/>
      <c r="K76" s="713"/>
      <c r="L76" s="713"/>
      <c r="M76" s="713"/>
      <c r="N76"/>
      <c r="O76"/>
      <c r="P76"/>
      <c r="Q76" s="156"/>
    </row>
    <row r="77" spans="1:20" s="26" customFormat="1" ht="15.75">
      <c r="B77" s="27"/>
      <c r="C77" s="168"/>
      <c r="D77" s="168"/>
      <c r="E77" s="156"/>
      <c r="F77" s="156"/>
      <c r="G77" s="156"/>
      <c r="H77" s="156"/>
      <c r="I77" s="156"/>
      <c r="J77" s="156"/>
      <c r="K77" s="713"/>
      <c r="L77" s="713"/>
      <c r="M77" s="713"/>
      <c r="N77"/>
      <c r="O77"/>
      <c r="P77"/>
      <c r="Q77" s="156"/>
    </row>
    <row r="78" spans="1:20" s="26" customFormat="1" ht="15.75">
      <c r="B78" s="27"/>
      <c r="C78" s="168"/>
      <c r="D78" s="168"/>
      <c r="E78" s="156"/>
      <c r="F78" s="156"/>
      <c r="G78" s="156"/>
      <c r="H78" s="156"/>
      <c r="I78" s="156"/>
      <c r="J78" s="156"/>
      <c r="K78" s="713"/>
      <c r="L78" s="713"/>
      <c r="M78" s="713"/>
      <c r="N78"/>
      <c r="O78"/>
      <c r="P78"/>
      <c r="Q78" s="156"/>
    </row>
    <row r="79" spans="1:20" s="26" customFormat="1" ht="15.75">
      <c r="B79" s="27"/>
      <c r="C79" s="168"/>
      <c r="D79" s="168"/>
      <c r="E79" s="156"/>
      <c r="F79" s="156"/>
      <c r="G79" s="156"/>
      <c r="H79" s="156"/>
      <c r="I79" s="156"/>
      <c r="J79" s="156"/>
      <c r="K79" s="713"/>
      <c r="L79" s="713"/>
      <c r="M79" s="713"/>
      <c r="N79"/>
      <c r="O79"/>
      <c r="P79"/>
      <c r="Q79" s="156"/>
    </row>
    <row r="80" spans="1:20" s="26" customFormat="1" ht="15.75">
      <c r="B80" s="27"/>
      <c r="C80" s="168"/>
      <c r="D80" s="168"/>
      <c r="E80" s="156"/>
      <c r="F80" s="156"/>
      <c r="G80" s="156"/>
      <c r="H80" s="156"/>
      <c r="I80" s="156"/>
      <c r="J80" s="156"/>
      <c r="K80" s="713"/>
      <c r="L80" s="713"/>
      <c r="M80" s="713"/>
      <c r="N80"/>
      <c r="O80"/>
      <c r="P80"/>
      <c r="Q80" s="156"/>
    </row>
    <row r="81" spans="2:17" s="26" customFormat="1" ht="15.75">
      <c r="B81" s="27"/>
      <c r="C81" s="168"/>
      <c r="D81" s="168"/>
      <c r="E81" s="156"/>
      <c r="F81" s="156"/>
      <c r="G81" s="156"/>
      <c r="H81" s="156"/>
      <c r="I81" s="156"/>
      <c r="J81" s="156"/>
      <c r="K81" s="713"/>
      <c r="L81" s="713"/>
      <c r="M81" s="713"/>
      <c r="N81"/>
      <c r="O81"/>
      <c r="P81"/>
      <c r="Q81" s="156"/>
    </row>
    <row r="82" spans="2:17" s="26" customFormat="1" ht="15.75">
      <c r="B82" s="27"/>
      <c r="C82" s="168"/>
      <c r="D82" s="168"/>
      <c r="E82" s="156"/>
      <c r="F82" s="156"/>
      <c r="G82" s="156"/>
      <c r="H82" s="156"/>
      <c r="I82" s="156"/>
      <c r="J82" s="156"/>
      <c r="K82" s="713"/>
      <c r="L82" s="713"/>
      <c r="M82" s="713"/>
      <c r="N82"/>
      <c r="O82"/>
      <c r="P82"/>
      <c r="Q82" s="156"/>
    </row>
    <row r="83" spans="2:17" s="26" customFormat="1" ht="15.75">
      <c r="B83" s="27"/>
      <c r="C83" s="168"/>
      <c r="D83" s="168"/>
      <c r="E83" s="156"/>
      <c r="F83" s="156"/>
      <c r="G83" s="156"/>
      <c r="H83" s="156"/>
      <c r="I83" s="156"/>
      <c r="J83" s="156"/>
      <c r="K83" s="713"/>
      <c r="L83" s="713"/>
      <c r="M83" s="713"/>
      <c r="N83"/>
      <c r="O83"/>
      <c r="P83"/>
      <c r="Q83" s="156"/>
    </row>
    <row r="84" spans="2:17" s="26" customFormat="1" ht="15.75">
      <c r="B84" s="27"/>
      <c r="C84" s="168"/>
      <c r="D84" s="168"/>
      <c r="E84" s="156"/>
      <c r="F84" s="156"/>
      <c r="G84" s="156"/>
      <c r="H84" s="156"/>
      <c r="I84" s="156"/>
      <c r="J84" s="156"/>
      <c r="K84" s="713"/>
      <c r="L84" s="713"/>
      <c r="M84" s="713"/>
      <c r="N84"/>
      <c r="O84"/>
      <c r="P84"/>
      <c r="Q84" s="156"/>
    </row>
    <row r="85" spans="2:17" s="26" customFormat="1" ht="15.75">
      <c r="B85" s="27"/>
      <c r="C85" s="168"/>
      <c r="D85" s="168"/>
      <c r="E85" s="156"/>
      <c r="F85" s="156"/>
      <c r="G85" s="156"/>
      <c r="H85" s="156"/>
      <c r="I85" s="156"/>
      <c r="J85" s="156"/>
      <c r="K85" s="713"/>
      <c r="L85" s="713"/>
      <c r="M85" s="713"/>
      <c r="N85"/>
      <c r="O85"/>
      <c r="P85"/>
      <c r="Q85" s="156"/>
    </row>
    <row r="86" spans="2:17" s="26" customFormat="1" ht="15.75">
      <c r="B86" s="27"/>
      <c r="C86" s="168"/>
      <c r="D86" s="168"/>
      <c r="E86" s="156"/>
      <c r="F86" s="156"/>
      <c r="G86" s="156"/>
      <c r="H86" s="156"/>
      <c r="I86" s="156"/>
      <c r="J86" s="156"/>
      <c r="K86" s="713"/>
      <c r="L86" s="713"/>
      <c r="M86" s="713"/>
      <c r="N86"/>
      <c r="O86"/>
      <c r="P86"/>
      <c r="Q86" s="156"/>
    </row>
    <row r="87" spans="2:17" s="26" customFormat="1" ht="15.75">
      <c r="B87" s="27"/>
      <c r="C87" s="168"/>
      <c r="D87" s="168"/>
      <c r="E87" s="156"/>
      <c r="F87" s="156"/>
      <c r="G87" s="156"/>
      <c r="H87" s="156"/>
      <c r="I87" s="156"/>
      <c r="J87" s="156"/>
      <c r="K87" s="713"/>
      <c r="L87" s="713"/>
      <c r="M87" s="713"/>
      <c r="N87"/>
      <c r="O87"/>
      <c r="P87"/>
      <c r="Q87" s="156"/>
    </row>
    <row r="88" spans="2:17" s="26" customFormat="1" ht="15.75">
      <c r="B88" s="27"/>
      <c r="C88" s="168"/>
      <c r="D88" s="168"/>
      <c r="E88" s="156"/>
      <c r="F88" s="156"/>
      <c r="G88" s="156"/>
      <c r="H88" s="156"/>
      <c r="I88" s="156"/>
      <c r="J88" s="156"/>
      <c r="K88" s="713"/>
      <c r="L88" s="713"/>
      <c r="M88" s="713"/>
      <c r="N88"/>
      <c r="O88"/>
      <c r="P88"/>
      <c r="Q88" s="156"/>
    </row>
    <row r="89" spans="2:17" s="26" customFormat="1" ht="15.75">
      <c r="B89" s="27"/>
      <c r="C89" s="168"/>
      <c r="D89" s="168"/>
      <c r="E89" s="156"/>
      <c r="F89" s="156"/>
      <c r="G89" s="156"/>
      <c r="H89" s="156"/>
      <c r="I89" s="156"/>
      <c r="J89" s="156"/>
      <c r="K89" s="713"/>
      <c r="L89" s="713"/>
      <c r="M89" s="713"/>
      <c r="N89"/>
      <c r="O89"/>
      <c r="P89"/>
      <c r="Q89" s="156"/>
    </row>
    <row r="90" spans="2:17" s="26" customFormat="1" ht="15.75">
      <c r="B90" s="27"/>
      <c r="C90" s="168"/>
      <c r="D90" s="168"/>
      <c r="E90" s="156"/>
      <c r="F90" s="156"/>
      <c r="G90" s="156"/>
      <c r="H90" s="156"/>
      <c r="I90" s="156"/>
      <c r="J90" s="156"/>
      <c r="K90" s="713"/>
      <c r="L90" s="713"/>
      <c r="M90" s="713"/>
      <c r="N90"/>
      <c r="O90"/>
      <c r="P90"/>
      <c r="Q90" s="156"/>
    </row>
    <row r="91" spans="2:17" s="26" customFormat="1" ht="15.75">
      <c r="B91" s="27"/>
      <c r="C91" s="168"/>
      <c r="D91" s="168"/>
      <c r="E91" s="156"/>
      <c r="F91" s="156"/>
      <c r="G91" s="156"/>
      <c r="H91" s="156"/>
      <c r="I91" s="156"/>
      <c r="J91" s="156"/>
      <c r="K91" s="713"/>
      <c r="L91" s="713"/>
      <c r="M91" s="713"/>
      <c r="N91"/>
      <c r="O91"/>
      <c r="P91"/>
      <c r="Q91" s="156"/>
    </row>
    <row r="92" spans="2:17" s="26" customFormat="1" ht="15.75">
      <c r="B92" s="27"/>
      <c r="C92" s="168"/>
      <c r="D92" s="168"/>
      <c r="E92" s="156"/>
      <c r="F92" s="156"/>
      <c r="G92" s="156"/>
      <c r="H92" s="156"/>
      <c r="I92" s="156"/>
      <c r="J92" s="156"/>
      <c r="K92" s="713"/>
      <c r="L92" s="713"/>
      <c r="M92" s="713"/>
      <c r="N92"/>
      <c r="O92"/>
      <c r="P92"/>
      <c r="Q92" s="156"/>
    </row>
    <row r="93" spans="2:17" s="26" customFormat="1" ht="15.75">
      <c r="B93" s="27"/>
      <c r="C93" s="168"/>
      <c r="D93" s="168"/>
      <c r="E93" s="156"/>
      <c r="F93" s="156"/>
      <c r="G93" s="156"/>
      <c r="H93" s="156"/>
      <c r="I93" s="156"/>
      <c r="J93" s="156"/>
      <c r="K93" s="713"/>
      <c r="L93" s="713"/>
      <c r="M93" s="713"/>
      <c r="N93"/>
      <c r="O93"/>
      <c r="P93"/>
      <c r="Q93" s="156"/>
    </row>
  </sheetData>
  <mergeCells count="94">
    <mergeCell ref="Q43:Q44"/>
    <mergeCell ref="R43:R44"/>
    <mergeCell ref="S43:S44"/>
    <mergeCell ref="T43:T44"/>
    <mergeCell ref="A61:A67"/>
    <mergeCell ref="C61:C67"/>
    <mergeCell ref="D61:D67"/>
    <mergeCell ref="E61:E67"/>
    <mergeCell ref="F61:F67"/>
    <mergeCell ref="G61:G67"/>
    <mergeCell ref="Q61:Q67"/>
    <mergeCell ref="R61:R67"/>
    <mergeCell ref="S61:S67"/>
    <mergeCell ref="T61:T67"/>
    <mergeCell ref="R33:R39"/>
    <mergeCell ref="S33:S39"/>
    <mergeCell ref="T33:T39"/>
    <mergeCell ref="A43:A44"/>
    <mergeCell ref="E43:E44"/>
    <mergeCell ref="F43:F44"/>
    <mergeCell ref="G43:G44"/>
    <mergeCell ref="H43:H44"/>
    <mergeCell ref="I43:I44"/>
    <mergeCell ref="J43:J44"/>
    <mergeCell ref="K43:K44"/>
    <mergeCell ref="L43:L44"/>
    <mergeCell ref="M43:M44"/>
    <mergeCell ref="N43:N44"/>
    <mergeCell ref="O43:O44"/>
    <mergeCell ref="P43:P44"/>
    <mergeCell ref="A33:A39"/>
    <mergeCell ref="E33:E39"/>
    <mergeCell ref="F33:F39"/>
    <mergeCell ref="G33:G39"/>
    <mergeCell ref="Q33:Q39"/>
    <mergeCell ref="Q20:Q21"/>
    <mergeCell ref="R20:R21"/>
    <mergeCell ref="S20:S21"/>
    <mergeCell ref="T20:T21"/>
    <mergeCell ref="A26:A27"/>
    <mergeCell ref="E26:E27"/>
    <mergeCell ref="F26:F27"/>
    <mergeCell ref="G26:G27"/>
    <mergeCell ref="Q26:Q27"/>
    <mergeCell ref="R26:R27"/>
    <mergeCell ref="S26:S27"/>
    <mergeCell ref="T26:T27"/>
    <mergeCell ref="R18:R19"/>
    <mergeCell ref="S18:S19"/>
    <mergeCell ref="T18:T19"/>
    <mergeCell ref="A20:A21"/>
    <mergeCell ref="E20:E21"/>
    <mergeCell ref="F20:F21"/>
    <mergeCell ref="G20:G21"/>
    <mergeCell ref="H20:H21"/>
    <mergeCell ref="I20:I21"/>
    <mergeCell ref="J20:J21"/>
    <mergeCell ref="K20:K21"/>
    <mergeCell ref="L20:L21"/>
    <mergeCell ref="M20:M21"/>
    <mergeCell ref="N20:N21"/>
    <mergeCell ref="O20:O21"/>
    <mergeCell ref="P20:P21"/>
    <mergeCell ref="A18:A19"/>
    <mergeCell ref="E18:E19"/>
    <mergeCell ref="F18:F19"/>
    <mergeCell ref="G18:G19"/>
    <mergeCell ref="Q18:Q19"/>
    <mergeCell ref="Q6:S6"/>
    <mergeCell ref="S7:S8"/>
    <mergeCell ref="A2:T2"/>
    <mergeCell ref="A5:G5"/>
    <mergeCell ref="A6:A8"/>
    <mergeCell ref="B6:D6"/>
    <mergeCell ref="E6:G6"/>
    <mergeCell ref="H6:J6"/>
    <mergeCell ref="T6:T8"/>
    <mergeCell ref="B7:B8"/>
    <mergeCell ref="C7:D7"/>
    <mergeCell ref="E7:E8"/>
    <mergeCell ref="F7:G7"/>
    <mergeCell ref="H7:H8"/>
    <mergeCell ref="I7:I8"/>
    <mergeCell ref="J7:J8"/>
    <mergeCell ref="Q7:Q8"/>
    <mergeCell ref="R7:R8"/>
    <mergeCell ref="K6:M6"/>
    <mergeCell ref="N6:P6"/>
    <mergeCell ref="K7:K8"/>
    <mergeCell ref="L7:L8"/>
    <mergeCell ref="M7:M8"/>
    <mergeCell ref="N7:N8"/>
    <mergeCell ref="O7:O8"/>
    <mergeCell ref="P7:P8"/>
  </mergeCells>
  <hyperlinks>
    <hyperlink ref="B6" r:id="rId1" tooltip="45/2019/QĐ-UBND" display="https://thuvienphapluat.vn/phap-luat/tim-van-ban.aspx?keyword=45/2019/Q%C4%90-UBND&amp;match=True&amp;area=2&amp;lan=1"/>
  </hyperlinks>
  <pageMargins left="0.70866141732283472" right="0.70866141732283472" top="0.74803149606299213" bottom="0.74803149606299213" header="0.31496062992125984" footer="0.31496062992125984"/>
  <pageSetup paperSize="9" scale="5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9"/>
  <sheetViews>
    <sheetView view="pageBreakPreview" topLeftCell="A36" zoomScale="80" zoomScaleNormal="100" zoomScaleSheetLayoutView="80" workbookViewId="0">
      <selection activeCell="T6" sqref="T6:T8"/>
    </sheetView>
  </sheetViews>
  <sheetFormatPr defaultRowHeight="15"/>
  <cols>
    <col min="2" max="2" width="24.28515625" customWidth="1"/>
    <col min="3" max="7" width="21.42578125" customWidth="1"/>
    <col min="8" max="10" width="7.5703125" bestFit="1" customWidth="1"/>
    <col min="11" max="13" width="7.5703125" style="713" customWidth="1"/>
    <col min="14" max="16" width="7.5703125" customWidth="1"/>
    <col min="17" max="18" width="7.5703125" bestFit="1" customWidth="1"/>
    <col min="19" max="19" width="11.42578125" bestFit="1" customWidth="1"/>
    <col min="20" max="20" width="18.140625" customWidth="1"/>
    <col min="21" max="21" width="8.7109375" bestFit="1" customWidth="1"/>
    <col min="22" max="24" width="6.140625" bestFit="1" customWidth="1"/>
    <col min="25" max="25" width="11.42578125" bestFit="1" customWidth="1"/>
    <col min="26" max="26" width="11.5703125" customWidth="1"/>
    <col min="35" max="40" width="0" hidden="1" customWidth="1"/>
  </cols>
  <sheetData>
    <row r="1" spans="1:23" hidden="1"/>
    <row r="2" spans="1:23" s="87" customFormat="1" ht="18.75" hidden="1">
      <c r="A2" s="820" t="s">
        <v>354</v>
      </c>
      <c r="B2" s="820"/>
      <c r="C2" s="820"/>
      <c r="D2" s="820"/>
      <c r="E2" s="820"/>
      <c r="F2" s="820"/>
      <c r="G2" s="820"/>
      <c r="H2" s="820"/>
      <c r="I2" s="820"/>
      <c r="J2" s="820"/>
      <c r="K2" s="820"/>
      <c r="L2" s="820"/>
      <c r="M2" s="820"/>
      <c r="N2" s="820"/>
      <c r="O2" s="820"/>
      <c r="P2" s="820"/>
      <c r="Q2" s="820"/>
      <c r="R2" s="820"/>
      <c r="S2" s="820"/>
      <c r="T2" s="820"/>
      <c r="U2" s="187"/>
      <c r="V2" s="187"/>
      <c r="W2" s="86"/>
    </row>
    <row r="3" spans="1:23" s="87" customFormat="1" ht="18.75">
      <c r="A3" s="187"/>
      <c r="B3" s="187"/>
      <c r="C3" s="187"/>
      <c r="D3" s="187"/>
      <c r="E3" s="187"/>
      <c r="F3" s="187"/>
      <c r="G3" s="187"/>
      <c r="H3" s="187"/>
      <c r="I3" s="187"/>
      <c r="J3" s="187"/>
      <c r="K3" s="187"/>
      <c r="L3" s="187"/>
      <c r="M3" s="187"/>
      <c r="N3" s="187"/>
      <c r="O3" s="187"/>
      <c r="P3" s="187"/>
      <c r="Q3" s="187"/>
      <c r="R3" s="187"/>
      <c r="S3" s="187"/>
      <c r="T3" s="187"/>
      <c r="U3" s="187"/>
      <c r="V3" s="187"/>
      <c r="W3" s="86"/>
    </row>
    <row r="4" spans="1:23" s="87" customFormat="1" ht="18.75">
      <c r="A4" s="86"/>
      <c r="B4" s="89"/>
      <c r="C4" s="89"/>
      <c r="D4" s="89"/>
      <c r="E4" s="88"/>
      <c r="F4" s="89"/>
      <c r="G4" s="89"/>
      <c r="H4" s="159"/>
      <c r="I4" s="159"/>
      <c r="J4" s="159"/>
      <c r="K4" s="243"/>
      <c r="L4" s="243"/>
      <c r="M4" s="243"/>
      <c r="N4" s="187"/>
      <c r="O4" s="187"/>
      <c r="P4" s="187"/>
      <c r="Q4" s="159"/>
      <c r="R4" s="159"/>
      <c r="S4" s="159"/>
      <c r="T4" s="158"/>
      <c r="U4" s="158"/>
      <c r="V4" s="158"/>
      <c r="W4" s="86"/>
    </row>
    <row r="5" spans="1:23" s="87" customFormat="1" ht="15.75">
      <c r="A5" s="958" t="s">
        <v>175</v>
      </c>
      <c r="B5" s="958"/>
      <c r="C5" s="958"/>
      <c r="D5" s="958"/>
      <c r="E5" s="958"/>
      <c r="F5" s="958"/>
      <c r="G5" s="89"/>
      <c r="H5" s="158"/>
      <c r="I5" s="158"/>
      <c r="J5" s="158"/>
      <c r="K5" s="242"/>
      <c r="L5" s="242"/>
      <c r="M5" s="242"/>
      <c r="N5" s="74"/>
      <c r="O5" s="74"/>
      <c r="P5" s="74"/>
      <c r="Q5" s="159"/>
      <c r="R5" s="159"/>
      <c r="S5" s="159"/>
      <c r="T5" s="213" t="s">
        <v>776</v>
      </c>
      <c r="U5" s="158"/>
      <c r="V5" s="158"/>
      <c r="W5" s="86"/>
    </row>
    <row r="6" spans="1:23" s="87" customFormat="1" ht="81.75" customHeight="1">
      <c r="A6" s="1182" t="s">
        <v>11</v>
      </c>
      <c r="B6" s="888" t="s">
        <v>766</v>
      </c>
      <c r="C6" s="889"/>
      <c r="D6" s="890"/>
      <c r="E6" s="1087" t="s">
        <v>12</v>
      </c>
      <c r="F6" s="1088"/>
      <c r="G6" s="1089"/>
      <c r="H6" s="1183" t="s">
        <v>74</v>
      </c>
      <c r="I6" s="1184"/>
      <c r="J6" s="1185"/>
      <c r="K6" s="1018" t="s">
        <v>2061</v>
      </c>
      <c r="L6" s="1018"/>
      <c r="M6" s="1018"/>
      <c r="N6" s="1090" t="s">
        <v>2062</v>
      </c>
      <c r="O6" s="1091"/>
      <c r="P6" s="1092"/>
      <c r="Q6" s="1087" t="s">
        <v>9</v>
      </c>
      <c r="R6" s="1088"/>
      <c r="S6" s="1089"/>
      <c r="T6" s="869" t="s">
        <v>2</v>
      </c>
      <c r="U6" s="183"/>
      <c r="V6" s="183"/>
      <c r="W6" s="86"/>
    </row>
    <row r="7" spans="1:23" s="87" customFormat="1" ht="15.75">
      <c r="A7" s="1186"/>
      <c r="B7" s="1093" t="s">
        <v>13</v>
      </c>
      <c r="C7" s="1087" t="s">
        <v>1</v>
      </c>
      <c r="D7" s="1089"/>
      <c r="E7" s="1093" t="s">
        <v>13</v>
      </c>
      <c r="F7" s="1087" t="s">
        <v>1</v>
      </c>
      <c r="G7" s="1089"/>
      <c r="H7" s="1093" t="s">
        <v>5</v>
      </c>
      <c r="I7" s="1093" t="s">
        <v>6</v>
      </c>
      <c r="J7" s="1093" t="s">
        <v>7</v>
      </c>
      <c r="K7" s="881" t="s">
        <v>5</v>
      </c>
      <c r="L7" s="881" t="s">
        <v>6</v>
      </c>
      <c r="M7" s="881" t="s">
        <v>7</v>
      </c>
      <c r="N7" s="883" t="s">
        <v>5</v>
      </c>
      <c r="O7" s="883" t="s">
        <v>6</v>
      </c>
      <c r="P7" s="883" t="s">
        <v>7</v>
      </c>
      <c r="Q7" s="1093" t="s">
        <v>5</v>
      </c>
      <c r="R7" s="1093" t="s">
        <v>6</v>
      </c>
      <c r="S7" s="1093" t="s">
        <v>7</v>
      </c>
      <c r="T7" s="870"/>
      <c r="U7" s="183"/>
      <c r="V7" s="183"/>
      <c r="W7" s="86"/>
    </row>
    <row r="8" spans="1:23" s="87" customFormat="1" ht="15.75">
      <c r="A8" s="1187"/>
      <c r="B8" s="1097"/>
      <c r="C8" s="1098" t="s">
        <v>3</v>
      </c>
      <c r="D8" s="1098" t="s">
        <v>14</v>
      </c>
      <c r="E8" s="1097"/>
      <c r="F8" s="1098" t="s">
        <v>3</v>
      </c>
      <c r="G8" s="1098" t="s">
        <v>14</v>
      </c>
      <c r="H8" s="1097"/>
      <c r="I8" s="1097"/>
      <c r="J8" s="1097"/>
      <c r="K8" s="882"/>
      <c r="L8" s="882"/>
      <c r="M8" s="882"/>
      <c r="N8" s="884"/>
      <c r="O8" s="884"/>
      <c r="P8" s="884"/>
      <c r="Q8" s="1097"/>
      <c r="R8" s="1097"/>
      <c r="S8" s="1097"/>
      <c r="T8" s="840"/>
      <c r="U8" s="183"/>
      <c r="V8" s="183"/>
      <c r="W8" s="86"/>
    </row>
    <row r="9" spans="1:23" s="87" customFormat="1" ht="15.75">
      <c r="A9" s="1099">
        <v>1</v>
      </c>
      <c r="B9" s="1100">
        <v>2</v>
      </c>
      <c r="C9" s="1099">
        <v>3</v>
      </c>
      <c r="D9" s="1100">
        <v>4</v>
      </c>
      <c r="E9" s="1099">
        <v>5</v>
      </c>
      <c r="F9" s="1100">
        <v>6</v>
      </c>
      <c r="G9" s="1099">
        <v>7</v>
      </c>
      <c r="H9" s="1100">
        <v>8</v>
      </c>
      <c r="I9" s="1099">
        <v>9</v>
      </c>
      <c r="J9" s="1100">
        <v>10</v>
      </c>
      <c r="K9" s="1099">
        <v>11</v>
      </c>
      <c r="L9" s="1100">
        <v>12</v>
      </c>
      <c r="M9" s="1099">
        <v>13</v>
      </c>
      <c r="N9" s="1100">
        <v>14</v>
      </c>
      <c r="O9" s="1099">
        <v>15</v>
      </c>
      <c r="P9" s="1100">
        <v>16</v>
      </c>
      <c r="Q9" s="1099">
        <v>17</v>
      </c>
      <c r="R9" s="1100">
        <v>18</v>
      </c>
      <c r="S9" s="1099">
        <v>19</v>
      </c>
      <c r="T9" s="797">
        <v>20</v>
      </c>
      <c r="U9" s="171"/>
      <c r="V9" s="171"/>
      <c r="W9" s="86"/>
    </row>
    <row r="10" spans="1:23" s="87" customFormat="1" ht="15.75">
      <c r="A10" s="1101" t="s">
        <v>200</v>
      </c>
      <c r="B10" s="1102" t="s">
        <v>154</v>
      </c>
      <c r="C10" s="1100"/>
      <c r="D10" s="1100"/>
      <c r="E10" s="1100"/>
      <c r="F10" s="1100"/>
      <c r="G10" s="1100"/>
      <c r="H10" s="1100"/>
      <c r="I10" s="1100"/>
      <c r="J10" s="1100"/>
      <c r="K10" s="711"/>
      <c r="L10" s="711"/>
      <c r="M10" s="711"/>
      <c r="N10" s="91"/>
      <c r="O10" s="91"/>
      <c r="P10" s="91"/>
      <c r="Q10" s="1100"/>
      <c r="R10" s="1100"/>
      <c r="S10" s="1100"/>
      <c r="T10" s="797"/>
      <c r="U10" s="171"/>
      <c r="V10" s="171"/>
      <c r="W10" s="86"/>
    </row>
    <row r="11" spans="1:23" s="87" customFormat="1" ht="110.25">
      <c r="A11" s="1103" t="s">
        <v>23</v>
      </c>
      <c r="B11" s="1104" t="s">
        <v>429</v>
      </c>
      <c r="C11" s="1105" t="s">
        <v>430</v>
      </c>
      <c r="D11" s="1105" t="s">
        <v>431</v>
      </c>
      <c r="E11" s="1104" t="s">
        <v>432</v>
      </c>
      <c r="F11" s="1105" t="s">
        <v>433</v>
      </c>
      <c r="G11" s="1105" t="s">
        <v>434</v>
      </c>
      <c r="H11" s="787">
        <v>550</v>
      </c>
      <c r="I11" s="787"/>
      <c r="J11" s="787"/>
      <c r="K11" s="490">
        <v>1.1499999999999999</v>
      </c>
      <c r="L11" s="490"/>
      <c r="M11" s="490"/>
      <c r="N11" s="787">
        <f>K11*H11</f>
        <v>632.5</v>
      </c>
      <c r="O11" s="787"/>
      <c r="P11" s="787"/>
      <c r="Q11" s="787">
        <v>650</v>
      </c>
      <c r="R11" s="787"/>
      <c r="S11" s="787"/>
      <c r="T11" s="787" t="s">
        <v>763</v>
      </c>
      <c r="U11" s="158"/>
      <c r="V11" s="158"/>
      <c r="W11" s="86"/>
    </row>
    <row r="12" spans="1:23" s="87" customFormat="1" ht="110.25">
      <c r="A12" s="1103" t="s">
        <v>24</v>
      </c>
      <c r="B12" s="1104" t="s">
        <v>435</v>
      </c>
      <c r="C12" s="1105" t="s">
        <v>436</v>
      </c>
      <c r="D12" s="1105" t="s">
        <v>437</v>
      </c>
      <c r="E12" s="1104" t="s">
        <v>435</v>
      </c>
      <c r="F12" s="1105" t="s">
        <v>438</v>
      </c>
      <c r="G12" s="1105" t="s">
        <v>437</v>
      </c>
      <c r="H12" s="787">
        <v>1000</v>
      </c>
      <c r="I12" s="787">
        <v>370</v>
      </c>
      <c r="J12" s="787">
        <v>230</v>
      </c>
      <c r="K12" s="490">
        <v>1.25</v>
      </c>
      <c r="L12" s="490">
        <v>1.1499999999999999</v>
      </c>
      <c r="M12" s="490">
        <v>1.1000000000000001</v>
      </c>
      <c r="N12" s="787">
        <f t="shared" ref="N12:P32" si="0">K12*H12</f>
        <v>1250</v>
      </c>
      <c r="O12" s="787">
        <f t="shared" si="0"/>
        <v>425.49999999999994</v>
      </c>
      <c r="P12" s="787">
        <f t="shared" si="0"/>
        <v>253.00000000000003</v>
      </c>
      <c r="Q12" s="787">
        <v>1300</v>
      </c>
      <c r="R12" s="787">
        <v>440</v>
      </c>
      <c r="S12" s="787">
        <v>260</v>
      </c>
      <c r="T12" s="787" t="s">
        <v>113</v>
      </c>
      <c r="U12" s="158"/>
      <c r="V12" s="158"/>
      <c r="W12" s="86"/>
    </row>
    <row r="13" spans="1:23" s="87" customFormat="1" ht="110.25">
      <c r="A13" s="1103" t="s">
        <v>155</v>
      </c>
      <c r="B13" s="1104" t="s">
        <v>439</v>
      </c>
      <c r="C13" s="1105" t="s">
        <v>440</v>
      </c>
      <c r="D13" s="1105" t="s">
        <v>441</v>
      </c>
      <c r="E13" s="1104" t="s">
        <v>439</v>
      </c>
      <c r="F13" s="1105" t="s">
        <v>440</v>
      </c>
      <c r="G13" s="1105" t="s">
        <v>442</v>
      </c>
      <c r="H13" s="787">
        <v>550</v>
      </c>
      <c r="I13" s="787"/>
      <c r="J13" s="787"/>
      <c r="K13" s="490">
        <v>1.1499999999999999</v>
      </c>
      <c r="L13" s="490"/>
      <c r="M13" s="490"/>
      <c r="N13" s="787">
        <f t="shared" si="0"/>
        <v>632.5</v>
      </c>
      <c r="O13" s="787"/>
      <c r="P13" s="787"/>
      <c r="Q13" s="787">
        <v>650</v>
      </c>
      <c r="R13" s="787"/>
      <c r="S13" s="787"/>
      <c r="T13" s="787" t="s">
        <v>111</v>
      </c>
      <c r="U13" s="158"/>
      <c r="V13" s="158"/>
      <c r="W13" s="86"/>
    </row>
    <row r="14" spans="1:23" s="87" customFormat="1" ht="110.25">
      <c r="A14" s="1103" t="s">
        <v>156</v>
      </c>
      <c r="B14" s="1104" t="s">
        <v>443</v>
      </c>
      <c r="C14" s="1105" t="s">
        <v>444</v>
      </c>
      <c r="D14" s="1105" t="s">
        <v>445</v>
      </c>
      <c r="E14" s="1104" t="s">
        <v>446</v>
      </c>
      <c r="F14" s="1105" t="s">
        <v>447</v>
      </c>
      <c r="G14" s="1105" t="s">
        <v>448</v>
      </c>
      <c r="H14" s="787">
        <v>750</v>
      </c>
      <c r="I14" s="787"/>
      <c r="J14" s="787"/>
      <c r="K14" s="490">
        <v>1.2</v>
      </c>
      <c r="L14" s="490"/>
      <c r="M14" s="490"/>
      <c r="N14" s="787">
        <f t="shared" si="0"/>
        <v>900</v>
      </c>
      <c r="O14" s="787"/>
      <c r="P14" s="787"/>
      <c r="Q14" s="787">
        <v>950</v>
      </c>
      <c r="R14" s="787"/>
      <c r="S14" s="787"/>
      <c r="T14" s="787" t="s">
        <v>763</v>
      </c>
      <c r="U14" s="158"/>
      <c r="V14" s="158"/>
      <c r="W14" s="86"/>
    </row>
    <row r="15" spans="1:23" s="87" customFormat="1" ht="110.25">
      <c r="A15" s="1103" t="s">
        <v>162</v>
      </c>
      <c r="B15" s="1104" t="s">
        <v>449</v>
      </c>
      <c r="C15" s="1105" t="s">
        <v>450</v>
      </c>
      <c r="D15" s="1105" t="s">
        <v>451</v>
      </c>
      <c r="E15" s="1104" t="s">
        <v>452</v>
      </c>
      <c r="F15" s="1105" t="s">
        <v>453</v>
      </c>
      <c r="G15" s="1105" t="s">
        <v>454</v>
      </c>
      <c r="H15" s="787">
        <v>800</v>
      </c>
      <c r="I15" s="787"/>
      <c r="J15" s="787"/>
      <c r="K15" s="490">
        <v>1.2</v>
      </c>
      <c r="L15" s="490"/>
      <c r="M15" s="490"/>
      <c r="N15" s="787">
        <f t="shared" si="0"/>
        <v>960</v>
      </c>
      <c r="O15" s="787"/>
      <c r="P15" s="787"/>
      <c r="Q15" s="787">
        <v>1000</v>
      </c>
      <c r="R15" s="787"/>
      <c r="S15" s="787"/>
      <c r="T15" s="787" t="s">
        <v>763</v>
      </c>
      <c r="U15" s="158"/>
      <c r="V15" s="158"/>
      <c r="W15" s="86"/>
    </row>
    <row r="16" spans="1:23" s="87" customFormat="1" ht="31.5">
      <c r="A16" s="1103" t="s">
        <v>163</v>
      </c>
      <c r="B16" s="1104" t="s">
        <v>455</v>
      </c>
      <c r="C16" s="1105" t="s">
        <v>456</v>
      </c>
      <c r="D16" s="1105" t="s">
        <v>457</v>
      </c>
      <c r="E16" s="1104" t="s">
        <v>455</v>
      </c>
      <c r="F16" s="1105" t="s">
        <v>456</v>
      </c>
      <c r="G16" s="1105" t="s">
        <v>452</v>
      </c>
      <c r="H16" s="787">
        <v>900</v>
      </c>
      <c r="I16" s="787"/>
      <c r="J16" s="787"/>
      <c r="K16" s="490">
        <v>1.2</v>
      </c>
      <c r="L16" s="490"/>
      <c r="M16" s="490"/>
      <c r="N16" s="787">
        <f t="shared" si="0"/>
        <v>1080</v>
      </c>
      <c r="O16" s="787"/>
      <c r="P16" s="787"/>
      <c r="Q16" s="787">
        <v>1100</v>
      </c>
      <c r="R16" s="787"/>
      <c r="S16" s="787"/>
      <c r="T16" s="787" t="s">
        <v>112</v>
      </c>
      <c r="U16" s="158"/>
      <c r="V16" s="158"/>
      <c r="W16" s="86"/>
    </row>
    <row r="17" spans="1:23" s="87" customFormat="1" ht="63">
      <c r="A17" s="1103" t="s">
        <v>177</v>
      </c>
      <c r="B17" s="1104" t="s">
        <v>150</v>
      </c>
      <c r="C17" s="1105" t="s">
        <v>151</v>
      </c>
      <c r="D17" s="1105" t="s">
        <v>152</v>
      </c>
      <c r="E17" s="1104" t="s">
        <v>150</v>
      </c>
      <c r="F17" s="1105" t="s">
        <v>428</v>
      </c>
      <c r="G17" s="1105" t="s">
        <v>152</v>
      </c>
      <c r="H17" s="787">
        <v>1000</v>
      </c>
      <c r="I17" s="787"/>
      <c r="J17" s="787"/>
      <c r="K17" s="490">
        <v>1.2</v>
      </c>
      <c r="L17" s="490"/>
      <c r="M17" s="490"/>
      <c r="N17" s="787">
        <f t="shared" si="0"/>
        <v>1200</v>
      </c>
      <c r="O17" s="787"/>
      <c r="P17" s="787"/>
      <c r="Q17" s="787">
        <v>1250</v>
      </c>
      <c r="R17" s="787"/>
      <c r="S17" s="787"/>
      <c r="T17" s="787" t="s">
        <v>153</v>
      </c>
      <c r="U17" s="158"/>
      <c r="V17" s="158"/>
      <c r="W17" s="86"/>
    </row>
    <row r="18" spans="1:23" s="87" customFormat="1" ht="31.5">
      <c r="A18" s="1106">
        <v>1.8</v>
      </c>
      <c r="B18" s="1104" t="s">
        <v>458</v>
      </c>
      <c r="C18" s="1105" t="s">
        <v>459</v>
      </c>
      <c r="D18" s="1105" t="s">
        <v>460</v>
      </c>
      <c r="E18" s="1107" t="s">
        <v>458</v>
      </c>
      <c r="F18" s="1107" t="s">
        <v>461</v>
      </c>
      <c r="G18" s="1107" t="s">
        <v>465</v>
      </c>
      <c r="H18" s="787">
        <v>1000</v>
      </c>
      <c r="I18" s="787"/>
      <c r="J18" s="787"/>
      <c r="K18" s="490">
        <v>1.25</v>
      </c>
      <c r="L18" s="490"/>
      <c r="M18" s="490"/>
      <c r="N18" s="787">
        <f t="shared" si="0"/>
        <v>1250</v>
      </c>
      <c r="O18" s="787"/>
      <c r="P18" s="787"/>
      <c r="Q18" s="812">
        <v>1300</v>
      </c>
      <c r="R18" s="812"/>
      <c r="S18" s="812"/>
      <c r="T18" s="812" t="s">
        <v>763</v>
      </c>
      <c r="U18" s="158"/>
      <c r="V18" s="158"/>
      <c r="W18" s="86"/>
    </row>
    <row r="19" spans="1:23" s="87" customFormat="1" ht="31.5" customHeight="1">
      <c r="A19" s="1108"/>
      <c r="B19" s="1104" t="s">
        <v>462</v>
      </c>
      <c r="C19" s="1105" t="s">
        <v>463</v>
      </c>
      <c r="D19" s="1105" t="s">
        <v>464</v>
      </c>
      <c r="E19" s="1109"/>
      <c r="F19" s="1109"/>
      <c r="G19" s="1109"/>
      <c r="H19" s="787">
        <v>750</v>
      </c>
      <c r="I19" s="787"/>
      <c r="J19" s="787"/>
      <c r="K19" s="490">
        <v>1.2</v>
      </c>
      <c r="L19" s="490"/>
      <c r="M19" s="490"/>
      <c r="N19" s="787">
        <f t="shared" si="0"/>
        <v>900</v>
      </c>
      <c r="O19" s="787"/>
      <c r="P19" s="787"/>
      <c r="Q19" s="813"/>
      <c r="R19" s="813"/>
      <c r="S19" s="813"/>
      <c r="T19" s="813"/>
      <c r="U19" s="158"/>
      <c r="V19" s="158"/>
      <c r="W19" s="86"/>
    </row>
    <row r="20" spans="1:23" s="87" customFormat="1" ht="31.5">
      <c r="A20" s="1106" t="s">
        <v>179</v>
      </c>
      <c r="B20" s="1104" t="s">
        <v>466</v>
      </c>
      <c r="C20" s="1105" t="s">
        <v>18</v>
      </c>
      <c r="D20" s="1105" t="s">
        <v>467</v>
      </c>
      <c r="E20" s="1107" t="s">
        <v>466</v>
      </c>
      <c r="F20" s="1107" t="s">
        <v>2067</v>
      </c>
      <c r="G20" s="1107" t="s">
        <v>467</v>
      </c>
      <c r="H20" s="812">
        <v>750</v>
      </c>
      <c r="I20" s="812"/>
      <c r="J20" s="812"/>
      <c r="K20" s="873">
        <v>1.2</v>
      </c>
      <c r="L20" s="873"/>
      <c r="M20" s="873"/>
      <c r="N20" s="812">
        <f t="shared" si="0"/>
        <v>900</v>
      </c>
      <c r="O20" s="812"/>
      <c r="P20" s="812"/>
      <c r="Q20" s="812">
        <v>950</v>
      </c>
      <c r="R20" s="812"/>
      <c r="S20" s="812"/>
      <c r="T20" s="812" t="s">
        <v>2066</v>
      </c>
      <c r="U20" s="158"/>
      <c r="V20" s="158"/>
      <c r="W20" s="86"/>
    </row>
    <row r="21" spans="1:23" s="87" customFormat="1" ht="31.5">
      <c r="A21" s="1108"/>
      <c r="B21" s="1104" t="s">
        <v>16</v>
      </c>
      <c r="C21" s="1105" t="s">
        <v>17</v>
      </c>
      <c r="D21" s="1105" t="s">
        <v>18</v>
      </c>
      <c r="E21" s="1109"/>
      <c r="F21" s="1109"/>
      <c r="G21" s="1109"/>
      <c r="H21" s="813"/>
      <c r="I21" s="813"/>
      <c r="J21" s="813"/>
      <c r="K21" s="874"/>
      <c r="L21" s="874"/>
      <c r="M21" s="874"/>
      <c r="N21" s="813"/>
      <c r="O21" s="813"/>
      <c r="P21" s="813"/>
      <c r="Q21" s="813"/>
      <c r="R21" s="813"/>
      <c r="S21" s="813"/>
      <c r="T21" s="813"/>
      <c r="U21" s="158"/>
      <c r="V21" s="158"/>
      <c r="W21" s="86"/>
    </row>
    <row r="22" spans="1:23" s="87" customFormat="1" ht="47.25" customHeight="1">
      <c r="A22" s="1110">
        <v>1.1000000000000001</v>
      </c>
      <c r="B22" s="1104" t="s">
        <v>1001</v>
      </c>
      <c r="C22" s="1105" t="s">
        <v>450</v>
      </c>
      <c r="D22" s="1105" t="s">
        <v>498</v>
      </c>
      <c r="E22" s="1189" t="s">
        <v>2065</v>
      </c>
      <c r="F22" s="1105" t="s">
        <v>450</v>
      </c>
      <c r="G22" s="1105" t="s">
        <v>498</v>
      </c>
      <c r="H22" s="786">
        <v>1400</v>
      </c>
      <c r="I22" s="786"/>
      <c r="J22" s="786"/>
      <c r="K22" s="792">
        <v>1.3</v>
      </c>
      <c r="L22" s="792"/>
      <c r="M22" s="792"/>
      <c r="N22" s="786">
        <v>1820</v>
      </c>
      <c r="O22" s="786"/>
      <c r="P22" s="786"/>
      <c r="Q22" s="786">
        <v>1850</v>
      </c>
      <c r="R22" s="786"/>
      <c r="S22" s="786"/>
      <c r="T22" s="786" t="s">
        <v>120</v>
      </c>
      <c r="U22" s="158"/>
      <c r="V22" s="158"/>
      <c r="W22" s="86"/>
    </row>
    <row r="23" spans="1:23" s="87" customFormat="1" ht="47.25" customHeight="1">
      <c r="A23" s="1103" t="s">
        <v>224</v>
      </c>
      <c r="B23" s="1104" t="s">
        <v>468</v>
      </c>
      <c r="C23" s="1105" t="s">
        <v>450</v>
      </c>
      <c r="D23" s="1105" t="s">
        <v>469</v>
      </c>
      <c r="E23" s="1104" t="s">
        <v>470</v>
      </c>
      <c r="F23" s="1105" t="s">
        <v>471</v>
      </c>
      <c r="G23" s="1105" t="s">
        <v>472</v>
      </c>
      <c r="H23" s="787">
        <v>750</v>
      </c>
      <c r="I23" s="787"/>
      <c r="J23" s="787"/>
      <c r="K23" s="490">
        <v>1.2</v>
      </c>
      <c r="L23" s="490"/>
      <c r="M23" s="490"/>
      <c r="N23" s="787">
        <f t="shared" si="0"/>
        <v>900</v>
      </c>
      <c r="O23" s="787"/>
      <c r="P23" s="787"/>
      <c r="Q23" s="787">
        <v>950</v>
      </c>
      <c r="R23" s="787"/>
      <c r="S23" s="787"/>
      <c r="T23" s="787" t="s">
        <v>763</v>
      </c>
      <c r="U23" s="158"/>
      <c r="V23" s="158"/>
      <c r="W23" s="86"/>
    </row>
    <row r="24" spans="1:23" s="87" customFormat="1" ht="31.5">
      <c r="A24" s="1103" t="s">
        <v>225</v>
      </c>
      <c r="B24" s="1104" t="s">
        <v>473</v>
      </c>
      <c r="C24" s="1105" t="s">
        <v>474</v>
      </c>
      <c r="D24" s="1105" t="s">
        <v>475</v>
      </c>
      <c r="E24" s="1104" t="s">
        <v>473</v>
      </c>
      <c r="F24" s="1105" t="s">
        <v>495</v>
      </c>
      <c r="G24" s="1105" t="s">
        <v>475</v>
      </c>
      <c r="H24" s="787">
        <v>1000</v>
      </c>
      <c r="I24" s="787"/>
      <c r="J24" s="787"/>
      <c r="K24" s="490">
        <v>1.25</v>
      </c>
      <c r="L24" s="490"/>
      <c r="M24" s="490"/>
      <c r="N24" s="787"/>
      <c r="O24" s="787"/>
      <c r="P24" s="787"/>
      <c r="Q24" s="787">
        <v>1300</v>
      </c>
      <c r="R24" s="787"/>
      <c r="S24" s="787"/>
      <c r="T24" s="787" t="s">
        <v>119</v>
      </c>
      <c r="U24" s="158"/>
      <c r="V24" s="158"/>
      <c r="W24" s="86"/>
    </row>
    <row r="25" spans="1:23" s="3" customFormat="1" ht="31.5">
      <c r="A25" s="1103" t="s">
        <v>226</v>
      </c>
      <c r="B25" s="1104" t="s">
        <v>477</v>
      </c>
      <c r="C25" s="1105" t="s">
        <v>474</v>
      </c>
      <c r="D25" s="1105" t="s">
        <v>475</v>
      </c>
      <c r="E25" s="1104" t="s">
        <v>477</v>
      </c>
      <c r="F25" s="1105" t="s">
        <v>495</v>
      </c>
      <c r="G25" s="1105" t="s">
        <v>475</v>
      </c>
      <c r="H25" s="787">
        <v>800</v>
      </c>
      <c r="I25" s="787"/>
      <c r="J25" s="787"/>
      <c r="K25" s="490">
        <v>1.2</v>
      </c>
      <c r="L25" s="490"/>
      <c r="M25" s="490"/>
      <c r="N25" s="787">
        <f t="shared" si="0"/>
        <v>960</v>
      </c>
      <c r="O25" s="787"/>
      <c r="P25" s="787"/>
      <c r="Q25" s="787">
        <v>1000</v>
      </c>
      <c r="R25" s="787"/>
      <c r="S25" s="787"/>
      <c r="T25" s="787" t="s">
        <v>119</v>
      </c>
      <c r="U25" s="155"/>
      <c r="V25" s="155"/>
      <c r="W25" s="4"/>
    </row>
    <row r="26" spans="1:23" s="3" customFormat="1" ht="45">
      <c r="A26" s="1106" t="s">
        <v>227</v>
      </c>
      <c r="B26" s="1112" t="s">
        <v>811</v>
      </c>
      <c r="C26" s="1112" t="s">
        <v>807</v>
      </c>
      <c r="D26" s="1112" t="s">
        <v>812</v>
      </c>
      <c r="E26" s="1107" t="s">
        <v>811</v>
      </c>
      <c r="F26" s="1107" t="s">
        <v>807</v>
      </c>
      <c r="G26" s="1107" t="s">
        <v>499</v>
      </c>
      <c r="H26" s="787">
        <v>1300</v>
      </c>
      <c r="I26" s="787">
        <v>380</v>
      </c>
      <c r="J26" s="787">
        <v>250</v>
      </c>
      <c r="K26" s="490">
        <v>1.3</v>
      </c>
      <c r="L26" s="490">
        <v>1.1000000000000001</v>
      </c>
      <c r="M26" s="490">
        <v>1.05</v>
      </c>
      <c r="N26" s="787">
        <v>1690</v>
      </c>
      <c r="O26" s="787">
        <v>418.00000000000006</v>
      </c>
      <c r="P26" s="787">
        <v>262.5</v>
      </c>
      <c r="Q26" s="812">
        <v>1720</v>
      </c>
      <c r="R26" s="812">
        <v>430</v>
      </c>
      <c r="S26" s="812">
        <v>270</v>
      </c>
      <c r="T26" s="812" t="s">
        <v>763</v>
      </c>
      <c r="U26" s="155"/>
      <c r="V26" s="155"/>
      <c r="W26" s="4"/>
    </row>
    <row r="27" spans="1:23" s="3" customFormat="1" ht="31.5">
      <c r="A27" s="1108"/>
      <c r="B27" s="1104" t="s">
        <v>66</v>
      </c>
      <c r="C27" s="1105" t="s">
        <v>498</v>
      </c>
      <c r="D27" s="1105" t="s">
        <v>499</v>
      </c>
      <c r="E27" s="1109"/>
      <c r="F27" s="1109"/>
      <c r="G27" s="1109"/>
      <c r="H27" s="787">
        <v>800</v>
      </c>
      <c r="I27" s="787"/>
      <c r="J27" s="787"/>
      <c r="K27" s="490">
        <v>1.2</v>
      </c>
      <c r="L27" s="490"/>
      <c r="M27" s="490"/>
      <c r="N27" s="787">
        <f t="shared" si="0"/>
        <v>960</v>
      </c>
      <c r="O27" s="787"/>
      <c r="P27" s="787"/>
      <c r="Q27" s="813"/>
      <c r="R27" s="813"/>
      <c r="S27" s="813"/>
      <c r="T27" s="813"/>
      <c r="U27" s="155"/>
      <c r="V27" s="155"/>
      <c r="W27" s="4"/>
    </row>
    <row r="28" spans="1:23" s="3" customFormat="1" ht="31.5">
      <c r="A28" s="1192" t="s">
        <v>228</v>
      </c>
      <c r="B28" s="1193" t="s">
        <v>535</v>
      </c>
      <c r="C28" s="1194" t="s">
        <v>430</v>
      </c>
      <c r="D28" s="1194" t="s">
        <v>564</v>
      </c>
      <c r="E28" s="1193" t="s">
        <v>535</v>
      </c>
      <c r="F28" s="1194" t="s">
        <v>430</v>
      </c>
      <c r="G28" s="1194" t="s">
        <v>536</v>
      </c>
      <c r="H28" s="794">
        <v>450</v>
      </c>
      <c r="I28" s="794">
        <v>230</v>
      </c>
      <c r="J28" s="794">
        <v>130</v>
      </c>
      <c r="K28" s="490">
        <v>1.1499999999999999</v>
      </c>
      <c r="L28" s="490">
        <v>1.05</v>
      </c>
      <c r="M28" s="490">
        <v>1.05</v>
      </c>
      <c r="N28" s="787">
        <f t="shared" si="0"/>
        <v>517.5</v>
      </c>
      <c r="O28" s="787">
        <f t="shared" si="0"/>
        <v>241.5</v>
      </c>
      <c r="P28" s="787">
        <f t="shared" si="0"/>
        <v>136.5</v>
      </c>
      <c r="Q28" s="794">
        <v>550</v>
      </c>
      <c r="R28" s="794">
        <v>250</v>
      </c>
      <c r="S28" s="794">
        <v>140</v>
      </c>
      <c r="T28" s="794" t="s">
        <v>118</v>
      </c>
      <c r="U28" s="155"/>
      <c r="V28" s="155"/>
      <c r="W28" s="4"/>
    </row>
    <row r="29" spans="1:23" s="3" customFormat="1" ht="31.5">
      <c r="A29" s="1192" t="s">
        <v>229</v>
      </c>
      <c r="B29" s="1193" t="s">
        <v>539</v>
      </c>
      <c r="C29" s="1194" t="s">
        <v>451</v>
      </c>
      <c r="D29" s="1194" t="s">
        <v>565</v>
      </c>
      <c r="E29" s="1193" t="s">
        <v>539</v>
      </c>
      <c r="F29" s="1194" t="s">
        <v>451</v>
      </c>
      <c r="G29" s="1194" t="s">
        <v>536</v>
      </c>
      <c r="H29" s="794">
        <v>500</v>
      </c>
      <c r="I29" s="794">
        <v>350</v>
      </c>
      <c r="J29" s="794">
        <v>250</v>
      </c>
      <c r="K29" s="490">
        <v>1.1499999999999999</v>
      </c>
      <c r="L29" s="490">
        <v>1.05</v>
      </c>
      <c r="M29" s="490">
        <v>1.05</v>
      </c>
      <c r="N29" s="787">
        <f t="shared" si="0"/>
        <v>575</v>
      </c>
      <c r="O29" s="787">
        <f t="shared" si="0"/>
        <v>367.5</v>
      </c>
      <c r="P29" s="787">
        <f t="shared" si="0"/>
        <v>262.5</v>
      </c>
      <c r="Q29" s="794">
        <v>600</v>
      </c>
      <c r="R29" s="794">
        <v>380</v>
      </c>
      <c r="S29" s="794">
        <v>270</v>
      </c>
      <c r="T29" s="794" t="s">
        <v>118</v>
      </c>
      <c r="U29" s="155"/>
      <c r="V29" s="155"/>
      <c r="W29" s="4"/>
    </row>
    <row r="30" spans="1:23" s="87" customFormat="1" ht="31.5">
      <c r="A30" s="1192" t="s">
        <v>230</v>
      </c>
      <c r="B30" s="1193" t="s">
        <v>540</v>
      </c>
      <c r="C30" s="1194" t="s">
        <v>529</v>
      </c>
      <c r="D30" s="1194" t="s">
        <v>566</v>
      </c>
      <c r="E30" s="1193" t="s">
        <v>540</v>
      </c>
      <c r="F30" s="1194" t="s">
        <v>529</v>
      </c>
      <c r="G30" s="1194" t="s">
        <v>536</v>
      </c>
      <c r="H30" s="794">
        <v>450</v>
      </c>
      <c r="I30" s="794">
        <v>230</v>
      </c>
      <c r="J30" s="794">
        <v>130</v>
      </c>
      <c r="K30" s="490">
        <v>1.1499999999999999</v>
      </c>
      <c r="L30" s="490">
        <v>1.05</v>
      </c>
      <c r="M30" s="490">
        <v>1.05</v>
      </c>
      <c r="N30" s="787">
        <f t="shared" si="0"/>
        <v>517.5</v>
      </c>
      <c r="O30" s="787">
        <f t="shared" si="0"/>
        <v>241.5</v>
      </c>
      <c r="P30" s="787">
        <f t="shared" si="0"/>
        <v>136.5</v>
      </c>
      <c r="Q30" s="794">
        <v>550</v>
      </c>
      <c r="R30" s="794">
        <v>250</v>
      </c>
      <c r="S30" s="794">
        <v>140</v>
      </c>
      <c r="T30" s="794" t="s">
        <v>118</v>
      </c>
      <c r="U30" s="173"/>
      <c r="V30" s="173"/>
      <c r="W30" s="86"/>
    </row>
    <row r="31" spans="1:23" s="87" customFormat="1" ht="31.5">
      <c r="A31" s="1192" t="s">
        <v>231</v>
      </c>
      <c r="B31" s="1193" t="s">
        <v>341</v>
      </c>
      <c r="C31" s="1194" t="s">
        <v>567</v>
      </c>
      <c r="D31" s="1194" t="s">
        <v>568</v>
      </c>
      <c r="E31" s="1193" t="s">
        <v>569</v>
      </c>
      <c r="F31" s="1194" t="s">
        <v>567</v>
      </c>
      <c r="G31" s="1194" t="s">
        <v>568</v>
      </c>
      <c r="H31" s="794">
        <v>200</v>
      </c>
      <c r="I31" s="794">
        <v>60</v>
      </c>
      <c r="J31" s="794">
        <v>50</v>
      </c>
      <c r="K31" s="490">
        <v>1.2</v>
      </c>
      <c r="L31" s="490">
        <v>1.1000000000000001</v>
      </c>
      <c r="M31" s="490">
        <v>1.05</v>
      </c>
      <c r="N31" s="787">
        <f t="shared" si="0"/>
        <v>240</v>
      </c>
      <c r="O31" s="787">
        <f t="shared" si="0"/>
        <v>66</v>
      </c>
      <c r="P31" s="787">
        <f t="shared" si="0"/>
        <v>52.5</v>
      </c>
      <c r="Q31" s="794">
        <v>250</v>
      </c>
      <c r="R31" s="794">
        <v>70</v>
      </c>
      <c r="S31" s="794">
        <v>60</v>
      </c>
      <c r="T31" s="794" t="s">
        <v>119</v>
      </c>
      <c r="U31" s="158"/>
      <c r="V31" s="158"/>
      <c r="W31" s="86"/>
    </row>
    <row r="32" spans="1:23" s="87" customFormat="1" ht="47.25" customHeight="1">
      <c r="A32" s="1192" t="s">
        <v>232</v>
      </c>
      <c r="B32" s="1193" t="s">
        <v>570</v>
      </c>
      <c r="C32" s="1194" t="s">
        <v>571</v>
      </c>
      <c r="D32" s="1194" t="s">
        <v>572</v>
      </c>
      <c r="E32" s="1193" t="s">
        <v>573</v>
      </c>
      <c r="F32" s="1194" t="s">
        <v>571</v>
      </c>
      <c r="G32" s="1194" t="s">
        <v>572</v>
      </c>
      <c r="H32" s="794">
        <v>1500</v>
      </c>
      <c r="I32" s="794">
        <v>1000</v>
      </c>
      <c r="J32" s="794">
        <v>500</v>
      </c>
      <c r="K32" s="490">
        <v>1.25</v>
      </c>
      <c r="L32" s="490">
        <v>1.1499999999999999</v>
      </c>
      <c r="M32" s="490">
        <v>1.1000000000000001</v>
      </c>
      <c r="N32" s="787">
        <f t="shared" si="0"/>
        <v>1875</v>
      </c>
      <c r="O32" s="787">
        <f t="shared" si="0"/>
        <v>1150</v>
      </c>
      <c r="P32" s="787">
        <f t="shared" si="0"/>
        <v>550</v>
      </c>
      <c r="Q32" s="794">
        <v>1930</v>
      </c>
      <c r="R32" s="794">
        <v>1190</v>
      </c>
      <c r="S32" s="794">
        <v>570</v>
      </c>
      <c r="T32" s="794" t="s">
        <v>119</v>
      </c>
      <c r="U32" s="158"/>
      <c r="V32" s="158"/>
      <c r="W32" s="86"/>
    </row>
    <row r="33" spans="1:23" s="87" customFormat="1" ht="30">
      <c r="A33" s="1195" t="s">
        <v>2059</v>
      </c>
      <c r="B33" s="1120" t="s">
        <v>2056</v>
      </c>
      <c r="C33" s="1196"/>
      <c r="D33" s="1196"/>
      <c r="E33" s="1196" t="s">
        <v>2058</v>
      </c>
      <c r="F33" s="1196"/>
      <c r="G33" s="1196"/>
      <c r="H33" s="1210">
        <v>100</v>
      </c>
      <c r="I33" s="1211"/>
      <c r="J33" s="1211"/>
      <c r="K33" s="480">
        <v>1.05</v>
      </c>
      <c r="L33" s="480"/>
      <c r="M33" s="480"/>
      <c r="N33" s="773">
        <v>105</v>
      </c>
      <c r="O33" s="773"/>
      <c r="P33" s="773"/>
      <c r="Q33" s="1212">
        <v>330</v>
      </c>
      <c r="R33" s="1213">
        <v>190</v>
      </c>
      <c r="S33" s="1213">
        <v>120</v>
      </c>
      <c r="T33" s="794"/>
      <c r="U33" s="158"/>
      <c r="V33" s="158"/>
      <c r="W33" s="86"/>
    </row>
    <row r="34" spans="1:23" s="87" customFormat="1" ht="47.25" customHeight="1">
      <c r="A34" s="1197"/>
      <c r="B34" s="1112" t="s">
        <v>1228</v>
      </c>
      <c r="C34" s="1198"/>
      <c r="D34" s="1198"/>
      <c r="E34" s="1198"/>
      <c r="F34" s="1198"/>
      <c r="G34" s="1198"/>
      <c r="H34" s="772">
        <v>280</v>
      </c>
      <c r="I34" s="773">
        <v>170</v>
      </c>
      <c r="J34" s="773">
        <v>110</v>
      </c>
      <c r="K34" s="480">
        <v>1.1499999999999999</v>
      </c>
      <c r="L34" s="480">
        <v>1.1000000000000001</v>
      </c>
      <c r="M34" s="480">
        <v>1.05</v>
      </c>
      <c r="N34" s="773">
        <v>322</v>
      </c>
      <c r="O34" s="773">
        <v>187.00000000000003</v>
      </c>
      <c r="P34" s="773">
        <v>115.5</v>
      </c>
      <c r="Q34" s="1214"/>
      <c r="R34" s="1215"/>
      <c r="S34" s="1215"/>
      <c r="T34" s="794"/>
      <c r="U34" s="158"/>
      <c r="V34" s="158"/>
      <c r="W34" s="86"/>
    </row>
    <row r="35" spans="1:23" s="87" customFormat="1" ht="30">
      <c r="A35" s="1197"/>
      <c r="B35" s="1112" t="s">
        <v>1229</v>
      </c>
      <c r="C35" s="1198"/>
      <c r="D35" s="1198"/>
      <c r="E35" s="1198"/>
      <c r="F35" s="1198"/>
      <c r="G35" s="1198"/>
      <c r="H35" s="772">
        <v>170</v>
      </c>
      <c r="I35" s="773">
        <v>100</v>
      </c>
      <c r="J35" s="773"/>
      <c r="K35" s="480">
        <v>1.05</v>
      </c>
      <c r="L35" s="480">
        <v>1.05</v>
      </c>
      <c r="M35" s="480"/>
      <c r="N35" s="773">
        <v>178.5</v>
      </c>
      <c r="O35" s="773">
        <v>105</v>
      </c>
      <c r="P35" s="773"/>
      <c r="Q35" s="1214"/>
      <c r="R35" s="1215"/>
      <c r="S35" s="1215"/>
      <c r="T35" s="794"/>
      <c r="U35" s="158"/>
      <c r="V35" s="158"/>
      <c r="W35" s="86"/>
    </row>
    <row r="36" spans="1:23" s="87" customFormat="1" ht="30">
      <c r="A36" s="1197"/>
      <c r="B36" s="1112" t="s">
        <v>1230</v>
      </c>
      <c r="C36" s="1198"/>
      <c r="D36" s="1198"/>
      <c r="E36" s="1198"/>
      <c r="F36" s="1198"/>
      <c r="G36" s="1198"/>
      <c r="H36" s="772">
        <v>60</v>
      </c>
      <c r="I36" s="773"/>
      <c r="J36" s="773"/>
      <c r="K36" s="480">
        <v>1.05</v>
      </c>
      <c r="L36" s="480"/>
      <c r="M36" s="480"/>
      <c r="N36" s="773">
        <v>63</v>
      </c>
      <c r="O36" s="773"/>
      <c r="P36" s="773"/>
      <c r="Q36" s="1214"/>
      <c r="R36" s="1215"/>
      <c r="S36" s="1215"/>
      <c r="T36" s="794"/>
      <c r="U36" s="158"/>
      <c r="V36" s="158"/>
      <c r="W36" s="86"/>
    </row>
    <row r="37" spans="1:23" s="87" customFormat="1" ht="30">
      <c r="A37" s="1197"/>
      <c r="B37" s="1112" t="s">
        <v>1231</v>
      </c>
      <c r="C37" s="1198"/>
      <c r="D37" s="1198"/>
      <c r="E37" s="1198"/>
      <c r="F37" s="1198"/>
      <c r="G37" s="1198"/>
      <c r="H37" s="772">
        <v>70</v>
      </c>
      <c r="I37" s="773">
        <v>50</v>
      </c>
      <c r="J37" s="773">
        <v>30</v>
      </c>
      <c r="K37" s="480" t="s">
        <v>1232</v>
      </c>
      <c r="L37" s="480" t="s">
        <v>1233</v>
      </c>
      <c r="M37" s="480" t="s">
        <v>1233</v>
      </c>
      <c r="N37" s="773">
        <v>77</v>
      </c>
      <c r="O37" s="773">
        <v>52.5</v>
      </c>
      <c r="P37" s="773">
        <v>31.5</v>
      </c>
      <c r="Q37" s="1214"/>
      <c r="R37" s="1215"/>
      <c r="S37" s="1215"/>
      <c r="T37" s="794"/>
      <c r="U37" s="158"/>
      <c r="V37" s="158"/>
      <c r="W37" s="86"/>
    </row>
    <row r="38" spans="1:23" s="87" customFormat="1" ht="30">
      <c r="A38" s="1197"/>
      <c r="B38" s="1112" t="s">
        <v>1234</v>
      </c>
      <c r="C38" s="1198"/>
      <c r="D38" s="1198"/>
      <c r="E38" s="1198"/>
      <c r="F38" s="1198"/>
      <c r="G38" s="1198"/>
      <c r="H38" s="772">
        <v>50</v>
      </c>
      <c r="I38" s="773">
        <v>40</v>
      </c>
      <c r="J38" s="773"/>
      <c r="K38" s="480" t="s">
        <v>1233</v>
      </c>
      <c r="L38" s="480" t="s">
        <v>1233</v>
      </c>
      <c r="M38" s="480"/>
      <c r="N38" s="773">
        <v>52.5</v>
      </c>
      <c r="O38" s="773">
        <v>42</v>
      </c>
      <c r="P38" s="773"/>
      <c r="Q38" s="1214"/>
      <c r="R38" s="1215"/>
      <c r="S38" s="1215"/>
      <c r="T38" s="794"/>
      <c r="U38" s="158"/>
      <c r="V38" s="158"/>
      <c r="W38" s="86"/>
    </row>
    <row r="39" spans="1:23" s="87" customFormat="1" ht="30">
      <c r="A39" s="1199"/>
      <c r="B39" s="1112" t="s">
        <v>1235</v>
      </c>
      <c r="C39" s="1200"/>
      <c r="D39" s="1200"/>
      <c r="E39" s="1200"/>
      <c r="F39" s="1200"/>
      <c r="G39" s="1200"/>
      <c r="H39" s="772">
        <v>40</v>
      </c>
      <c r="I39" s="773"/>
      <c r="J39" s="773"/>
      <c r="K39" s="480" t="s">
        <v>1236</v>
      </c>
      <c r="L39" s="480"/>
      <c r="M39" s="480"/>
      <c r="N39" s="773">
        <v>42</v>
      </c>
      <c r="O39" s="773"/>
      <c r="P39" s="773"/>
      <c r="Q39" s="1216"/>
      <c r="R39" s="1217"/>
      <c r="S39" s="1217"/>
      <c r="T39" s="794"/>
      <c r="U39" s="158"/>
      <c r="V39" s="158"/>
      <c r="W39" s="86"/>
    </row>
    <row r="40" spans="1:23" s="87" customFormat="1" ht="15.75">
      <c r="A40" s="1201" t="s">
        <v>201</v>
      </c>
      <c r="B40" s="1202" t="s">
        <v>32</v>
      </c>
      <c r="C40" s="1175"/>
      <c r="D40" s="1175"/>
      <c r="E40" s="1202"/>
      <c r="F40" s="1175"/>
      <c r="G40" s="1175"/>
      <c r="H40" s="790"/>
      <c r="I40" s="790"/>
      <c r="J40" s="790"/>
      <c r="K40" s="490"/>
      <c r="L40" s="490"/>
      <c r="M40" s="490"/>
      <c r="N40" s="787"/>
      <c r="O40" s="787"/>
      <c r="P40" s="787"/>
      <c r="Q40" s="790"/>
      <c r="R40" s="790"/>
      <c r="S40" s="790"/>
      <c r="T40" s="790"/>
      <c r="U40" s="158"/>
      <c r="V40" s="158"/>
      <c r="W40" s="86"/>
    </row>
    <row r="41" spans="1:23" s="87" customFormat="1" ht="78.75">
      <c r="A41" s="1103" t="s">
        <v>75</v>
      </c>
      <c r="B41" s="1104" t="s">
        <v>478</v>
      </c>
      <c r="C41" s="1105"/>
      <c r="D41" s="1105"/>
      <c r="E41" s="1104" t="s">
        <v>478</v>
      </c>
      <c r="F41" s="1105" t="s">
        <v>479</v>
      </c>
      <c r="G41" s="1105" t="s">
        <v>480</v>
      </c>
      <c r="H41" s="787">
        <v>300</v>
      </c>
      <c r="I41" s="787">
        <v>160</v>
      </c>
      <c r="J41" s="787">
        <v>130</v>
      </c>
      <c r="K41" s="490">
        <v>1.1499999999999999</v>
      </c>
      <c r="L41" s="490">
        <v>1.05</v>
      </c>
      <c r="M41" s="490">
        <v>1.05</v>
      </c>
      <c r="N41" s="787">
        <f t="shared" ref="N41:P59" si="1">K41*H41</f>
        <v>345</v>
      </c>
      <c r="O41" s="787">
        <f t="shared" si="1"/>
        <v>168</v>
      </c>
      <c r="P41" s="787">
        <f t="shared" si="1"/>
        <v>136.5</v>
      </c>
      <c r="Q41" s="787">
        <v>360</v>
      </c>
      <c r="R41" s="787">
        <v>180</v>
      </c>
      <c r="S41" s="787">
        <v>140</v>
      </c>
      <c r="T41" s="787" t="s">
        <v>116</v>
      </c>
      <c r="U41" s="158"/>
      <c r="V41" s="158"/>
      <c r="W41" s="86"/>
    </row>
    <row r="42" spans="1:23" s="87" customFormat="1" ht="47.25">
      <c r="A42" s="1106" t="s">
        <v>76</v>
      </c>
      <c r="B42" s="1104" t="s">
        <v>481</v>
      </c>
      <c r="C42" s="1105" t="s">
        <v>482</v>
      </c>
      <c r="D42" s="1105" t="s">
        <v>483</v>
      </c>
      <c r="E42" s="1107" t="s">
        <v>484</v>
      </c>
      <c r="F42" s="1107" t="s">
        <v>485</v>
      </c>
      <c r="G42" s="1107" t="s">
        <v>486</v>
      </c>
      <c r="H42" s="812">
        <v>360</v>
      </c>
      <c r="I42" s="812">
        <v>190</v>
      </c>
      <c r="J42" s="812">
        <v>130</v>
      </c>
      <c r="K42" s="873">
        <v>1.1499999999999999</v>
      </c>
      <c r="L42" s="873">
        <v>1.05</v>
      </c>
      <c r="M42" s="873">
        <v>1.05</v>
      </c>
      <c r="N42" s="812">
        <f t="shared" si="1"/>
        <v>413.99999999999994</v>
      </c>
      <c r="O42" s="812">
        <f t="shared" si="1"/>
        <v>199.5</v>
      </c>
      <c r="P42" s="812">
        <f t="shared" si="1"/>
        <v>136.5</v>
      </c>
      <c r="Q42" s="812">
        <v>430</v>
      </c>
      <c r="R42" s="812">
        <v>210</v>
      </c>
      <c r="S42" s="812">
        <v>140</v>
      </c>
      <c r="T42" s="812" t="s">
        <v>117</v>
      </c>
      <c r="U42" s="158"/>
      <c r="V42" s="158"/>
      <c r="W42" s="86"/>
    </row>
    <row r="43" spans="1:23" s="87" customFormat="1" ht="31.5">
      <c r="A43" s="1108"/>
      <c r="B43" s="1104" t="s">
        <v>487</v>
      </c>
      <c r="C43" s="1105" t="s">
        <v>488</v>
      </c>
      <c r="D43" s="1105" t="s">
        <v>489</v>
      </c>
      <c r="E43" s="1109"/>
      <c r="F43" s="1109"/>
      <c r="G43" s="1109"/>
      <c r="H43" s="813"/>
      <c r="I43" s="813"/>
      <c r="J43" s="813"/>
      <c r="K43" s="874"/>
      <c r="L43" s="874"/>
      <c r="M43" s="874"/>
      <c r="N43" s="813"/>
      <c r="O43" s="813"/>
      <c r="P43" s="813"/>
      <c r="Q43" s="813"/>
      <c r="R43" s="813"/>
      <c r="S43" s="813"/>
      <c r="T43" s="813"/>
      <c r="U43" s="158"/>
      <c r="V43" s="158"/>
      <c r="W43" s="86"/>
    </row>
    <row r="44" spans="1:23" s="87" customFormat="1" ht="31.5">
      <c r="A44" s="1103">
        <v>2.2999999999999998</v>
      </c>
      <c r="B44" s="1104" t="s">
        <v>490</v>
      </c>
      <c r="C44" s="1105" t="s">
        <v>491</v>
      </c>
      <c r="D44" s="1105" t="s">
        <v>492</v>
      </c>
      <c r="E44" s="1104" t="s">
        <v>490</v>
      </c>
      <c r="F44" s="1105" t="s">
        <v>491</v>
      </c>
      <c r="G44" s="1105" t="s">
        <v>495</v>
      </c>
      <c r="H44" s="787">
        <v>650</v>
      </c>
      <c r="I44" s="787"/>
      <c r="J44" s="787"/>
      <c r="K44" s="490">
        <v>1.2</v>
      </c>
      <c r="L44" s="490"/>
      <c r="M44" s="490"/>
      <c r="N44" s="787">
        <f t="shared" si="1"/>
        <v>780</v>
      </c>
      <c r="O44" s="787"/>
      <c r="P44" s="787"/>
      <c r="Q44" s="787">
        <v>800</v>
      </c>
      <c r="R44" s="787"/>
      <c r="S44" s="787"/>
      <c r="T44" s="787" t="s">
        <v>118</v>
      </c>
      <c r="U44" s="158"/>
      <c r="V44" s="158"/>
      <c r="W44" s="86"/>
    </row>
    <row r="45" spans="1:23" s="87" customFormat="1" ht="31.5">
      <c r="A45" s="1103">
        <v>2.4</v>
      </c>
      <c r="B45" s="1104" t="s">
        <v>493</v>
      </c>
      <c r="C45" s="1105" t="s">
        <v>494</v>
      </c>
      <c r="D45" s="1105" t="s">
        <v>474</v>
      </c>
      <c r="E45" s="1104" t="s">
        <v>493</v>
      </c>
      <c r="F45" s="1105" t="s">
        <v>494</v>
      </c>
      <c r="G45" s="1105" t="s">
        <v>495</v>
      </c>
      <c r="H45" s="787">
        <v>650</v>
      </c>
      <c r="I45" s="787"/>
      <c r="J45" s="787"/>
      <c r="K45" s="490">
        <v>1.2</v>
      </c>
      <c r="L45" s="490"/>
      <c r="M45" s="490"/>
      <c r="N45" s="787">
        <f t="shared" si="1"/>
        <v>780</v>
      </c>
      <c r="O45" s="787"/>
      <c r="P45" s="787"/>
      <c r="Q45" s="787"/>
      <c r="R45" s="787"/>
      <c r="S45" s="787"/>
      <c r="T45" s="787" t="s">
        <v>118</v>
      </c>
      <c r="U45" s="158"/>
      <c r="V45" s="158"/>
      <c r="W45" s="86"/>
    </row>
    <row r="46" spans="1:23" s="87" customFormat="1" ht="31.5" customHeight="1">
      <c r="A46" s="1103">
        <v>2.5</v>
      </c>
      <c r="B46" s="1104" t="s">
        <v>496</v>
      </c>
      <c r="C46" s="1105" t="s">
        <v>151</v>
      </c>
      <c r="D46" s="1105" t="s">
        <v>490</v>
      </c>
      <c r="E46" s="1104" t="s">
        <v>496</v>
      </c>
      <c r="F46" s="1105" t="s">
        <v>151</v>
      </c>
      <c r="G46" s="1105" t="s">
        <v>497</v>
      </c>
      <c r="H46" s="787">
        <v>750</v>
      </c>
      <c r="I46" s="787"/>
      <c r="J46" s="787"/>
      <c r="K46" s="490">
        <v>1.2</v>
      </c>
      <c r="L46" s="490"/>
      <c r="M46" s="490"/>
      <c r="N46" s="787">
        <f t="shared" si="1"/>
        <v>900</v>
      </c>
      <c r="O46" s="787"/>
      <c r="P46" s="787"/>
      <c r="Q46" s="787">
        <v>950</v>
      </c>
      <c r="R46" s="787"/>
      <c r="S46" s="787"/>
      <c r="T46" s="787" t="s">
        <v>118</v>
      </c>
      <c r="U46" s="158"/>
      <c r="V46" s="158"/>
      <c r="W46" s="86"/>
    </row>
    <row r="47" spans="1:23" s="87" customFormat="1" ht="110.25">
      <c r="A47" s="1103">
        <v>2.6</v>
      </c>
      <c r="B47" s="1104" t="s">
        <v>501</v>
      </c>
      <c r="C47" s="1105" t="s">
        <v>502</v>
      </c>
      <c r="D47" s="1105" t="s">
        <v>503</v>
      </c>
      <c r="E47" s="1104" t="s">
        <v>504</v>
      </c>
      <c r="F47" s="1105" t="s">
        <v>502</v>
      </c>
      <c r="G47" s="1105" t="s">
        <v>505</v>
      </c>
      <c r="H47" s="787">
        <v>450</v>
      </c>
      <c r="I47" s="787"/>
      <c r="J47" s="787"/>
      <c r="K47" s="490">
        <v>1.1499999999999999</v>
      </c>
      <c r="L47" s="490"/>
      <c r="M47" s="490"/>
      <c r="N47" s="787">
        <f t="shared" si="1"/>
        <v>517.5</v>
      </c>
      <c r="O47" s="787"/>
      <c r="P47" s="787"/>
      <c r="Q47" s="787">
        <v>550</v>
      </c>
      <c r="R47" s="787"/>
      <c r="S47" s="787"/>
      <c r="T47" s="787" t="s">
        <v>763</v>
      </c>
      <c r="U47" s="158"/>
      <c r="V47" s="158"/>
      <c r="W47" s="86"/>
    </row>
    <row r="48" spans="1:23" s="3" customFormat="1" ht="31.5">
      <c r="A48" s="1103">
        <v>2.7</v>
      </c>
      <c r="B48" s="1104" t="s">
        <v>506</v>
      </c>
      <c r="C48" s="1105" t="s">
        <v>507</v>
      </c>
      <c r="D48" s="1105" t="s">
        <v>508</v>
      </c>
      <c r="E48" s="1104" t="s">
        <v>506</v>
      </c>
      <c r="F48" s="1105" t="s">
        <v>507</v>
      </c>
      <c r="G48" s="1105" t="s">
        <v>509</v>
      </c>
      <c r="H48" s="787">
        <v>450</v>
      </c>
      <c r="I48" s="787"/>
      <c r="J48" s="787"/>
      <c r="K48" s="490">
        <v>1.1499999999999999</v>
      </c>
      <c r="L48" s="490"/>
      <c r="M48" s="490"/>
      <c r="N48" s="787">
        <f t="shared" si="1"/>
        <v>517.5</v>
      </c>
      <c r="O48" s="787"/>
      <c r="P48" s="787"/>
      <c r="Q48" s="787">
        <v>550</v>
      </c>
      <c r="R48" s="787"/>
      <c r="S48" s="787"/>
      <c r="T48" s="787" t="s">
        <v>118</v>
      </c>
      <c r="U48" s="155"/>
      <c r="V48" s="155"/>
      <c r="W48" s="4"/>
    </row>
    <row r="49" spans="1:23" s="3" customFormat="1" ht="110.25">
      <c r="A49" s="1103">
        <v>2.8</v>
      </c>
      <c r="B49" s="1104" t="s">
        <v>510</v>
      </c>
      <c r="C49" s="1105" t="s">
        <v>511</v>
      </c>
      <c r="D49" s="1105" t="s">
        <v>503</v>
      </c>
      <c r="E49" s="1104" t="s">
        <v>512</v>
      </c>
      <c r="F49" s="1105" t="s">
        <v>513</v>
      </c>
      <c r="G49" s="1105" t="s">
        <v>514</v>
      </c>
      <c r="H49" s="787">
        <v>450</v>
      </c>
      <c r="I49" s="787"/>
      <c r="J49" s="787"/>
      <c r="K49" s="490">
        <v>1.1499999999999999</v>
      </c>
      <c r="L49" s="490"/>
      <c r="M49" s="490"/>
      <c r="N49" s="787">
        <f t="shared" si="1"/>
        <v>517.5</v>
      </c>
      <c r="O49" s="787"/>
      <c r="P49" s="787"/>
      <c r="Q49" s="787">
        <v>550</v>
      </c>
      <c r="R49" s="787"/>
      <c r="S49" s="787"/>
      <c r="T49" s="787" t="s">
        <v>763</v>
      </c>
      <c r="U49" s="155"/>
      <c r="V49" s="155"/>
      <c r="W49" s="4"/>
    </row>
    <row r="50" spans="1:23" s="3" customFormat="1" ht="31.5">
      <c r="A50" s="1103">
        <v>2.9</v>
      </c>
      <c r="B50" s="1104" t="s">
        <v>515</v>
      </c>
      <c r="C50" s="1105" t="s">
        <v>516</v>
      </c>
      <c r="D50" s="1105" t="s">
        <v>517</v>
      </c>
      <c r="E50" s="1104" t="s">
        <v>515</v>
      </c>
      <c r="F50" s="1105" t="s">
        <v>518</v>
      </c>
      <c r="G50" s="1105" t="s">
        <v>517</v>
      </c>
      <c r="H50" s="787">
        <v>450</v>
      </c>
      <c r="I50" s="787"/>
      <c r="J50" s="787"/>
      <c r="K50" s="490">
        <v>1.1499999999999999</v>
      </c>
      <c r="L50" s="490"/>
      <c r="M50" s="490"/>
      <c r="N50" s="787">
        <f t="shared" si="1"/>
        <v>517.5</v>
      </c>
      <c r="O50" s="787"/>
      <c r="P50" s="787"/>
      <c r="Q50" s="787">
        <v>550</v>
      </c>
      <c r="R50" s="787"/>
      <c r="S50" s="787"/>
      <c r="T50" s="787" t="s">
        <v>119</v>
      </c>
      <c r="U50" s="155"/>
      <c r="V50" s="155"/>
      <c r="W50" s="4"/>
    </row>
    <row r="51" spans="1:23" s="87" customFormat="1" ht="110.25">
      <c r="A51" s="1110">
        <v>2.1</v>
      </c>
      <c r="B51" s="1104" t="s">
        <v>519</v>
      </c>
      <c r="C51" s="1105" t="s">
        <v>507</v>
      </c>
      <c r="D51" s="1105" t="s">
        <v>508</v>
      </c>
      <c r="E51" s="1104" t="s">
        <v>520</v>
      </c>
      <c r="F51" s="1105" t="s">
        <v>521</v>
      </c>
      <c r="G51" s="1105" t="s">
        <v>522</v>
      </c>
      <c r="H51" s="787">
        <v>450</v>
      </c>
      <c r="I51" s="787"/>
      <c r="J51" s="787"/>
      <c r="K51" s="490">
        <v>1.1499999999999999</v>
      </c>
      <c r="L51" s="490"/>
      <c r="M51" s="490"/>
      <c r="N51" s="787">
        <f t="shared" si="1"/>
        <v>517.5</v>
      </c>
      <c r="O51" s="787"/>
      <c r="P51" s="787"/>
      <c r="Q51" s="787">
        <v>550</v>
      </c>
      <c r="R51" s="787"/>
      <c r="S51" s="787"/>
      <c r="T51" s="787" t="s">
        <v>763</v>
      </c>
      <c r="U51" s="158"/>
      <c r="V51" s="158"/>
      <c r="W51" s="86"/>
    </row>
    <row r="52" spans="1:23" s="26" customFormat="1" ht="31.5">
      <c r="A52" s="1103">
        <v>2.11</v>
      </c>
      <c r="B52" s="1117" t="s">
        <v>548</v>
      </c>
      <c r="C52" s="1118" t="s">
        <v>551</v>
      </c>
      <c r="D52" s="1118" t="s">
        <v>44</v>
      </c>
      <c r="E52" s="1104" t="s">
        <v>548</v>
      </c>
      <c r="F52" s="1105" t="s">
        <v>549</v>
      </c>
      <c r="G52" s="1105" t="s">
        <v>44</v>
      </c>
      <c r="H52" s="787">
        <v>450</v>
      </c>
      <c r="I52" s="787"/>
      <c r="J52" s="787"/>
      <c r="K52" s="490">
        <v>1.1499999999999999</v>
      </c>
      <c r="L52" s="490"/>
      <c r="M52" s="490"/>
      <c r="N52" s="787">
        <f t="shared" si="1"/>
        <v>517.5</v>
      </c>
      <c r="O52" s="787"/>
      <c r="P52" s="787"/>
      <c r="Q52" s="787">
        <v>550</v>
      </c>
      <c r="R52" s="787"/>
      <c r="S52" s="787"/>
      <c r="T52" s="785" t="s">
        <v>123</v>
      </c>
    </row>
    <row r="53" spans="1:23" s="26" customFormat="1" ht="63">
      <c r="A53" s="1110">
        <v>2.12</v>
      </c>
      <c r="B53" s="1117" t="s">
        <v>574</v>
      </c>
      <c r="C53" s="1118" t="s">
        <v>575</v>
      </c>
      <c r="D53" s="1118" t="s">
        <v>576</v>
      </c>
      <c r="E53" s="1104" t="s">
        <v>577</v>
      </c>
      <c r="F53" s="1105" t="s">
        <v>554</v>
      </c>
      <c r="G53" s="1105" t="s">
        <v>578</v>
      </c>
      <c r="H53" s="787">
        <v>350</v>
      </c>
      <c r="I53" s="787">
        <v>190</v>
      </c>
      <c r="J53" s="787">
        <v>130</v>
      </c>
      <c r="K53" s="490">
        <v>1.1499999999999999</v>
      </c>
      <c r="L53" s="490">
        <v>1.1000000000000001</v>
      </c>
      <c r="M53" s="490">
        <v>1.05</v>
      </c>
      <c r="N53" s="787">
        <f t="shared" si="1"/>
        <v>402.49999999999994</v>
      </c>
      <c r="O53" s="787">
        <f t="shared" si="1"/>
        <v>209.00000000000003</v>
      </c>
      <c r="P53" s="787">
        <f t="shared" si="1"/>
        <v>136.5</v>
      </c>
      <c r="Q53" s="787">
        <v>420</v>
      </c>
      <c r="R53" s="787">
        <v>220</v>
      </c>
      <c r="S53" s="787">
        <v>140</v>
      </c>
      <c r="T53" s="785" t="s">
        <v>112</v>
      </c>
    </row>
    <row r="54" spans="1:23" s="26" customFormat="1" ht="63">
      <c r="A54" s="1103">
        <v>2.13</v>
      </c>
      <c r="B54" s="1117" t="s">
        <v>552</v>
      </c>
      <c r="C54" s="1118" t="s">
        <v>553</v>
      </c>
      <c r="D54" s="1118" t="s">
        <v>575</v>
      </c>
      <c r="E54" s="1104" t="s">
        <v>552</v>
      </c>
      <c r="F54" s="1105" t="s">
        <v>553</v>
      </c>
      <c r="G54" s="1105" t="s">
        <v>554</v>
      </c>
      <c r="H54" s="787">
        <v>350</v>
      </c>
      <c r="I54" s="787">
        <v>180</v>
      </c>
      <c r="J54" s="787">
        <v>130</v>
      </c>
      <c r="K54" s="490">
        <v>1.1499999999999999</v>
      </c>
      <c r="L54" s="490">
        <v>1.1000000000000001</v>
      </c>
      <c r="M54" s="490">
        <v>1.05</v>
      </c>
      <c r="N54" s="787">
        <f t="shared" si="1"/>
        <v>402.49999999999994</v>
      </c>
      <c r="O54" s="787">
        <f t="shared" si="1"/>
        <v>198.00000000000003</v>
      </c>
      <c r="P54" s="787">
        <f t="shared" si="1"/>
        <v>136.5</v>
      </c>
      <c r="Q54" s="787">
        <v>420</v>
      </c>
      <c r="R54" s="787">
        <v>210</v>
      </c>
      <c r="S54" s="787">
        <v>140</v>
      </c>
      <c r="T54" s="785" t="s">
        <v>125</v>
      </c>
    </row>
    <row r="55" spans="1:23" s="26" customFormat="1" ht="63">
      <c r="A55" s="1110">
        <v>2.14</v>
      </c>
      <c r="B55" s="1117" t="s">
        <v>555</v>
      </c>
      <c r="C55" s="1118" t="s">
        <v>488</v>
      </c>
      <c r="D55" s="1118" t="s">
        <v>579</v>
      </c>
      <c r="E55" s="1104" t="s">
        <v>555</v>
      </c>
      <c r="F55" s="1105" t="s">
        <v>488</v>
      </c>
      <c r="G55" s="1105" t="s">
        <v>556</v>
      </c>
      <c r="H55" s="787">
        <v>360</v>
      </c>
      <c r="I55" s="787">
        <v>190</v>
      </c>
      <c r="J55" s="787">
        <v>130</v>
      </c>
      <c r="K55" s="490">
        <v>1.1499999999999999</v>
      </c>
      <c r="L55" s="490">
        <v>1.1000000000000001</v>
      </c>
      <c r="M55" s="490">
        <v>1.05</v>
      </c>
      <c r="N55" s="787">
        <f t="shared" si="1"/>
        <v>413.99999999999994</v>
      </c>
      <c r="O55" s="787">
        <f t="shared" si="1"/>
        <v>209.00000000000003</v>
      </c>
      <c r="P55" s="787">
        <f t="shared" si="1"/>
        <v>136.5</v>
      </c>
      <c r="Q55" s="787">
        <v>430</v>
      </c>
      <c r="R55" s="787">
        <v>220</v>
      </c>
      <c r="S55" s="787">
        <v>140</v>
      </c>
      <c r="T55" s="785" t="s">
        <v>125</v>
      </c>
    </row>
    <row r="56" spans="1:23" s="26" customFormat="1" ht="63">
      <c r="A56" s="1103">
        <v>2.15</v>
      </c>
      <c r="B56" s="1118" t="s">
        <v>150</v>
      </c>
      <c r="C56" s="1118" t="s">
        <v>151</v>
      </c>
      <c r="D56" s="1118" t="s">
        <v>152</v>
      </c>
      <c r="E56" s="1104" t="s">
        <v>150</v>
      </c>
      <c r="F56" s="1105" t="s">
        <v>151</v>
      </c>
      <c r="G56" s="1105" t="s">
        <v>428</v>
      </c>
      <c r="H56" s="787">
        <v>1000</v>
      </c>
      <c r="I56" s="787"/>
      <c r="J56" s="787"/>
      <c r="K56" s="490">
        <v>1.2</v>
      </c>
      <c r="L56" s="490"/>
      <c r="M56" s="490"/>
      <c r="N56" s="787">
        <f t="shared" si="1"/>
        <v>1200</v>
      </c>
      <c r="O56" s="787"/>
      <c r="P56" s="787"/>
      <c r="Q56" s="787">
        <v>1250</v>
      </c>
      <c r="R56" s="787"/>
      <c r="S56" s="787"/>
      <c r="T56" s="785" t="s">
        <v>153</v>
      </c>
    </row>
    <row r="57" spans="1:23" s="26" customFormat="1" ht="31.5">
      <c r="A57" s="1110">
        <v>2.16</v>
      </c>
      <c r="B57" s="1194" t="s">
        <v>134</v>
      </c>
      <c r="C57" s="1194" t="s">
        <v>545</v>
      </c>
      <c r="D57" s="1194" t="s">
        <v>580</v>
      </c>
      <c r="E57" s="1193" t="s">
        <v>134</v>
      </c>
      <c r="F57" s="1194" t="s">
        <v>545</v>
      </c>
      <c r="G57" s="1194" t="s">
        <v>561</v>
      </c>
      <c r="H57" s="794">
        <v>450</v>
      </c>
      <c r="I57" s="794">
        <v>300</v>
      </c>
      <c r="J57" s="794">
        <v>180</v>
      </c>
      <c r="K57" s="490">
        <v>1.25</v>
      </c>
      <c r="L57" s="490">
        <v>1.2</v>
      </c>
      <c r="M57" s="490">
        <v>1.1000000000000001</v>
      </c>
      <c r="N57" s="787">
        <f t="shared" si="1"/>
        <v>562.5</v>
      </c>
      <c r="O57" s="787">
        <f t="shared" si="1"/>
        <v>360</v>
      </c>
      <c r="P57" s="787">
        <f t="shared" si="1"/>
        <v>198.00000000000003</v>
      </c>
      <c r="Q57" s="794">
        <v>580</v>
      </c>
      <c r="R57" s="794">
        <v>370</v>
      </c>
      <c r="S57" s="794">
        <v>210</v>
      </c>
      <c r="T57" s="794" t="s">
        <v>118</v>
      </c>
    </row>
    <row r="58" spans="1:23" s="26" customFormat="1" ht="31.5">
      <c r="A58" s="1103">
        <v>2.17</v>
      </c>
      <c r="B58" s="1194" t="s">
        <v>557</v>
      </c>
      <c r="C58" s="1194" t="s">
        <v>581</v>
      </c>
      <c r="D58" s="1194" t="s">
        <v>545</v>
      </c>
      <c r="E58" s="1193" t="s">
        <v>557</v>
      </c>
      <c r="F58" s="1194" t="s">
        <v>562</v>
      </c>
      <c r="G58" s="1194" t="s">
        <v>545</v>
      </c>
      <c r="H58" s="794">
        <v>500</v>
      </c>
      <c r="I58" s="794">
        <v>380</v>
      </c>
      <c r="J58" s="794">
        <v>180</v>
      </c>
      <c r="K58" s="490">
        <v>1.2</v>
      </c>
      <c r="L58" s="490">
        <v>1.1499999999999999</v>
      </c>
      <c r="M58" s="490">
        <v>1.1000000000000001</v>
      </c>
      <c r="N58" s="787">
        <f t="shared" si="1"/>
        <v>600</v>
      </c>
      <c r="O58" s="787">
        <f t="shared" si="1"/>
        <v>436.99999999999994</v>
      </c>
      <c r="P58" s="787">
        <f t="shared" si="1"/>
        <v>198.00000000000003</v>
      </c>
      <c r="Q58" s="794">
        <v>620</v>
      </c>
      <c r="R58" s="794">
        <v>450</v>
      </c>
      <c r="S58" s="794">
        <v>210</v>
      </c>
      <c r="T58" s="794" t="s">
        <v>119</v>
      </c>
    </row>
    <row r="59" spans="1:23" s="26" customFormat="1" ht="47.25">
      <c r="A59" s="1110">
        <v>2.1800000000000002</v>
      </c>
      <c r="B59" s="1194" t="s">
        <v>546</v>
      </c>
      <c r="C59" s="1194" t="s">
        <v>547</v>
      </c>
      <c r="D59" s="1194" t="s">
        <v>428</v>
      </c>
      <c r="E59" s="1193" t="s">
        <v>546</v>
      </c>
      <c r="F59" s="1194" t="s">
        <v>547</v>
      </c>
      <c r="G59" s="1194" t="s">
        <v>563</v>
      </c>
      <c r="H59" s="794">
        <v>450</v>
      </c>
      <c r="I59" s="794">
        <v>300</v>
      </c>
      <c r="J59" s="794">
        <v>180</v>
      </c>
      <c r="K59" s="490">
        <v>1.1499999999999999</v>
      </c>
      <c r="L59" s="490">
        <v>1.1000000000000001</v>
      </c>
      <c r="M59" s="490">
        <v>1.05</v>
      </c>
      <c r="N59" s="787">
        <f>K59*H59</f>
        <v>517.5</v>
      </c>
      <c r="O59" s="787">
        <f t="shared" si="1"/>
        <v>330</v>
      </c>
      <c r="P59" s="787">
        <f t="shared" si="1"/>
        <v>189</v>
      </c>
      <c r="Q59" s="794">
        <v>530</v>
      </c>
      <c r="R59" s="794">
        <v>340</v>
      </c>
      <c r="S59" s="794">
        <v>200</v>
      </c>
      <c r="T59" s="794" t="s">
        <v>118</v>
      </c>
    </row>
    <row r="60" spans="1:23" s="26" customFormat="1" ht="30">
      <c r="A60" s="1195">
        <v>2.19</v>
      </c>
      <c r="B60" s="1120" t="s">
        <v>2056</v>
      </c>
      <c r="C60" s="1194"/>
      <c r="D60" s="1194"/>
      <c r="E60" s="1218" t="s">
        <v>2057</v>
      </c>
      <c r="F60" s="1194"/>
      <c r="G60" s="1194"/>
      <c r="H60" s="1210">
        <v>100</v>
      </c>
      <c r="I60" s="1211"/>
      <c r="J60" s="1211"/>
      <c r="K60" s="480">
        <v>1.05</v>
      </c>
      <c r="L60" s="480"/>
      <c r="M60" s="480"/>
      <c r="N60" s="815">
        <v>195.49999999999997</v>
      </c>
      <c r="O60" s="815">
        <v>99.000000000000014</v>
      </c>
      <c r="P60" s="815">
        <v>63</v>
      </c>
      <c r="Q60" s="815">
        <v>200</v>
      </c>
      <c r="R60" s="815">
        <v>100</v>
      </c>
      <c r="S60" s="815">
        <v>70</v>
      </c>
      <c r="T60" s="885" t="s">
        <v>2060</v>
      </c>
    </row>
    <row r="61" spans="1:23" s="26" customFormat="1" ht="30">
      <c r="A61" s="1197"/>
      <c r="B61" s="1112" t="s">
        <v>1237</v>
      </c>
      <c r="C61" s="1194"/>
      <c r="D61" s="1194"/>
      <c r="E61" s="1218"/>
      <c r="F61" s="1194"/>
      <c r="G61" s="1194"/>
      <c r="H61" s="772">
        <v>110</v>
      </c>
      <c r="I61" s="773">
        <v>60</v>
      </c>
      <c r="J61" s="773">
        <v>40</v>
      </c>
      <c r="K61" s="480" t="s">
        <v>1225</v>
      </c>
      <c r="L61" s="480" t="s">
        <v>1232</v>
      </c>
      <c r="M61" s="480" t="s">
        <v>1233</v>
      </c>
      <c r="N61" s="815"/>
      <c r="O61" s="815"/>
      <c r="P61" s="815"/>
      <c r="Q61" s="815"/>
      <c r="R61" s="815"/>
      <c r="S61" s="815"/>
      <c r="T61" s="885"/>
    </row>
    <row r="62" spans="1:23" s="26" customFormat="1" ht="30">
      <c r="A62" s="1197"/>
      <c r="B62" s="1112" t="s">
        <v>1238</v>
      </c>
      <c r="C62" s="1194"/>
      <c r="D62" s="1194"/>
      <c r="E62" s="1218"/>
      <c r="F62" s="1194"/>
      <c r="G62" s="1194"/>
      <c r="H62" s="772">
        <v>50</v>
      </c>
      <c r="I62" s="773">
        <v>40</v>
      </c>
      <c r="J62" s="773"/>
      <c r="K62" s="480" t="s">
        <v>1233</v>
      </c>
      <c r="L62" s="480" t="s">
        <v>1233</v>
      </c>
      <c r="M62" s="480"/>
      <c r="N62" s="815"/>
      <c r="O62" s="815"/>
      <c r="P62" s="815"/>
      <c r="Q62" s="815"/>
      <c r="R62" s="815"/>
      <c r="S62" s="815"/>
      <c r="T62" s="885"/>
    </row>
    <row r="63" spans="1:23" s="26" customFormat="1" ht="30">
      <c r="A63" s="1197"/>
      <c r="B63" s="1112" t="s">
        <v>1239</v>
      </c>
      <c r="C63" s="1194"/>
      <c r="D63" s="1194"/>
      <c r="E63" s="1218"/>
      <c r="F63" s="1194"/>
      <c r="G63" s="1194"/>
      <c r="H63" s="772">
        <v>40</v>
      </c>
      <c r="I63" s="773"/>
      <c r="J63" s="773"/>
      <c r="K63" s="480">
        <v>1.05</v>
      </c>
      <c r="L63" s="480"/>
      <c r="M63" s="480"/>
      <c r="N63" s="815"/>
      <c r="O63" s="815"/>
      <c r="P63" s="815"/>
      <c r="Q63" s="815"/>
      <c r="R63" s="815"/>
      <c r="S63" s="815"/>
      <c r="T63" s="885"/>
    </row>
    <row r="64" spans="1:23" s="26" customFormat="1" ht="30">
      <c r="A64" s="1197"/>
      <c r="B64" s="1112" t="s">
        <v>1240</v>
      </c>
      <c r="C64" s="1194"/>
      <c r="D64" s="1194"/>
      <c r="E64" s="1218"/>
      <c r="F64" s="1194"/>
      <c r="G64" s="1194"/>
      <c r="H64" s="772">
        <v>170</v>
      </c>
      <c r="I64" s="773">
        <v>90</v>
      </c>
      <c r="J64" s="773">
        <v>60</v>
      </c>
      <c r="K64" s="480" t="s">
        <v>1225</v>
      </c>
      <c r="L64" s="480" t="s">
        <v>1232</v>
      </c>
      <c r="M64" s="480" t="s">
        <v>1233</v>
      </c>
      <c r="N64" s="815"/>
      <c r="O64" s="815"/>
      <c r="P64" s="815"/>
      <c r="Q64" s="815"/>
      <c r="R64" s="815"/>
      <c r="S64" s="815"/>
      <c r="T64" s="885"/>
    </row>
    <row r="65" spans="1:20" s="26" customFormat="1" ht="30">
      <c r="A65" s="1197"/>
      <c r="B65" s="1112" t="s">
        <v>1241</v>
      </c>
      <c r="C65" s="1194"/>
      <c r="D65" s="1194"/>
      <c r="E65" s="1218"/>
      <c r="F65" s="1194"/>
      <c r="G65" s="1194"/>
      <c r="H65" s="772">
        <v>110</v>
      </c>
      <c r="I65" s="773">
        <v>70</v>
      </c>
      <c r="J65" s="773"/>
      <c r="K65" s="480" t="s">
        <v>1233</v>
      </c>
      <c r="L65" s="480" t="s">
        <v>1233</v>
      </c>
      <c r="M65" s="480"/>
      <c r="N65" s="815"/>
      <c r="O65" s="815"/>
      <c r="P65" s="815"/>
      <c r="Q65" s="815"/>
      <c r="R65" s="815"/>
      <c r="S65" s="815"/>
      <c r="T65" s="885"/>
    </row>
    <row r="66" spans="1:20" s="26" customFormat="1" ht="30">
      <c r="A66" s="1199"/>
      <c r="B66" s="1112" t="s">
        <v>1242</v>
      </c>
      <c r="C66" s="1194"/>
      <c r="D66" s="1194"/>
      <c r="E66" s="1218"/>
      <c r="F66" s="1194"/>
      <c r="G66" s="1194"/>
      <c r="H66" s="772">
        <v>40</v>
      </c>
      <c r="I66" s="773"/>
      <c r="J66" s="773"/>
      <c r="K66" s="480" t="s">
        <v>1236</v>
      </c>
      <c r="L66" s="480"/>
      <c r="M66" s="480"/>
      <c r="N66" s="815"/>
      <c r="O66" s="815"/>
      <c r="P66" s="815"/>
      <c r="Q66" s="815"/>
      <c r="R66" s="815"/>
      <c r="S66" s="815"/>
      <c r="T66" s="885"/>
    </row>
    <row r="67" spans="1:20" s="26" customFormat="1" ht="15.75">
      <c r="B67" s="27"/>
      <c r="C67" s="168"/>
      <c r="D67" s="168"/>
      <c r="E67" s="156"/>
      <c r="F67" s="156"/>
      <c r="G67" s="156"/>
      <c r="H67" s="156"/>
      <c r="I67" s="156"/>
      <c r="J67" s="156"/>
      <c r="K67" s="713"/>
      <c r="L67" s="713"/>
      <c r="M67" s="713"/>
      <c r="N67"/>
      <c r="O67"/>
      <c r="P67"/>
      <c r="Q67" s="156"/>
    </row>
    <row r="68" spans="1:20" s="26" customFormat="1" ht="15.75">
      <c r="B68" s="27"/>
      <c r="C68" s="168"/>
      <c r="D68" s="168"/>
      <c r="E68" s="156"/>
      <c r="F68" s="156"/>
      <c r="G68" s="156"/>
      <c r="H68" s="156"/>
      <c r="I68" s="156"/>
      <c r="J68" s="156"/>
      <c r="K68" s="713"/>
      <c r="L68" s="713"/>
      <c r="M68" s="713"/>
      <c r="N68"/>
      <c r="O68"/>
      <c r="P68"/>
      <c r="Q68" s="156"/>
    </row>
    <row r="69" spans="1:20" s="26" customFormat="1" ht="15.75">
      <c r="B69" s="27"/>
      <c r="C69" s="168"/>
      <c r="D69" s="168"/>
      <c r="E69" s="156"/>
      <c r="F69" s="156"/>
      <c r="G69" s="156"/>
      <c r="H69" s="156"/>
      <c r="I69" s="156"/>
      <c r="J69" s="156"/>
      <c r="K69" s="713"/>
      <c r="L69" s="713"/>
      <c r="M69" s="713"/>
      <c r="N69"/>
      <c r="O69"/>
      <c r="P69"/>
      <c r="Q69" s="156"/>
    </row>
    <row r="70" spans="1:20" s="26" customFormat="1" ht="15.75">
      <c r="B70" s="27"/>
      <c r="C70" s="168"/>
      <c r="D70" s="168"/>
      <c r="E70" s="156"/>
      <c r="F70" s="156"/>
      <c r="G70" s="156"/>
      <c r="H70" s="156"/>
      <c r="I70" s="156"/>
      <c r="J70" s="156"/>
      <c r="K70" s="713"/>
      <c r="L70" s="713"/>
      <c r="M70" s="713"/>
      <c r="N70"/>
      <c r="O70"/>
      <c r="P70"/>
      <c r="Q70" s="156"/>
    </row>
    <row r="71" spans="1:20" s="26" customFormat="1" ht="15.75">
      <c r="B71" s="27"/>
      <c r="C71" s="168"/>
      <c r="D71" s="168"/>
      <c r="E71" s="156"/>
      <c r="F71" s="156"/>
      <c r="G71" s="156"/>
      <c r="H71" s="156"/>
      <c r="I71" s="156"/>
      <c r="J71" s="156"/>
      <c r="K71" s="713"/>
      <c r="L71" s="713"/>
      <c r="M71" s="713"/>
      <c r="N71"/>
      <c r="O71"/>
      <c r="P71"/>
      <c r="Q71" s="156"/>
    </row>
    <row r="72" spans="1:20" s="26" customFormat="1" ht="15.75">
      <c r="B72" s="27"/>
      <c r="C72" s="168"/>
      <c r="D72" s="168"/>
      <c r="E72" s="156"/>
      <c r="F72" s="156"/>
      <c r="G72" s="156"/>
      <c r="H72" s="156"/>
      <c r="I72" s="156"/>
      <c r="J72" s="156"/>
      <c r="K72" s="713"/>
      <c r="L72" s="713"/>
      <c r="M72" s="713"/>
      <c r="N72"/>
      <c r="O72"/>
      <c r="P72"/>
      <c r="Q72" s="156"/>
    </row>
    <row r="73" spans="1:20" s="26" customFormat="1" ht="15.75">
      <c r="B73" s="27"/>
      <c r="C73" s="168"/>
      <c r="D73" s="168"/>
      <c r="E73" s="156"/>
      <c r="F73" s="156"/>
      <c r="G73" s="156"/>
      <c r="H73" s="156"/>
      <c r="I73" s="156"/>
      <c r="J73" s="156"/>
      <c r="K73" s="713"/>
      <c r="L73" s="713"/>
      <c r="M73" s="713"/>
      <c r="N73"/>
      <c r="O73"/>
      <c r="P73"/>
      <c r="Q73" s="156"/>
    </row>
    <row r="74" spans="1:20" s="26" customFormat="1" ht="15.75">
      <c r="B74" s="27"/>
      <c r="C74" s="168"/>
      <c r="D74" s="168"/>
      <c r="E74" s="156"/>
      <c r="F74" s="156"/>
      <c r="G74" s="156"/>
      <c r="H74" s="156"/>
      <c r="I74" s="156"/>
      <c r="J74" s="156"/>
      <c r="K74" s="713"/>
      <c r="L74" s="713"/>
      <c r="M74" s="713"/>
      <c r="N74"/>
      <c r="O74"/>
      <c r="P74"/>
      <c r="Q74" s="156"/>
    </row>
    <row r="75" spans="1:20" s="26" customFormat="1" ht="15.75">
      <c r="B75" s="27"/>
      <c r="C75" s="168"/>
      <c r="D75" s="168"/>
      <c r="E75" s="156"/>
      <c r="F75" s="156"/>
      <c r="G75" s="156"/>
      <c r="H75" s="156"/>
      <c r="I75" s="156"/>
      <c r="J75" s="156"/>
      <c r="K75" s="713"/>
      <c r="L75" s="713"/>
      <c r="M75" s="713"/>
      <c r="N75"/>
      <c r="O75"/>
      <c r="P75"/>
      <c r="Q75" s="156"/>
    </row>
    <row r="76" spans="1:20" s="26" customFormat="1" ht="15.75">
      <c r="B76" s="27"/>
      <c r="C76" s="168"/>
      <c r="D76" s="168"/>
      <c r="E76" s="156"/>
      <c r="F76" s="156"/>
      <c r="G76" s="156"/>
      <c r="H76" s="156"/>
      <c r="I76" s="156"/>
      <c r="J76" s="156"/>
      <c r="K76" s="713"/>
      <c r="L76" s="713"/>
      <c r="M76" s="713"/>
      <c r="N76"/>
      <c r="O76"/>
      <c r="P76"/>
      <c r="Q76" s="156"/>
    </row>
    <row r="77" spans="1:20" s="26" customFormat="1" ht="15.75">
      <c r="B77" s="27"/>
      <c r="C77" s="168"/>
      <c r="D77" s="168"/>
      <c r="E77" s="156"/>
      <c r="F77" s="156"/>
      <c r="G77" s="156"/>
      <c r="H77" s="156"/>
      <c r="I77" s="156"/>
      <c r="J77" s="156"/>
      <c r="K77" s="713"/>
      <c r="L77" s="713"/>
      <c r="M77" s="713"/>
      <c r="N77"/>
      <c r="O77"/>
      <c r="P77"/>
      <c r="Q77" s="156"/>
    </row>
    <row r="78" spans="1:20" s="26" customFormat="1" ht="15.75">
      <c r="B78" s="27"/>
      <c r="C78" s="168"/>
      <c r="D78" s="168"/>
      <c r="E78" s="156"/>
      <c r="F78" s="156"/>
      <c r="G78" s="156"/>
      <c r="H78" s="156"/>
      <c r="I78" s="156"/>
      <c r="J78" s="156"/>
      <c r="K78" s="713"/>
      <c r="L78" s="713"/>
      <c r="M78" s="713"/>
      <c r="N78"/>
      <c r="O78"/>
      <c r="P78"/>
      <c r="Q78" s="156"/>
    </row>
    <row r="79" spans="1:20" s="26" customFormat="1" ht="15.75">
      <c r="B79" s="27"/>
      <c r="C79" s="168"/>
      <c r="D79" s="168"/>
      <c r="E79" s="156"/>
      <c r="F79" s="156"/>
      <c r="G79" s="156"/>
      <c r="H79" s="156"/>
      <c r="I79" s="156"/>
      <c r="J79" s="156"/>
      <c r="K79" s="713"/>
      <c r="L79" s="713"/>
      <c r="M79" s="713"/>
      <c r="N79"/>
      <c r="O79"/>
      <c r="P79"/>
      <c r="Q79" s="156"/>
    </row>
    <row r="80" spans="1:20" s="26" customFormat="1" ht="15.75">
      <c r="B80" s="27"/>
      <c r="C80" s="168"/>
      <c r="D80" s="168"/>
      <c r="E80" s="156"/>
      <c r="F80" s="156"/>
      <c r="G80" s="156"/>
      <c r="H80" s="156"/>
      <c r="I80" s="156"/>
      <c r="J80" s="156"/>
      <c r="K80" s="713"/>
      <c r="L80" s="713"/>
      <c r="M80" s="713"/>
      <c r="N80"/>
      <c r="O80"/>
      <c r="P80"/>
      <c r="Q80" s="156"/>
    </row>
    <row r="81" spans="2:17" s="26" customFormat="1" ht="15.75">
      <c r="B81" s="27"/>
      <c r="C81" s="168"/>
      <c r="D81" s="168"/>
      <c r="E81" s="156"/>
      <c r="F81" s="156"/>
      <c r="G81" s="156"/>
      <c r="H81" s="156"/>
      <c r="I81" s="156"/>
      <c r="J81" s="156"/>
      <c r="K81" s="713"/>
      <c r="L81" s="713"/>
      <c r="M81" s="713"/>
      <c r="N81"/>
      <c r="O81"/>
      <c r="P81"/>
      <c r="Q81" s="156"/>
    </row>
    <row r="82" spans="2:17" s="26" customFormat="1" ht="15.75">
      <c r="B82" s="27"/>
      <c r="C82" s="168"/>
      <c r="D82" s="168"/>
      <c r="E82" s="156"/>
      <c r="F82" s="156"/>
      <c r="G82" s="156"/>
      <c r="H82" s="156"/>
      <c r="I82" s="156"/>
      <c r="J82" s="156"/>
      <c r="K82" s="713"/>
      <c r="L82" s="713"/>
      <c r="M82" s="713"/>
      <c r="N82"/>
      <c r="O82"/>
      <c r="P82"/>
      <c r="Q82" s="156"/>
    </row>
    <row r="83" spans="2:17" s="26" customFormat="1" ht="15.75">
      <c r="B83" s="27"/>
      <c r="C83" s="168"/>
      <c r="D83" s="168"/>
      <c r="E83" s="156"/>
      <c r="F83" s="156"/>
      <c r="G83" s="156"/>
      <c r="H83" s="156"/>
      <c r="I83" s="156"/>
      <c r="J83" s="156"/>
      <c r="K83" s="713"/>
      <c r="L83" s="713"/>
      <c r="M83" s="713"/>
      <c r="N83"/>
      <c r="O83"/>
      <c r="P83"/>
      <c r="Q83" s="156"/>
    </row>
    <row r="84" spans="2:17" s="26" customFormat="1" ht="15.75">
      <c r="B84" s="27"/>
      <c r="C84" s="168"/>
      <c r="D84" s="168"/>
      <c r="E84" s="156"/>
      <c r="F84" s="156"/>
      <c r="G84" s="156"/>
      <c r="H84" s="156"/>
      <c r="I84" s="156"/>
      <c r="J84" s="156"/>
      <c r="K84" s="713"/>
      <c r="L84" s="713"/>
      <c r="M84" s="713"/>
      <c r="N84"/>
      <c r="O84"/>
      <c r="P84"/>
      <c r="Q84" s="156"/>
    </row>
    <row r="85" spans="2:17" s="26" customFormat="1" ht="15.75">
      <c r="B85" s="27"/>
      <c r="C85" s="168"/>
      <c r="D85" s="168"/>
      <c r="E85" s="156"/>
      <c r="F85" s="156"/>
      <c r="G85" s="156"/>
      <c r="H85" s="156"/>
      <c r="I85" s="156"/>
      <c r="J85" s="156"/>
      <c r="K85" s="713"/>
      <c r="L85" s="713"/>
      <c r="M85" s="713"/>
      <c r="N85"/>
      <c r="O85"/>
      <c r="P85"/>
      <c r="Q85" s="156"/>
    </row>
    <row r="86" spans="2:17" s="26" customFormat="1" ht="15.75">
      <c r="B86" s="27"/>
      <c r="C86" s="168"/>
      <c r="D86" s="168"/>
      <c r="E86" s="156"/>
      <c r="F86" s="156"/>
      <c r="G86" s="156"/>
      <c r="H86" s="156"/>
      <c r="I86" s="156"/>
      <c r="J86" s="156"/>
      <c r="K86" s="713"/>
      <c r="L86" s="713"/>
      <c r="M86" s="713"/>
      <c r="N86"/>
      <c r="O86"/>
      <c r="P86"/>
      <c r="Q86" s="156"/>
    </row>
    <row r="87" spans="2:17" s="26" customFormat="1" ht="15.75">
      <c r="B87" s="27"/>
      <c r="C87" s="168"/>
      <c r="D87" s="168"/>
      <c r="E87" s="156"/>
      <c r="F87" s="156"/>
      <c r="G87" s="156"/>
      <c r="H87" s="156"/>
      <c r="I87" s="156"/>
      <c r="J87" s="156"/>
      <c r="K87" s="713"/>
      <c r="L87" s="713"/>
      <c r="M87" s="713"/>
      <c r="N87"/>
      <c r="O87"/>
      <c r="P87"/>
      <c r="Q87" s="156"/>
    </row>
    <row r="88" spans="2:17" s="26" customFormat="1" ht="15.75">
      <c r="B88" s="27"/>
      <c r="C88" s="168"/>
      <c r="D88" s="168"/>
      <c r="E88" s="156"/>
      <c r="F88" s="156"/>
      <c r="G88" s="156"/>
      <c r="H88" s="156"/>
      <c r="I88" s="156"/>
      <c r="J88" s="156"/>
      <c r="K88" s="713"/>
      <c r="L88" s="713"/>
      <c r="M88" s="713"/>
      <c r="N88"/>
      <c r="O88"/>
      <c r="P88"/>
      <c r="Q88" s="156"/>
    </row>
    <row r="89" spans="2:17" s="26" customFormat="1" ht="15.75">
      <c r="B89" s="27"/>
      <c r="C89" s="168"/>
      <c r="D89" s="168"/>
      <c r="E89" s="156"/>
      <c r="F89" s="156"/>
      <c r="G89" s="156"/>
      <c r="H89" s="156"/>
      <c r="I89" s="156"/>
      <c r="J89" s="156"/>
      <c r="K89" s="713"/>
      <c r="L89" s="713"/>
      <c r="M89" s="713"/>
      <c r="N89"/>
      <c r="O89"/>
      <c r="P89"/>
      <c r="Q89" s="156"/>
    </row>
    <row r="90" spans="2:17" s="26" customFormat="1" ht="15.75">
      <c r="B90" s="27"/>
      <c r="C90" s="168"/>
      <c r="D90" s="168"/>
      <c r="E90" s="156"/>
      <c r="F90" s="156"/>
      <c r="G90" s="156"/>
      <c r="H90" s="156"/>
      <c r="I90" s="156"/>
      <c r="J90" s="156"/>
      <c r="K90" s="713"/>
      <c r="L90" s="713"/>
      <c r="M90" s="713"/>
      <c r="N90"/>
      <c r="O90"/>
      <c r="P90"/>
      <c r="Q90" s="156"/>
    </row>
    <row r="91" spans="2:17" s="26" customFormat="1" ht="15.75">
      <c r="B91" s="27"/>
      <c r="C91" s="168"/>
      <c r="D91" s="168"/>
      <c r="E91" s="156"/>
      <c r="F91" s="156"/>
      <c r="G91" s="156"/>
      <c r="H91" s="156"/>
      <c r="I91" s="156"/>
      <c r="J91" s="156"/>
      <c r="K91" s="713"/>
      <c r="L91" s="713"/>
      <c r="M91" s="713"/>
      <c r="N91"/>
      <c r="O91"/>
      <c r="P91"/>
      <c r="Q91" s="156"/>
    </row>
    <row r="92" spans="2:17" s="26" customFormat="1" ht="15.75">
      <c r="B92" s="27"/>
      <c r="C92" s="168"/>
      <c r="D92" s="168"/>
      <c r="E92" s="156"/>
      <c r="F92" s="156"/>
      <c r="G92" s="156"/>
      <c r="H92" s="156"/>
      <c r="I92" s="156"/>
      <c r="J92" s="156"/>
      <c r="K92" s="713"/>
      <c r="L92" s="713"/>
      <c r="M92" s="713"/>
      <c r="N92"/>
      <c r="O92"/>
      <c r="P92"/>
      <c r="Q92" s="156"/>
    </row>
    <row r="93" spans="2:17" s="26" customFormat="1" ht="15.75">
      <c r="B93" s="27"/>
      <c r="C93" s="168"/>
      <c r="D93" s="168"/>
      <c r="E93" s="156"/>
      <c r="F93" s="156"/>
      <c r="G93" s="156"/>
      <c r="H93" s="156"/>
      <c r="I93" s="156"/>
      <c r="J93" s="156"/>
      <c r="K93" s="713"/>
      <c r="L93" s="713"/>
      <c r="M93" s="713"/>
      <c r="N93"/>
      <c r="O93"/>
      <c r="P93"/>
      <c r="Q93" s="156"/>
    </row>
    <row r="94" spans="2:17" s="26" customFormat="1" ht="15.75">
      <c r="B94" s="27"/>
      <c r="C94" s="168"/>
      <c r="D94" s="168"/>
      <c r="E94" s="156"/>
      <c r="F94" s="156"/>
      <c r="G94" s="156"/>
      <c r="H94" s="156"/>
      <c r="I94" s="156"/>
      <c r="J94" s="156"/>
      <c r="K94" s="713"/>
      <c r="L94" s="713"/>
      <c r="M94" s="713"/>
      <c r="N94"/>
      <c r="O94"/>
      <c r="P94"/>
      <c r="Q94" s="156"/>
    </row>
    <row r="95" spans="2:17" s="26" customFormat="1" ht="15.75">
      <c r="B95" s="27"/>
      <c r="C95" s="168"/>
      <c r="D95" s="168"/>
      <c r="E95" s="156"/>
      <c r="F95" s="156"/>
      <c r="G95" s="156"/>
      <c r="H95" s="156"/>
      <c r="I95" s="156"/>
      <c r="J95" s="156"/>
      <c r="K95" s="713"/>
      <c r="L95" s="713"/>
      <c r="M95" s="713"/>
      <c r="N95"/>
      <c r="O95"/>
      <c r="P95"/>
      <c r="Q95" s="156"/>
    </row>
    <row r="96" spans="2:17" s="26" customFormat="1" ht="15.75">
      <c r="B96" s="27"/>
      <c r="C96" s="168"/>
      <c r="D96" s="168"/>
      <c r="E96" s="156"/>
      <c r="F96" s="156"/>
      <c r="G96" s="156"/>
      <c r="H96" s="156"/>
      <c r="I96" s="156"/>
      <c r="J96" s="156"/>
      <c r="K96" s="713"/>
      <c r="L96" s="713"/>
      <c r="M96" s="713"/>
      <c r="N96"/>
      <c r="O96"/>
      <c r="P96"/>
      <c r="Q96" s="156"/>
    </row>
    <row r="97" spans="2:17" s="26" customFormat="1" ht="15.75">
      <c r="B97" s="27"/>
      <c r="C97" s="168"/>
      <c r="D97" s="168"/>
      <c r="E97" s="156"/>
      <c r="F97" s="156"/>
      <c r="G97" s="156"/>
      <c r="H97" s="156"/>
      <c r="I97" s="156"/>
      <c r="J97" s="156"/>
      <c r="K97" s="713"/>
      <c r="L97" s="713"/>
      <c r="M97" s="713"/>
      <c r="N97"/>
      <c r="O97"/>
      <c r="P97"/>
      <c r="Q97" s="156"/>
    </row>
    <row r="98" spans="2:17" s="26" customFormat="1" ht="15.75">
      <c r="B98" s="27"/>
      <c r="C98" s="168"/>
      <c r="D98" s="168"/>
      <c r="E98" s="156"/>
      <c r="F98" s="156"/>
      <c r="G98" s="156"/>
      <c r="H98" s="156"/>
      <c r="I98" s="156"/>
      <c r="J98" s="156"/>
      <c r="K98" s="713"/>
      <c r="L98" s="713"/>
      <c r="M98" s="713"/>
      <c r="N98"/>
      <c r="O98"/>
      <c r="P98"/>
      <c r="Q98" s="156"/>
    </row>
    <row r="99" spans="2:17" s="26" customFormat="1" ht="15.75">
      <c r="B99" s="27"/>
      <c r="C99" s="168"/>
      <c r="D99" s="168"/>
      <c r="E99" s="156"/>
      <c r="F99" s="156"/>
      <c r="G99" s="156"/>
      <c r="H99" s="156"/>
      <c r="I99" s="156"/>
      <c r="J99" s="156"/>
      <c r="K99" s="713"/>
      <c r="L99" s="713"/>
      <c r="M99" s="713"/>
      <c r="N99"/>
      <c r="O99"/>
      <c r="P99"/>
      <c r="Q99" s="156"/>
    </row>
    <row r="100" spans="2:17" s="26" customFormat="1" ht="15.75">
      <c r="B100" s="27"/>
      <c r="C100" s="168"/>
      <c r="D100" s="168"/>
      <c r="E100" s="156"/>
      <c r="F100" s="156"/>
      <c r="G100" s="156"/>
      <c r="H100" s="156"/>
      <c r="I100" s="156"/>
      <c r="J100" s="156"/>
      <c r="K100" s="713"/>
      <c r="L100" s="713"/>
      <c r="M100" s="713"/>
      <c r="N100"/>
      <c r="O100"/>
      <c r="P100"/>
      <c r="Q100" s="156"/>
    </row>
    <row r="101" spans="2:17" s="26" customFormat="1" ht="15.75">
      <c r="B101" s="27"/>
      <c r="C101" s="168"/>
      <c r="D101" s="168"/>
      <c r="E101" s="156"/>
      <c r="F101" s="156"/>
      <c r="G101" s="156"/>
      <c r="H101" s="156"/>
      <c r="I101" s="156"/>
      <c r="J101" s="156"/>
      <c r="K101" s="713"/>
      <c r="L101" s="713"/>
      <c r="M101" s="713"/>
      <c r="N101"/>
      <c r="O101"/>
      <c r="P101"/>
      <c r="Q101" s="156"/>
    </row>
    <row r="102" spans="2:17" s="26" customFormat="1" ht="15.75">
      <c r="B102" s="27"/>
      <c r="C102" s="168"/>
      <c r="D102" s="168"/>
      <c r="E102" s="156"/>
      <c r="F102" s="156"/>
      <c r="G102" s="156"/>
      <c r="H102" s="156"/>
      <c r="I102" s="156"/>
      <c r="J102" s="156"/>
      <c r="K102" s="713"/>
      <c r="L102" s="713"/>
      <c r="M102" s="713"/>
      <c r="N102"/>
      <c r="O102"/>
      <c r="P102"/>
      <c r="Q102" s="156"/>
    </row>
    <row r="103" spans="2:17" s="26" customFormat="1" ht="15.75">
      <c r="B103" s="27"/>
      <c r="C103" s="168"/>
      <c r="D103" s="168"/>
      <c r="E103" s="156"/>
      <c r="F103" s="156"/>
      <c r="G103" s="156"/>
      <c r="H103" s="156"/>
      <c r="I103" s="156"/>
      <c r="J103" s="156"/>
      <c r="K103" s="713"/>
      <c r="L103" s="713"/>
      <c r="M103" s="713"/>
      <c r="N103"/>
      <c r="O103"/>
      <c r="P103"/>
      <c r="Q103" s="156"/>
    </row>
    <row r="104" spans="2:17" s="26" customFormat="1" ht="15.75">
      <c r="B104" s="27"/>
      <c r="C104" s="168"/>
      <c r="D104" s="168"/>
      <c r="E104" s="156"/>
      <c r="F104" s="156"/>
      <c r="G104" s="156"/>
      <c r="H104" s="156"/>
      <c r="I104" s="156"/>
      <c r="J104" s="156"/>
      <c r="K104" s="713"/>
      <c r="L104" s="713"/>
      <c r="M104" s="713"/>
      <c r="N104"/>
      <c r="O104"/>
      <c r="P104"/>
      <c r="Q104" s="156"/>
    </row>
    <row r="105" spans="2:17" s="26" customFormat="1" ht="15.75">
      <c r="B105" s="27"/>
      <c r="C105" s="168"/>
      <c r="D105" s="168"/>
      <c r="E105" s="156"/>
      <c r="F105" s="156"/>
      <c r="G105" s="156"/>
      <c r="H105" s="156"/>
      <c r="I105" s="156"/>
      <c r="J105" s="156"/>
      <c r="K105" s="713"/>
      <c r="L105" s="713"/>
      <c r="M105" s="713"/>
      <c r="N105"/>
      <c r="O105"/>
      <c r="P105"/>
      <c r="Q105" s="156"/>
    </row>
    <row r="106" spans="2:17" s="26" customFormat="1" ht="15.75">
      <c r="B106" s="27"/>
      <c r="C106" s="168"/>
      <c r="D106" s="168"/>
      <c r="E106" s="156"/>
      <c r="F106" s="156"/>
      <c r="G106" s="156"/>
      <c r="H106" s="156"/>
      <c r="I106" s="156"/>
      <c r="J106" s="156"/>
      <c r="K106" s="713"/>
      <c r="L106" s="713"/>
      <c r="M106" s="713"/>
      <c r="N106"/>
      <c r="O106"/>
      <c r="P106"/>
      <c r="Q106" s="156"/>
    </row>
    <row r="107" spans="2:17" s="26" customFormat="1" ht="15.75">
      <c r="B107" s="27"/>
      <c r="C107" s="168"/>
      <c r="D107" s="168"/>
      <c r="E107" s="156"/>
      <c r="F107" s="156"/>
      <c r="G107" s="156"/>
      <c r="H107" s="156"/>
      <c r="I107" s="156"/>
      <c r="J107" s="156"/>
      <c r="K107" s="713"/>
      <c r="L107" s="713"/>
      <c r="M107" s="713"/>
      <c r="N107"/>
      <c r="O107"/>
      <c r="P107"/>
      <c r="Q107" s="156"/>
    </row>
    <row r="108" spans="2:17" s="26" customFormat="1" ht="15.75">
      <c r="B108" s="27"/>
      <c r="C108" s="168"/>
      <c r="D108" s="168"/>
      <c r="E108" s="156"/>
      <c r="F108" s="156"/>
      <c r="G108" s="156"/>
      <c r="H108" s="156"/>
      <c r="I108" s="156"/>
      <c r="J108" s="156"/>
      <c r="K108" s="713"/>
      <c r="L108" s="713"/>
      <c r="M108" s="713"/>
      <c r="N108"/>
      <c r="O108"/>
      <c r="P108"/>
      <c r="Q108" s="156"/>
    </row>
    <row r="109" spans="2:17" s="26" customFormat="1" ht="15.75">
      <c r="B109" s="27"/>
      <c r="C109" s="168"/>
      <c r="D109" s="168"/>
      <c r="E109" s="156"/>
      <c r="F109" s="156"/>
      <c r="G109" s="156"/>
      <c r="H109" s="156"/>
      <c r="I109" s="156"/>
      <c r="J109" s="156"/>
      <c r="K109" s="713"/>
      <c r="L109" s="713"/>
      <c r="M109" s="713"/>
      <c r="N109"/>
      <c r="O109"/>
      <c r="P109"/>
      <c r="Q109" s="156"/>
    </row>
    <row r="110" spans="2:17" s="26" customFormat="1" ht="15.75">
      <c r="B110" s="27"/>
      <c r="C110" s="168"/>
      <c r="D110" s="168"/>
      <c r="E110" s="156"/>
      <c r="F110" s="156"/>
      <c r="G110" s="156"/>
      <c r="H110" s="156"/>
      <c r="I110" s="156"/>
      <c r="J110" s="156"/>
      <c r="K110" s="713"/>
      <c r="L110" s="713"/>
      <c r="M110" s="713"/>
      <c r="N110"/>
      <c r="O110"/>
      <c r="P110"/>
      <c r="Q110" s="156"/>
    </row>
    <row r="111" spans="2:17" s="26" customFormat="1" ht="15.75">
      <c r="B111" s="27"/>
      <c r="C111" s="168"/>
      <c r="D111" s="168"/>
      <c r="E111" s="156"/>
      <c r="F111" s="156"/>
      <c r="G111" s="156"/>
      <c r="H111" s="156"/>
      <c r="I111" s="156"/>
      <c r="J111" s="156"/>
      <c r="K111" s="713"/>
      <c r="L111" s="713"/>
      <c r="M111" s="713"/>
      <c r="N111"/>
      <c r="O111"/>
      <c r="P111"/>
      <c r="Q111" s="156"/>
    </row>
    <row r="112" spans="2:17" s="26" customFormat="1" ht="15.75">
      <c r="B112" s="27"/>
      <c r="C112" s="168"/>
      <c r="D112" s="168"/>
      <c r="E112" s="156"/>
      <c r="F112" s="156"/>
      <c r="G112" s="156"/>
      <c r="H112" s="156"/>
      <c r="I112" s="156"/>
      <c r="J112" s="156"/>
      <c r="K112" s="713"/>
      <c r="L112" s="713"/>
      <c r="M112" s="713"/>
      <c r="N112"/>
      <c r="O112"/>
      <c r="P112"/>
      <c r="Q112" s="156"/>
    </row>
    <row r="113" spans="2:17" s="26" customFormat="1" ht="15.75">
      <c r="B113" s="27"/>
      <c r="C113" s="168"/>
      <c r="D113" s="168"/>
      <c r="E113" s="156"/>
      <c r="F113" s="156"/>
      <c r="G113" s="156"/>
      <c r="H113" s="156"/>
      <c r="I113" s="156"/>
      <c r="J113" s="156"/>
      <c r="K113" s="713"/>
      <c r="L113" s="713"/>
      <c r="M113" s="713"/>
      <c r="N113"/>
      <c r="O113"/>
      <c r="P113"/>
      <c r="Q113" s="156"/>
    </row>
    <row r="114" spans="2:17" s="26" customFormat="1" ht="15.75">
      <c r="B114" s="27"/>
      <c r="C114" s="168"/>
      <c r="D114" s="168"/>
      <c r="E114" s="156"/>
      <c r="F114" s="156"/>
      <c r="G114" s="156"/>
      <c r="H114" s="156"/>
      <c r="I114" s="156"/>
      <c r="J114" s="156"/>
      <c r="K114" s="713"/>
      <c r="L114" s="713"/>
      <c r="M114" s="713"/>
      <c r="N114"/>
      <c r="O114"/>
      <c r="P114"/>
      <c r="Q114" s="156"/>
    </row>
    <row r="115" spans="2:17" s="26" customFormat="1" ht="15.75">
      <c r="B115" s="27"/>
      <c r="C115" s="168"/>
      <c r="D115" s="168"/>
      <c r="E115" s="156"/>
      <c r="F115" s="156"/>
      <c r="G115" s="156"/>
      <c r="H115" s="156"/>
      <c r="I115" s="156"/>
      <c r="J115" s="156"/>
      <c r="K115" s="713"/>
      <c r="L115" s="713"/>
      <c r="M115" s="713"/>
      <c r="N115"/>
      <c r="O115"/>
      <c r="P115"/>
      <c r="Q115" s="156"/>
    </row>
    <row r="116" spans="2:17" s="26" customFormat="1" ht="15.75">
      <c r="B116" s="27"/>
      <c r="C116" s="168"/>
      <c r="D116" s="168"/>
      <c r="E116" s="156"/>
      <c r="F116" s="156"/>
      <c r="G116" s="156"/>
      <c r="H116" s="156"/>
      <c r="I116" s="156"/>
      <c r="J116" s="156"/>
      <c r="K116" s="713"/>
      <c r="L116" s="713"/>
      <c r="M116" s="713"/>
      <c r="N116"/>
      <c r="O116"/>
      <c r="P116"/>
      <c r="Q116" s="156"/>
    </row>
    <row r="117" spans="2:17" s="26" customFormat="1" ht="15.75">
      <c r="B117" s="27"/>
      <c r="C117" s="168"/>
      <c r="D117" s="168"/>
      <c r="E117" s="156"/>
      <c r="F117" s="156"/>
      <c r="G117" s="156"/>
      <c r="H117" s="156"/>
      <c r="I117" s="156"/>
      <c r="J117" s="156"/>
      <c r="K117" s="713"/>
      <c r="L117" s="713"/>
      <c r="M117" s="713"/>
      <c r="N117"/>
      <c r="O117"/>
      <c r="P117"/>
      <c r="Q117" s="156"/>
    </row>
    <row r="118" spans="2:17" s="26" customFormat="1" ht="15.75">
      <c r="B118" s="27"/>
      <c r="C118" s="168"/>
      <c r="D118" s="168"/>
      <c r="E118" s="156"/>
      <c r="F118" s="156"/>
      <c r="G118" s="156"/>
      <c r="H118" s="156"/>
      <c r="I118" s="156"/>
      <c r="J118" s="156"/>
      <c r="K118" s="713"/>
      <c r="L118" s="713"/>
      <c r="M118" s="713"/>
      <c r="N118"/>
      <c r="O118"/>
      <c r="P118"/>
      <c r="Q118" s="156"/>
    </row>
    <row r="119" spans="2:17" s="26" customFormat="1" ht="15.75">
      <c r="B119" s="27"/>
      <c r="C119" s="168"/>
      <c r="D119" s="168"/>
      <c r="E119" s="156"/>
      <c r="F119" s="156"/>
      <c r="G119" s="156"/>
      <c r="H119" s="156"/>
      <c r="I119" s="156"/>
      <c r="J119" s="156"/>
      <c r="K119" s="713"/>
      <c r="L119" s="713"/>
      <c r="M119" s="713"/>
      <c r="N119"/>
      <c r="O119"/>
      <c r="P119"/>
      <c r="Q119" s="156"/>
    </row>
    <row r="120" spans="2:17" s="26" customFormat="1" ht="15.75">
      <c r="B120" s="27"/>
      <c r="C120" s="168"/>
      <c r="D120" s="168"/>
      <c r="E120" s="156"/>
      <c r="F120" s="156"/>
      <c r="G120" s="156"/>
      <c r="H120" s="156"/>
      <c r="I120" s="156"/>
      <c r="J120" s="156"/>
      <c r="K120" s="713"/>
      <c r="L120" s="713"/>
      <c r="M120" s="713"/>
      <c r="N120"/>
      <c r="O120"/>
      <c r="P120"/>
      <c r="Q120" s="156"/>
    </row>
    <row r="121" spans="2:17" s="26" customFormat="1" ht="15.75">
      <c r="B121" s="27"/>
      <c r="C121" s="168"/>
      <c r="D121" s="168"/>
      <c r="E121" s="156"/>
      <c r="F121" s="156"/>
      <c r="G121" s="156"/>
      <c r="H121" s="156"/>
      <c r="I121" s="156"/>
      <c r="J121" s="156"/>
      <c r="K121" s="713"/>
      <c r="L121" s="713"/>
      <c r="M121" s="713"/>
      <c r="N121"/>
      <c r="O121"/>
      <c r="P121"/>
      <c r="Q121" s="156"/>
    </row>
    <row r="122" spans="2:17" s="26" customFormat="1" ht="15.75">
      <c r="B122" s="27"/>
      <c r="C122" s="168"/>
      <c r="D122" s="168"/>
      <c r="E122" s="156"/>
      <c r="F122" s="156"/>
      <c r="G122" s="156"/>
      <c r="H122" s="156"/>
      <c r="I122" s="156"/>
      <c r="J122" s="156"/>
      <c r="K122" s="713"/>
      <c r="L122" s="713"/>
      <c r="M122" s="713"/>
      <c r="N122"/>
      <c r="O122"/>
      <c r="P122"/>
      <c r="Q122" s="156"/>
    </row>
    <row r="123" spans="2:17" s="26" customFormat="1" ht="15.75">
      <c r="B123" s="27"/>
      <c r="C123" s="168"/>
      <c r="D123" s="168"/>
      <c r="E123" s="156"/>
      <c r="F123" s="156"/>
      <c r="G123" s="156"/>
      <c r="H123" s="156"/>
      <c r="I123" s="156"/>
      <c r="J123" s="156"/>
      <c r="K123" s="713"/>
      <c r="L123" s="713"/>
      <c r="M123" s="713"/>
      <c r="N123"/>
      <c r="O123"/>
      <c r="P123"/>
      <c r="Q123" s="156"/>
    </row>
    <row r="124" spans="2:17" s="26" customFormat="1" ht="15.75">
      <c r="B124" s="27"/>
      <c r="C124" s="168"/>
      <c r="D124" s="168"/>
      <c r="E124" s="156"/>
      <c r="F124" s="156"/>
      <c r="G124" s="156"/>
      <c r="H124" s="156"/>
      <c r="I124" s="156"/>
      <c r="J124" s="156"/>
      <c r="K124" s="713"/>
      <c r="L124" s="713"/>
      <c r="M124" s="713"/>
      <c r="N124"/>
      <c r="O124"/>
      <c r="P124"/>
      <c r="Q124" s="156"/>
    </row>
    <row r="125" spans="2:17" s="26" customFormat="1" ht="15.75">
      <c r="B125" s="27"/>
      <c r="C125" s="168"/>
      <c r="D125" s="168"/>
      <c r="E125" s="156"/>
      <c r="F125" s="156"/>
      <c r="G125" s="156"/>
      <c r="H125" s="156"/>
      <c r="I125" s="156"/>
      <c r="J125" s="156"/>
      <c r="K125" s="713"/>
      <c r="L125" s="713"/>
      <c r="M125" s="713"/>
      <c r="N125"/>
      <c r="O125"/>
      <c r="P125"/>
      <c r="Q125" s="156"/>
    </row>
    <row r="126" spans="2:17" s="26" customFormat="1" ht="15.75">
      <c r="B126" s="27"/>
      <c r="C126" s="168"/>
      <c r="D126" s="168"/>
      <c r="E126" s="156"/>
      <c r="F126" s="156"/>
      <c r="G126" s="156"/>
      <c r="H126" s="156"/>
      <c r="I126" s="156"/>
      <c r="J126" s="156"/>
      <c r="K126" s="713"/>
      <c r="L126" s="713"/>
      <c r="M126" s="713"/>
      <c r="N126"/>
      <c r="O126"/>
      <c r="P126"/>
      <c r="Q126" s="156"/>
    </row>
    <row r="127" spans="2:17" s="26" customFormat="1" ht="15.75">
      <c r="B127" s="27"/>
      <c r="C127" s="168"/>
      <c r="D127" s="168"/>
      <c r="E127" s="156"/>
      <c r="F127" s="156"/>
      <c r="G127" s="156"/>
      <c r="H127" s="156"/>
      <c r="I127" s="156"/>
      <c r="J127" s="156"/>
      <c r="K127" s="713"/>
      <c r="L127" s="713"/>
      <c r="M127" s="713"/>
      <c r="N127"/>
      <c r="O127"/>
      <c r="P127"/>
      <c r="Q127" s="156"/>
    </row>
    <row r="128" spans="2:17" s="26" customFormat="1" ht="15.75">
      <c r="B128" s="27"/>
      <c r="C128" s="168"/>
      <c r="D128" s="168"/>
      <c r="E128" s="156"/>
      <c r="F128" s="156"/>
      <c r="G128" s="156"/>
      <c r="H128" s="156"/>
      <c r="I128" s="156"/>
      <c r="J128" s="156"/>
      <c r="K128" s="713"/>
      <c r="L128" s="713"/>
      <c r="M128" s="713"/>
      <c r="N128"/>
      <c r="O128"/>
      <c r="P128"/>
      <c r="Q128" s="156"/>
    </row>
    <row r="129" spans="2:17" s="26" customFormat="1" ht="15.75">
      <c r="B129" s="27"/>
      <c r="C129" s="168"/>
      <c r="D129" s="168"/>
      <c r="E129" s="156"/>
      <c r="F129" s="156"/>
      <c r="G129" s="156"/>
      <c r="H129" s="156"/>
      <c r="I129" s="156"/>
      <c r="J129" s="156"/>
      <c r="K129" s="713"/>
      <c r="L129" s="713"/>
      <c r="M129" s="713"/>
      <c r="N129"/>
      <c r="O129"/>
      <c r="P129"/>
      <c r="Q129" s="156"/>
    </row>
    <row r="130" spans="2:17" s="26" customFormat="1" ht="15.75">
      <c r="B130" s="27"/>
      <c r="C130" s="168"/>
      <c r="D130" s="168"/>
      <c r="E130" s="156"/>
      <c r="F130" s="156"/>
      <c r="G130" s="156"/>
      <c r="H130" s="156"/>
      <c r="I130" s="156"/>
      <c r="J130" s="156"/>
      <c r="K130" s="713"/>
      <c r="L130" s="713"/>
      <c r="M130" s="713"/>
      <c r="N130"/>
      <c r="O130"/>
      <c r="P130"/>
      <c r="Q130" s="156"/>
    </row>
    <row r="131" spans="2:17" s="26" customFormat="1" ht="15.75">
      <c r="B131" s="27"/>
      <c r="C131" s="168"/>
      <c r="D131" s="168"/>
      <c r="E131" s="156"/>
      <c r="F131" s="156"/>
      <c r="G131" s="156"/>
      <c r="H131" s="156"/>
      <c r="I131" s="156"/>
      <c r="J131" s="156"/>
      <c r="K131" s="713"/>
      <c r="L131" s="713"/>
      <c r="M131" s="713"/>
      <c r="N131"/>
      <c r="O131"/>
      <c r="P131"/>
      <c r="Q131" s="156"/>
    </row>
    <row r="132" spans="2:17" s="26" customFormat="1" ht="15.75">
      <c r="B132" s="27"/>
      <c r="C132" s="168"/>
      <c r="D132" s="168"/>
      <c r="E132" s="156"/>
      <c r="F132" s="156"/>
      <c r="G132" s="156"/>
      <c r="H132" s="156"/>
      <c r="I132" s="156"/>
      <c r="J132" s="156"/>
      <c r="K132" s="713"/>
      <c r="L132" s="713"/>
      <c r="M132" s="713"/>
      <c r="N132"/>
      <c r="O132"/>
      <c r="P132"/>
      <c r="Q132" s="156"/>
    </row>
    <row r="133" spans="2:17" s="26" customFormat="1" ht="15.75">
      <c r="B133" s="27"/>
      <c r="C133" s="168"/>
      <c r="D133" s="168"/>
      <c r="E133" s="156"/>
      <c r="F133" s="156"/>
      <c r="G133" s="156"/>
      <c r="H133" s="156"/>
      <c r="I133" s="156"/>
      <c r="J133" s="156"/>
      <c r="K133" s="713"/>
      <c r="L133" s="713"/>
      <c r="M133" s="713"/>
      <c r="N133"/>
      <c r="O133"/>
      <c r="P133"/>
      <c r="Q133" s="156"/>
    </row>
    <row r="134" spans="2:17" s="26" customFormat="1" ht="15.75">
      <c r="B134" s="27"/>
      <c r="C134" s="168"/>
      <c r="D134" s="168"/>
      <c r="E134" s="156"/>
      <c r="F134" s="156"/>
      <c r="G134" s="156"/>
      <c r="H134" s="156"/>
      <c r="I134" s="156"/>
      <c r="J134" s="156"/>
      <c r="K134" s="713"/>
      <c r="L134" s="713"/>
      <c r="M134" s="713"/>
      <c r="N134"/>
      <c r="O134"/>
      <c r="P134"/>
      <c r="Q134" s="156"/>
    </row>
    <row r="135" spans="2:17" s="26" customFormat="1" ht="15.75">
      <c r="B135" s="27"/>
      <c r="C135" s="168"/>
      <c r="D135" s="168"/>
      <c r="E135" s="156"/>
      <c r="F135" s="156"/>
      <c r="G135" s="156"/>
      <c r="H135" s="156"/>
      <c r="I135" s="156"/>
      <c r="J135" s="156"/>
      <c r="K135" s="713"/>
      <c r="L135" s="713"/>
      <c r="M135" s="713"/>
      <c r="N135"/>
      <c r="O135"/>
      <c r="P135"/>
      <c r="Q135" s="156"/>
    </row>
    <row r="136" spans="2:17" s="26" customFormat="1" ht="15.75">
      <c r="B136" s="27"/>
      <c r="C136" s="168"/>
      <c r="D136" s="168"/>
      <c r="E136" s="156"/>
      <c r="F136" s="156"/>
      <c r="G136" s="156"/>
      <c r="H136" s="156"/>
      <c r="I136" s="156"/>
      <c r="J136" s="156"/>
      <c r="K136" s="713"/>
      <c r="L136" s="713"/>
      <c r="M136" s="713"/>
      <c r="N136"/>
      <c r="O136"/>
      <c r="P136"/>
      <c r="Q136" s="156"/>
    </row>
    <row r="137" spans="2:17" s="26" customFormat="1" ht="15.75">
      <c r="B137" s="27"/>
      <c r="C137" s="168"/>
      <c r="D137" s="168"/>
      <c r="E137" s="156"/>
      <c r="F137" s="156"/>
      <c r="G137" s="156"/>
      <c r="H137" s="156"/>
      <c r="I137" s="156"/>
      <c r="J137" s="156"/>
      <c r="K137" s="713"/>
      <c r="L137" s="713"/>
      <c r="M137" s="713"/>
      <c r="N137"/>
      <c r="O137"/>
      <c r="P137"/>
      <c r="Q137" s="156"/>
    </row>
    <row r="138" spans="2:17" s="26" customFormat="1" ht="15.75">
      <c r="B138" s="27"/>
      <c r="C138" s="168"/>
      <c r="D138" s="168"/>
      <c r="E138" s="156"/>
      <c r="F138" s="156"/>
      <c r="G138" s="156"/>
      <c r="H138" s="156"/>
      <c r="I138" s="156"/>
      <c r="J138" s="156"/>
      <c r="K138" s="713"/>
      <c r="L138" s="713"/>
      <c r="M138" s="713"/>
      <c r="N138"/>
      <c r="O138"/>
      <c r="P138"/>
      <c r="Q138" s="156"/>
    </row>
    <row r="139" spans="2:17" s="26" customFormat="1" ht="15.75">
      <c r="B139" s="27"/>
      <c r="C139" s="168"/>
      <c r="D139" s="168"/>
      <c r="E139" s="156"/>
      <c r="F139" s="156"/>
      <c r="G139" s="156"/>
      <c r="H139" s="156"/>
      <c r="I139" s="156"/>
      <c r="J139" s="156"/>
      <c r="K139" s="713"/>
      <c r="L139" s="713"/>
      <c r="M139" s="713"/>
      <c r="N139"/>
      <c r="O139"/>
      <c r="P139"/>
      <c r="Q139" s="156"/>
    </row>
    <row r="140" spans="2:17" s="26" customFormat="1" ht="15.75">
      <c r="B140" s="27"/>
      <c r="C140" s="168"/>
      <c r="D140" s="168"/>
      <c r="E140" s="156"/>
      <c r="F140" s="156"/>
      <c r="G140" s="156"/>
      <c r="H140" s="156"/>
      <c r="I140" s="156"/>
      <c r="J140" s="156"/>
      <c r="K140" s="713"/>
      <c r="L140" s="713"/>
      <c r="M140" s="713"/>
      <c r="N140"/>
      <c r="O140"/>
      <c r="P140"/>
      <c r="Q140" s="156"/>
    </row>
    <row r="141" spans="2:17" s="26" customFormat="1" ht="15.75">
      <c r="B141" s="27"/>
      <c r="C141" s="168"/>
      <c r="D141" s="168"/>
      <c r="E141" s="156"/>
      <c r="F141" s="156"/>
      <c r="G141" s="156"/>
      <c r="H141" s="156"/>
      <c r="I141" s="156"/>
      <c r="J141" s="156"/>
      <c r="K141" s="713"/>
      <c r="L141" s="713"/>
      <c r="M141" s="713"/>
      <c r="N141"/>
      <c r="O141"/>
      <c r="P141"/>
      <c r="Q141" s="156"/>
    </row>
    <row r="142" spans="2:17" s="26" customFormat="1" ht="15.75">
      <c r="B142" s="27"/>
      <c r="C142" s="168"/>
      <c r="D142" s="168"/>
      <c r="E142" s="156"/>
      <c r="F142" s="156"/>
      <c r="G142" s="156"/>
      <c r="H142" s="156"/>
      <c r="I142" s="156"/>
      <c r="J142" s="156"/>
      <c r="K142" s="713"/>
      <c r="L142" s="713"/>
      <c r="M142" s="713"/>
      <c r="N142"/>
      <c r="O142"/>
      <c r="P142"/>
      <c r="Q142" s="156"/>
    </row>
    <row r="143" spans="2:17" s="26" customFormat="1" ht="15.75">
      <c r="B143" s="27"/>
      <c r="C143" s="168"/>
      <c r="D143" s="168"/>
      <c r="E143" s="156"/>
      <c r="F143" s="156"/>
      <c r="G143" s="156"/>
      <c r="H143" s="156"/>
      <c r="I143" s="156"/>
      <c r="J143" s="156"/>
      <c r="K143" s="713"/>
      <c r="L143" s="713"/>
      <c r="M143" s="713"/>
      <c r="N143"/>
      <c r="O143"/>
      <c r="P143"/>
      <c r="Q143" s="156"/>
    </row>
    <row r="144" spans="2:17" s="26" customFormat="1" ht="15.75">
      <c r="B144" s="27"/>
      <c r="C144" s="168"/>
      <c r="D144" s="168"/>
      <c r="E144" s="156"/>
      <c r="F144" s="156"/>
      <c r="G144" s="156"/>
      <c r="H144" s="156"/>
      <c r="I144" s="156"/>
      <c r="J144" s="156"/>
      <c r="K144" s="713"/>
      <c r="L144" s="713"/>
      <c r="M144" s="713"/>
      <c r="N144"/>
      <c r="O144"/>
      <c r="P144"/>
      <c r="Q144" s="156"/>
    </row>
    <row r="145" spans="2:17" s="26" customFormat="1" ht="15.75">
      <c r="B145" s="27"/>
      <c r="C145" s="168"/>
      <c r="D145" s="168"/>
      <c r="E145" s="156"/>
      <c r="F145" s="156"/>
      <c r="G145" s="156"/>
      <c r="H145" s="156"/>
      <c r="I145" s="156"/>
      <c r="J145" s="156"/>
      <c r="K145" s="713"/>
      <c r="L145" s="713"/>
      <c r="M145" s="713"/>
      <c r="N145"/>
      <c r="O145"/>
      <c r="P145"/>
      <c r="Q145" s="156"/>
    </row>
    <row r="146" spans="2:17" s="26" customFormat="1" ht="15.75">
      <c r="B146" s="27"/>
      <c r="C146" s="168"/>
      <c r="D146" s="168"/>
      <c r="E146" s="156"/>
      <c r="F146" s="156"/>
      <c r="G146" s="156"/>
      <c r="H146" s="156"/>
      <c r="I146" s="156"/>
      <c r="J146" s="156"/>
      <c r="K146" s="713"/>
      <c r="L146" s="713"/>
      <c r="M146" s="713"/>
      <c r="N146"/>
      <c r="O146"/>
      <c r="P146"/>
      <c r="Q146" s="156"/>
    </row>
    <row r="147" spans="2:17" s="26" customFormat="1" ht="15.75">
      <c r="B147" s="27"/>
      <c r="C147" s="168"/>
      <c r="D147" s="168"/>
      <c r="E147" s="156"/>
      <c r="F147" s="156"/>
      <c r="G147" s="156"/>
      <c r="H147" s="156"/>
      <c r="I147" s="156"/>
      <c r="J147" s="156"/>
      <c r="K147" s="713"/>
      <c r="L147" s="713"/>
      <c r="M147" s="713"/>
      <c r="N147"/>
      <c r="O147"/>
      <c r="P147"/>
      <c r="Q147" s="156"/>
    </row>
    <row r="148" spans="2:17" s="26" customFormat="1" ht="15.75">
      <c r="B148" s="27"/>
      <c r="C148" s="168"/>
      <c r="D148" s="168"/>
      <c r="E148" s="156"/>
      <c r="F148" s="156"/>
      <c r="G148" s="156"/>
      <c r="H148" s="156"/>
      <c r="I148" s="156"/>
      <c r="J148" s="156"/>
      <c r="K148" s="713"/>
      <c r="L148" s="713"/>
      <c r="M148" s="713"/>
      <c r="N148"/>
      <c r="O148"/>
      <c r="P148"/>
      <c r="Q148" s="156"/>
    </row>
    <row r="149" spans="2:17" s="26" customFormat="1" ht="15.75">
      <c r="B149" s="27"/>
      <c r="C149" s="168"/>
      <c r="D149" s="168"/>
      <c r="E149" s="156"/>
      <c r="F149" s="156"/>
      <c r="G149" s="156"/>
      <c r="H149" s="156"/>
      <c r="I149" s="156"/>
      <c r="J149" s="156"/>
      <c r="K149" s="713"/>
      <c r="L149" s="713"/>
      <c r="M149" s="713"/>
      <c r="N149"/>
      <c r="O149"/>
      <c r="P149"/>
      <c r="Q149" s="156"/>
    </row>
    <row r="150" spans="2:17" s="26" customFormat="1" ht="15.75">
      <c r="B150" s="27"/>
      <c r="C150" s="168"/>
      <c r="D150" s="168"/>
      <c r="E150" s="156"/>
      <c r="F150" s="156"/>
      <c r="G150" s="156"/>
      <c r="H150" s="156"/>
      <c r="I150" s="156"/>
      <c r="J150" s="156"/>
      <c r="K150" s="713"/>
      <c r="L150" s="713"/>
      <c r="M150" s="713"/>
      <c r="N150"/>
      <c r="O150"/>
      <c r="P150"/>
      <c r="Q150" s="156"/>
    </row>
    <row r="151" spans="2:17" s="26" customFormat="1" ht="15.75">
      <c r="B151" s="27"/>
      <c r="C151" s="168"/>
      <c r="D151" s="168"/>
      <c r="E151" s="156"/>
      <c r="F151" s="156"/>
      <c r="G151" s="156"/>
      <c r="H151" s="156"/>
      <c r="I151" s="156"/>
      <c r="J151" s="156"/>
      <c r="K151" s="713"/>
      <c r="L151" s="713"/>
      <c r="M151" s="713"/>
      <c r="N151"/>
      <c r="O151"/>
      <c r="P151"/>
      <c r="Q151" s="156"/>
    </row>
    <row r="152" spans="2:17" s="26" customFormat="1" ht="15.75">
      <c r="B152" s="27"/>
      <c r="C152" s="168"/>
      <c r="D152" s="168"/>
      <c r="E152" s="156"/>
      <c r="F152" s="156"/>
      <c r="G152" s="156"/>
      <c r="H152" s="156"/>
      <c r="I152" s="156"/>
      <c r="J152" s="156"/>
      <c r="K152" s="713"/>
      <c r="L152" s="713"/>
      <c r="M152" s="713"/>
      <c r="N152"/>
      <c r="O152"/>
      <c r="P152"/>
      <c r="Q152" s="156"/>
    </row>
    <row r="153" spans="2:17" s="26" customFormat="1" ht="15.75">
      <c r="B153" s="27"/>
      <c r="C153" s="168"/>
      <c r="D153" s="168"/>
      <c r="E153" s="156"/>
      <c r="F153" s="156"/>
      <c r="G153" s="156"/>
      <c r="H153" s="156"/>
      <c r="I153" s="156"/>
      <c r="J153" s="156"/>
      <c r="K153" s="713"/>
      <c r="L153" s="713"/>
      <c r="M153" s="713"/>
      <c r="N153"/>
      <c r="O153"/>
      <c r="P153"/>
      <c r="Q153" s="156"/>
    </row>
    <row r="154" spans="2:17" s="26" customFormat="1" ht="15.75">
      <c r="B154" s="27"/>
      <c r="C154" s="168"/>
      <c r="D154" s="168"/>
      <c r="E154" s="156"/>
      <c r="F154" s="156"/>
      <c r="G154" s="156"/>
      <c r="H154" s="156"/>
      <c r="I154" s="156"/>
      <c r="J154" s="156"/>
      <c r="K154" s="713"/>
      <c r="L154" s="713"/>
      <c r="M154" s="713"/>
      <c r="N154"/>
      <c r="O154"/>
      <c r="P154"/>
      <c r="Q154" s="156"/>
    </row>
    <row r="155" spans="2:17" s="26" customFormat="1" ht="15.75">
      <c r="B155" s="27"/>
      <c r="C155" s="168"/>
      <c r="D155" s="168"/>
      <c r="E155" s="156"/>
      <c r="F155" s="156"/>
      <c r="G155" s="156"/>
      <c r="H155" s="156"/>
      <c r="I155" s="156"/>
      <c r="J155" s="156"/>
      <c r="K155" s="713"/>
      <c r="L155" s="713"/>
      <c r="M155" s="713"/>
      <c r="N155"/>
      <c r="O155"/>
      <c r="P155"/>
      <c r="Q155" s="156"/>
    </row>
    <row r="156" spans="2:17" s="26" customFormat="1" ht="15.75">
      <c r="B156" s="27"/>
      <c r="C156" s="168"/>
      <c r="D156" s="168"/>
      <c r="E156" s="156"/>
      <c r="F156" s="156"/>
      <c r="G156" s="156"/>
      <c r="H156" s="156"/>
      <c r="I156" s="156"/>
      <c r="J156" s="156"/>
      <c r="K156" s="713"/>
      <c r="L156" s="713"/>
      <c r="M156" s="713"/>
      <c r="N156"/>
      <c r="O156"/>
      <c r="P156"/>
      <c r="Q156" s="156"/>
    </row>
    <row r="157" spans="2:17" s="26" customFormat="1" ht="15.75">
      <c r="B157" s="27"/>
      <c r="C157" s="168"/>
      <c r="D157" s="168"/>
      <c r="E157" s="156"/>
      <c r="F157" s="156"/>
      <c r="G157" s="156"/>
      <c r="H157" s="156"/>
      <c r="I157" s="156"/>
      <c r="J157" s="156"/>
      <c r="K157" s="713"/>
      <c r="L157" s="713"/>
      <c r="M157" s="713"/>
      <c r="N157"/>
      <c r="O157"/>
      <c r="P157"/>
      <c r="Q157" s="156"/>
    </row>
    <row r="158" spans="2:17" s="26" customFormat="1" ht="15.75">
      <c r="B158" s="27"/>
      <c r="C158" s="168"/>
      <c r="D158" s="168"/>
      <c r="E158" s="156"/>
      <c r="F158" s="156"/>
      <c r="G158" s="156"/>
      <c r="H158" s="156"/>
      <c r="I158" s="156"/>
      <c r="J158" s="156"/>
      <c r="K158" s="713"/>
      <c r="L158" s="713"/>
      <c r="M158" s="713"/>
      <c r="N158"/>
      <c r="O158"/>
      <c r="P158"/>
      <c r="Q158" s="156"/>
    </row>
    <row r="159" spans="2:17" s="26" customFormat="1" ht="15.75">
      <c r="B159" s="27"/>
      <c r="C159" s="168"/>
      <c r="D159" s="168"/>
      <c r="E159" s="156"/>
      <c r="F159" s="156"/>
      <c r="G159" s="156"/>
      <c r="H159" s="156"/>
      <c r="I159" s="156"/>
      <c r="J159" s="156"/>
      <c r="K159" s="713"/>
      <c r="L159" s="713"/>
      <c r="M159" s="713"/>
      <c r="N159"/>
      <c r="O159"/>
      <c r="P159"/>
      <c r="Q159" s="156"/>
    </row>
    <row r="160" spans="2:17" s="26" customFormat="1" ht="15.75">
      <c r="B160" s="27"/>
      <c r="C160" s="168"/>
      <c r="D160" s="168"/>
      <c r="E160" s="156"/>
      <c r="F160" s="156"/>
      <c r="G160" s="156"/>
      <c r="H160" s="156"/>
      <c r="I160" s="156"/>
      <c r="J160" s="156"/>
      <c r="K160" s="713"/>
      <c r="L160" s="713"/>
      <c r="M160" s="713"/>
      <c r="N160"/>
      <c r="O160"/>
      <c r="P160"/>
      <c r="Q160" s="156"/>
    </row>
    <row r="161" spans="2:17" s="26" customFormat="1" ht="15.75">
      <c r="B161" s="27"/>
      <c r="C161" s="168"/>
      <c r="D161" s="168"/>
      <c r="E161" s="156"/>
      <c r="F161" s="156"/>
      <c r="G161" s="156"/>
      <c r="H161" s="156"/>
      <c r="I161" s="156"/>
      <c r="J161" s="156"/>
      <c r="K161" s="713"/>
      <c r="L161" s="713"/>
      <c r="M161" s="713"/>
      <c r="N161"/>
      <c r="O161"/>
      <c r="P161"/>
      <c r="Q161" s="156"/>
    </row>
    <row r="162" spans="2:17" s="26" customFormat="1" ht="15.75">
      <c r="B162" s="27"/>
      <c r="C162" s="168"/>
      <c r="D162" s="168"/>
      <c r="E162" s="156"/>
      <c r="F162" s="156"/>
      <c r="G162" s="156"/>
      <c r="H162" s="156"/>
      <c r="I162" s="156"/>
      <c r="J162" s="156"/>
      <c r="K162" s="713"/>
      <c r="L162" s="713"/>
      <c r="M162" s="713"/>
      <c r="N162"/>
      <c r="O162"/>
      <c r="P162"/>
      <c r="Q162" s="156"/>
    </row>
    <row r="163" spans="2:17" s="26" customFormat="1" ht="15.75">
      <c r="B163" s="27"/>
      <c r="C163" s="168"/>
      <c r="D163" s="168"/>
      <c r="E163" s="156"/>
      <c r="F163" s="156"/>
      <c r="G163" s="156"/>
      <c r="H163" s="156"/>
      <c r="I163" s="156"/>
      <c r="J163" s="156"/>
      <c r="K163" s="713"/>
      <c r="L163" s="713"/>
      <c r="M163" s="713"/>
      <c r="N163"/>
      <c r="O163"/>
      <c r="P163"/>
      <c r="Q163" s="156"/>
    </row>
    <row r="164" spans="2:17" s="26" customFormat="1" ht="15.75">
      <c r="B164" s="27"/>
      <c r="C164" s="168"/>
      <c r="D164" s="168"/>
      <c r="E164" s="156"/>
      <c r="F164" s="156"/>
      <c r="G164" s="156"/>
      <c r="H164" s="156"/>
      <c r="I164" s="156"/>
      <c r="J164" s="156"/>
      <c r="K164" s="713"/>
      <c r="L164" s="713"/>
      <c r="M164" s="713"/>
      <c r="N164"/>
      <c r="O164"/>
      <c r="P164"/>
      <c r="Q164" s="156"/>
    </row>
    <row r="165" spans="2:17" s="26" customFormat="1" ht="15.75">
      <c r="B165" s="27"/>
      <c r="C165" s="168"/>
      <c r="D165" s="168"/>
      <c r="E165" s="156"/>
      <c r="F165" s="156"/>
      <c r="G165" s="156"/>
      <c r="H165" s="156"/>
      <c r="I165" s="156"/>
      <c r="J165" s="156"/>
      <c r="K165" s="713"/>
      <c r="L165" s="713"/>
      <c r="M165" s="713"/>
      <c r="N165"/>
      <c r="O165"/>
      <c r="P165"/>
      <c r="Q165" s="156"/>
    </row>
    <row r="166" spans="2:17" s="26" customFormat="1" ht="15.75">
      <c r="B166" s="27"/>
      <c r="C166" s="168"/>
      <c r="D166" s="168"/>
      <c r="E166" s="156"/>
      <c r="F166" s="156"/>
      <c r="G166" s="156"/>
      <c r="H166" s="156"/>
      <c r="I166" s="156"/>
      <c r="J166" s="156"/>
      <c r="K166" s="713"/>
      <c r="L166" s="713"/>
      <c r="M166" s="713"/>
      <c r="N166"/>
      <c r="O166"/>
      <c r="P166"/>
      <c r="Q166" s="156"/>
    </row>
    <row r="167" spans="2:17" s="26" customFormat="1" ht="15.75">
      <c r="B167" s="27"/>
      <c r="C167" s="168"/>
      <c r="D167" s="168"/>
      <c r="E167" s="156"/>
      <c r="F167" s="156"/>
      <c r="G167" s="156"/>
      <c r="H167" s="156"/>
      <c r="I167" s="156"/>
      <c r="J167" s="156"/>
      <c r="K167" s="713"/>
      <c r="L167" s="713"/>
      <c r="M167" s="713"/>
      <c r="N167"/>
      <c r="O167"/>
      <c r="P167"/>
      <c r="Q167" s="156"/>
    </row>
    <row r="168" spans="2:17" s="26" customFormat="1" ht="15.75">
      <c r="B168" s="27"/>
      <c r="C168" s="168"/>
      <c r="D168" s="168"/>
      <c r="E168" s="156"/>
      <c r="F168" s="156"/>
      <c r="G168" s="156"/>
      <c r="H168" s="156"/>
      <c r="I168" s="156"/>
      <c r="J168" s="156"/>
      <c r="K168" s="713"/>
      <c r="L168" s="713"/>
      <c r="M168" s="713"/>
      <c r="N168"/>
      <c r="O168"/>
      <c r="P168"/>
      <c r="Q168" s="156"/>
    </row>
    <row r="169" spans="2:17" s="26" customFormat="1" ht="15.75">
      <c r="B169" s="27"/>
      <c r="C169" s="168"/>
      <c r="D169" s="168"/>
      <c r="E169" s="156"/>
      <c r="F169" s="156"/>
      <c r="G169" s="156"/>
      <c r="H169" s="156"/>
      <c r="I169" s="156"/>
      <c r="J169" s="156"/>
      <c r="K169" s="713"/>
      <c r="L169" s="713"/>
      <c r="M169" s="713"/>
      <c r="N169"/>
      <c r="O169"/>
      <c r="P169"/>
      <c r="Q169" s="156"/>
    </row>
    <row r="170" spans="2:17" s="26" customFormat="1" ht="15.75">
      <c r="B170" s="27"/>
      <c r="C170" s="168"/>
      <c r="D170" s="168"/>
      <c r="E170" s="156"/>
      <c r="F170" s="156"/>
      <c r="G170" s="156"/>
      <c r="H170" s="156"/>
      <c r="I170" s="156"/>
      <c r="J170" s="156"/>
      <c r="K170" s="713"/>
      <c r="L170" s="713"/>
      <c r="M170" s="713"/>
      <c r="N170"/>
      <c r="O170"/>
      <c r="P170"/>
      <c r="Q170" s="156"/>
    </row>
    <row r="171" spans="2:17" s="26" customFormat="1" ht="15.75">
      <c r="B171" s="27"/>
      <c r="C171" s="168"/>
      <c r="D171" s="168"/>
      <c r="E171" s="156"/>
      <c r="F171" s="156"/>
      <c r="G171" s="156"/>
      <c r="H171" s="156"/>
      <c r="I171" s="156"/>
      <c r="J171" s="156"/>
      <c r="K171" s="713"/>
      <c r="L171" s="713"/>
      <c r="M171" s="713"/>
      <c r="N171"/>
      <c r="O171"/>
      <c r="P171"/>
      <c r="Q171" s="156"/>
    </row>
    <row r="172" spans="2:17" s="26" customFormat="1" ht="15.75">
      <c r="B172" s="27"/>
      <c r="C172" s="168"/>
      <c r="D172" s="168"/>
      <c r="E172" s="156"/>
      <c r="F172" s="156"/>
      <c r="G172" s="156"/>
      <c r="H172" s="156"/>
      <c r="I172" s="156"/>
      <c r="J172" s="156"/>
      <c r="K172" s="713"/>
      <c r="L172" s="713"/>
      <c r="M172" s="713"/>
      <c r="N172"/>
      <c r="O172"/>
      <c r="P172"/>
      <c r="Q172" s="156"/>
    </row>
    <row r="173" spans="2:17" s="26" customFormat="1" ht="15.75">
      <c r="B173" s="27"/>
      <c r="C173" s="168"/>
      <c r="D173" s="168"/>
      <c r="E173" s="156"/>
      <c r="F173" s="156"/>
      <c r="G173" s="156"/>
      <c r="H173" s="156"/>
      <c r="I173" s="156"/>
      <c r="J173" s="156"/>
      <c r="K173" s="713"/>
      <c r="L173" s="713"/>
      <c r="M173" s="713"/>
      <c r="N173"/>
      <c r="O173"/>
      <c r="P173"/>
      <c r="Q173" s="156"/>
    </row>
    <row r="174" spans="2:17" s="26" customFormat="1" ht="15.75">
      <c r="B174" s="27"/>
      <c r="C174" s="168"/>
      <c r="D174" s="168"/>
      <c r="E174" s="156"/>
      <c r="F174" s="156"/>
      <c r="G174" s="156"/>
      <c r="H174" s="156"/>
      <c r="I174" s="156"/>
      <c r="J174" s="156"/>
      <c r="K174" s="713"/>
      <c r="L174" s="713"/>
      <c r="M174" s="713"/>
      <c r="N174"/>
      <c r="O174"/>
      <c r="P174"/>
      <c r="Q174" s="156"/>
    </row>
    <row r="175" spans="2:17" s="26" customFormat="1" ht="15.75">
      <c r="B175" s="27"/>
      <c r="C175" s="168"/>
      <c r="D175" s="168"/>
      <c r="E175" s="156"/>
      <c r="F175" s="156"/>
      <c r="G175" s="156"/>
      <c r="H175" s="156"/>
      <c r="I175" s="156"/>
      <c r="J175" s="156"/>
      <c r="K175" s="713"/>
      <c r="L175" s="713"/>
      <c r="M175" s="713"/>
      <c r="N175"/>
      <c r="O175"/>
      <c r="P175"/>
      <c r="Q175" s="156"/>
    </row>
    <row r="176" spans="2:17" s="26" customFormat="1" ht="15.75">
      <c r="B176" s="27"/>
      <c r="C176" s="168"/>
      <c r="D176" s="168"/>
      <c r="E176" s="156"/>
      <c r="F176" s="156"/>
      <c r="G176" s="156"/>
      <c r="H176" s="156"/>
      <c r="I176" s="156"/>
      <c r="J176" s="156"/>
      <c r="K176" s="713"/>
      <c r="L176" s="713"/>
      <c r="M176" s="713"/>
      <c r="N176"/>
      <c r="O176"/>
      <c r="P176"/>
      <c r="Q176" s="156"/>
    </row>
    <row r="177" spans="2:17" s="26" customFormat="1" ht="15.75">
      <c r="B177" s="27"/>
      <c r="C177" s="168"/>
      <c r="D177" s="168"/>
      <c r="E177" s="156"/>
      <c r="F177" s="156"/>
      <c r="G177" s="156"/>
      <c r="H177" s="156"/>
      <c r="I177" s="156"/>
      <c r="J177" s="156"/>
      <c r="K177" s="713"/>
      <c r="L177" s="713"/>
      <c r="M177" s="713"/>
      <c r="N177"/>
      <c r="O177"/>
      <c r="P177"/>
      <c r="Q177" s="156"/>
    </row>
    <row r="178" spans="2:17" s="26" customFormat="1" ht="15.75">
      <c r="B178" s="27"/>
      <c r="C178" s="168"/>
      <c r="D178" s="168"/>
      <c r="E178" s="156"/>
      <c r="F178" s="156"/>
      <c r="G178" s="156"/>
      <c r="H178" s="156"/>
      <c r="I178" s="156"/>
      <c r="J178" s="156"/>
      <c r="K178" s="713"/>
      <c r="L178" s="713"/>
      <c r="M178" s="713"/>
      <c r="N178"/>
      <c r="O178"/>
      <c r="P178"/>
      <c r="Q178" s="156"/>
    </row>
    <row r="179" spans="2:17" s="26" customFormat="1" ht="15.75">
      <c r="B179" s="27"/>
      <c r="C179" s="168"/>
      <c r="D179" s="168"/>
      <c r="E179" s="156"/>
      <c r="F179" s="156"/>
      <c r="G179" s="156"/>
      <c r="H179" s="156"/>
      <c r="I179" s="156"/>
      <c r="J179" s="156"/>
      <c r="K179" s="713"/>
      <c r="L179" s="713"/>
      <c r="M179" s="713"/>
      <c r="N179"/>
      <c r="O179"/>
      <c r="P179"/>
      <c r="Q179" s="156"/>
    </row>
  </sheetData>
  <mergeCells count="94">
    <mergeCell ref="Q60:Q66"/>
    <mergeCell ref="R60:R66"/>
    <mergeCell ref="S60:S66"/>
    <mergeCell ref="T60:T66"/>
    <mergeCell ref="A60:A66"/>
    <mergeCell ref="E60:E66"/>
    <mergeCell ref="N60:N66"/>
    <mergeCell ref="O60:O66"/>
    <mergeCell ref="P60:P66"/>
    <mergeCell ref="P42:P43"/>
    <mergeCell ref="Q42:Q43"/>
    <mergeCell ref="R42:R43"/>
    <mergeCell ref="S42:S43"/>
    <mergeCell ref="T42:T43"/>
    <mergeCell ref="A42:A43"/>
    <mergeCell ref="E42:E43"/>
    <mergeCell ref="F42:F43"/>
    <mergeCell ref="G42:G43"/>
    <mergeCell ref="H42:H43"/>
    <mergeCell ref="A33:A39"/>
    <mergeCell ref="C33:C39"/>
    <mergeCell ref="D33:D39"/>
    <mergeCell ref="E33:E39"/>
    <mergeCell ref="F33:F39"/>
    <mergeCell ref="T20:T21"/>
    <mergeCell ref="A26:A27"/>
    <mergeCell ref="E26:E27"/>
    <mergeCell ref="F26:F27"/>
    <mergeCell ref="G26:G27"/>
    <mergeCell ref="Q26:Q27"/>
    <mergeCell ref="R26:R27"/>
    <mergeCell ref="S26:S27"/>
    <mergeCell ref="T26:T27"/>
    <mergeCell ref="T18:T19"/>
    <mergeCell ref="A20:A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A18:A19"/>
    <mergeCell ref="E18:E19"/>
    <mergeCell ref="F18:F19"/>
    <mergeCell ref="G18:G19"/>
    <mergeCell ref="Q18:Q19"/>
    <mergeCell ref="G33:G39"/>
    <mergeCell ref="Q33:Q39"/>
    <mergeCell ref="R33:R39"/>
    <mergeCell ref="S33:S39"/>
    <mergeCell ref="I42:I43"/>
    <mergeCell ref="J42:J43"/>
    <mergeCell ref="K42:K43"/>
    <mergeCell ref="L42:L43"/>
    <mergeCell ref="M42:M43"/>
    <mergeCell ref="N42:N43"/>
    <mergeCell ref="O42:O43"/>
    <mergeCell ref="Q7:Q8"/>
    <mergeCell ref="R7:R8"/>
    <mergeCell ref="R18:R19"/>
    <mergeCell ref="S18:S19"/>
    <mergeCell ref="S20:S21"/>
    <mergeCell ref="A5:F5"/>
    <mergeCell ref="A2:T2"/>
    <mergeCell ref="T6:T8"/>
    <mergeCell ref="B7:B8"/>
    <mergeCell ref="C7:D7"/>
    <mergeCell ref="E7:E8"/>
    <mergeCell ref="F7:G7"/>
    <mergeCell ref="S7:S8"/>
    <mergeCell ref="A6:A8"/>
    <mergeCell ref="B6:D6"/>
    <mergeCell ref="E6:G6"/>
    <mergeCell ref="H6:J6"/>
    <mergeCell ref="Q6:S6"/>
    <mergeCell ref="H7:H8"/>
    <mergeCell ref="I7:I8"/>
    <mergeCell ref="J7:J8"/>
    <mergeCell ref="K6:M6"/>
    <mergeCell ref="N6:P6"/>
    <mergeCell ref="K7:K8"/>
    <mergeCell ref="L7:L8"/>
    <mergeCell ref="M7:M8"/>
    <mergeCell ref="N7:N8"/>
    <mergeCell ref="O7:O8"/>
    <mergeCell ref="P7:P8"/>
  </mergeCells>
  <hyperlinks>
    <hyperlink ref="B6" r:id="rId1" tooltip="45/2019/QĐ-UBND" display="https://thuvienphapluat.vn/phap-luat/tim-van-ban.aspx?keyword=45/2019/Q%C4%90-UBND&amp;match=True&amp;area=2&amp;lan=1"/>
  </hyperlinks>
  <pageMargins left="0.70866141732283472" right="0.70866141732283472" top="0.74803149606299213" bottom="0.74803149606299213" header="0.31496062992125984" footer="0.31496062992125984"/>
  <pageSetup paperSize="9" scale="48"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2"/>
  <sheetViews>
    <sheetView view="pageBreakPreview" topLeftCell="A3" zoomScale="80" zoomScaleNormal="100" zoomScaleSheetLayoutView="80" workbookViewId="0">
      <selection activeCell="T6" sqref="T6:Y6"/>
    </sheetView>
  </sheetViews>
  <sheetFormatPr defaultRowHeight="15"/>
  <cols>
    <col min="2" max="7" width="17.5703125" customWidth="1"/>
    <col min="8" max="9" width="7.28515625" bestFit="1" customWidth="1"/>
    <col min="10" max="12" width="6.28515625" bestFit="1" customWidth="1"/>
    <col min="13" max="13" width="11.5703125" customWidth="1"/>
    <col min="14" max="25" width="8.140625" customWidth="1"/>
    <col min="26" max="26" width="7.5703125" bestFit="1" customWidth="1"/>
    <col min="27" max="27" width="7.28515625" bestFit="1" customWidth="1"/>
    <col min="28" max="30" width="6.28515625" bestFit="1" customWidth="1"/>
    <col min="31" max="31" width="11.5703125" bestFit="1" customWidth="1"/>
    <col min="32" max="32" width="11.5703125" customWidth="1"/>
    <col min="34" max="34" width="0" hidden="1" customWidth="1"/>
    <col min="41" max="46" width="0" hidden="1" customWidth="1"/>
  </cols>
  <sheetData>
    <row r="1" spans="1:34" hidden="1"/>
    <row r="2" spans="1:34" s="87" customFormat="1" ht="18.75" hidden="1">
      <c r="A2" s="820" t="s">
        <v>354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row>
    <row r="3" spans="1:34" s="87" customFormat="1" ht="18.7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86"/>
    </row>
    <row r="4" spans="1:34" s="87" customFormat="1" ht="8.25" customHeight="1">
      <c r="A4" s="86"/>
      <c r="B4" s="89"/>
      <c r="C4" s="89"/>
      <c r="D4" s="89"/>
      <c r="E4" s="88"/>
      <c r="F4" s="89"/>
      <c r="G4" s="89"/>
      <c r="H4" s="159"/>
      <c r="I4" s="159"/>
      <c r="J4" s="159"/>
      <c r="K4" s="159"/>
      <c r="L4" s="159"/>
      <c r="M4" s="159"/>
      <c r="N4" s="159"/>
      <c r="O4" s="159"/>
      <c r="P4" s="159"/>
      <c r="Q4" s="159"/>
      <c r="R4" s="159"/>
      <c r="S4" s="159"/>
      <c r="T4" s="159"/>
      <c r="U4" s="159"/>
      <c r="V4" s="159"/>
      <c r="W4" s="159"/>
      <c r="X4" s="159"/>
      <c r="Y4" s="159"/>
      <c r="Z4" s="158"/>
      <c r="AA4" s="158"/>
      <c r="AB4" s="158"/>
      <c r="AC4" s="86"/>
    </row>
    <row r="5" spans="1:34" s="87" customFormat="1" ht="15.75">
      <c r="A5" s="958" t="s">
        <v>290</v>
      </c>
      <c r="B5" s="958"/>
      <c r="C5" s="958"/>
      <c r="D5" s="958"/>
      <c r="E5" s="88"/>
      <c r="F5" s="89"/>
      <c r="G5" s="89"/>
      <c r="H5" s="158"/>
      <c r="I5" s="158"/>
      <c r="J5" s="158"/>
      <c r="K5" s="159"/>
      <c r="L5" s="159"/>
      <c r="M5" s="159"/>
      <c r="N5" s="159"/>
      <c r="O5" s="159"/>
      <c r="P5" s="159"/>
      <c r="Q5" s="159"/>
      <c r="R5" s="159"/>
      <c r="S5" s="159"/>
      <c r="T5" s="159"/>
      <c r="U5" s="159"/>
      <c r="V5" s="159"/>
      <c r="W5" s="159"/>
      <c r="X5" s="159"/>
      <c r="Y5" s="159"/>
      <c r="Z5" s="158"/>
      <c r="AA5" s="158"/>
      <c r="AB5" s="158"/>
      <c r="AC5" s="86"/>
      <c r="AE5" s="959" t="s">
        <v>776</v>
      </c>
      <c r="AF5" s="960"/>
    </row>
    <row r="6" spans="1:34" s="87" customFormat="1" ht="63.75" customHeight="1">
      <c r="A6" s="869" t="s">
        <v>11</v>
      </c>
      <c r="B6" s="926" t="s">
        <v>766</v>
      </c>
      <c r="C6" s="927"/>
      <c r="D6" s="928"/>
      <c r="E6" s="809" t="s">
        <v>12</v>
      </c>
      <c r="F6" s="809"/>
      <c r="G6" s="809"/>
      <c r="H6" s="833" t="s">
        <v>768</v>
      </c>
      <c r="I6" s="833"/>
      <c r="J6" s="833"/>
      <c r="K6" s="833"/>
      <c r="L6" s="833"/>
      <c r="M6" s="833"/>
      <c r="N6" s="875" t="s">
        <v>2061</v>
      </c>
      <c r="O6" s="875"/>
      <c r="P6" s="875"/>
      <c r="Q6" s="875"/>
      <c r="R6" s="875"/>
      <c r="S6" s="875"/>
      <c r="T6" s="945" t="s">
        <v>2062</v>
      </c>
      <c r="U6" s="945"/>
      <c r="V6" s="945"/>
      <c r="W6" s="945"/>
      <c r="X6" s="945"/>
      <c r="Y6" s="945"/>
      <c r="Z6" s="809" t="s">
        <v>773</v>
      </c>
      <c r="AA6" s="809"/>
      <c r="AB6" s="809"/>
      <c r="AC6" s="809"/>
      <c r="AD6" s="809"/>
      <c r="AE6" s="809"/>
      <c r="AF6" s="869" t="s">
        <v>2</v>
      </c>
    </row>
    <row r="7" spans="1:34" s="87" customFormat="1" ht="15.75" customHeight="1">
      <c r="A7" s="870"/>
      <c r="B7" s="929"/>
      <c r="C7" s="930"/>
      <c r="D7" s="931"/>
      <c r="E7" s="809"/>
      <c r="F7" s="809"/>
      <c r="G7" s="809"/>
      <c r="H7" s="935" t="s">
        <v>20</v>
      </c>
      <c r="I7" s="935"/>
      <c r="J7" s="935"/>
      <c r="K7" s="934" t="s">
        <v>21</v>
      </c>
      <c r="L7" s="934"/>
      <c r="M7" s="190" t="s">
        <v>22</v>
      </c>
      <c r="N7" s="935" t="s">
        <v>20</v>
      </c>
      <c r="O7" s="935"/>
      <c r="P7" s="935"/>
      <c r="Q7" s="934" t="s">
        <v>21</v>
      </c>
      <c r="R7" s="934"/>
      <c r="S7" s="190" t="s">
        <v>22</v>
      </c>
      <c r="T7" s="935" t="s">
        <v>20</v>
      </c>
      <c r="U7" s="935"/>
      <c r="V7" s="935"/>
      <c r="W7" s="934" t="s">
        <v>21</v>
      </c>
      <c r="X7" s="934"/>
      <c r="Y7" s="190" t="s">
        <v>22</v>
      </c>
      <c r="Z7" s="934" t="s">
        <v>20</v>
      </c>
      <c r="AA7" s="934"/>
      <c r="AB7" s="934"/>
      <c r="AC7" s="934" t="s">
        <v>21</v>
      </c>
      <c r="AD7" s="934"/>
      <c r="AE7" s="190" t="s">
        <v>22</v>
      </c>
      <c r="AF7" s="870"/>
    </row>
    <row r="8" spans="1:34" s="87" customFormat="1" ht="15.75">
      <c r="A8" s="870"/>
      <c r="B8" s="869" t="s">
        <v>13</v>
      </c>
      <c r="C8" s="876" t="s">
        <v>1</v>
      </c>
      <c r="D8" s="877"/>
      <c r="E8" s="809" t="s">
        <v>13</v>
      </c>
      <c r="F8" s="809" t="s">
        <v>1</v>
      </c>
      <c r="G8" s="809"/>
      <c r="H8" s="809" t="s">
        <v>5</v>
      </c>
      <c r="I8" s="809" t="s">
        <v>6</v>
      </c>
      <c r="J8" s="809" t="s">
        <v>7</v>
      </c>
      <c r="K8" s="935" t="s">
        <v>5</v>
      </c>
      <c r="L8" s="934" t="s">
        <v>6</v>
      </c>
      <c r="M8" s="934" t="s">
        <v>5</v>
      </c>
      <c r="N8" s="936" t="s">
        <v>5</v>
      </c>
      <c r="O8" s="936" t="s">
        <v>6</v>
      </c>
      <c r="P8" s="936" t="s">
        <v>7</v>
      </c>
      <c r="Q8" s="936" t="s">
        <v>5</v>
      </c>
      <c r="R8" s="936" t="s">
        <v>6</v>
      </c>
      <c r="S8" s="936" t="s">
        <v>7</v>
      </c>
      <c r="T8" s="936" t="s">
        <v>5</v>
      </c>
      <c r="U8" s="936" t="s">
        <v>6</v>
      </c>
      <c r="V8" s="936" t="s">
        <v>7</v>
      </c>
      <c r="W8" s="936" t="s">
        <v>5</v>
      </c>
      <c r="X8" s="936" t="s">
        <v>6</v>
      </c>
      <c r="Y8" s="936" t="s">
        <v>7</v>
      </c>
      <c r="Z8" s="809" t="s">
        <v>5</v>
      </c>
      <c r="AA8" s="809" t="s">
        <v>6</v>
      </c>
      <c r="AB8" s="809" t="s">
        <v>7</v>
      </c>
      <c r="AC8" s="934" t="s">
        <v>5</v>
      </c>
      <c r="AD8" s="934" t="s">
        <v>6</v>
      </c>
      <c r="AE8" s="934" t="s">
        <v>5</v>
      </c>
      <c r="AF8" s="870"/>
    </row>
    <row r="9" spans="1:34" s="87" customFormat="1" ht="15.75">
      <c r="A9" s="840"/>
      <c r="B9" s="840"/>
      <c r="C9" s="71" t="s">
        <v>3</v>
      </c>
      <c r="D9" s="71" t="s">
        <v>14</v>
      </c>
      <c r="E9" s="809"/>
      <c r="F9" s="71" t="s">
        <v>3</v>
      </c>
      <c r="G9" s="71" t="s">
        <v>14</v>
      </c>
      <c r="H9" s="809"/>
      <c r="I9" s="809"/>
      <c r="J9" s="809"/>
      <c r="K9" s="935"/>
      <c r="L9" s="934"/>
      <c r="M9" s="934"/>
      <c r="N9" s="936"/>
      <c r="O9" s="936"/>
      <c r="P9" s="936"/>
      <c r="Q9" s="936"/>
      <c r="R9" s="936"/>
      <c r="S9" s="936"/>
      <c r="T9" s="936"/>
      <c r="U9" s="936"/>
      <c r="V9" s="936"/>
      <c r="W9" s="936"/>
      <c r="X9" s="936"/>
      <c r="Y9" s="936"/>
      <c r="Z9" s="809"/>
      <c r="AA9" s="809"/>
      <c r="AB9" s="809"/>
      <c r="AC9" s="934"/>
      <c r="AD9" s="934"/>
      <c r="AE9" s="934"/>
      <c r="AF9" s="840"/>
    </row>
    <row r="10" spans="1:34" s="783" customFormat="1" ht="12.75">
      <c r="A10" s="782">
        <v>1</v>
      </c>
      <c r="B10" s="782">
        <v>2</v>
      </c>
      <c r="C10" s="782">
        <v>3</v>
      </c>
      <c r="D10" s="782">
        <v>4</v>
      </c>
      <c r="E10" s="782">
        <v>5</v>
      </c>
      <c r="F10" s="782">
        <v>6</v>
      </c>
      <c r="G10" s="782">
        <v>7</v>
      </c>
      <c r="H10" s="782">
        <v>8</v>
      </c>
      <c r="I10" s="782">
        <v>9</v>
      </c>
      <c r="J10" s="782">
        <v>10</v>
      </c>
      <c r="K10" s="782">
        <v>11</v>
      </c>
      <c r="L10" s="782">
        <v>12</v>
      </c>
      <c r="M10" s="782">
        <v>13</v>
      </c>
      <c r="N10" s="782">
        <v>14</v>
      </c>
      <c r="O10" s="782">
        <v>15</v>
      </c>
      <c r="P10" s="782">
        <v>16</v>
      </c>
      <c r="Q10" s="782">
        <v>17</v>
      </c>
      <c r="R10" s="782">
        <v>18</v>
      </c>
      <c r="S10" s="782">
        <v>19</v>
      </c>
      <c r="T10" s="782">
        <v>20</v>
      </c>
      <c r="U10" s="782">
        <v>21</v>
      </c>
      <c r="V10" s="782">
        <v>22</v>
      </c>
      <c r="W10" s="782">
        <v>23</v>
      </c>
      <c r="X10" s="782">
        <v>24</v>
      </c>
      <c r="Y10" s="782">
        <v>25</v>
      </c>
      <c r="Z10" s="782">
        <v>26</v>
      </c>
      <c r="AA10" s="782">
        <v>27</v>
      </c>
      <c r="AB10" s="782">
        <v>28</v>
      </c>
      <c r="AC10" s="782">
        <v>29</v>
      </c>
      <c r="AD10" s="782">
        <v>30</v>
      </c>
      <c r="AE10" s="782">
        <v>31</v>
      </c>
      <c r="AF10" s="782">
        <v>32</v>
      </c>
    </row>
    <row r="11" spans="1:34" s="87" customFormat="1" ht="31.5">
      <c r="A11" s="92" t="s">
        <v>295</v>
      </c>
      <c r="B11" s="92" t="s">
        <v>147</v>
      </c>
      <c r="C11" s="76"/>
      <c r="D11" s="76"/>
      <c r="E11" s="76"/>
      <c r="F11" s="76"/>
      <c r="G11" s="76"/>
      <c r="H11" s="76"/>
      <c r="I11" s="76"/>
      <c r="J11" s="76"/>
      <c r="K11" s="103"/>
      <c r="L11" s="103"/>
      <c r="M11" s="103"/>
      <c r="N11" s="103"/>
      <c r="O11" s="103"/>
      <c r="P11" s="103"/>
      <c r="Q11" s="103"/>
      <c r="R11" s="103"/>
      <c r="S11" s="103"/>
      <c r="T11" s="735"/>
      <c r="U11" s="735"/>
      <c r="V11" s="735"/>
      <c r="W11" s="103"/>
      <c r="X11" s="103"/>
      <c r="Y11" s="103"/>
      <c r="Z11" s="76"/>
      <c r="AA11" s="76"/>
      <c r="AB11" s="76"/>
      <c r="AC11" s="103"/>
      <c r="AD11" s="103"/>
      <c r="AE11" s="103"/>
      <c r="AF11" s="76"/>
    </row>
    <row r="12" spans="1:34" s="87" customFormat="1" ht="47.25">
      <c r="A12" s="901" t="s">
        <v>23</v>
      </c>
      <c r="B12" s="93" t="s">
        <v>601</v>
      </c>
      <c r="C12" s="76"/>
      <c r="D12" s="76"/>
      <c r="E12" s="961" t="s">
        <v>391</v>
      </c>
      <c r="F12" s="962"/>
      <c r="G12" s="962"/>
      <c r="H12" s="193">
        <v>200</v>
      </c>
      <c r="I12" s="193"/>
      <c r="J12" s="193"/>
      <c r="K12" s="174"/>
      <c r="L12" s="174"/>
      <c r="M12" s="174"/>
      <c r="N12" s="174" t="s">
        <v>1236</v>
      </c>
      <c r="O12" s="174"/>
      <c r="P12" s="174"/>
      <c r="Q12" s="174"/>
      <c r="R12" s="174"/>
      <c r="S12" s="174"/>
      <c r="T12" s="174">
        <v>210</v>
      </c>
      <c r="U12" s="174"/>
      <c r="V12" s="174"/>
      <c r="W12" s="174"/>
      <c r="X12" s="174"/>
      <c r="Y12" s="174"/>
      <c r="Z12" s="963">
        <v>730</v>
      </c>
      <c r="AA12" s="963">
        <v>450</v>
      </c>
      <c r="AB12" s="963">
        <v>260</v>
      </c>
      <c r="AC12" s="834">
        <v>430</v>
      </c>
      <c r="AD12" s="834">
        <v>250</v>
      </c>
      <c r="AE12" s="834">
        <v>130</v>
      </c>
      <c r="AF12" s="938" t="s">
        <v>398</v>
      </c>
      <c r="AH12" s="87" t="s">
        <v>601</v>
      </c>
    </row>
    <row r="13" spans="1:34" s="87" customFormat="1" ht="47.25">
      <c r="A13" s="902"/>
      <c r="B13" s="196" t="s">
        <v>602</v>
      </c>
      <c r="C13" s="76"/>
      <c r="D13" s="76"/>
      <c r="E13" s="961"/>
      <c r="F13" s="962"/>
      <c r="G13" s="962"/>
      <c r="H13" s="193">
        <v>590</v>
      </c>
      <c r="I13" s="193">
        <v>380</v>
      </c>
      <c r="J13" s="193">
        <v>230</v>
      </c>
      <c r="K13" s="174">
        <v>380</v>
      </c>
      <c r="L13" s="174">
        <v>230</v>
      </c>
      <c r="M13" s="174">
        <v>120</v>
      </c>
      <c r="N13" s="737" t="s">
        <v>1434</v>
      </c>
      <c r="O13" s="737" t="s">
        <v>1225</v>
      </c>
      <c r="P13" s="737" t="s">
        <v>1232</v>
      </c>
      <c r="Q13" s="737" t="s">
        <v>1232</v>
      </c>
      <c r="R13" s="737" t="s">
        <v>1233</v>
      </c>
      <c r="S13" s="737" t="s">
        <v>1236</v>
      </c>
      <c r="T13" s="174">
        <v>708</v>
      </c>
      <c r="U13" s="174">
        <v>436.99999999999994</v>
      </c>
      <c r="V13" s="174">
        <v>253.00000000000003</v>
      </c>
      <c r="W13" s="174">
        <v>418.00000000000006</v>
      </c>
      <c r="X13" s="174">
        <v>241.5</v>
      </c>
      <c r="Y13" s="174">
        <v>126</v>
      </c>
      <c r="Z13" s="963"/>
      <c r="AA13" s="963"/>
      <c r="AB13" s="963"/>
      <c r="AC13" s="834"/>
      <c r="AD13" s="834"/>
      <c r="AE13" s="834"/>
      <c r="AF13" s="939"/>
      <c r="AH13" s="87" t="s">
        <v>602</v>
      </c>
    </row>
    <row r="14" spans="1:34" s="87" customFormat="1" ht="15.75">
      <c r="A14" s="903"/>
      <c r="B14" s="196" t="s">
        <v>390</v>
      </c>
      <c r="C14" s="76"/>
      <c r="D14" s="76"/>
      <c r="E14" s="961"/>
      <c r="F14" s="962"/>
      <c r="G14" s="962"/>
      <c r="H14" s="193">
        <v>460</v>
      </c>
      <c r="I14" s="193">
        <v>310</v>
      </c>
      <c r="J14" s="193">
        <v>210</v>
      </c>
      <c r="K14" s="174">
        <v>240</v>
      </c>
      <c r="L14" s="174">
        <v>120</v>
      </c>
      <c r="M14" s="174">
        <v>90</v>
      </c>
      <c r="N14" s="737" t="s">
        <v>1434</v>
      </c>
      <c r="O14" s="737" t="s">
        <v>1225</v>
      </c>
      <c r="P14" s="737" t="s">
        <v>1232</v>
      </c>
      <c r="Q14" s="737" t="s">
        <v>1232</v>
      </c>
      <c r="R14" s="737" t="s">
        <v>1233</v>
      </c>
      <c r="S14" s="737" t="s">
        <v>1236</v>
      </c>
      <c r="T14" s="174">
        <v>552</v>
      </c>
      <c r="U14" s="174">
        <v>356.5</v>
      </c>
      <c r="V14" s="174">
        <v>231.00000000000003</v>
      </c>
      <c r="W14" s="174">
        <v>264</v>
      </c>
      <c r="X14" s="174">
        <v>126</v>
      </c>
      <c r="Y14" s="174">
        <v>94.5</v>
      </c>
      <c r="Z14" s="963"/>
      <c r="AA14" s="963"/>
      <c r="AB14" s="963"/>
      <c r="AC14" s="834"/>
      <c r="AD14" s="834"/>
      <c r="AE14" s="834"/>
      <c r="AF14" s="940"/>
      <c r="AH14" s="87" t="s">
        <v>390</v>
      </c>
    </row>
    <row r="15" spans="1:34" s="87" customFormat="1" ht="15.75">
      <c r="A15" s="16" t="s">
        <v>296</v>
      </c>
      <c r="B15" s="15" t="s">
        <v>148</v>
      </c>
      <c r="C15" s="94"/>
      <c r="D15" s="94"/>
      <c r="E15" s="93"/>
      <c r="F15" s="94"/>
      <c r="G15" s="94"/>
      <c r="H15" s="73"/>
      <c r="I15" s="73"/>
      <c r="J15" s="73"/>
      <c r="K15" s="103"/>
      <c r="L15" s="103"/>
      <c r="M15" s="103"/>
      <c r="N15" s="737"/>
      <c r="O15" s="737"/>
      <c r="P15" s="737"/>
      <c r="Q15" s="737"/>
      <c r="R15" s="737"/>
      <c r="S15" s="737"/>
      <c r="T15" s="174"/>
      <c r="U15" s="174"/>
      <c r="V15" s="174"/>
      <c r="W15" s="174"/>
      <c r="X15" s="174"/>
      <c r="Y15" s="174"/>
      <c r="Z15" s="72"/>
      <c r="AA15" s="72"/>
      <c r="AB15" s="72"/>
      <c r="AC15" s="103"/>
      <c r="AD15" s="103"/>
      <c r="AE15" s="103"/>
      <c r="AF15" s="94"/>
    </row>
    <row r="16" spans="1:34" s="87" customFormat="1" ht="31.5">
      <c r="A16" s="78" t="s">
        <v>75</v>
      </c>
      <c r="B16" s="93" t="s">
        <v>605</v>
      </c>
      <c r="C16" s="94" t="s">
        <v>608</v>
      </c>
      <c r="D16" s="94" t="s">
        <v>609</v>
      </c>
      <c r="E16" s="93" t="s">
        <v>604</v>
      </c>
      <c r="F16" s="94" t="s">
        <v>608</v>
      </c>
      <c r="G16" s="94" t="s">
        <v>609</v>
      </c>
      <c r="H16" s="73">
        <v>700</v>
      </c>
      <c r="I16" s="73">
        <v>480</v>
      </c>
      <c r="J16" s="73">
        <v>310</v>
      </c>
      <c r="K16" s="103"/>
      <c r="L16" s="103"/>
      <c r="M16" s="103"/>
      <c r="N16" s="737">
        <v>1.2</v>
      </c>
      <c r="O16" s="737">
        <v>1.1499999999999999</v>
      </c>
      <c r="P16" s="737">
        <v>1.1000000000000001</v>
      </c>
      <c r="Q16" s="737"/>
      <c r="R16" s="737"/>
      <c r="S16" s="737"/>
      <c r="T16" s="174">
        <v>840</v>
      </c>
      <c r="U16" s="174">
        <v>552</v>
      </c>
      <c r="V16" s="174">
        <v>341</v>
      </c>
      <c r="W16" s="174"/>
      <c r="X16" s="174"/>
      <c r="Y16" s="174"/>
      <c r="Z16" s="72">
        <v>860</v>
      </c>
      <c r="AA16" s="72">
        <v>570</v>
      </c>
      <c r="AB16" s="72">
        <v>350</v>
      </c>
      <c r="AC16" s="103"/>
      <c r="AD16" s="103"/>
      <c r="AE16" s="103"/>
      <c r="AF16" s="94" t="s">
        <v>120</v>
      </c>
      <c r="AH16" s="87" t="s">
        <v>2020</v>
      </c>
    </row>
    <row r="17" spans="1:34" s="87" customFormat="1" ht="63">
      <c r="A17" s="78" t="s">
        <v>76</v>
      </c>
      <c r="B17" s="93" t="s">
        <v>610</v>
      </c>
      <c r="C17" s="94" t="s">
        <v>611</v>
      </c>
      <c r="D17" s="94" t="s">
        <v>612</v>
      </c>
      <c r="E17" s="93" t="s">
        <v>613</v>
      </c>
      <c r="F17" s="94" t="s">
        <v>614</v>
      </c>
      <c r="G17" s="94" t="s">
        <v>615</v>
      </c>
      <c r="H17" s="73">
        <v>760</v>
      </c>
      <c r="I17" s="73">
        <v>470</v>
      </c>
      <c r="J17" s="73">
        <v>310</v>
      </c>
      <c r="K17" s="103"/>
      <c r="L17" s="103"/>
      <c r="M17" s="103"/>
      <c r="N17" s="737">
        <v>1.1499999999999999</v>
      </c>
      <c r="O17" s="737">
        <v>1.1000000000000001</v>
      </c>
      <c r="P17" s="737">
        <v>1.05</v>
      </c>
      <c r="Q17" s="737"/>
      <c r="R17" s="737"/>
      <c r="S17" s="737"/>
      <c r="T17" s="174">
        <v>873.99999999999989</v>
      </c>
      <c r="U17" s="174">
        <v>517</v>
      </c>
      <c r="V17" s="174">
        <v>325.5</v>
      </c>
      <c r="W17" s="174"/>
      <c r="X17" s="174"/>
      <c r="Y17" s="174"/>
      <c r="Z17" s="72">
        <v>900</v>
      </c>
      <c r="AA17" s="72">
        <v>530</v>
      </c>
      <c r="AB17" s="72">
        <v>330</v>
      </c>
      <c r="AC17" s="103"/>
      <c r="AD17" s="103"/>
      <c r="AE17" s="103"/>
      <c r="AF17" s="94" t="s">
        <v>121</v>
      </c>
      <c r="AH17" s="87" t="s">
        <v>2021</v>
      </c>
    </row>
    <row r="18" spans="1:34" s="87" customFormat="1" ht="31.5" customHeight="1">
      <c r="A18" s="78" t="s">
        <v>97</v>
      </c>
      <c r="B18" s="891" t="s">
        <v>618</v>
      </c>
      <c r="C18" s="818"/>
      <c r="D18" s="818"/>
      <c r="E18" s="93" t="s">
        <v>534</v>
      </c>
      <c r="F18" s="94" t="s">
        <v>526</v>
      </c>
      <c r="G18" s="94" t="s">
        <v>604</v>
      </c>
      <c r="H18" s="73">
        <v>760</v>
      </c>
      <c r="I18" s="73"/>
      <c r="J18" s="73"/>
      <c r="K18" s="103"/>
      <c r="L18" s="103"/>
      <c r="M18" s="103"/>
      <c r="N18" s="737">
        <v>1.2</v>
      </c>
      <c r="O18" s="737"/>
      <c r="P18" s="737"/>
      <c r="Q18" s="737"/>
      <c r="R18" s="737"/>
      <c r="S18" s="737"/>
      <c r="T18" s="174"/>
      <c r="U18" s="174"/>
      <c r="V18" s="174"/>
      <c r="W18" s="174"/>
      <c r="X18" s="174"/>
      <c r="Y18" s="174"/>
      <c r="Z18" s="72">
        <v>1000</v>
      </c>
      <c r="AA18" s="72"/>
      <c r="AB18" s="72"/>
      <c r="AC18" s="103"/>
      <c r="AD18" s="103"/>
      <c r="AE18" s="103"/>
      <c r="AF18" s="818" t="s">
        <v>762</v>
      </c>
      <c r="AH18" s="87" t="s">
        <v>2022</v>
      </c>
    </row>
    <row r="19" spans="1:34" s="87" customFormat="1" ht="15.75">
      <c r="A19" s="78" t="s">
        <v>98</v>
      </c>
      <c r="B19" s="892"/>
      <c r="C19" s="819"/>
      <c r="D19" s="819"/>
      <c r="E19" s="93" t="s">
        <v>605</v>
      </c>
      <c r="F19" s="94" t="s">
        <v>606</v>
      </c>
      <c r="G19" s="94" t="s">
        <v>534</v>
      </c>
      <c r="H19" s="73">
        <v>760</v>
      </c>
      <c r="I19" s="73"/>
      <c r="J19" s="73"/>
      <c r="K19" s="103"/>
      <c r="L19" s="103"/>
      <c r="M19" s="103"/>
      <c r="N19" s="737">
        <v>1.2</v>
      </c>
      <c r="O19" s="737"/>
      <c r="P19" s="737"/>
      <c r="Q19" s="737"/>
      <c r="R19" s="737"/>
      <c r="S19" s="737"/>
      <c r="T19" s="174"/>
      <c r="U19" s="174"/>
      <c r="V19" s="174"/>
      <c r="W19" s="174"/>
      <c r="X19" s="174"/>
      <c r="Y19" s="174"/>
      <c r="Z19" s="72">
        <v>1000</v>
      </c>
      <c r="AA19" s="72"/>
      <c r="AB19" s="72"/>
      <c r="AC19" s="103"/>
      <c r="AD19" s="103"/>
      <c r="AE19" s="103"/>
      <c r="AF19" s="819"/>
      <c r="AH19" s="87" t="s">
        <v>2023</v>
      </c>
    </row>
    <row r="20" spans="1:34" s="87" customFormat="1" ht="47.25">
      <c r="A20" s="835" t="s">
        <v>157</v>
      </c>
      <c r="B20" s="197" t="s">
        <v>617</v>
      </c>
      <c r="C20" s="818"/>
      <c r="D20" s="818"/>
      <c r="E20" s="810" t="s">
        <v>392</v>
      </c>
      <c r="F20" s="810"/>
      <c r="G20" s="810"/>
      <c r="H20" s="41">
        <v>160</v>
      </c>
      <c r="I20" s="41"/>
      <c r="J20" s="41"/>
      <c r="K20" s="103"/>
      <c r="L20" s="103"/>
      <c r="M20" s="103"/>
      <c r="N20" s="737">
        <v>1.05</v>
      </c>
      <c r="O20" s="737"/>
      <c r="P20" s="737"/>
      <c r="Q20" s="737"/>
      <c r="R20" s="737"/>
      <c r="S20" s="737"/>
      <c r="T20" s="174">
        <v>168</v>
      </c>
      <c r="U20" s="174"/>
      <c r="V20" s="174"/>
      <c r="W20" s="174"/>
      <c r="X20" s="174"/>
      <c r="Y20" s="174"/>
      <c r="Z20" s="811">
        <v>590</v>
      </c>
      <c r="AA20" s="811">
        <v>410</v>
      </c>
      <c r="AB20" s="811">
        <v>270</v>
      </c>
      <c r="AC20" s="834">
        <v>320</v>
      </c>
      <c r="AD20" s="834">
        <v>190</v>
      </c>
      <c r="AE20" s="834">
        <v>140</v>
      </c>
      <c r="AF20" s="938" t="s">
        <v>398</v>
      </c>
      <c r="AH20" s="87" t="s">
        <v>617</v>
      </c>
    </row>
    <row r="21" spans="1:34" s="87" customFormat="1" ht="15.75">
      <c r="A21" s="858"/>
      <c r="B21" s="197" t="s">
        <v>619</v>
      </c>
      <c r="C21" s="859"/>
      <c r="D21" s="859"/>
      <c r="E21" s="810"/>
      <c r="F21" s="810"/>
      <c r="G21" s="810"/>
      <c r="H21" s="41">
        <v>190</v>
      </c>
      <c r="I21" s="41">
        <v>140</v>
      </c>
      <c r="J21" s="41">
        <v>110</v>
      </c>
      <c r="K21" s="103">
        <v>140</v>
      </c>
      <c r="L21" s="103">
        <v>90</v>
      </c>
      <c r="M21" s="103">
        <v>70</v>
      </c>
      <c r="N21" s="737">
        <v>1.1000000000000001</v>
      </c>
      <c r="O21" s="737">
        <v>1.05</v>
      </c>
      <c r="P21" s="737">
        <v>1.05</v>
      </c>
      <c r="Q21" s="737">
        <v>1.05</v>
      </c>
      <c r="R21" s="737">
        <v>1.05</v>
      </c>
      <c r="S21" s="737">
        <v>1.05</v>
      </c>
      <c r="T21" s="174">
        <v>209.00000000000003</v>
      </c>
      <c r="U21" s="174">
        <v>147</v>
      </c>
      <c r="V21" s="174">
        <v>115.5</v>
      </c>
      <c r="W21" s="174">
        <v>147</v>
      </c>
      <c r="X21" s="174">
        <v>94.5</v>
      </c>
      <c r="Y21" s="174">
        <v>73.5</v>
      </c>
      <c r="Z21" s="811"/>
      <c r="AA21" s="811"/>
      <c r="AB21" s="811"/>
      <c r="AC21" s="834"/>
      <c r="AD21" s="834"/>
      <c r="AE21" s="834"/>
      <c r="AF21" s="939"/>
      <c r="AH21" s="87" t="s">
        <v>619</v>
      </c>
    </row>
    <row r="22" spans="1:34" s="87" customFormat="1" ht="15.75">
      <c r="A22" s="858"/>
      <c r="B22" s="197" t="s">
        <v>620</v>
      </c>
      <c r="C22" s="859"/>
      <c r="D22" s="859"/>
      <c r="E22" s="810"/>
      <c r="F22" s="810"/>
      <c r="G22" s="810"/>
      <c r="H22" s="41">
        <v>450</v>
      </c>
      <c r="I22" s="41">
        <v>300</v>
      </c>
      <c r="J22" s="41">
        <v>210</v>
      </c>
      <c r="K22" s="103">
        <v>270</v>
      </c>
      <c r="L22" s="103">
        <v>180</v>
      </c>
      <c r="M22" s="103">
        <v>110</v>
      </c>
      <c r="N22" s="737">
        <v>1.1000000000000001</v>
      </c>
      <c r="O22" s="737">
        <v>1.05</v>
      </c>
      <c r="P22" s="737">
        <v>1.05</v>
      </c>
      <c r="Q22" s="737">
        <v>1.05</v>
      </c>
      <c r="R22" s="737">
        <v>1.05</v>
      </c>
      <c r="S22" s="737">
        <v>1.05</v>
      </c>
      <c r="T22" s="174">
        <v>495.00000000000006</v>
      </c>
      <c r="U22" s="174">
        <v>315</v>
      </c>
      <c r="V22" s="174">
        <v>220.5</v>
      </c>
      <c r="W22" s="174">
        <v>283.5</v>
      </c>
      <c r="X22" s="174">
        <v>189</v>
      </c>
      <c r="Y22" s="174">
        <v>115.5</v>
      </c>
      <c r="Z22" s="811"/>
      <c r="AA22" s="811"/>
      <c r="AB22" s="811"/>
      <c r="AC22" s="834"/>
      <c r="AD22" s="834"/>
      <c r="AE22" s="834"/>
      <c r="AF22" s="939"/>
      <c r="AH22" s="87" t="s">
        <v>620</v>
      </c>
    </row>
    <row r="23" spans="1:34" s="87" customFormat="1" ht="15.75">
      <c r="A23" s="836"/>
      <c r="B23" s="197" t="s">
        <v>621</v>
      </c>
      <c r="C23" s="819"/>
      <c r="D23" s="819"/>
      <c r="E23" s="810"/>
      <c r="F23" s="810"/>
      <c r="G23" s="810"/>
      <c r="H23" s="41">
        <v>500</v>
      </c>
      <c r="I23" s="41">
        <v>360</v>
      </c>
      <c r="J23" s="41">
        <v>250</v>
      </c>
      <c r="K23" s="103">
        <v>300</v>
      </c>
      <c r="L23" s="103">
        <v>180</v>
      </c>
      <c r="M23" s="103">
        <v>130</v>
      </c>
      <c r="N23" s="737">
        <v>1.1499999999999999</v>
      </c>
      <c r="O23" s="737">
        <v>1.1000000000000001</v>
      </c>
      <c r="P23" s="737">
        <v>1.05</v>
      </c>
      <c r="Q23" s="737">
        <v>1.05</v>
      </c>
      <c r="R23" s="737">
        <v>1.05</v>
      </c>
      <c r="S23" s="737">
        <v>1.05</v>
      </c>
      <c r="T23" s="174">
        <v>575</v>
      </c>
      <c r="U23" s="174">
        <v>396.00000000000006</v>
      </c>
      <c r="V23" s="174">
        <v>262.5</v>
      </c>
      <c r="W23" s="174">
        <v>315</v>
      </c>
      <c r="X23" s="174">
        <v>189</v>
      </c>
      <c r="Y23" s="174">
        <v>136.5</v>
      </c>
      <c r="Z23" s="811"/>
      <c r="AA23" s="811"/>
      <c r="AB23" s="811"/>
      <c r="AC23" s="834"/>
      <c r="AD23" s="834"/>
      <c r="AE23" s="834"/>
      <c r="AF23" s="940"/>
      <c r="AH23" s="87" t="s">
        <v>621</v>
      </c>
    </row>
    <row r="24" spans="1:34" s="87" customFormat="1" ht="15.75">
      <c r="A24" s="16" t="s">
        <v>297</v>
      </c>
      <c r="B24" s="1" t="s">
        <v>142</v>
      </c>
      <c r="C24" s="94"/>
      <c r="D24" s="94"/>
      <c r="E24" s="93"/>
      <c r="F24" s="94"/>
      <c r="G24" s="94"/>
      <c r="H24" s="73"/>
      <c r="I24" s="73"/>
      <c r="J24" s="73"/>
      <c r="K24" s="103"/>
      <c r="L24" s="103"/>
      <c r="M24" s="103"/>
      <c r="N24" s="737"/>
      <c r="O24" s="737"/>
      <c r="P24" s="737"/>
      <c r="Q24" s="737"/>
      <c r="R24" s="737"/>
      <c r="S24" s="737"/>
      <c r="T24" s="174"/>
      <c r="U24" s="174"/>
      <c r="V24" s="174"/>
      <c r="W24" s="174"/>
      <c r="X24" s="174"/>
      <c r="Y24" s="174"/>
      <c r="Z24" s="72"/>
      <c r="AA24" s="72"/>
      <c r="AB24" s="72"/>
      <c r="AC24" s="103"/>
      <c r="AD24" s="103"/>
      <c r="AE24" s="103"/>
      <c r="AF24" s="94"/>
    </row>
    <row r="25" spans="1:34" s="87" customFormat="1" ht="63">
      <c r="A25" s="78" t="s">
        <v>77</v>
      </c>
      <c r="B25" s="93" t="s">
        <v>628</v>
      </c>
      <c r="C25" s="94" t="s">
        <v>543</v>
      </c>
      <c r="D25" s="94" t="s">
        <v>55</v>
      </c>
      <c r="E25" s="93" t="s">
        <v>628</v>
      </c>
      <c r="F25" s="94" t="s">
        <v>530</v>
      </c>
      <c r="G25" s="94" t="s">
        <v>629</v>
      </c>
      <c r="H25" s="73">
        <v>780</v>
      </c>
      <c r="I25" s="73">
        <v>230</v>
      </c>
      <c r="J25" s="73">
        <v>150</v>
      </c>
      <c r="K25" s="103"/>
      <c r="L25" s="103"/>
      <c r="M25" s="103"/>
      <c r="N25" s="737">
        <v>1.2</v>
      </c>
      <c r="O25" s="737">
        <v>1.1000000000000001</v>
      </c>
      <c r="P25" s="737">
        <v>1.05</v>
      </c>
      <c r="Q25" s="737"/>
      <c r="R25" s="737"/>
      <c r="S25" s="737"/>
      <c r="T25" s="174">
        <v>936</v>
      </c>
      <c r="U25" s="174">
        <v>253.00000000000003</v>
      </c>
      <c r="V25" s="174">
        <v>157.5</v>
      </c>
      <c r="W25" s="174"/>
      <c r="X25" s="174"/>
      <c r="Y25" s="174"/>
      <c r="Z25" s="72">
        <v>960</v>
      </c>
      <c r="AA25" s="72">
        <v>260</v>
      </c>
      <c r="AB25" s="72">
        <v>160</v>
      </c>
      <c r="AC25" s="103"/>
      <c r="AD25" s="103"/>
      <c r="AE25" s="103"/>
      <c r="AF25" s="94" t="s">
        <v>122</v>
      </c>
      <c r="AH25" s="87" t="s">
        <v>2024</v>
      </c>
    </row>
    <row r="26" spans="1:34" s="87" customFormat="1" ht="63">
      <c r="A26" s="78" t="s">
        <v>78</v>
      </c>
      <c r="B26" s="93" t="s">
        <v>630</v>
      </c>
      <c r="C26" s="94" t="s">
        <v>543</v>
      </c>
      <c r="D26" s="94" t="s">
        <v>55</v>
      </c>
      <c r="E26" s="93" t="s">
        <v>631</v>
      </c>
      <c r="F26" s="94" t="s">
        <v>543</v>
      </c>
      <c r="G26" s="94" t="s">
        <v>55</v>
      </c>
      <c r="H26" s="73">
        <v>1000</v>
      </c>
      <c r="I26" s="73"/>
      <c r="J26" s="73"/>
      <c r="K26" s="103"/>
      <c r="L26" s="103"/>
      <c r="M26" s="103"/>
      <c r="N26" s="737">
        <v>1.2</v>
      </c>
      <c r="O26" s="737"/>
      <c r="P26" s="737"/>
      <c r="Q26" s="737"/>
      <c r="R26" s="737"/>
      <c r="S26" s="737"/>
      <c r="T26" s="174">
        <v>1200</v>
      </c>
      <c r="U26" s="174"/>
      <c r="V26" s="174"/>
      <c r="W26" s="174"/>
      <c r="X26" s="174"/>
      <c r="Y26" s="174"/>
      <c r="Z26" s="72">
        <v>1200</v>
      </c>
      <c r="AA26" s="72"/>
      <c r="AB26" s="72"/>
      <c r="AC26" s="103"/>
      <c r="AD26" s="103"/>
      <c r="AE26" s="103"/>
      <c r="AF26" s="94" t="s">
        <v>120</v>
      </c>
      <c r="AH26" s="87" t="s">
        <v>2025</v>
      </c>
    </row>
    <row r="27" spans="1:34" s="87" customFormat="1" ht="63">
      <c r="A27" s="78" t="s">
        <v>79</v>
      </c>
      <c r="B27" s="93" t="s">
        <v>544</v>
      </c>
      <c r="C27" s="94" t="s">
        <v>543</v>
      </c>
      <c r="D27" s="94" t="s">
        <v>55</v>
      </c>
      <c r="E27" s="93" t="s">
        <v>544</v>
      </c>
      <c r="F27" s="94" t="s">
        <v>632</v>
      </c>
      <c r="G27" s="94" t="s">
        <v>558</v>
      </c>
      <c r="H27" s="73">
        <v>150</v>
      </c>
      <c r="I27" s="73"/>
      <c r="J27" s="73"/>
      <c r="K27" s="103"/>
      <c r="L27" s="103"/>
      <c r="M27" s="103"/>
      <c r="N27" s="737">
        <v>1.1000000000000001</v>
      </c>
      <c r="O27" s="737"/>
      <c r="P27" s="737"/>
      <c r="Q27" s="737"/>
      <c r="R27" s="737"/>
      <c r="S27" s="737"/>
      <c r="T27" s="174">
        <v>165</v>
      </c>
      <c r="U27" s="174"/>
      <c r="V27" s="174"/>
      <c r="W27" s="174"/>
      <c r="X27" s="174"/>
      <c r="Y27" s="174"/>
      <c r="Z27" s="72">
        <v>170</v>
      </c>
      <c r="AA27" s="72"/>
      <c r="AB27" s="72"/>
      <c r="AC27" s="103"/>
      <c r="AD27" s="103"/>
      <c r="AE27" s="103"/>
      <c r="AF27" s="94" t="s">
        <v>122</v>
      </c>
      <c r="AH27" s="87" t="s">
        <v>2026</v>
      </c>
    </row>
    <row r="28" spans="1:34" s="87" customFormat="1" ht="63">
      <c r="A28" s="835" t="s">
        <v>99</v>
      </c>
      <c r="B28" s="93" t="s">
        <v>633</v>
      </c>
      <c r="C28" s="818"/>
      <c r="D28" s="818"/>
      <c r="E28" s="810" t="s">
        <v>393</v>
      </c>
      <c r="F28" s="810"/>
      <c r="G28" s="810"/>
      <c r="H28" s="41">
        <v>130</v>
      </c>
      <c r="I28" s="41"/>
      <c r="J28" s="41"/>
      <c r="K28" s="103"/>
      <c r="L28" s="103"/>
      <c r="M28" s="103"/>
      <c r="N28" s="737">
        <v>1.05</v>
      </c>
      <c r="O28" s="737"/>
      <c r="P28" s="737"/>
      <c r="Q28" s="737"/>
      <c r="R28" s="737"/>
      <c r="S28" s="737"/>
      <c r="T28" s="174">
        <v>136.5</v>
      </c>
      <c r="U28" s="174"/>
      <c r="V28" s="174"/>
      <c r="W28" s="174"/>
      <c r="X28" s="174"/>
      <c r="Y28" s="174"/>
      <c r="Z28" s="811">
        <v>380</v>
      </c>
      <c r="AA28" s="811">
        <v>200</v>
      </c>
      <c r="AB28" s="811">
        <v>150</v>
      </c>
      <c r="AC28" s="834">
        <v>260</v>
      </c>
      <c r="AD28" s="834">
        <v>150</v>
      </c>
      <c r="AE28" s="834">
        <v>86</v>
      </c>
      <c r="AF28" s="938" t="s">
        <v>398</v>
      </c>
      <c r="AH28" s="87" t="s">
        <v>633</v>
      </c>
    </row>
    <row r="29" spans="1:34" s="87" customFormat="1" ht="15.75">
      <c r="A29" s="858"/>
      <c r="B29" s="93" t="s">
        <v>100</v>
      </c>
      <c r="C29" s="859"/>
      <c r="D29" s="859"/>
      <c r="E29" s="810"/>
      <c r="F29" s="810"/>
      <c r="G29" s="810"/>
      <c r="H29" s="41">
        <v>290</v>
      </c>
      <c r="I29" s="41">
        <v>90</v>
      </c>
      <c r="J29" s="41">
        <v>60</v>
      </c>
      <c r="K29" s="103">
        <v>100</v>
      </c>
      <c r="L29" s="103">
        <v>70</v>
      </c>
      <c r="M29" s="103">
        <v>70</v>
      </c>
      <c r="N29" s="737" t="s">
        <v>1225</v>
      </c>
      <c r="O29" s="737" t="s">
        <v>1232</v>
      </c>
      <c r="P29" s="737" t="s">
        <v>1233</v>
      </c>
      <c r="Q29" s="737" t="s">
        <v>1233</v>
      </c>
      <c r="R29" s="737" t="s">
        <v>1233</v>
      </c>
      <c r="S29" s="737" t="s">
        <v>1236</v>
      </c>
      <c r="T29" s="174">
        <v>333.5</v>
      </c>
      <c r="U29" s="174">
        <v>99.000000000000014</v>
      </c>
      <c r="V29" s="174">
        <v>63</v>
      </c>
      <c r="W29" s="174">
        <v>105</v>
      </c>
      <c r="X29" s="174">
        <v>73.5</v>
      </c>
      <c r="Y29" s="174">
        <v>73.5</v>
      </c>
      <c r="Z29" s="811"/>
      <c r="AA29" s="811"/>
      <c r="AB29" s="811"/>
      <c r="AC29" s="834"/>
      <c r="AD29" s="834"/>
      <c r="AE29" s="834"/>
      <c r="AF29" s="939"/>
      <c r="AH29" s="87" t="s">
        <v>100</v>
      </c>
    </row>
    <row r="30" spans="1:34" s="87" customFormat="1" ht="15.75">
      <c r="A30" s="836"/>
      <c r="B30" s="93" t="s">
        <v>640</v>
      </c>
      <c r="C30" s="819"/>
      <c r="D30" s="819"/>
      <c r="E30" s="810"/>
      <c r="F30" s="810"/>
      <c r="G30" s="810"/>
      <c r="H30" s="41">
        <v>310</v>
      </c>
      <c r="I30" s="41">
        <v>170</v>
      </c>
      <c r="J30" s="41">
        <v>130</v>
      </c>
      <c r="K30" s="103">
        <v>230</v>
      </c>
      <c r="L30" s="103">
        <v>140</v>
      </c>
      <c r="M30" s="103">
        <v>80</v>
      </c>
      <c r="N30" s="737" t="s">
        <v>1434</v>
      </c>
      <c r="O30" s="737" t="s">
        <v>1225</v>
      </c>
      <c r="P30" s="737" t="s">
        <v>1232</v>
      </c>
      <c r="Q30" s="737" t="s">
        <v>1232</v>
      </c>
      <c r="R30" s="737" t="s">
        <v>1233</v>
      </c>
      <c r="S30" s="737" t="s">
        <v>1236</v>
      </c>
      <c r="T30" s="174">
        <v>372</v>
      </c>
      <c r="U30" s="174">
        <v>195.49999999999997</v>
      </c>
      <c r="V30" s="174">
        <v>143</v>
      </c>
      <c r="W30" s="174">
        <v>253.00000000000003</v>
      </c>
      <c r="X30" s="174">
        <v>147</v>
      </c>
      <c r="Y30" s="174">
        <v>84</v>
      </c>
      <c r="Z30" s="811"/>
      <c r="AA30" s="811"/>
      <c r="AB30" s="811"/>
      <c r="AC30" s="834"/>
      <c r="AD30" s="834"/>
      <c r="AE30" s="834"/>
      <c r="AF30" s="940"/>
      <c r="AH30" s="87" t="s">
        <v>640</v>
      </c>
    </row>
    <row r="31" spans="1:34" s="87" customFormat="1" ht="15.75">
      <c r="A31" s="16" t="s">
        <v>298</v>
      </c>
      <c r="B31" s="1" t="s">
        <v>143</v>
      </c>
      <c r="C31" s="94"/>
      <c r="D31" s="94"/>
      <c r="E31" s="93"/>
      <c r="F31" s="94"/>
      <c r="G31" s="94"/>
      <c r="H31" s="73"/>
      <c r="I31" s="73"/>
      <c r="J31" s="73"/>
      <c r="K31" s="103"/>
      <c r="L31" s="103"/>
      <c r="M31" s="103"/>
      <c r="N31" s="737"/>
      <c r="O31" s="737"/>
      <c r="P31" s="737"/>
      <c r="Q31" s="737"/>
      <c r="R31" s="737"/>
      <c r="S31" s="737"/>
      <c r="T31" s="174"/>
      <c r="U31" s="174"/>
      <c r="V31" s="174"/>
      <c r="W31" s="174"/>
      <c r="X31" s="174"/>
      <c r="Y31" s="174"/>
      <c r="Z31" s="72"/>
      <c r="AA31" s="72"/>
      <c r="AB31" s="72"/>
      <c r="AC31" s="103"/>
      <c r="AD31" s="103"/>
      <c r="AE31" s="103"/>
      <c r="AF31" s="194"/>
    </row>
    <row r="32" spans="1:34" s="87" customFormat="1" ht="47.25">
      <c r="A32" s="78" t="s">
        <v>80</v>
      </c>
      <c r="B32" s="93" t="s">
        <v>546</v>
      </c>
      <c r="C32" s="94" t="s">
        <v>650</v>
      </c>
      <c r="D32" s="94" t="s">
        <v>651</v>
      </c>
      <c r="E32" s="93" t="s">
        <v>546</v>
      </c>
      <c r="F32" s="94" t="s">
        <v>650</v>
      </c>
      <c r="G32" s="94" t="s">
        <v>652</v>
      </c>
      <c r="H32" s="73">
        <v>960</v>
      </c>
      <c r="I32" s="73">
        <v>460</v>
      </c>
      <c r="J32" s="73">
        <v>250</v>
      </c>
      <c r="K32" s="103"/>
      <c r="L32" s="103"/>
      <c r="M32" s="103"/>
      <c r="N32" s="737">
        <v>1.25</v>
      </c>
      <c r="O32" s="737">
        <v>1.1499999999999999</v>
      </c>
      <c r="P32" s="737">
        <v>1.1000000000000001</v>
      </c>
      <c r="Q32" s="737"/>
      <c r="R32" s="737"/>
      <c r="S32" s="737"/>
      <c r="T32" s="174">
        <v>1200</v>
      </c>
      <c r="U32" s="174">
        <v>529</v>
      </c>
      <c r="V32" s="174">
        <v>275</v>
      </c>
      <c r="W32" s="174"/>
      <c r="X32" s="174"/>
      <c r="Y32" s="174"/>
      <c r="Z32" s="72">
        <v>1230</v>
      </c>
      <c r="AA32" s="72">
        <v>540</v>
      </c>
      <c r="AB32" s="72">
        <v>280</v>
      </c>
      <c r="AC32" s="103"/>
      <c r="AD32" s="103"/>
      <c r="AE32" s="103"/>
      <c r="AF32" s="94" t="s">
        <v>118</v>
      </c>
      <c r="AH32" s="87" t="s">
        <v>2027</v>
      </c>
    </row>
    <row r="33" spans="1:34" s="87" customFormat="1" ht="47.25">
      <c r="A33" s="78" t="s">
        <v>81</v>
      </c>
      <c r="B33" s="93" t="s">
        <v>546</v>
      </c>
      <c r="C33" s="94" t="s">
        <v>653</v>
      </c>
      <c r="D33" s="94" t="s">
        <v>654</v>
      </c>
      <c r="E33" s="93" t="s">
        <v>546</v>
      </c>
      <c r="F33" s="94" t="s">
        <v>655</v>
      </c>
      <c r="G33" s="94" t="s">
        <v>654</v>
      </c>
      <c r="H33" s="73">
        <v>420</v>
      </c>
      <c r="I33" s="73">
        <v>220</v>
      </c>
      <c r="J33" s="73">
        <v>140</v>
      </c>
      <c r="K33" s="103"/>
      <c r="L33" s="103"/>
      <c r="M33" s="103"/>
      <c r="N33" s="737">
        <v>1.1499999999999999</v>
      </c>
      <c r="O33" s="737">
        <v>1.1000000000000001</v>
      </c>
      <c r="P33" s="737">
        <v>1.05</v>
      </c>
      <c r="Q33" s="737"/>
      <c r="R33" s="737"/>
      <c r="S33" s="737"/>
      <c r="T33" s="174">
        <v>482.99999999999994</v>
      </c>
      <c r="U33" s="174">
        <v>242.00000000000003</v>
      </c>
      <c r="V33" s="174">
        <v>147</v>
      </c>
      <c r="W33" s="174"/>
      <c r="X33" s="174"/>
      <c r="Y33" s="174"/>
      <c r="Z33" s="72">
        <v>500</v>
      </c>
      <c r="AA33" s="72">
        <v>250</v>
      </c>
      <c r="AB33" s="72">
        <v>150</v>
      </c>
      <c r="AC33" s="103"/>
      <c r="AD33" s="103"/>
      <c r="AE33" s="103"/>
      <c r="AF33" s="94" t="s">
        <v>123</v>
      </c>
      <c r="AH33" s="87" t="s">
        <v>2028</v>
      </c>
    </row>
    <row r="34" spans="1:34" s="87" customFormat="1" ht="47.25">
      <c r="A34" s="78" t="s">
        <v>82</v>
      </c>
      <c r="B34" s="93" t="s">
        <v>600</v>
      </c>
      <c r="C34" s="94" t="s">
        <v>656</v>
      </c>
      <c r="D34" s="94" t="s">
        <v>657</v>
      </c>
      <c r="E34" s="93" t="s">
        <v>600</v>
      </c>
      <c r="F34" s="94" t="s">
        <v>658</v>
      </c>
      <c r="G34" s="94" t="s">
        <v>657</v>
      </c>
      <c r="H34" s="73">
        <v>740</v>
      </c>
      <c r="I34" s="73">
        <v>380</v>
      </c>
      <c r="J34" s="73">
        <v>250</v>
      </c>
      <c r="K34" s="103"/>
      <c r="L34" s="103"/>
      <c r="M34" s="103"/>
      <c r="N34" s="737">
        <v>1.2</v>
      </c>
      <c r="O34" s="737">
        <v>1.1499999999999999</v>
      </c>
      <c r="P34" s="737">
        <v>1.1000000000000001</v>
      </c>
      <c r="Q34" s="737"/>
      <c r="R34" s="737"/>
      <c r="S34" s="737"/>
      <c r="T34" s="174">
        <v>888</v>
      </c>
      <c r="U34" s="174">
        <v>436.99999999999994</v>
      </c>
      <c r="V34" s="174">
        <v>275</v>
      </c>
      <c r="W34" s="174"/>
      <c r="X34" s="174"/>
      <c r="Y34" s="174"/>
      <c r="Z34" s="72">
        <v>910</v>
      </c>
      <c r="AA34" s="72">
        <v>450</v>
      </c>
      <c r="AB34" s="72">
        <v>280</v>
      </c>
      <c r="AC34" s="103"/>
      <c r="AD34" s="103"/>
      <c r="AE34" s="103"/>
      <c r="AF34" s="94" t="s">
        <v>123</v>
      </c>
      <c r="AH34" s="87" t="s">
        <v>2029</v>
      </c>
    </row>
    <row r="35" spans="1:34" s="87" customFormat="1" ht="47.25">
      <c r="A35" s="78" t="s">
        <v>83</v>
      </c>
      <c r="B35" s="93" t="s">
        <v>641</v>
      </c>
      <c r="C35" s="94" t="s">
        <v>659</v>
      </c>
      <c r="D35" s="94" t="s">
        <v>660</v>
      </c>
      <c r="E35" s="93" t="s">
        <v>605</v>
      </c>
      <c r="F35" s="94" t="s">
        <v>659</v>
      </c>
      <c r="G35" s="94" t="s">
        <v>528</v>
      </c>
      <c r="H35" s="73">
        <v>560</v>
      </c>
      <c r="I35" s="73">
        <v>310</v>
      </c>
      <c r="J35" s="73">
        <v>170</v>
      </c>
      <c r="K35" s="103"/>
      <c r="L35" s="103"/>
      <c r="M35" s="103"/>
      <c r="N35" s="737">
        <v>1.1499999999999999</v>
      </c>
      <c r="O35" s="737">
        <v>1.1000000000000001</v>
      </c>
      <c r="P35" s="737">
        <v>1.05</v>
      </c>
      <c r="Q35" s="737"/>
      <c r="R35" s="737"/>
      <c r="S35" s="737"/>
      <c r="T35" s="174">
        <v>644</v>
      </c>
      <c r="U35" s="174">
        <v>341</v>
      </c>
      <c r="V35" s="174">
        <v>178.5</v>
      </c>
      <c r="W35" s="174"/>
      <c r="X35" s="174"/>
      <c r="Y35" s="174"/>
      <c r="Z35" s="72">
        <v>660</v>
      </c>
      <c r="AA35" s="72">
        <v>350</v>
      </c>
      <c r="AB35" s="72">
        <v>180</v>
      </c>
      <c r="AC35" s="103"/>
      <c r="AD35" s="103"/>
      <c r="AE35" s="103"/>
      <c r="AF35" s="94" t="s">
        <v>124</v>
      </c>
      <c r="AH35" s="87" t="s">
        <v>2030</v>
      </c>
    </row>
    <row r="36" spans="1:34" s="87" customFormat="1" ht="47.25">
      <c r="A36" s="78" t="s">
        <v>243</v>
      </c>
      <c r="B36" s="93" t="s">
        <v>661</v>
      </c>
      <c r="C36" s="94" t="s">
        <v>616</v>
      </c>
      <c r="D36" s="94" t="s">
        <v>662</v>
      </c>
      <c r="E36" s="93" t="s">
        <v>663</v>
      </c>
      <c r="F36" s="94" t="s">
        <v>616</v>
      </c>
      <c r="G36" s="94" t="s">
        <v>664</v>
      </c>
      <c r="H36" s="73">
        <v>480</v>
      </c>
      <c r="I36" s="73">
        <v>230</v>
      </c>
      <c r="J36" s="73">
        <v>150</v>
      </c>
      <c r="K36" s="103"/>
      <c r="L36" s="103"/>
      <c r="M36" s="103"/>
      <c r="N36" s="737">
        <v>1.1499999999999999</v>
      </c>
      <c r="O36" s="737">
        <v>1.1000000000000001</v>
      </c>
      <c r="P36" s="737">
        <v>1.05</v>
      </c>
      <c r="Q36" s="737"/>
      <c r="R36" s="737"/>
      <c r="S36" s="737"/>
      <c r="T36" s="174">
        <v>552</v>
      </c>
      <c r="U36" s="174">
        <v>253.00000000000003</v>
      </c>
      <c r="V36" s="174">
        <v>157.5</v>
      </c>
      <c r="W36" s="174"/>
      <c r="X36" s="174"/>
      <c r="Y36" s="174"/>
      <c r="Z36" s="72">
        <v>570</v>
      </c>
      <c r="AA36" s="72">
        <v>260</v>
      </c>
      <c r="AB36" s="72">
        <v>160</v>
      </c>
      <c r="AC36" s="103"/>
      <c r="AD36" s="103"/>
      <c r="AE36" s="103"/>
      <c r="AF36" s="94" t="s">
        <v>124</v>
      </c>
      <c r="AH36" s="87" t="s">
        <v>2031</v>
      </c>
    </row>
    <row r="37" spans="1:34" s="87" customFormat="1" ht="47.25">
      <c r="A37" s="78" t="s">
        <v>244</v>
      </c>
      <c r="B37" s="93" t="s">
        <v>665</v>
      </c>
      <c r="C37" s="94" t="s">
        <v>666</v>
      </c>
      <c r="D37" s="94" t="s">
        <v>667</v>
      </c>
      <c r="E37" s="93" t="s">
        <v>665</v>
      </c>
      <c r="F37" s="94" t="s">
        <v>666</v>
      </c>
      <c r="G37" s="94" t="s">
        <v>668</v>
      </c>
      <c r="H37" s="73">
        <v>540</v>
      </c>
      <c r="I37" s="73">
        <v>300</v>
      </c>
      <c r="J37" s="73">
        <v>170</v>
      </c>
      <c r="K37" s="103"/>
      <c r="L37" s="103"/>
      <c r="M37" s="103"/>
      <c r="N37" s="737">
        <v>1.1499999999999999</v>
      </c>
      <c r="O37" s="737">
        <v>1.1000000000000001</v>
      </c>
      <c r="P37" s="737">
        <v>1.05</v>
      </c>
      <c r="Q37" s="737"/>
      <c r="R37" s="737"/>
      <c r="S37" s="737"/>
      <c r="T37" s="174">
        <v>621</v>
      </c>
      <c r="U37" s="174">
        <v>330</v>
      </c>
      <c r="V37" s="174">
        <v>178.5</v>
      </c>
      <c r="W37" s="174"/>
      <c r="X37" s="174"/>
      <c r="Y37" s="174"/>
      <c r="Z37" s="72">
        <v>640</v>
      </c>
      <c r="AA37" s="72">
        <v>340</v>
      </c>
      <c r="AB37" s="72">
        <v>180</v>
      </c>
      <c r="AC37" s="103"/>
      <c r="AD37" s="103"/>
      <c r="AE37" s="103"/>
      <c r="AF37" s="94" t="s">
        <v>125</v>
      </c>
      <c r="AH37" s="87" t="s">
        <v>2032</v>
      </c>
    </row>
    <row r="38" spans="1:34" s="87" customFormat="1" ht="47.25">
      <c r="A38" s="835" t="s">
        <v>245</v>
      </c>
      <c r="B38" s="93" t="s">
        <v>669</v>
      </c>
      <c r="C38" s="818"/>
      <c r="D38" s="818"/>
      <c r="E38" s="810" t="s">
        <v>394</v>
      </c>
      <c r="F38" s="810"/>
      <c r="G38" s="810"/>
      <c r="H38" s="41">
        <v>202</v>
      </c>
      <c r="I38" s="41"/>
      <c r="J38" s="41"/>
      <c r="K38" s="174"/>
      <c r="L38" s="174"/>
      <c r="M38" s="174"/>
      <c r="N38" s="737">
        <v>1.05</v>
      </c>
      <c r="O38" s="737"/>
      <c r="P38" s="737"/>
      <c r="Q38" s="737"/>
      <c r="R38" s="737"/>
      <c r="S38" s="737"/>
      <c r="T38" s="174">
        <v>212.10000000000002</v>
      </c>
      <c r="U38" s="174"/>
      <c r="V38" s="174"/>
      <c r="W38" s="174"/>
      <c r="X38" s="174"/>
      <c r="Y38" s="174"/>
      <c r="Z38" s="811">
        <v>220</v>
      </c>
      <c r="AA38" s="811">
        <v>110</v>
      </c>
      <c r="AB38" s="811">
        <v>65</v>
      </c>
      <c r="AC38" s="948">
        <v>97</v>
      </c>
      <c r="AD38" s="948">
        <v>54</v>
      </c>
      <c r="AE38" s="948">
        <v>54</v>
      </c>
      <c r="AF38" s="818" t="s">
        <v>398</v>
      </c>
      <c r="AH38" s="87" t="s">
        <v>669</v>
      </c>
    </row>
    <row r="39" spans="1:34" s="87" customFormat="1" ht="47.25">
      <c r="A39" s="836"/>
      <c r="B39" s="93" t="s">
        <v>670</v>
      </c>
      <c r="C39" s="819"/>
      <c r="D39" s="819"/>
      <c r="E39" s="810"/>
      <c r="F39" s="810"/>
      <c r="G39" s="810"/>
      <c r="H39" s="41">
        <v>150</v>
      </c>
      <c r="I39" s="41">
        <v>100</v>
      </c>
      <c r="J39" s="41">
        <v>60</v>
      </c>
      <c r="K39" s="174">
        <v>90</v>
      </c>
      <c r="L39" s="174">
        <v>50</v>
      </c>
      <c r="M39" s="174">
        <v>50</v>
      </c>
      <c r="N39" s="737" t="s">
        <v>1225</v>
      </c>
      <c r="O39" s="737" t="s">
        <v>1232</v>
      </c>
      <c r="P39" s="737" t="s">
        <v>1233</v>
      </c>
      <c r="Q39" s="737" t="s">
        <v>1233</v>
      </c>
      <c r="R39" s="737" t="s">
        <v>1233</v>
      </c>
      <c r="S39" s="737" t="s">
        <v>1236</v>
      </c>
      <c r="T39" s="174">
        <v>172.5</v>
      </c>
      <c r="U39" s="174">
        <v>110.00000000000001</v>
      </c>
      <c r="V39" s="174">
        <v>63</v>
      </c>
      <c r="W39" s="174">
        <v>94.5</v>
      </c>
      <c r="X39" s="174">
        <v>52.5</v>
      </c>
      <c r="Y39" s="174">
        <v>52.5</v>
      </c>
      <c r="Z39" s="811"/>
      <c r="AA39" s="811"/>
      <c r="AB39" s="811"/>
      <c r="AC39" s="948"/>
      <c r="AD39" s="948"/>
      <c r="AE39" s="948"/>
      <c r="AF39" s="819"/>
      <c r="AH39" s="87" t="s">
        <v>670</v>
      </c>
    </row>
    <row r="40" spans="1:34" s="87" customFormat="1" ht="28.5">
      <c r="A40" s="16" t="s">
        <v>299</v>
      </c>
      <c r="B40" s="1" t="s">
        <v>144</v>
      </c>
      <c r="C40" s="94"/>
      <c r="D40" s="94"/>
      <c r="E40" s="93"/>
      <c r="F40" s="94"/>
      <c r="G40" s="94"/>
      <c r="H40" s="73"/>
      <c r="I40" s="73"/>
      <c r="J40" s="73"/>
      <c r="K40" s="103"/>
      <c r="L40" s="103"/>
      <c r="M40" s="103"/>
      <c r="N40" s="737"/>
      <c r="O40" s="737"/>
      <c r="P40" s="737"/>
      <c r="Q40" s="737"/>
      <c r="R40" s="737"/>
      <c r="S40" s="737"/>
      <c r="T40" s="174"/>
      <c r="U40" s="174"/>
      <c r="V40" s="174"/>
      <c r="W40" s="174"/>
      <c r="X40" s="174"/>
      <c r="Y40" s="174"/>
      <c r="Z40" s="72"/>
      <c r="AA40" s="72"/>
      <c r="AB40" s="72"/>
      <c r="AC40" s="103"/>
      <c r="AD40" s="103"/>
      <c r="AE40" s="103"/>
      <c r="AF40" s="94"/>
    </row>
    <row r="41" spans="1:34" s="87" customFormat="1" ht="31.5">
      <c r="A41" s="94" t="s">
        <v>84</v>
      </c>
      <c r="B41" s="93" t="s">
        <v>527</v>
      </c>
      <c r="C41" s="93" t="s">
        <v>674</v>
      </c>
      <c r="D41" s="93" t="s">
        <v>675</v>
      </c>
      <c r="E41" s="93" t="s">
        <v>527</v>
      </c>
      <c r="F41" s="93" t="s">
        <v>676</v>
      </c>
      <c r="G41" s="93" t="s">
        <v>677</v>
      </c>
      <c r="H41" s="41">
        <v>2400</v>
      </c>
      <c r="I41" s="41"/>
      <c r="J41" s="41"/>
      <c r="K41" s="103"/>
      <c r="L41" s="103"/>
      <c r="M41" s="103"/>
      <c r="N41" s="737">
        <v>1.25</v>
      </c>
      <c r="O41" s="737"/>
      <c r="P41" s="737"/>
      <c r="Q41" s="737"/>
      <c r="R41" s="737"/>
      <c r="S41" s="737"/>
      <c r="T41" s="174">
        <v>3000</v>
      </c>
      <c r="U41" s="174"/>
      <c r="V41" s="174"/>
      <c r="W41" s="174"/>
      <c r="X41" s="174"/>
      <c r="Y41" s="174"/>
      <c r="Z41" s="41">
        <v>3100</v>
      </c>
      <c r="AA41" s="41"/>
      <c r="AB41" s="41"/>
      <c r="AC41" s="103"/>
      <c r="AD41" s="103"/>
      <c r="AE41" s="103"/>
      <c r="AF41" s="94" t="s">
        <v>125</v>
      </c>
      <c r="AH41" s="87" t="s">
        <v>2033</v>
      </c>
    </row>
    <row r="42" spans="1:34" s="87" customFormat="1" ht="47.25">
      <c r="A42" s="94" t="s">
        <v>85</v>
      </c>
      <c r="B42" s="93" t="s">
        <v>527</v>
      </c>
      <c r="C42" s="93" t="s">
        <v>678</v>
      </c>
      <c r="D42" s="93" t="s">
        <v>679</v>
      </c>
      <c r="E42" s="93" t="s">
        <v>527</v>
      </c>
      <c r="F42" s="93" t="s">
        <v>677</v>
      </c>
      <c r="G42" s="93" t="s">
        <v>680</v>
      </c>
      <c r="H42" s="41">
        <v>2000</v>
      </c>
      <c r="I42" s="41">
        <v>1300</v>
      </c>
      <c r="J42" s="41"/>
      <c r="K42" s="103"/>
      <c r="L42" s="103"/>
      <c r="M42" s="103"/>
      <c r="N42" s="737">
        <v>1.2</v>
      </c>
      <c r="O42" s="737">
        <v>1.1499999999999999</v>
      </c>
      <c r="P42" s="737"/>
      <c r="Q42" s="737"/>
      <c r="R42" s="737"/>
      <c r="S42" s="737"/>
      <c r="T42" s="174">
        <v>2400</v>
      </c>
      <c r="U42" s="174">
        <v>1494.9999999999998</v>
      </c>
      <c r="V42" s="174"/>
      <c r="W42" s="174"/>
      <c r="X42" s="174"/>
      <c r="Y42" s="174"/>
      <c r="Z42" s="41">
        <v>2500</v>
      </c>
      <c r="AA42" s="41">
        <v>1500</v>
      </c>
      <c r="AB42" s="41"/>
      <c r="AC42" s="103"/>
      <c r="AD42" s="103"/>
      <c r="AE42" s="103"/>
      <c r="AF42" s="94" t="s">
        <v>133</v>
      </c>
      <c r="AH42" s="87" t="s">
        <v>2034</v>
      </c>
    </row>
    <row r="43" spans="1:34" s="87" customFormat="1" ht="47.25">
      <c r="A43" s="94" t="s">
        <v>86</v>
      </c>
      <c r="B43" s="93" t="s">
        <v>527</v>
      </c>
      <c r="C43" s="93" t="s">
        <v>681</v>
      </c>
      <c r="D43" s="93" t="s">
        <v>682</v>
      </c>
      <c r="E43" s="93" t="s">
        <v>527</v>
      </c>
      <c r="F43" s="93" t="s">
        <v>683</v>
      </c>
      <c r="G43" s="93" t="s">
        <v>684</v>
      </c>
      <c r="H43" s="41">
        <v>2000</v>
      </c>
      <c r="I43" s="41">
        <v>1300</v>
      </c>
      <c r="J43" s="41">
        <v>530</v>
      </c>
      <c r="K43" s="103"/>
      <c r="L43" s="103"/>
      <c r="M43" s="103"/>
      <c r="N43" s="737">
        <v>1.2</v>
      </c>
      <c r="O43" s="737">
        <v>1.1499999999999999</v>
      </c>
      <c r="P43" s="737">
        <v>1.1000000000000001</v>
      </c>
      <c r="Q43" s="737"/>
      <c r="R43" s="737"/>
      <c r="S43" s="737"/>
      <c r="T43" s="174">
        <v>2400</v>
      </c>
      <c r="U43" s="174">
        <v>1494.9999999999998</v>
      </c>
      <c r="V43" s="174">
        <v>583</v>
      </c>
      <c r="W43" s="174"/>
      <c r="X43" s="174"/>
      <c r="Y43" s="174"/>
      <c r="Z43" s="41">
        <v>2500</v>
      </c>
      <c r="AA43" s="41">
        <v>1540</v>
      </c>
      <c r="AB43" s="41">
        <v>600</v>
      </c>
      <c r="AC43" s="103"/>
      <c r="AD43" s="103"/>
      <c r="AE43" s="103"/>
      <c r="AF43" s="94" t="s">
        <v>133</v>
      </c>
      <c r="AH43" s="87" t="s">
        <v>2035</v>
      </c>
    </row>
    <row r="44" spans="1:34" s="87" customFormat="1" ht="63">
      <c r="A44" s="94" t="s">
        <v>87</v>
      </c>
      <c r="B44" s="93" t="s">
        <v>527</v>
      </c>
      <c r="C44" s="93" t="s">
        <v>685</v>
      </c>
      <c r="D44" s="93" t="s">
        <v>686</v>
      </c>
      <c r="E44" s="93" t="s">
        <v>527</v>
      </c>
      <c r="F44" s="93" t="s">
        <v>684</v>
      </c>
      <c r="G44" s="93" t="s">
        <v>760</v>
      </c>
      <c r="H44" s="41">
        <v>1200</v>
      </c>
      <c r="I44" s="41">
        <v>520</v>
      </c>
      <c r="J44" s="41">
        <v>260</v>
      </c>
      <c r="K44" s="103"/>
      <c r="L44" s="103"/>
      <c r="M44" s="103"/>
      <c r="N44" s="737">
        <v>1.1499999999999999</v>
      </c>
      <c r="O44" s="737">
        <v>1.1000000000000001</v>
      </c>
      <c r="P44" s="737">
        <v>1.05</v>
      </c>
      <c r="Q44" s="737"/>
      <c r="R44" s="737"/>
      <c r="S44" s="737"/>
      <c r="T44" s="174">
        <v>1380</v>
      </c>
      <c r="U44" s="174">
        <v>572</v>
      </c>
      <c r="V44" s="174">
        <v>273</v>
      </c>
      <c r="W44" s="174"/>
      <c r="X44" s="174"/>
      <c r="Y44" s="174"/>
      <c r="Z44" s="41">
        <v>1400</v>
      </c>
      <c r="AA44" s="41">
        <v>590</v>
      </c>
      <c r="AB44" s="41">
        <v>280</v>
      </c>
      <c r="AC44" s="103"/>
      <c r="AD44" s="103"/>
      <c r="AE44" s="103"/>
      <c r="AF44" s="94" t="s">
        <v>123</v>
      </c>
      <c r="AH44" s="87" t="s">
        <v>2049</v>
      </c>
    </row>
    <row r="45" spans="1:34" s="87" customFormat="1" ht="63">
      <c r="A45" s="94" t="s">
        <v>101</v>
      </c>
      <c r="B45" s="93" t="s">
        <v>134</v>
      </c>
      <c r="C45" s="93" t="s">
        <v>687</v>
      </c>
      <c r="D45" s="93" t="s">
        <v>688</v>
      </c>
      <c r="E45" s="810" t="s">
        <v>134</v>
      </c>
      <c r="F45" s="810" t="s">
        <v>680</v>
      </c>
      <c r="G45" s="810" t="s">
        <v>136</v>
      </c>
      <c r="H45" s="493">
        <v>1800</v>
      </c>
      <c r="I45" s="493">
        <v>1100</v>
      </c>
      <c r="J45" s="493">
        <v>800</v>
      </c>
      <c r="K45" s="834"/>
      <c r="L45" s="834"/>
      <c r="M45" s="834"/>
      <c r="N45" s="669">
        <v>1.1499999999999999</v>
      </c>
      <c r="O45" s="669">
        <v>1.1000000000000001</v>
      </c>
      <c r="P45" s="669">
        <v>1.05</v>
      </c>
      <c r="Q45" s="946"/>
      <c r="R45" s="946"/>
      <c r="S45" s="946"/>
      <c r="T45" s="769">
        <f>N45*H45</f>
        <v>2070</v>
      </c>
      <c r="U45" s="769">
        <f t="shared" ref="U45:V45" si="0">O45*I45</f>
        <v>1210</v>
      </c>
      <c r="V45" s="769">
        <f t="shared" si="0"/>
        <v>840</v>
      </c>
      <c r="W45" s="831"/>
      <c r="X45" s="831"/>
      <c r="Y45" s="831"/>
      <c r="Z45" s="815">
        <v>1100</v>
      </c>
      <c r="AA45" s="815">
        <v>730</v>
      </c>
      <c r="AB45" s="815">
        <v>440</v>
      </c>
      <c r="AC45" s="834"/>
      <c r="AD45" s="834"/>
      <c r="AE45" s="834"/>
      <c r="AF45" s="818" t="s">
        <v>137</v>
      </c>
      <c r="AH45" s="87" t="s">
        <v>2050</v>
      </c>
    </row>
    <row r="46" spans="1:34" s="87" customFormat="1" ht="47.25">
      <c r="A46" s="94" t="s">
        <v>102</v>
      </c>
      <c r="B46" s="93" t="s">
        <v>134</v>
      </c>
      <c r="C46" s="93" t="s">
        <v>689</v>
      </c>
      <c r="D46" s="93" t="s">
        <v>690</v>
      </c>
      <c r="E46" s="810"/>
      <c r="F46" s="810"/>
      <c r="G46" s="810"/>
      <c r="H46" s="493">
        <v>1000</v>
      </c>
      <c r="I46" s="493">
        <v>660</v>
      </c>
      <c r="J46" s="493">
        <v>400</v>
      </c>
      <c r="K46" s="834"/>
      <c r="L46" s="834"/>
      <c r="M46" s="834"/>
      <c r="N46" s="669">
        <v>1.1000000000000001</v>
      </c>
      <c r="O46" s="669">
        <v>1.05</v>
      </c>
      <c r="P46" s="669">
        <v>1.05</v>
      </c>
      <c r="Q46" s="947"/>
      <c r="R46" s="947"/>
      <c r="S46" s="947"/>
      <c r="T46" s="769">
        <f>N46*H46</f>
        <v>1100</v>
      </c>
      <c r="U46" s="769">
        <f t="shared" ref="U46" si="1">O46*I46</f>
        <v>693</v>
      </c>
      <c r="V46" s="769">
        <f t="shared" ref="V46" si="2">P46*J46</f>
        <v>420</v>
      </c>
      <c r="W46" s="832"/>
      <c r="X46" s="832"/>
      <c r="Y46" s="832"/>
      <c r="Z46" s="815"/>
      <c r="AA46" s="815"/>
      <c r="AB46" s="815"/>
      <c r="AC46" s="834"/>
      <c r="AD46" s="834"/>
      <c r="AE46" s="834"/>
      <c r="AF46" s="819"/>
      <c r="AH46" s="87" t="s">
        <v>2036</v>
      </c>
    </row>
    <row r="47" spans="1:34" s="87" customFormat="1" ht="63">
      <c r="A47" s="94" t="s">
        <v>159</v>
      </c>
      <c r="B47" s="93" t="s">
        <v>740</v>
      </c>
      <c r="C47" s="93" t="s">
        <v>741</v>
      </c>
      <c r="D47" s="93" t="s">
        <v>742</v>
      </c>
      <c r="E47" s="93" t="s">
        <v>134</v>
      </c>
      <c r="F47" s="93" t="s">
        <v>743</v>
      </c>
      <c r="G47" s="93" t="s">
        <v>744</v>
      </c>
      <c r="H47" s="41">
        <v>190</v>
      </c>
      <c r="I47" s="41">
        <v>120</v>
      </c>
      <c r="J47" s="41">
        <v>100</v>
      </c>
      <c r="K47" s="103"/>
      <c r="L47" s="103"/>
      <c r="M47" s="103"/>
      <c r="N47" s="737">
        <v>1.1000000000000001</v>
      </c>
      <c r="O47" s="737">
        <v>1.05</v>
      </c>
      <c r="P47" s="737">
        <v>1.05</v>
      </c>
      <c r="Q47" s="737"/>
      <c r="R47" s="737"/>
      <c r="S47" s="737"/>
      <c r="T47" s="174">
        <v>209.00000000000003</v>
      </c>
      <c r="U47" s="174">
        <v>126</v>
      </c>
      <c r="V47" s="174">
        <v>105</v>
      </c>
      <c r="W47" s="174"/>
      <c r="X47" s="174"/>
      <c r="Y47" s="174"/>
      <c r="Z47" s="41">
        <v>210</v>
      </c>
      <c r="AA47" s="41">
        <v>130</v>
      </c>
      <c r="AB47" s="41">
        <v>110</v>
      </c>
      <c r="AC47" s="103"/>
      <c r="AD47" s="103"/>
      <c r="AE47" s="103"/>
      <c r="AF47" s="94" t="s">
        <v>138</v>
      </c>
      <c r="AH47" s="87" t="s">
        <v>2037</v>
      </c>
    </row>
    <row r="48" spans="1:34" s="87" customFormat="1" ht="63">
      <c r="A48" s="94" t="s">
        <v>246</v>
      </c>
      <c r="B48" s="93" t="s">
        <v>43</v>
      </c>
      <c r="C48" s="93" t="s">
        <v>691</v>
      </c>
      <c r="D48" s="93" t="s">
        <v>692</v>
      </c>
      <c r="E48" s="93" t="s">
        <v>43</v>
      </c>
      <c r="F48" s="93" t="s">
        <v>760</v>
      </c>
      <c r="G48" s="93" t="s">
        <v>761</v>
      </c>
      <c r="H48" s="41">
        <v>600</v>
      </c>
      <c r="I48" s="41">
        <v>380</v>
      </c>
      <c r="J48" s="41">
        <v>290</v>
      </c>
      <c r="K48" s="103"/>
      <c r="L48" s="103"/>
      <c r="M48" s="103"/>
      <c r="N48" s="737">
        <v>1.1000000000000001</v>
      </c>
      <c r="O48" s="737">
        <v>1.05</v>
      </c>
      <c r="P48" s="737">
        <v>1.05</v>
      </c>
      <c r="Q48" s="737"/>
      <c r="R48" s="737"/>
      <c r="S48" s="737"/>
      <c r="T48" s="174">
        <v>660</v>
      </c>
      <c r="U48" s="174">
        <v>399</v>
      </c>
      <c r="V48" s="174">
        <v>304.5</v>
      </c>
      <c r="W48" s="174"/>
      <c r="X48" s="174"/>
      <c r="Y48" s="174"/>
      <c r="Z48" s="41">
        <v>680</v>
      </c>
      <c r="AA48" s="41">
        <v>410</v>
      </c>
      <c r="AB48" s="41">
        <v>310</v>
      </c>
      <c r="AC48" s="103"/>
      <c r="AD48" s="103"/>
      <c r="AE48" s="103"/>
      <c r="AF48" s="94" t="s">
        <v>123</v>
      </c>
      <c r="AH48" s="87" t="s">
        <v>2051</v>
      </c>
    </row>
    <row r="49" spans="1:34" s="87" customFormat="1" ht="63">
      <c r="A49" s="94" t="s">
        <v>247</v>
      </c>
      <c r="B49" s="93" t="s">
        <v>559</v>
      </c>
      <c r="C49" s="94" t="s">
        <v>543</v>
      </c>
      <c r="D49" s="94" t="s">
        <v>55</v>
      </c>
      <c r="E49" s="93" t="s">
        <v>559</v>
      </c>
      <c r="F49" s="94" t="s">
        <v>605</v>
      </c>
      <c r="G49" s="94" t="s">
        <v>693</v>
      </c>
      <c r="H49" s="73">
        <v>1100</v>
      </c>
      <c r="I49" s="73"/>
      <c r="J49" s="73"/>
      <c r="K49" s="103"/>
      <c r="L49" s="103"/>
      <c r="M49" s="103"/>
      <c r="N49" s="737">
        <v>1.1000000000000001</v>
      </c>
      <c r="O49" s="737"/>
      <c r="P49" s="737"/>
      <c r="Q49" s="737"/>
      <c r="R49" s="737"/>
      <c r="S49" s="737"/>
      <c r="T49" s="174">
        <v>1210</v>
      </c>
      <c r="U49" s="174"/>
      <c r="V49" s="174"/>
      <c r="W49" s="174"/>
      <c r="X49" s="174"/>
      <c r="Y49" s="174"/>
      <c r="Z49" s="72">
        <v>1200</v>
      </c>
      <c r="AA49" s="72"/>
      <c r="AB49" s="72"/>
      <c r="AC49" s="103"/>
      <c r="AD49" s="103"/>
      <c r="AE49" s="103"/>
      <c r="AF49" s="94" t="s">
        <v>122</v>
      </c>
      <c r="AH49" s="87" t="s">
        <v>2038</v>
      </c>
    </row>
    <row r="50" spans="1:34" s="87" customFormat="1" ht="63">
      <c r="A50" s="94" t="s">
        <v>248</v>
      </c>
      <c r="B50" s="93" t="s">
        <v>533</v>
      </c>
      <c r="C50" s="94" t="s">
        <v>543</v>
      </c>
      <c r="D50" s="94" t="s">
        <v>55</v>
      </c>
      <c r="E50" s="93" t="s">
        <v>533</v>
      </c>
      <c r="F50" s="94" t="s">
        <v>694</v>
      </c>
      <c r="G50" s="94" t="s">
        <v>694</v>
      </c>
      <c r="H50" s="73">
        <v>1500</v>
      </c>
      <c r="I50" s="73"/>
      <c r="J50" s="73"/>
      <c r="K50" s="103"/>
      <c r="L50" s="103"/>
      <c r="M50" s="103"/>
      <c r="N50" s="737">
        <v>1.1499999999999999</v>
      </c>
      <c r="O50" s="737"/>
      <c r="P50" s="737"/>
      <c r="Q50" s="737"/>
      <c r="R50" s="737"/>
      <c r="S50" s="737"/>
      <c r="T50" s="174">
        <v>1724.9999999999998</v>
      </c>
      <c r="U50" s="174"/>
      <c r="V50" s="174"/>
      <c r="W50" s="174"/>
      <c r="X50" s="174"/>
      <c r="Y50" s="174"/>
      <c r="Z50" s="72">
        <v>1800</v>
      </c>
      <c r="AA50" s="72"/>
      <c r="AB50" s="72"/>
      <c r="AC50" s="103"/>
      <c r="AD50" s="103"/>
      <c r="AE50" s="103"/>
      <c r="AF50" s="94" t="s">
        <v>122</v>
      </c>
      <c r="AH50" s="87" t="s">
        <v>2039</v>
      </c>
    </row>
    <row r="51" spans="1:34" s="87" customFormat="1" ht="63">
      <c r="A51" s="94" t="s">
        <v>249</v>
      </c>
      <c r="B51" s="93" t="s">
        <v>599</v>
      </c>
      <c r="C51" s="94" t="s">
        <v>695</v>
      </c>
      <c r="D51" s="94" t="s">
        <v>696</v>
      </c>
      <c r="E51" s="93" t="s">
        <v>599</v>
      </c>
      <c r="F51" s="94" t="s">
        <v>694</v>
      </c>
      <c r="G51" s="94" t="s">
        <v>694</v>
      </c>
      <c r="H51" s="73">
        <v>1500</v>
      </c>
      <c r="I51" s="73"/>
      <c r="J51" s="73"/>
      <c r="K51" s="103"/>
      <c r="L51" s="103"/>
      <c r="M51" s="103"/>
      <c r="N51" s="737">
        <v>1.1499999999999999</v>
      </c>
      <c r="O51" s="737"/>
      <c r="P51" s="737"/>
      <c r="Q51" s="737"/>
      <c r="R51" s="737"/>
      <c r="S51" s="737"/>
      <c r="T51" s="174">
        <v>1724.9999999999998</v>
      </c>
      <c r="U51" s="174"/>
      <c r="V51" s="174"/>
      <c r="W51" s="174"/>
      <c r="X51" s="174"/>
      <c r="Y51" s="174"/>
      <c r="Z51" s="72">
        <v>1800</v>
      </c>
      <c r="AA51" s="72"/>
      <c r="AB51" s="72"/>
      <c r="AC51" s="103"/>
      <c r="AD51" s="103"/>
      <c r="AE51" s="103"/>
      <c r="AF51" s="94" t="s">
        <v>122</v>
      </c>
      <c r="AH51" s="87" t="s">
        <v>2040</v>
      </c>
    </row>
    <row r="52" spans="1:34" s="87" customFormat="1" ht="63">
      <c r="A52" s="94" t="s">
        <v>250</v>
      </c>
      <c r="B52" s="93" t="s">
        <v>697</v>
      </c>
      <c r="C52" s="94" t="s">
        <v>698</v>
      </c>
      <c r="D52" s="94" t="s">
        <v>699</v>
      </c>
      <c r="E52" s="93" t="s">
        <v>697</v>
      </c>
      <c r="F52" s="94" t="s">
        <v>694</v>
      </c>
      <c r="G52" s="94" t="s">
        <v>694</v>
      </c>
      <c r="H52" s="73">
        <v>1500</v>
      </c>
      <c r="I52" s="73"/>
      <c r="J52" s="73"/>
      <c r="K52" s="103"/>
      <c r="L52" s="103"/>
      <c r="M52" s="103"/>
      <c r="N52" s="737">
        <v>1.1499999999999999</v>
      </c>
      <c r="O52" s="737"/>
      <c r="P52" s="737"/>
      <c r="Q52" s="737"/>
      <c r="R52" s="737"/>
      <c r="S52" s="737"/>
      <c r="T52" s="174">
        <v>1724.9999999999998</v>
      </c>
      <c r="U52" s="174"/>
      <c r="V52" s="174"/>
      <c r="W52" s="174"/>
      <c r="X52" s="174"/>
      <c r="Y52" s="174"/>
      <c r="Z52" s="72">
        <v>1800</v>
      </c>
      <c r="AA52" s="72"/>
      <c r="AB52" s="72"/>
      <c r="AC52" s="103"/>
      <c r="AD52" s="103"/>
      <c r="AE52" s="103"/>
      <c r="AF52" s="94" t="s">
        <v>122</v>
      </c>
      <c r="AH52" s="87" t="s">
        <v>2041</v>
      </c>
    </row>
    <row r="53" spans="1:34" s="87" customFormat="1" ht="63">
      <c r="A53" s="94" t="s">
        <v>251</v>
      </c>
      <c r="B53" s="93" t="s">
        <v>700</v>
      </c>
      <c r="C53" s="94" t="s">
        <v>697</v>
      </c>
      <c r="D53" s="94" t="s">
        <v>701</v>
      </c>
      <c r="E53" s="93" t="s">
        <v>700</v>
      </c>
      <c r="F53" s="94" t="s">
        <v>702</v>
      </c>
      <c r="G53" s="94" t="s">
        <v>703</v>
      </c>
      <c r="H53" s="73">
        <v>1500</v>
      </c>
      <c r="I53" s="73"/>
      <c r="J53" s="73"/>
      <c r="K53" s="103"/>
      <c r="L53" s="103"/>
      <c r="M53" s="103"/>
      <c r="N53" s="737">
        <v>1.1499999999999999</v>
      </c>
      <c r="O53" s="737"/>
      <c r="P53" s="737"/>
      <c r="Q53" s="737"/>
      <c r="R53" s="737"/>
      <c r="S53" s="737"/>
      <c r="T53" s="174">
        <v>1724.9999999999998</v>
      </c>
      <c r="U53" s="174"/>
      <c r="V53" s="174"/>
      <c r="W53" s="174"/>
      <c r="X53" s="174"/>
      <c r="Y53" s="174"/>
      <c r="Z53" s="72">
        <v>1800</v>
      </c>
      <c r="AA53" s="72"/>
      <c r="AB53" s="72"/>
      <c r="AC53" s="103"/>
      <c r="AD53" s="103"/>
      <c r="AE53" s="103"/>
      <c r="AF53" s="94" t="s">
        <v>125</v>
      </c>
      <c r="AH53" s="87" t="s">
        <v>2042</v>
      </c>
    </row>
    <row r="54" spans="1:34" s="87" customFormat="1" ht="47.25" customHeight="1">
      <c r="A54" s="94" t="s">
        <v>252</v>
      </c>
      <c r="B54" s="93" t="s">
        <v>542</v>
      </c>
      <c r="C54" s="94" t="s">
        <v>701</v>
      </c>
      <c r="D54" s="94" t="s">
        <v>704</v>
      </c>
      <c r="E54" s="810" t="s">
        <v>542</v>
      </c>
      <c r="F54" s="810" t="s">
        <v>545</v>
      </c>
      <c r="G54" s="810" t="s">
        <v>705</v>
      </c>
      <c r="H54" s="815">
        <v>1500</v>
      </c>
      <c r="I54" s="815"/>
      <c r="J54" s="815"/>
      <c r="K54" s="834"/>
      <c r="L54" s="834"/>
      <c r="M54" s="834"/>
      <c r="N54" s="946">
        <v>1.1499999999999999</v>
      </c>
      <c r="O54" s="946"/>
      <c r="P54" s="946"/>
      <c r="Q54" s="946"/>
      <c r="R54" s="946"/>
      <c r="S54" s="946"/>
      <c r="T54" s="948">
        <v>1724.9999999999998</v>
      </c>
      <c r="U54" s="831"/>
      <c r="V54" s="831"/>
      <c r="W54" s="831"/>
      <c r="X54" s="835"/>
      <c r="Y54" s="831"/>
      <c r="Z54" s="811">
        <v>1800</v>
      </c>
      <c r="AA54" s="811"/>
      <c r="AB54" s="811"/>
      <c r="AC54" s="834"/>
      <c r="AD54" s="834"/>
      <c r="AE54" s="834"/>
      <c r="AF54" s="818" t="s">
        <v>126</v>
      </c>
      <c r="AH54" s="87" t="s">
        <v>2043</v>
      </c>
    </row>
    <row r="55" spans="1:34" s="87" customFormat="1" ht="31.5">
      <c r="A55" s="94" t="s">
        <v>253</v>
      </c>
      <c r="B55" s="93" t="s">
        <v>542</v>
      </c>
      <c r="C55" s="94" t="s">
        <v>706</v>
      </c>
      <c r="D55" s="94" t="s">
        <v>707</v>
      </c>
      <c r="E55" s="810"/>
      <c r="F55" s="810"/>
      <c r="G55" s="810"/>
      <c r="H55" s="815"/>
      <c r="I55" s="815"/>
      <c r="J55" s="815"/>
      <c r="K55" s="834"/>
      <c r="L55" s="834"/>
      <c r="M55" s="834"/>
      <c r="N55" s="947"/>
      <c r="O55" s="947"/>
      <c r="P55" s="947"/>
      <c r="Q55" s="947"/>
      <c r="R55" s="947"/>
      <c r="S55" s="947"/>
      <c r="T55" s="948"/>
      <c r="U55" s="832"/>
      <c r="V55" s="832"/>
      <c r="W55" s="832"/>
      <c r="X55" s="836"/>
      <c r="Y55" s="832"/>
      <c r="Z55" s="811"/>
      <c r="AA55" s="811"/>
      <c r="AB55" s="811"/>
      <c r="AC55" s="834"/>
      <c r="AD55" s="834"/>
      <c r="AE55" s="834"/>
      <c r="AF55" s="819"/>
      <c r="AH55" s="87" t="s">
        <v>2036</v>
      </c>
    </row>
    <row r="56" spans="1:34" s="87" customFormat="1" ht="47.25">
      <c r="A56" s="94" t="s">
        <v>254</v>
      </c>
      <c r="B56" s="93" t="s">
        <v>708</v>
      </c>
      <c r="C56" s="94"/>
      <c r="D56" s="94"/>
      <c r="E56" s="93" t="s">
        <v>709</v>
      </c>
      <c r="F56" s="94"/>
      <c r="G56" s="94"/>
      <c r="H56" s="73">
        <v>250</v>
      </c>
      <c r="I56" s="73"/>
      <c r="J56" s="73"/>
      <c r="K56" s="103"/>
      <c r="L56" s="103"/>
      <c r="M56" s="103"/>
      <c r="N56" s="737"/>
      <c r="O56" s="737"/>
      <c r="P56" s="737"/>
      <c r="Q56" s="737"/>
      <c r="R56" s="737"/>
      <c r="S56" s="737"/>
      <c r="T56" s="174"/>
      <c r="U56" s="174"/>
      <c r="V56" s="174"/>
      <c r="W56" s="174"/>
      <c r="X56" s="174"/>
      <c r="Y56" s="174"/>
      <c r="Z56" s="72">
        <v>280</v>
      </c>
      <c r="AA56" s="72"/>
      <c r="AB56" s="72"/>
      <c r="AC56" s="103"/>
      <c r="AD56" s="103"/>
      <c r="AE56" s="103"/>
      <c r="AF56" s="94" t="s">
        <v>120</v>
      </c>
      <c r="AH56" s="87" t="s">
        <v>708</v>
      </c>
    </row>
    <row r="57" spans="1:34" s="87" customFormat="1" ht="30" customHeight="1">
      <c r="A57" s="818" t="s">
        <v>255</v>
      </c>
      <c r="B57" s="93" t="s">
        <v>710</v>
      </c>
      <c r="C57" s="94"/>
      <c r="D57" s="94"/>
      <c r="E57" s="810" t="s">
        <v>395</v>
      </c>
      <c r="F57" s="810"/>
      <c r="G57" s="810"/>
      <c r="H57" s="73">
        <v>100</v>
      </c>
      <c r="I57" s="73"/>
      <c r="J57" s="73"/>
      <c r="K57" s="103"/>
      <c r="L57" s="103"/>
      <c r="M57" s="103"/>
      <c r="N57" s="737">
        <v>1.05</v>
      </c>
      <c r="O57" s="737"/>
      <c r="P57" s="737"/>
      <c r="Q57" s="737"/>
      <c r="R57" s="737"/>
      <c r="S57" s="737"/>
      <c r="T57" s="174">
        <v>105</v>
      </c>
      <c r="U57" s="174"/>
      <c r="V57" s="174"/>
      <c r="W57" s="174"/>
      <c r="X57" s="174"/>
      <c r="Y57" s="174"/>
      <c r="Z57" s="811">
        <v>750</v>
      </c>
      <c r="AA57" s="811">
        <v>420</v>
      </c>
      <c r="AB57" s="811">
        <v>260</v>
      </c>
      <c r="AC57" s="834">
        <v>290</v>
      </c>
      <c r="AD57" s="834">
        <v>180</v>
      </c>
      <c r="AE57" s="834">
        <v>110</v>
      </c>
      <c r="AF57" s="818" t="s">
        <v>398</v>
      </c>
      <c r="AH57" s="87" t="s">
        <v>710</v>
      </c>
    </row>
    <row r="58" spans="1:34" s="87" customFormat="1" ht="30.75" customHeight="1">
      <c r="A58" s="859"/>
      <c r="B58" s="93" t="s">
        <v>711</v>
      </c>
      <c r="C58" s="94"/>
      <c r="D58" s="94"/>
      <c r="E58" s="810"/>
      <c r="F58" s="810"/>
      <c r="G58" s="810"/>
      <c r="H58" s="41">
        <v>560</v>
      </c>
      <c r="I58" s="41">
        <v>340</v>
      </c>
      <c r="J58" s="41">
        <v>220</v>
      </c>
      <c r="K58" s="103">
        <v>260</v>
      </c>
      <c r="L58" s="103">
        <v>170</v>
      </c>
      <c r="M58" s="103">
        <v>100</v>
      </c>
      <c r="N58" s="737" t="s">
        <v>1437</v>
      </c>
      <c r="O58" s="737" t="s">
        <v>1434</v>
      </c>
      <c r="P58" s="737" t="s">
        <v>1225</v>
      </c>
      <c r="Q58" s="737" t="s">
        <v>1232</v>
      </c>
      <c r="R58" s="737" t="s">
        <v>1233</v>
      </c>
      <c r="S58" s="737" t="s">
        <v>1236</v>
      </c>
      <c r="T58" s="174">
        <v>728</v>
      </c>
      <c r="U58" s="174">
        <v>408</v>
      </c>
      <c r="V58" s="174">
        <v>252.99999999999997</v>
      </c>
      <c r="W58" s="174">
        <v>286</v>
      </c>
      <c r="X58" s="174">
        <v>178.5</v>
      </c>
      <c r="Y58" s="174">
        <v>105</v>
      </c>
      <c r="Z58" s="811"/>
      <c r="AA58" s="811"/>
      <c r="AB58" s="811"/>
      <c r="AC58" s="834"/>
      <c r="AD58" s="834"/>
      <c r="AE58" s="834"/>
      <c r="AF58" s="859"/>
      <c r="AH58" s="87" t="s">
        <v>711</v>
      </c>
    </row>
    <row r="59" spans="1:34" s="87" customFormat="1" ht="15.75">
      <c r="A59" s="859"/>
      <c r="B59" s="93" t="s">
        <v>104</v>
      </c>
      <c r="C59" s="94"/>
      <c r="D59" s="94"/>
      <c r="E59" s="810"/>
      <c r="F59" s="810"/>
      <c r="G59" s="810"/>
      <c r="H59" s="41">
        <v>370</v>
      </c>
      <c r="I59" s="41">
        <v>210</v>
      </c>
      <c r="J59" s="41">
        <v>140</v>
      </c>
      <c r="K59" s="103">
        <v>220</v>
      </c>
      <c r="L59" s="103">
        <v>160</v>
      </c>
      <c r="M59" s="103">
        <v>90</v>
      </c>
      <c r="N59" s="737" t="s">
        <v>1224</v>
      </c>
      <c r="O59" s="737" t="s">
        <v>1225</v>
      </c>
      <c r="P59" s="737" t="s">
        <v>1232</v>
      </c>
      <c r="Q59" s="737" t="s">
        <v>1233</v>
      </c>
      <c r="R59" s="737" t="s">
        <v>1233</v>
      </c>
      <c r="S59" s="737" t="s">
        <v>1236</v>
      </c>
      <c r="T59" s="174">
        <v>462.5</v>
      </c>
      <c r="U59" s="174">
        <v>241.49999999999997</v>
      </c>
      <c r="V59" s="174">
        <v>154</v>
      </c>
      <c r="W59" s="174">
        <v>231</v>
      </c>
      <c r="X59" s="174">
        <v>168</v>
      </c>
      <c r="Y59" s="174">
        <v>94.5</v>
      </c>
      <c r="Z59" s="811"/>
      <c r="AA59" s="811"/>
      <c r="AB59" s="811"/>
      <c r="AC59" s="834"/>
      <c r="AD59" s="834"/>
      <c r="AE59" s="834"/>
      <c r="AF59" s="859"/>
      <c r="AH59" s="87" t="s">
        <v>104</v>
      </c>
    </row>
    <row r="60" spans="1:34" s="87" customFormat="1" ht="15.75">
      <c r="A60" s="819"/>
      <c r="B60" s="93" t="s">
        <v>103</v>
      </c>
      <c r="C60" s="94"/>
      <c r="D60" s="94"/>
      <c r="E60" s="810"/>
      <c r="F60" s="810"/>
      <c r="G60" s="810"/>
      <c r="H60" s="41">
        <v>330</v>
      </c>
      <c r="I60" s="41">
        <v>180</v>
      </c>
      <c r="J60" s="41">
        <v>120</v>
      </c>
      <c r="K60" s="103">
        <v>210</v>
      </c>
      <c r="L60" s="103">
        <v>130</v>
      </c>
      <c r="M60" s="103">
        <v>80</v>
      </c>
      <c r="N60" s="737" t="s">
        <v>1225</v>
      </c>
      <c r="O60" s="737" t="s">
        <v>1232</v>
      </c>
      <c r="P60" s="737" t="s">
        <v>1233</v>
      </c>
      <c r="Q60" s="737" t="s">
        <v>1233</v>
      </c>
      <c r="R60" s="737" t="s">
        <v>1233</v>
      </c>
      <c r="S60" s="737" t="s">
        <v>1236</v>
      </c>
      <c r="T60" s="174">
        <v>379.49999999999994</v>
      </c>
      <c r="U60" s="174">
        <v>198.00000000000003</v>
      </c>
      <c r="V60" s="174">
        <v>126</v>
      </c>
      <c r="W60" s="174">
        <v>220.5</v>
      </c>
      <c r="X60" s="174">
        <v>136.5</v>
      </c>
      <c r="Y60" s="174">
        <v>84</v>
      </c>
      <c r="Z60" s="811"/>
      <c r="AA60" s="811"/>
      <c r="AB60" s="811"/>
      <c r="AC60" s="834"/>
      <c r="AD60" s="834"/>
      <c r="AE60" s="834"/>
      <c r="AF60" s="819"/>
      <c r="AH60" s="87" t="s">
        <v>103</v>
      </c>
    </row>
    <row r="61" spans="1:34" s="87" customFormat="1" ht="31.5">
      <c r="A61" s="16" t="s">
        <v>300</v>
      </c>
      <c r="B61" s="96" t="s">
        <v>145</v>
      </c>
      <c r="C61" s="94"/>
      <c r="D61" s="94"/>
      <c r="E61" s="810"/>
      <c r="F61" s="810"/>
      <c r="G61" s="810"/>
      <c r="H61" s="73"/>
      <c r="I61" s="73"/>
      <c r="J61" s="73"/>
      <c r="K61" s="103"/>
      <c r="L61" s="103"/>
      <c r="M61" s="103"/>
      <c r="N61" s="737"/>
      <c r="O61" s="737"/>
      <c r="P61" s="737"/>
      <c r="Q61" s="737"/>
      <c r="R61" s="737"/>
      <c r="S61" s="737"/>
      <c r="T61" s="174"/>
      <c r="U61" s="174"/>
      <c r="V61" s="174"/>
      <c r="W61" s="174"/>
      <c r="X61" s="174"/>
      <c r="Y61" s="174"/>
      <c r="Z61" s="72"/>
      <c r="AA61" s="72"/>
      <c r="AB61" s="72"/>
      <c r="AC61" s="103"/>
      <c r="AD61" s="103"/>
      <c r="AE61" s="103"/>
      <c r="AF61" s="94"/>
    </row>
    <row r="62" spans="1:34" s="87" customFormat="1" ht="47.25">
      <c r="A62" s="78" t="s">
        <v>88</v>
      </c>
      <c r="B62" s="93" t="s">
        <v>528</v>
      </c>
      <c r="C62" s="94" t="s">
        <v>725</v>
      </c>
      <c r="D62" s="94" t="s">
        <v>725</v>
      </c>
      <c r="E62" s="93" t="s">
        <v>528</v>
      </c>
      <c r="F62" s="94" t="s">
        <v>722</v>
      </c>
      <c r="G62" s="94" t="s">
        <v>725</v>
      </c>
      <c r="H62" s="73">
        <v>620</v>
      </c>
      <c r="I62" s="73">
        <v>450</v>
      </c>
      <c r="J62" s="73">
        <v>330</v>
      </c>
      <c r="K62" s="103"/>
      <c r="L62" s="103"/>
      <c r="M62" s="103"/>
      <c r="N62" s="737">
        <v>1.2</v>
      </c>
      <c r="O62" s="737">
        <v>1.1499999999999999</v>
      </c>
      <c r="P62" s="737">
        <v>1.1000000000000001</v>
      </c>
      <c r="Q62" s="737"/>
      <c r="R62" s="737"/>
      <c r="S62" s="737"/>
      <c r="T62" s="174">
        <v>744</v>
      </c>
      <c r="U62" s="174">
        <v>517.5</v>
      </c>
      <c r="V62" s="174">
        <v>363.00000000000006</v>
      </c>
      <c r="W62" s="174"/>
      <c r="X62" s="174"/>
      <c r="Y62" s="174"/>
      <c r="Z62" s="72">
        <v>1200</v>
      </c>
      <c r="AA62" s="72">
        <v>530</v>
      </c>
      <c r="AB62" s="72">
        <v>370</v>
      </c>
      <c r="AC62" s="103"/>
      <c r="AD62" s="103"/>
      <c r="AE62" s="103"/>
      <c r="AF62" s="94" t="s">
        <v>119</v>
      </c>
      <c r="AH62" s="87" t="s">
        <v>2044</v>
      </c>
    </row>
    <row r="63" spans="1:34" s="87" customFormat="1" ht="63">
      <c r="A63" s="78" t="s">
        <v>89</v>
      </c>
      <c r="B63" s="93" t="s">
        <v>531</v>
      </c>
      <c r="C63" s="94" t="s">
        <v>722</v>
      </c>
      <c r="D63" s="94" t="s">
        <v>725</v>
      </c>
      <c r="E63" s="93" t="s">
        <v>531</v>
      </c>
      <c r="F63" s="94" t="s">
        <v>722</v>
      </c>
      <c r="G63" s="94" t="s">
        <v>726</v>
      </c>
      <c r="H63" s="73">
        <v>900</v>
      </c>
      <c r="I63" s="73">
        <v>720</v>
      </c>
      <c r="J63" s="73">
        <v>540</v>
      </c>
      <c r="K63" s="103"/>
      <c r="L63" s="103"/>
      <c r="M63" s="103"/>
      <c r="N63" s="737">
        <v>1.25</v>
      </c>
      <c r="O63" s="737">
        <v>1.2</v>
      </c>
      <c r="P63" s="737">
        <v>1.1499999999999999</v>
      </c>
      <c r="Q63" s="737"/>
      <c r="R63" s="737"/>
      <c r="S63" s="737"/>
      <c r="T63" s="174">
        <v>1125</v>
      </c>
      <c r="U63" s="174">
        <v>864</v>
      </c>
      <c r="V63" s="174">
        <v>621</v>
      </c>
      <c r="W63" s="174"/>
      <c r="X63" s="174"/>
      <c r="Y63" s="174"/>
      <c r="Z63" s="72">
        <v>1200</v>
      </c>
      <c r="AA63" s="72"/>
      <c r="AB63" s="72"/>
      <c r="AC63" s="103"/>
      <c r="AD63" s="103"/>
      <c r="AE63" s="103"/>
      <c r="AF63" s="94" t="s">
        <v>130</v>
      </c>
      <c r="AH63" s="87" t="s">
        <v>2045</v>
      </c>
    </row>
    <row r="64" spans="1:34" s="87" customFormat="1" ht="63">
      <c r="A64" s="78" t="s">
        <v>90</v>
      </c>
      <c r="B64" s="93" t="s">
        <v>727</v>
      </c>
      <c r="C64" s="94" t="s">
        <v>728</v>
      </c>
      <c r="D64" s="94" t="s">
        <v>725</v>
      </c>
      <c r="E64" s="93" t="s">
        <v>727</v>
      </c>
      <c r="F64" s="94" t="s">
        <v>728</v>
      </c>
      <c r="G64" s="94" t="s">
        <v>726</v>
      </c>
      <c r="H64" s="73">
        <v>750</v>
      </c>
      <c r="I64" s="73">
        <v>600</v>
      </c>
      <c r="J64" s="73">
        <v>450</v>
      </c>
      <c r="K64" s="103"/>
      <c r="L64" s="103"/>
      <c r="M64" s="103"/>
      <c r="N64" s="737">
        <v>1.2</v>
      </c>
      <c r="O64" s="737">
        <v>1.1499999999999999</v>
      </c>
      <c r="P64" s="737">
        <v>1.1000000000000001</v>
      </c>
      <c r="Q64" s="737"/>
      <c r="R64" s="737"/>
      <c r="S64" s="737"/>
      <c r="T64" s="174">
        <v>900</v>
      </c>
      <c r="U64" s="174">
        <v>690</v>
      </c>
      <c r="V64" s="174">
        <v>495.00000000000006</v>
      </c>
      <c r="W64" s="174"/>
      <c r="X64" s="174"/>
      <c r="Y64" s="174"/>
      <c r="Z64" s="72">
        <v>1200</v>
      </c>
      <c r="AA64" s="72"/>
      <c r="AB64" s="72"/>
      <c r="AC64" s="103"/>
      <c r="AD64" s="103"/>
      <c r="AE64" s="103"/>
      <c r="AF64" s="94" t="s">
        <v>127</v>
      </c>
      <c r="AH64" s="87" t="s">
        <v>2046</v>
      </c>
    </row>
    <row r="65" spans="1:34" s="87" customFormat="1" ht="31.5" customHeight="1">
      <c r="A65" s="78" t="s">
        <v>189</v>
      </c>
      <c r="B65" s="93" t="s">
        <v>538</v>
      </c>
      <c r="C65" s="94" t="s">
        <v>722</v>
      </c>
      <c r="D65" s="94" t="s">
        <v>728</v>
      </c>
      <c r="E65" s="810" t="s">
        <v>538</v>
      </c>
      <c r="F65" s="810" t="s">
        <v>729</v>
      </c>
      <c r="G65" s="810" t="s">
        <v>413</v>
      </c>
      <c r="H65" s="73">
        <v>900</v>
      </c>
      <c r="I65" s="73">
        <v>720</v>
      </c>
      <c r="J65" s="73">
        <v>540</v>
      </c>
      <c r="K65" s="103"/>
      <c r="L65" s="103"/>
      <c r="M65" s="103"/>
      <c r="N65" s="737">
        <v>1.2</v>
      </c>
      <c r="O65" s="737">
        <v>1.1499999999999999</v>
      </c>
      <c r="P65" s="737">
        <v>1.1000000000000001</v>
      </c>
      <c r="Q65" s="737"/>
      <c r="R65" s="737"/>
      <c r="S65" s="737"/>
      <c r="T65" s="174">
        <v>1080</v>
      </c>
      <c r="U65" s="174">
        <v>827.99999999999989</v>
      </c>
      <c r="V65" s="174">
        <v>594</v>
      </c>
      <c r="W65" s="174"/>
      <c r="X65" s="174"/>
      <c r="Y65" s="174"/>
      <c r="Z65" s="811">
        <v>1200</v>
      </c>
      <c r="AA65" s="811"/>
      <c r="AB65" s="811"/>
      <c r="AC65" s="834"/>
      <c r="AD65" s="834"/>
      <c r="AE65" s="834"/>
      <c r="AF65" s="818" t="s">
        <v>131</v>
      </c>
      <c r="AH65" s="87" t="s">
        <v>2052</v>
      </c>
    </row>
    <row r="66" spans="1:34" s="87" customFormat="1" ht="32.25" customHeight="1">
      <c r="A66" s="78" t="s">
        <v>256</v>
      </c>
      <c r="B66" s="93" t="s">
        <v>730</v>
      </c>
      <c r="C66" s="94" t="s">
        <v>731</v>
      </c>
      <c r="D66" s="94" t="s">
        <v>560</v>
      </c>
      <c r="E66" s="810"/>
      <c r="F66" s="810"/>
      <c r="G66" s="810"/>
      <c r="H66" s="73">
        <v>900</v>
      </c>
      <c r="I66" s="73">
        <v>700</v>
      </c>
      <c r="J66" s="73">
        <v>500</v>
      </c>
      <c r="K66" s="103"/>
      <c r="L66" s="103"/>
      <c r="M66" s="103"/>
      <c r="N66" s="737">
        <v>1.25</v>
      </c>
      <c r="O66" s="737">
        <v>1.2</v>
      </c>
      <c r="P66" s="737">
        <v>1.1499999999999999</v>
      </c>
      <c r="Q66" s="737"/>
      <c r="R66" s="737"/>
      <c r="S66" s="737"/>
      <c r="T66" s="174">
        <v>1125</v>
      </c>
      <c r="U66" s="174">
        <v>840</v>
      </c>
      <c r="V66" s="174">
        <v>575</v>
      </c>
      <c r="W66" s="174"/>
      <c r="X66" s="174"/>
      <c r="Y66" s="174"/>
      <c r="Z66" s="811"/>
      <c r="AA66" s="811"/>
      <c r="AB66" s="811"/>
      <c r="AC66" s="834"/>
      <c r="AD66" s="834"/>
      <c r="AE66" s="834"/>
      <c r="AF66" s="819"/>
      <c r="AH66" s="87" t="s">
        <v>2053</v>
      </c>
    </row>
    <row r="67" spans="1:34" s="87" customFormat="1" ht="31.5">
      <c r="A67" s="78" t="s">
        <v>257</v>
      </c>
      <c r="B67" s="93" t="s">
        <v>732</v>
      </c>
      <c r="C67" s="93" t="s">
        <v>733</v>
      </c>
      <c r="D67" s="93" t="s">
        <v>734</v>
      </c>
      <c r="E67" s="93" t="s">
        <v>550</v>
      </c>
      <c r="F67" s="93" t="s">
        <v>735</v>
      </c>
      <c r="G67" s="93" t="s">
        <v>736</v>
      </c>
      <c r="H67" s="73">
        <v>680</v>
      </c>
      <c r="I67" s="73">
        <v>540</v>
      </c>
      <c r="J67" s="73">
        <v>410</v>
      </c>
      <c r="K67" s="103"/>
      <c r="L67" s="103"/>
      <c r="M67" s="103"/>
      <c r="N67" s="737">
        <v>1.2</v>
      </c>
      <c r="O67" s="737">
        <v>1.1499999999999999</v>
      </c>
      <c r="P67" s="737">
        <v>1.1000000000000001</v>
      </c>
      <c r="Q67" s="737"/>
      <c r="R67" s="737"/>
      <c r="S67" s="737"/>
      <c r="T67" s="174">
        <v>816</v>
      </c>
      <c r="U67" s="174">
        <v>621</v>
      </c>
      <c r="V67" s="174">
        <v>451.00000000000006</v>
      </c>
      <c r="W67" s="174"/>
      <c r="X67" s="174"/>
      <c r="Y67" s="174"/>
      <c r="Z67" s="73">
        <v>840</v>
      </c>
      <c r="AA67" s="73">
        <v>640</v>
      </c>
      <c r="AB67" s="73">
        <v>460</v>
      </c>
      <c r="AC67" s="103"/>
      <c r="AD67" s="103"/>
      <c r="AE67" s="103"/>
      <c r="AF67" s="94" t="s">
        <v>132</v>
      </c>
      <c r="AH67" s="87" t="s">
        <v>2047</v>
      </c>
    </row>
    <row r="68" spans="1:34" s="87" customFormat="1" ht="46.15" customHeight="1">
      <c r="A68" s="78" t="s">
        <v>258</v>
      </c>
      <c r="B68" s="93" t="s">
        <v>546</v>
      </c>
      <c r="C68" s="94" t="s">
        <v>725</v>
      </c>
      <c r="D68" s="94" t="s">
        <v>737</v>
      </c>
      <c r="E68" s="93" t="s">
        <v>546</v>
      </c>
      <c r="F68" s="94" t="s">
        <v>725</v>
      </c>
      <c r="G68" s="94" t="s">
        <v>459</v>
      </c>
      <c r="H68" s="73">
        <v>600</v>
      </c>
      <c r="I68" s="73">
        <v>500</v>
      </c>
      <c r="J68" s="73">
        <v>300</v>
      </c>
      <c r="K68" s="103"/>
      <c r="L68" s="103"/>
      <c r="M68" s="103"/>
      <c r="N68" s="737">
        <v>1.2</v>
      </c>
      <c r="O68" s="737">
        <v>1.1499999999999999</v>
      </c>
      <c r="P68" s="737">
        <v>1.1000000000000001</v>
      </c>
      <c r="Q68" s="737"/>
      <c r="R68" s="737"/>
      <c r="S68" s="737"/>
      <c r="T68" s="174">
        <v>720</v>
      </c>
      <c r="U68" s="174">
        <v>575</v>
      </c>
      <c r="V68" s="174">
        <v>330</v>
      </c>
      <c r="W68" s="174"/>
      <c r="X68" s="174"/>
      <c r="Y68" s="174"/>
      <c r="Z68" s="72">
        <v>740</v>
      </c>
      <c r="AA68" s="72">
        <v>590</v>
      </c>
      <c r="AB68" s="72">
        <v>340</v>
      </c>
      <c r="AC68" s="103"/>
      <c r="AD68" s="103"/>
      <c r="AE68" s="103"/>
      <c r="AF68" s="94" t="s">
        <v>118</v>
      </c>
      <c r="AH68" s="87" t="s">
        <v>2048</v>
      </c>
    </row>
    <row r="69" spans="1:34" s="87" customFormat="1" ht="46.15" customHeight="1">
      <c r="A69" s="835" t="s">
        <v>259</v>
      </c>
      <c r="B69" s="93" t="s">
        <v>738</v>
      </c>
      <c r="C69" s="94"/>
      <c r="D69" s="94"/>
      <c r="E69" s="810" t="s">
        <v>397</v>
      </c>
      <c r="F69" s="834"/>
      <c r="G69" s="810"/>
      <c r="H69" s="73">
        <v>150</v>
      </c>
      <c r="I69" s="73"/>
      <c r="J69" s="73"/>
      <c r="K69" s="174"/>
      <c r="L69" s="174"/>
      <c r="M69" s="174"/>
      <c r="N69" s="737">
        <v>1.05</v>
      </c>
      <c r="O69" s="737"/>
      <c r="P69" s="737"/>
      <c r="Q69" s="737"/>
      <c r="R69" s="737"/>
      <c r="S69" s="737"/>
      <c r="T69" s="174">
        <v>157.5</v>
      </c>
      <c r="U69" s="174"/>
      <c r="V69" s="174"/>
      <c r="W69" s="174"/>
      <c r="X69" s="174"/>
      <c r="Y69" s="174"/>
      <c r="Z69" s="811">
        <v>160</v>
      </c>
      <c r="AA69" s="811">
        <v>106</v>
      </c>
      <c r="AB69" s="811">
        <v>79</v>
      </c>
      <c r="AC69" s="834">
        <v>97</v>
      </c>
      <c r="AD69" s="834">
        <v>54</v>
      </c>
      <c r="AE69" s="834">
        <v>54</v>
      </c>
      <c r="AF69" s="818" t="s">
        <v>401</v>
      </c>
      <c r="AH69" s="87" t="s">
        <v>738</v>
      </c>
    </row>
    <row r="70" spans="1:34" s="87" customFormat="1" ht="46.15" customHeight="1">
      <c r="A70" s="858"/>
      <c r="B70" s="93" t="s">
        <v>739</v>
      </c>
      <c r="C70" s="94"/>
      <c r="D70" s="94"/>
      <c r="E70" s="810"/>
      <c r="F70" s="834"/>
      <c r="G70" s="810"/>
      <c r="H70" s="73">
        <v>130</v>
      </c>
      <c r="I70" s="73">
        <v>90</v>
      </c>
      <c r="J70" s="73">
        <v>70</v>
      </c>
      <c r="K70" s="174">
        <v>90</v>
      </c>
      <c r="L70" s="174">
        <v>50</v>
      </c>
      <c r="M70" s="174">
        <v>50</v>
      </c>
      <c r="N70" s="737" t="s">
        <v>1434</v>
      </c>
      <c r="O70" s="737" t="s">
        <v>1225</v>
      </c>
      <c r="P70" s="737" t="s">
        <v>1232</v>
      </c>
      <c r="Q70" s="737" t="s">
        <v>1233</v>
      </c>
      <c r="R70" s="737" t="s">
        <v>1233</v>
      </c>
      <c r="S70" s="737" t="s">
        <v>1236</v>
      </c>
      <c r="T70" s="174">
        <v>156</v>
      </c>
      <c r="U70" s="174">
        <v>103.49999999999999</v>
      </c>
      <c r="V70" s="174">
        <v>77</v>
      </c>
      <c r="W70" s="174">
        <v>94.5</v>
      </c>
      <c r="X70" s="174">
        <v>52.5</v>
      </c>
      <c r="Y70" s="174">
        <v>52.5</v>
      </c>
      <c r="Z70" s="811"/>
      <c r="AA70" s="811"/>
      <c r="AB70" s="811"/>
      <c r="AC70" s="834"/>
      <c r="AD70" s="834"/>
      <c r="AE70" s="834"/>
      <c r="AF70" s="859"/>
      <c r="AH70" s="87" t="s">
        <v>739</v>
      </c>
    </row>
    <row r="71" spans="1:34" s="87" customFormat="1" ht="46.15" customHeight="1">
      <c r="A71" s="836"/>
      <c r="B71" s="93" t="s">
        <v>105</v>
      </c>
      <c r="C71" s="94"/>
      <c r="D71" s="94"/>
      <c r="E71" s="810"/>
      <c r="F71" s="834"/>
      <c r="G71" s="810"/>
      <c r="H71" s="73">
        <v>110</v>
      </c>
      <c r="I71" s="73">
        <v>80</v>
      </c>
      <c r="J71" s="73">
        <v>50</v>
      </c>
      <c r="K71" s="174">
        <v>80</v>
      </c>
      <c r="L71" s="174">
        <v>50</v>
      </c>
      <c r="M71" s="174">
        <v>50</v>
      </c>
      <c r="N71" s="737" t="s">
        <v>1225</v>
      </c>
      <c r="O71" s="737" t="s">
        <v>1232</v>
      </c>
      <c r="P71" s="737" t="s">
        <v>1233</v>
      </c>
      <c r="Q71" s="737" t="s">
        <v>1233</v>
      </c>
      <c r="R71" s="737" t="s">
        <v>1233</v>
      </c>
      <c r="S71" s="737" t="s">
        <v>1236</v>
      </c>
      <c r="T71" s="174">
        <v>126.49999999999999</v>
      </c>
      <c r="U71" s="174">
        <v>88</v>
      </c>
      <c r="V71" s="174">
        <v>52.5</v>
      </c>
      <c r="W71" s="174">
        <v>84</v>
      </c>
      <c r="X71" s="174">
        <v>52.5</v>
      </c>
      <c r="Y71" s="174">
        <v>52.5</v>
      </c>
      <c r="Z71" s="811"/>
      <c r="AA71" s="811"/>
      <c r="AB71" s="811"/>
      <c r="AC71" s="834"/>
      <c r="AD71" s="834"/>
      <c r="AE71" s="834"/>
      <c r="AF71" s="819"/>
      <c r="AH71" s="87" t="s">
        <v>105</v>
      </c>
    </row>
    <row r="72" spans="1:34" s="87" customFormat="1" ht="46.15" customHeight="1">
      <c r="A72" s="189" t="s">
        <v>301</v>
      </c>
      <c r="B72" s="31" t="s">
        <v>146</v>
      </c>
      <c r="C72" s="94"/>
      <c r="D72" s="94"/>
      <c r="E72" s="93"/>
      <c r="F72" s="94"/>
      <c r="G72" s="94"/>
      <c r="H72" s="73"/>
      <c r="I72" s="73"/>
      <c r="J72" s="73"/>
      <c r="K72" s="103"/>
      <c r="L72" s="103"/>
      <c r="M72" s="103"/>
      <c r="N72" s="737"/>
      <c r="O72" s="737"/>
      <c r="P72" s="737"/>
      <c r="Q72" s="737"/>
      <c r="R72" s="737"/>
      <c r="S72" s="737"/>
      <c r="T72" s="174"/>
      <c r="U72" s="174"/>
      <c r="V72" s="174"/>
      <c r="W72" s="174"/>
      <c r="X72" s="174"/>
      <c r="Y72" s="174"/>
      <c r="Z72" s="72"/>
      <c r="AA72" s="72"/>
      <c r="AB72" s="72"/>
      <c r="AC72" s="103"/>
      <c r="AD72" s="103"/>
      <c r="AE72" s="103"/>
      <c r="AF72" s="94"/>
    </row>
    <row r="73" spans="1:34" s="87" customFormat="1" ht="47.25">
      <c r="A73" s="835" t="s">
        <v>91</v>
      </c>
      <c r="B73" s="93" t="s">
        <v>759</v>
      </c>
      <c r="C73" s="94"/>
      <c r="D73" s="94"/>
      <c r="E73" s="810" t="s">
        <v>396</v>
      </c>
      <c r="F73" s="810"/>
      <c r="G73" s="810"/>
      <c r="H73" s="41">
        <v>1500</v>
      </c>
      <c r="I73" s="41"/>
      <c r="J73" s="41"/>
      <c r="K73" s="174"/>
      <c r="L73" s="174"/>
      <c r="M73" s="174"/>
      <c r="N73" s="737">
        <v>1.05</v>
      </c>
      <c r="O73" s="737"/>
      <c r="P73" s="737"/>
      <c r="Q73" s="737"/>
      <c r="R73" s="737"/>
      <c r="S73" s="737"/>
      <c r="T73" s="174">
        <v>1575</v>
      </c>
      <c r="U73" s="174"/>
      <c r="V73" s="174"/>
      <c r="W73" s="174"/>
      <c r="X73" s="174"/>
      <c r="Y73" s="174"/>
      <c r="Z73" s="811">
        <v>173</v>
      </c>
      <c r="AA73" s="811">
        <v>118</v>
      </c>
      <c r="AB73" s="811">
        <v>79</v>
      </c>
      <c r="AC73" s="948">
        <v>108</v>
      </c>
      <c r="AD73" s="948">
        <v>65</v>
      </c>
      <c r="AE73" s="948">
        <v>65</v>
      </c>
      <c r="AF73" s="818" t="s">
        <v>401</v>
      </c>
      <c r="AH73" s="87" t="s">
        <v>759</v>
      </c>
    </row>
    <row r="74" spans="1:34" s="87" customFormat="1" ht="15.75">
      <c r="A74" s="858"/>
      <c r="B74" s="93" t="s">
        <v>745</v>
      </c>
      <c r="C74" s="94"/>
      <c r="D74" s="94"/>
      <c r="E74" s="810"/>
      <c r="F74" s="810"/>
      <c r="G74" s="810"/>
      <c r="H74" s="41">
        <v>140</v>
      </c>
      <c r="I74" s="41">
        <v>100</v>
      </c>
      <c r="J74" s="41">
        <v>70</v>
      </c>
      <c r="K74" s="174">
        <v>100</v>
      </c>
      <c r="L74" s="174">
        <v>60</v>
      </c>
      <c r="M74" s="174">
        <v>60</v>
      </c>
      <c r="N74" s="737" t="s">
        <v>1434</v>
      </c>
      <c r="O74" s="737" t="s">
        <v>1225</v>
      </c>
      <c r="P74" s="737" t="s">
        <v>1232</v>
      </c>
      <c r="Q74" s="737" t="s">
        <v>1233</v>
      </c>
      <c r="R74" s="737" t="s">
        <v>1233</v>
      </c>
      <c r="S74" s="737" t="s">
        <v>1236</v>
      </c>
      <c r="T74" s="174">
        <v>168</v>
      </c>
      <c r="U74" s="174">
        <v>114.99999999999999</v>
      </c>
      <c r="V74" s="174">
        <v>77</v>
      </c>
      <c r="W74" s="174">
        <v>105</v>
      </c>
      <c r="X74" s="174">
        <v>63</v>
      </c>
      <c r="Y74" s="174">
        <v>63</v>
      </c>
      <c r="Z74" s="811"/>
      <c r="AA74" s="811"/>
      <c r="AB74" s="811"/>
      <c r="AC74" s="948"/>
      <c r="AD74" s="948"/>
      <c r="AE74" s="948"/>
      <c r="AF74" s="859"/>
      <c r="AH74" s="87" t="s">
        <v>745</v>
      </c>
    </row>
    <row r="75" spans="1:34" s="87" customFormat="1" ht="15.75">
      <c r="A75" s="836"/>
      <c r="B75" s="93" t="s">
        <v>107</v>
      </c>
      <c r="C75" s="94"/>
      <c r="D75" s="94"/>
      <c r="E75" s="810"/>
      <c r="F75" s="810"/>
      <c r="G75" s="810"/>
      <c r="H75" s="41">
        <v>124</v>
      </c>
      <c r="I75" s="41">
        <v>80</v>
      </c>
      <c r="J75" s="41">
        <v>60</v>
      </c>
      <c r="K75" s="174">
        <v>80</v>
      </c>
      <c r="L75" s="174">
        <v>50</v>
      </c>
      <c r="M75" s="174">
        <v>50</v>
      </c>
      <c r="N75" s="737" t="s">
        <v>1225</v>
      </c>
      <c r="O75" s="737" t="s">
        <v>1232</v>
      </c>
      <c r="P75" s="737" t="s">
        <v>1233</v>
      </c>
      <c r="Q75" s="737" t="s">
        <v>1233</v>
      </c>
      <c r="R75" s="737" t="s">
        <v>1233</v>
      </c>
      <c r="S75" s="737" t="s">
        <v>1236</v>
      </c>
      <c r="T75" s="174"/>
      <c r="U75" s="174"/>
      <c r="V75" s="174"/>
      <c r="W75" s="174"/>
      <c r="X75" s="174"/>
      <c r="Y75" s="174"/>
      <c r="Z75" s="811"/>
      <c r="AA75" s="811"/>
      <c r="AB75" s="811"/>
      <c r="AC75" s="948"/>
      <c r="AD75" s="948"/>
      <c r="AE75" s="948"/>
      <c r="AF75" s="819"/>
      <c r="AH75" s="87" t="s">
        <v>107</v>
      </c>
    </row>
    <row r="76" spans="1:34" s="87" customFormat="1" ht="15.75">
      <c r="A76" s="86"/>
      <c r="B76" s="88"/>
      <c r="C76" s="89"/>
      <c r="D76" s="89"/>
      <c r="E76" s="88"/>
      <c r="F76" s="89"/>
      <c r="G76" s="89"/>
      <c r="H76" s="158"/>
      <c r="I76" s="158"/>
      <c r="J76" s="158"/>
      <c r="Z76" s="159"/>
      <c r="AA76" s="159"/>
      <c r="AB76" s="159"/>
      <c r="AF76" s="89"/>
    </row>
    <row r="77" spans="1:34" s="26" customFormat="1" ht="15.75">
      <c r="B77" s="27"/>
      <c r="C77" s="168"/>
      <c r="D77" s="168"/>
      <c r="E77" s="156"/>
      <c r="F77" s="156"/>
      <c r="G77" s="156"/>
      <c r="H77" s="156"/>
      <c r="I77" s="156"/>
      <c r="J77" s="156"/>
      <c r="K77" s="156"/>
    </row>
    <row r="78" spans="1:34" s="26" customFormat="1" ht="15.75">
      <c r="B78" s="27"/>
      <c r="C78" s="168"/>
      <c r="D78" s="168"/>
      <c r="E78" s="156"/>
      <c r="F78" s="156"/>
      <c r="G78" s="156"/>
      <c r="H78" s="156"/>
      <c r="I78" s="156"/>
      <c r="J78" s="156"/>
      <c r="K78" s="156"/>
    </row>
    <row r="79" spans="1:34" s="26" customFormat="1" ht="15.75">
      <c r="B79" s="27"/>
      <c r="C79" s="168"/>
      <c r="D79" s="168"/>
      <c r="E79" s="156"/>
      <c r="F79" s="156"/>
      <c r="G79" s="156"/>
      <c r="H79" s="156"/>
      <c r="I79" s="156"/>
      <c r="J79" s="156"/>
      <c r="K79" s="156"/>
    </row>
    <row r="80" spans="1:34" s="26" customFormat="1" ht="15.75">
      <c r="B80" s="27"/>
      <c r="C80" s="168"/>
      <c r="D80" s="168"/>
      <c r="E80" s="156"/>
      <c r="F80" s="156"/>
      <c r="G80" s="156"/>
      <c r="H80" s="156"/>
      <c r="I80" s="156"/>
      <c r="J80" s="156"/>
      <c r="K80" s="156"/>
    </row>
    <row r="81" spans="2:11" s="26" customFormat="1" ht="15.75">
      <c r="B81" s="27"/>
      <c r="C81" s="168"/>
      <c r="D81" s="168"/>
      <c r="E81" s="156"/>
      <c r="F81" s="156"/>
      <c r="G81" s="156"/>
      <c r="H81" s="156"/>
      <c r="I81" s="156"/>
      <c r="J81" s="156"/>
      <c r="K81" s="156"/>
    </row>
    <row r="82" spans="2:11" s="26" customFormat="1" ht="15.75">
      <c r="B82" s="27"/>
      <c r="C82" s="168"/>
      <c r="D82" s="168"/>
      <c r="E82" s="156"/>
      <c r="F82" s="156"/>
      <c r="G82" s="156"/>
      <c r="H82" s="156"/>
      <c r="I82" s="156"/>
      <c r="J82" s="156"/>
      <c r="K82" s="156"/>
    </row>
    <row r="83" spans="2:11" s="26" customFormat="1" ht="15.75">
      <c r="B83" s="27"/>
      <c r="C83" s="168"/>
      <c r="D83" s="168"/>
      <c r="E83" s="156"/>
      <c r="F83" s="156"/>
      <c r="G83" s="156"/>
      <c r="H83" s="156"/>
      <c r="I83" s="156"/>
      <c r="J83" s="156"/>
      <c r="K83" s="156"/>
    </row>
    <row r="84" spans="2:11" s="26" customFormat="1" ht="15.75">
      <c r="B84" s="27"/>
      <c r="C84" s="168"/>
      <c r="D84" s="168"/>
      <c r="E84" s="156"/>
      <c r="F84" s="156"/>
      <c r="G84" s="156"/>
      <c r="H84" s="156"/>
      <c r="I84" s="156"/>
      <c r="J84" s="156"/>
      <c r="K84" s="156"/>
    </row>
    <row r="85" spans="2:11" s="26" customFormat="1" ht="15.75">
      <c r="B85" s="27"/>
      <c r="C85" s="168"/>
      <c r="D85" s="168"/>
      <c r="E85" s="156"/>
      <c r="F85" s="156"/>
      <c r="G85" s="156"/>
      <c r="H85" s="156"/>
      <c r="I85" s="156"/>
      <c r="J85" s="156"/>
      <c r="K85" s="156"/>
    </row>
    <row r="86" spans="2:11" s="26" customFormat="1" ht="15.75">
      <c r="B86" s="27"/>
      <c r="C86" s="168"/>
      <c r="D86" s="168"/>
      <c r="E86" s="156"/>
      <c r="F86" s="156"/>
      <c r="G86" s="156"/>
      <c r="H86" s="156"/>
      <c r="I86" s="156"/>
      <c r="J86" s="156"/>
      <c r="K86" s="156"/>
    </row>
    <row r="87" spans="2:11" s="26" customFormat="1" ht="15.75">
      <c r="B87" s="27"/>
      <c r="C87" s="168"/>
      <c r="D87" s="168"/>
      <c r="E87" s="156"/>
      <c r="F87" s="156"/>
      <c r="G87" s="156"/>
      <c r="H87" s="156"/>
      <c r="I87" s="156"/>
      <c r="J87" s="156"/>
      <c r="K87" s="156"/>
    </row>
    <row r="88" spans="2:11" s="26" customFormat="1" ht="15.75">
      <c r="B88" s="27"/>
      <c r="C88" s="168"/>
      <c r="D88" s="168"/>
      <c r="E88" s="156"/>
      <c r="F88" s="156"/>
      <c r="G88" s="156"/>
      <c r="H88" s="156"/>
      <c r="I88" s="156"/>
      <c r="J88" s="156"/>
      <c r="K88" s="156"/>
    </row>
    <row r="89" spans="2:11" s="26" customFormat="1" ht="15.75">
      <c r="B89" s="27"/>
      <c r="C89" s="168"/>
      <c r="D89" s="168"/>
      <c r="E89" s="156"/>
      <c r="F89" s="156"/>
      <c r="G89" s="156"/>
      <c r="H89" s="156"/>
      <c r="I89" s="156"/>
      <c r="J89" s="156"/>
      <c r="K89" s="156"/>
    </row>
    <row r="90" spans="2:11" s="26" customFormat="1" ht="15.75">
      <c r="B90" s="27"/>
      <c r="C90" s="168"/>
      <c r="D90" s="168"/>
      <c r="E90" s="156"/>
      <c r="F90" s="156"/>
      <c r="G90" s="156"/>
      <c r="H90" s="156"/>
      <c r="I90" s="156"/>
      <c r="J90" s="156"/>
      <c r="K90" s="156"/>
    </row>
    <row r="91" spans="2:11" s="26" customFormat="1" ht="15.75">
      <c r="B91" s="27"/>
      <c r="C91" s="168"/>
      <c r="D91" s="168"/>
      <c r="E91" s="156"/>
      <c r="F91" s="156"/>
      <c r="G91" s="156"/>
      <c r="H91" s="156"/>
      <c r="I91" s="156"/>
      <c r="J91" s="156"/>
      <c r="K91" s="156"/>
    </row>
    <row r="92" spans="2:11" s="26" customFormat="1" ht="15.75">
      <c r="B92" s="27"/>
      <c r="C92" s="168"/>
      <c r="D92" s="168"/>
      <c r="E92" s="156"/>
      <c r="F92" s="156"/>
      <c r="G92" s="156"/>
      <c r="H92" s="156"/>
      <c r="I92" s="156"/>
      <c r="J92" s="156"/>
      <c r="K92" s="156"/>
    </row>
    <row r="93" spans="2:11" s="26" customFormat="1" ht="15.75">
      <c r="B93" s="27"/>
      <c r="C93" s="168"/>
      <c r="D93" s="168"/>
      <c r="E93" s="156"/>
      <c r="F93" s="156"/>
      <c r="G93" s="156"/>
      <c r="H93" s="156"/>
      <c r="I93" s="156"/>
      <c r="J93" s="156"/>
      <c r="K93" s="156"/>
    </row>
    <row r="94" spans="2:11" s="26" customFormat="1" ht="15.75">
      <c r="B94" s="27"/>
      <c r="C94" s="168"/>
      <c r="D94" s="168"/>
      <c r="E94" s="156"/>
      <c r="F94" s="156"/>
      <c r="G94" s="156"/>
      <c r="H94" s="156"/>
      <c r="I94" s="156"/>
      <c r="J94" s="156"/>
      <c r="K94" s="156"/>
    </row>
    <row r="95" spans="2:11" s="26" customFormat="1" ht="15.75">
      <c r="B95" s="27"/>
      <c r="C95" s="168"/>
      <c r="D95" s="168"/>
      <c r="E95" s="156"/>
      <c r="F95" s="156"/>
      <c r="G95" s="156"/>
      <c r="H95" s="156"/>
      <c r="I95" s="156"/>
      <c r="J95" s="156"/>
      <c r="K95" s="156"/>
    </row>
    <row r="96" spans="2:11" s="26" customFormat="1" ht="15.75">
      <c r="B96" s="27"/>
      <c r="C96" s="168"/>
      <c r="D96" s="168"/>
      <c r="E96" s="156"/>
      <c r="F96" s="156"/>
      <c r="G96" s="156"/>
      <c r="H96" s="156"/>
      <c r="I96" s="156"/>
      <c r="J96" s="156"/>
      <c r="K96" s="156"/>
    </row>
    <row r="97" spans="2:11" s="26" customFormat="1" ht="15.75">
      <c r="B97" s="27"/>
      <c r="C97" s="168"/>
      <c r="D97" s="168"/>
      <c r="E97" s="156"/>
      <c r="F97" s="156"/>
      <c r="G97" s="156"/>
      <c r="H97" s="156"/>
      <c r="I97" s="156"/>
      <c r="J97" s="156"/>
      <c r="K97" s="156"/>
    </row>
    <row r="98" spans="2:11" s="26" customFormat="1" ht="15.75">
      <c r="B98" s="27"/>
      <c r="C98" s="168"/>
      <c r="D98" s="168"/>
      <c r="E98" s="156"/>
      <c r="F98" s="156"/>
      <c r="G98" s="156"/>
      <c r="H98" s="156"/>
      <c r="I98" s="156"/>
      <c r="J98" s="156"/>
      <c r="K98" s="156"/>
    </row>
    <row r="99" spans="2:11" s="26" customFormat="1" ht="15.75">
      <c r="B99" s="27"/>
      <c r="C99" s="168"/>
      <c r="D99" s="168"/>
      <c r="E99" s="156"/>
      <c r="F99" s="156"/>
      <c r="G99" s="156"/>
      <c r="H99" s="156"/>
      <c r="I99" s="156"/>
      <c r="J99" s="156"/>
      <c r="K99" s="156"/>
    </row>
    <row r="100" spans="2:11" s="26" customFormat="1" ht="15.75">
      <c r="B100" s="27"/>
      <c r="C100" s="168"/>
      <c r="D100" s="168"/>
      <c r="E100" s="156"/>
      <c r="F100" s="156"/>
      <c r="G100" s="156"/>
      <c r="H100" s="156"/>
      <c r="I100" s="156"/>
      <c r="J100" s="156"/>
      <c r="K100" s="156"/>
    </row>
    <row r="101" spans="2:11" s="26" customFormat="1" ht="15.75">
      <c r="B101" s="27"/>
      <c r="C101" s="168"/>
      <c r="D101" s="168"/>
      <c r="E101" s="156"/>
      <c r="F101" s="156"/>
      <c r="G101" s="156"/>
      <c r="H101" s="156"/>
      <c r="I101" s="156"/>
      <c r="J101" s="156"/>
      <c r="K101" s="156"/>
    </row>
    <row r="102" spans="2:11" s="26" customFormat="1" ht="15.75">
      <c r="B102" s="27"/>
      <c r="C102" s="168"/>
      <c r="D102" s="168"/>
      <c r="E102" s="156"/>
      <c r="F102" s="156"/>
      <c r="G102" s="156"/>
      <c r="H102" s="156"/>
      <c r="I102" s="156"/>
      <c r="J102" s="156"/>
      <c r="K102" s="156"/>
    </row>
    <row r="103" spans="2:11" s="26" customFormat="1" ht="15.75">
      <c r="B103" s="27"/>
      <c r="C103" s="168"/>
      <c r="D103" s="168"/>
      <c r="E103" s="156"/>
      <c r="F103" s="156"/>
      <c r="G103" s="156"/>
      <c r="H103" s="156"/>
      <c r="I103" s="156"/>
      <c r="J103" s="156"/>
      <c r="K103" s="156"/>
    </row>
    <row r="104" spans="2:11" s="26" customFormat="1" ht="15.75">
      <c r="B104" s="27"/>
      <c r="C104" s="168"/>
      <c r="D104" s="168"/>
      <c r="E104" s="156"/>
      <c r="F104" s="156"/>
      <c r="G104" s="156"/>
      <c r="H104" s="156"/>
      <c r="I104" s="156"/>
      <c r="J104" s="156"/>
      <c r="K104" s="156"/>
    </row>
    <row r="105" spans="2:11" s="26" customFormat="1" ht="15.75">
      <c r="B105" s="27"/>
      <c r="C105" s="168"/>
      <c r="D105" s="168"/>
      <c r="E105" s="156"/>
      <c r="F105" s="156"/>
      <c r="G105" s="156"/>
      <c r="H105" s="156"/>
      <c r="I105" s="156"/>
      <c r="J105" s="156"/>
      <c r="K105" s="156"/>
    </row>
    <row r="106" spans="2:11" s="26" customFormat="1" ht="15.75">
      <c r="B106" s="27"/>
      <c r="C106" s="168"/>
      <c r="D106" s="168"/>
      <c r="E106" s="156"/>
      <c r="F106" s="156"/>
      <c r="G106" s="156"/>
      <c r="H106" s="156"/>
      <c r="I106" s="156"/>
      <c r="J106" s="156"/>
      <c r="K106" s="156"/>
    </row>
    <row r="107" spans="2:11" s="26" customFormat="1" ht="15.75">
      <c r="B107" s="27"/>
      <c r="C107" s="168"/>
      <c r="D107" s="168"/>
      <c r="E107" s="156"/>
      <c r="F107" s="156"/>
      <c r="G107" s="156"/>
      <c r="H107" s="156"/>
      <c r="I107" s="156"/>
      <c r="J107" s="156"/>
      <c r="K107" s="156"/>
    </row>
    <row r="108" spans="2:11" s="26" customFormat="1" ht="15.75">
      <c r="B108" s="27"/>
      <c r="C108" s="168"/>
      <c r="D108" s="168"/>
      <c r="E108" s="156"/>
      <c r="F108" s="156"/>
      <c r="G108" s="156"/>
      <c r="H108" s="156"/>
      <c r="I108" s="156"/>
      <c r="J108" s="156"/>
      <c r="K108" s="156"/>
    </row>
    <row r="109" spans="2:11" s="26" customFormat="1" ht="15.75">
      <c r="B109" s="27"/>
      <c r="C109" s="168"/>
      <c r="D109" s="168"/>
      <c r="E109" s="156"/>
      <c r="F109" s="156"/>
      <c r="G109" s="156"/>
      <c r="H109" s="156"/>
      <c r="I109" s="156"/>
      <c r="J109" s="156"/>
      <c r="K109" s="156"/>
    </row>
    <row r="110" spans="2:11" s="26" customFormat="1" ht="15.75">
      <c r="B110" s="27"/>
      <c r="C110" s="168"/>
      <c r="D110" s="168"/>
      <c r="E110" s="156"/>
      <c r="F110" s="156"/>
      <c r="G110" s="156"/>
      <c r="H110" s="156"/>
      <c r="I110" s="156"/>
      <c r="J110" s="156"/>
      <c r="K110" s="156"/>
    </row>
    <row r="111" spans="2:11" s="26" customFormat="1" ht="15.75">
      <c r="B111" s="27"/>
      <c r="C111" s="168"/>
      <c r="D111" s="168"/>
      <c r="E111" s="156"/>
      <c r="F111" s="156"/>
      <c r="G111" s="156"/>
      <c r="H111" s="156"/>
      <c r="I111" s="156"/>
      <c r="J111" s="156"/>
      <c r="K111" s="156"/>
    </row>
    <row r="112" spans="2:11" s="26" customFormat="1" ht="15.75">
      <c r="B112" s="27"/>
      <c r="C112" s="168"/>
      <c r="D112" s="168"/>
      <c r="E112" s="156"/>
      <c r="F112" s="156"/>
      <c r="G112" s="156"/>
      <c r="H112" s="156"/>
      <c r="I112" s="156"/>
      <c r="J112" s="156"/>
      <c r="K112" s="156"/>
    </row>
    <row r="113" spans="2:11" s="26" customFormat="1" ht="15.75">
      <c r="B113" s="27"/>
      <c r="C113" s="168"/>
      <c r="D113" s="168"/>
      <c r="E113" s="156"/>
      <c r="F113" s="156"/>
      <c r="G113" s="156"/>
      <c r="H113" s="156"/>
      <c r="I113" s="156"/>
      <c r="J113" s="156"/>
      <c r="K113" s="156"/>
    </row>
    <row r="114" spans="2:11" s="26" customFormat="1" ht="15.75">
      <c r="B114" s="27"/>
      <c r="C114" s="168"/>
      <c r="D114" s="168"/>
      <c r="E114" s="156"/>
      <c r="F114" s="156"/>
      <c r="G114" s="156"/>
      <c r="H114" s="156"/>
      <c r="I114" s="156"/>
      <c r="J114" s="156"/>
      <c r="K114" s="156"/>
    </row>
    <row r="115" spans="2:11" s="26" customFormat="1" ht="15.75">
      <c r="B115" s="27"/>
      <c r="C115" s="168"/>
      <c r="D115" s="168"/>
      <c r="E115" s="156"/>
      <c r="F115" s="156"/>
      <c r="G115" s="156"/>
      <c r="H115" s="156"/>
      <c r="I115" s="156"/>
      <c r="J115" s="156"/>
      <c r="K115" s="156"/>
    </row>
    <row r="116" spans="2:11" s="26" customFormat="1" ht="15.75">
      <c r="B116" s="27"/>
      <c r="C116" s="168"/>
      <c r="D116" s="168"/>
      <c r="E116" s="156"/>
      <c r="F116" s="156"/>
      <c r="G116" s="156"/>
      <c r="H116" s="156"/>
      <c r="I116" s="156"/>
      <c r="J116" s="156"/>
      <c r="K116" s="156"/>
    </row>
    <row r="117" spans="2:11" s="26" customFormat="1" ht="15.75">
      <c r="B117" s="27"/>
      <c r="C117" s="168"/>
      <c r="D117" s="168"/>
      <c r="E117" s="156"/>
      <c r="F117" s="156"/>
      <c r="G117" s="156"/>
      <c r="H117" s="156"/>
      <c r="I117" s="156"/>
      <c r="J117" s="156"/>
      <c r="K117" s="156"/>
    </row>
    <row r="118" spans="2:11" s="26" customFormat="1" ht="15.75">
      <c r="B118" s="27"/>
      <c r="C118" s="168"/>
      <c r="D118" s="168"/>
      <c r="E118" s="156"/>
      <c r="F118" s="156"/>
      <c r="G118" s="156"/>
      <c r="H118" s="156"/>
      <c r="I118" s="156"/>
      <c r="J118" s="156"/>
      <c r="K118" s="156"/>
    </row>
    <row r="119" spans="2:11" s="26" customFormat="1" ht="15.75">
      <c r="B119" s="27"/>
      <c r="C119" s="168"/>
      <c r="D119" s="168"/>
      <c r="E119" s="156"/>
      <c r="F119" s="156"/>
      <c r="G119" s="156"/>
      <c r="H119" s="156"/>
      <c r="I119" s="156"/>
      <c r="J119" s="156"/>
      <c r="K119" s="156"/>
    </row>
    <row r="120" spans="2:11" s="26" customFormat="1" ht="15.75">
      <c r="B120" s="27"/>
      <c r="C120" s="168"/>
      <c r="D120" s="168"/>
      <c r="E120" s="156"/>
      <c r="F120" s="156"/>
      <c r="G120" s="156"/>
      <c r="H120" s="156"/>
      <c r="I120" s="156"/>
      <c r="J120" s="156"/>
      <c r="K120" s="156"/>
    </row>
    <row r="121" spans="2:11" s="26" customFormat="1" ht="15.75">
      <c r="B121" s="27"/>
      <c r="C121" s="168"/>
      <c r="D121" s="168"/>
      <c r="E121" s="156"/>
      <c r="F121" s="156"/>
      <c r="G121" s="156"/>
      <c r="H121" s="156"/>
      <c r="I121" s="156"/>
      <c r="J121" s="156"/>
      <c r="K121" s="156"/>
    </row>
    <row r="122" spans="2:11" s="26" customFormat="1" ht="15.75">
      <c r="B122" s="27"/>
      <c r="C122" s="168"/>
      <c r="D122" s="168"/>
      <c r="E122" s="156"/>
      <c r="F122" s="156"/>
      <c r="G122" s="156"/>
      <c r="H122" s="156"/>
      <c r="I122" s="156"/>
      <c r="J122" s="156"/>
      <c r="K122" s="156"/>
    </row>
    <row r="123" spans="2:11" s="26" customFormat="1" ht="15.75">
      <c r="B123" s="27"/>
      <c r="C123" s="168"/>
      <c r="D123" s="168"/>
      <c r="E123" s="156"/>
      <c r="F123" s="156"/>
      <c r="G123" s="156"/>
      <c r="H123" s="156"/>
      <c r="I123" s="156"/>
      <c r="J123" s="156"/>
      <c r="K123" s="156"/>
    </row>
    <row r="124" spans="2:11" s="26" customFormat="1" ht="15.75">
      <c r="B124" s="27"/>
      <c r="C124" s="168"/>
      <c r="D124" s="168"/>
      <c r="E124" s="156"/>
      <c r="F124" s="156"/>
      <c r="G124" s="156"/>
      <c r="H124" s="156"/>
      <c r="I124" s="156"/>
      <c r="J124" s="156"/>
      <c r="K124" s="156"/>
    </row>
    <row r="125" spans="2:11" s="26" customFormat="1" ht="15.75">
      <c r="B125" s="27"/>
      <c r="C125" s="168"/>
      <c r="D125" s="168"/>
      <c r="E125" s="156"/>
      <c r="F125" s="156"/>
      <c r="G125" s="156"/>
      <c r="H125" s="156"/>
      <c r="I125" s="156"/>
      <c r="J125" s="156"/>
      <c r="K125" s="156"/>
    </row>
    <row r="126" spans="2:11" s="26" customFormat="1" ht="15.75">
      <c r="B126" s="27"/>
      <c r="C126" s="168"/>
      <c r="D126" s="168"/>
      <c r="E126" s="156"/>
      <c r="F126" s="156"/>
      <c r="G126" s="156"/>
      <c r="H126" s="156"/>
      <c r="I126" s="156"/>
      <c r="J126" s="156"/>
      <c r="K126" s="156"/>
    </row>
    <row r="127" spans="2:11" s="26" customFormat="1" ht="15.75">
      <c r="B127" s="27"/>
      <c r="C127" s="168"/>
      <c r="D127" s="168"/>
      <c r="E127" s="156"/>
      <c r="F127" s="156"/>
      <c r="G127" s="156"/>
      <c r="H127" s="156"/>
      <c r="I127" s="156"/>
      <c r="J127" s="156"/>
      <c r="K127" s="156"/>
    </row>
    <row r="128" spans="2:11" s="26" customFormat="1" ht="15.75">
      <c r="B128" s="27"/>
      <c r="C128" s="168"/>
      <c r="D128" s="168"/>
      <c r="E128" s="156"/>
      <c r="F128" s="156"/>
      <c r="G128" s="156"/>
      <c r="H128" s="156"/>
      <c r="I128" s="156"/>
      <c r="J128" s="156"/>
      <c r="K128" s="156"/>
    </row>
    <row r="129" spans="2:11" s="26" customFormat="1" ht="15.75">
      <c r="B129" s="27"/>
      <c r="C129" s="168"/>
      <c r="D129" s="168"/>
      <c r="E129" s="156"/>
      <c r="F129" s="156"/>
      <c r="G129" s="156"/>
      <c r="H129" s="156"/>
      <c r="I129" s="156"/>
      <c r="J129" s="156"/>
      <c r="K129" s="156"/>
    </row>
    <row r="130" spans="2:11" s="26" customFormat="1" ht="15.75">
      <c r="B130" s="27"/>
      <c r="C130" s="168"/>
      <c r="D130" s="168"/>
      <c r="E130" s="156"/>
      <c r="F130" s="156"/>
      <c r="G130" s="156"/>
      <c r="H130" s="156"/>
      <c r="I130" s="156"/>
      <c r="J130" s="156"/>
      <c r="K130" s="156"/>
    </row>
    <row r="131" spans="2:11" s="26" customFormat="1" ht="15.75">
      <c r="B131" s="27"/>
      <c r="C131" s="168"/>
      <c r="D131" s="168"/>
      <c r="E131" s="156"/>
      <c r="F131" s="156"/>
      <c r="G131" s="156"/>
      <c r="H131" s="156"/>
      <c r="I131" s="156"/>
      <c r="J131" s="156"/>
      <c r="K131" s="156"/>
    </row>
    <row r="132" spans="2:11" s="26" customFormat="1" ht="15.75">
      <c r="B132" s="27"/>
      <c r="C132" s="168"/>
      <c r="D132" s="168"/>
      <c r="E132" s="156"/>
      <c r="F132" s="156"/>
      <c r="G132" s="156"/>
      <c r="H132" s="156"/>
      <c r="I132" s="156"/>
      <c r="J132" s="156"/>
      <c r="K132" s="156"/>
    </row>
    <row r="133" spans="2:11" s="26" customFormat="1" ht="15.75">
      <c r="B133" s="27"/>
      <c r="C133" s="168"/>
      <c r="D133" s="168"/>
      <c r="E133" s="156"/>
      <c r="F133" s="156"/>
      <c r="G133" s="156"/>
      <c r="H133" s="156"/>
      <c r="I133" s="156"/>
      <c r="J133" s="156"/>
      <c r="K133" s="156"/>
    </row>
    <row r="134" spans="2:11" s="26" customFormat="1" ht="15.75">
      <c r="B134" s="27"/>
      <c r="C134" s="168"/>
      <c r="D134" s="168"/>
      <c r="E134" s="156"/>
      <c r="F134" s="156"/>
      <c r="G134" s="156"/>
      <c r="H134" s="156"/>
      <c r="I134" s="156"/>
      <c r="J134" s="156"/>
      <c r="K134" s="156"/>
    </row>
    <row r="135" spans="2:11" s="26" customFormat="1" ht="15.75">
      <c r="B135" s="27"/>
      <c r="C135" s="168"/>
      <c r="D135" s="168"/>
      <c r="E135" s="156"/>
      <c r="F135" s="156"/>
      <c r="G135" s="156"/>
      <c r="H135" s="156"/>
      <c r="I135" s="156"/>
      <c r="J135" s="156"/>
      <c r="K135" s="156"/>
    </row>
    <row r="136" spans="2:11" s="26" customFormat="1" ht="15.75">
      <c r="B136" s="27"/>
      <c r="C136" s="168"/>
      <c r="D136" s="168"/>
      <c r="E136" s="156"/>
      <c r="F136" s="156"/>
      <c r="G136" s="156"/>
      <c r="H136" s="156"/>
      <c r="I136" s="156"/>
      <c r="J136" s="156"/>
      <c r="K136" s="156"/>
    </row>
    <row r="137" spans="2:11" s="26" customFormat="1" ht="15.75">
      <c r="B137" s="27"/>
      <c r="C137" s="168"/>
      <c r="D137" s="168"/>
      <c r="E137" s="156"/>
      <c r="F137" s="156"/>
      <c r="G137" s="156"/>
      <c r="H137" s="156"/>
      <c r="I137" s="156"/>
      <c r="J137" s="156"/>
      <c r="K137" s="156"/>
    </row>
    <row r="138" spans="2:11" s="26" customFormat="1" ht="15.75">
      <c r="B138" s="27"/>
      <c r="C138" s="168"/>
      <c r="D138" s="168"/>
      <c r="E138" s="156"/>
      <c r="F138" s="156"/>
      <c r="G138" s="156"/>
      <c r="H138" s="156"/>
      <c r="I138" s="156"/>
      <c r="J138" s="156"/>
      <c r="K138" s="156"/>
    </row>
    <row r="139" spans="2:11" s="26" customFormat="1" ht="15.75">
      <c r="B139" s="27"/>
      <c r="C139" s="168"/>
      <c r="D139" s="168"/>
      <c r="E139" s="156"/>
      <c r="F139" s="156"/>
      <c r="G139" s="156"/>
      <c r="H139" s="156"/>
      <c r="I139" s="156"/>
      <c r="J139" s="156"/>
      <c r="K139" s="156"/>
    </row>
    <row r="140" spans="2:11" s="26" customFormat="1" ht="15.75">
      <c r="B140" s="27"/>
      <c r="C140" s="168"/>
      <c r="D140" s="168"/>
      <c r="E140" s="156"/>
      <c r="F140" s="156"/>
      <c r="G140" s="156"/>
      <c r="H140" s="156"/>
      <c r="I140" s="156"/>
      <c r="J140" s="156"/>
      <c r="K140" s="156"/>
    </row>
    <row r="141" spans="2:11" s="26" customFormat="1" ht="15.75">
      <c r="B141" s="27"/>
      <c r="C141" s="168"/>
      <c r="D141" s="168"/>
      <c r="E141" s="156"/>
      <c r="F141" s="156"/>
      <c r="G141" s="156"/>
      <c r="H141" s="156"/>
      <c r="I141" s="156"/>
      <c r="J141" s="156"/>
      <c r="K141" s="156"/>
    </row>
    <row r="142" spans="2:11" s="26" customFormat="1" ht="15.75">
      <c r="B142" s="27"/>
      <c r="C142" s="168"/>
      <c r="D142" s="168"/>
      <c r="E142" s="156"/>
      <c r="F142" s="156"/>
      <c r="G142" s="156"/>
      <c r="H142" s="156"/>
      <c r="I142" s="156"/>
      <c r="J142" s="156"/>
      <c r="K142" s="156"/>
    </row>
    <row r="143" spans="2:11" s="26" customFormat="1" ht="15.75">
      <c r="B143" s="27"/>
      <c r="C143" s="168"/>
      <c r="D143" s="168"/>
      <c r="E143" s="156"/>
      <c r="F143" s="156"/>
      <c r="G143" s="156"/>
      <c r="H143" s="156"/>
      <c r="I143" s="156"/>
      <c r="J143" s="156"/>
      <c r="K143" s="156"/>
    </row>
    <row r="144" spans="2:11" s="26" customFormat="1" ht="15.75">
      <c r="B144" s="27"/>
      <c r="C144" s="168"/>
      <c r="D144" s="168"/>
      <c r="E144" s="156"/>
      <c r="F144" s="156"/>
      <c r="G144" s="156"/>
      <c r="H144" s="156"/>
      <c r="I144" s="156"/>
      <c r="J144" s="156"/>
      <c r="K144" s="156"/>
    </row>
    <row r="145" spans="2:11" s="26" customFormat="1" ht="15.75">
      <c r="B145" s="27"/>
      <c r="C145" s="168"/>
      <c r="D145" s="168"/>
      <c r="E145" s="156"/>
      <c r="F145" s="156"/>
      <c r="G145" s="156"/>
      <c r="H145" s="156"/>
      <c r="I145" s="156"/>
      <c r="J145" s="156"/>
      <c r="K145" s="156"/>
    </row>
    <row r="146" spans="2:11" s="26" customFormat="1" ht="15.75">
      <c r="B146" s="27"/>
      <c r="C146" s="168"/>
      <c r="D146" s="168"/>
      <c r="E146" s="156"/>
      <c r="F146" s="156"/>
      <c r="G146" s="156"/>
      <c r="H146" s="156"/>
      <c r="I146" s="156"/>
      <c r="J146" s="156"/>
      <c r="K146" s="156"/>
    </row>
    <row r="147" spans="2:11" s="26" customFormat="1" ht="15.75">
      <c r="B147" s="27"/>
      <c r="C147" s="168"/>
      <c r="D147" s="168"/>
      <c r="E147" s="156"/>
      <c r="F147" s="156"/>
      <c r="G147" s="156"/>
      <c r="H147" s="156"/>
      <c r="I147" s="156"/>
      <c r="J147" s="156"/>
      <c r="K147" s="156"/>
    </row>
    <row r="148" spans="2:11" s="26" customFormat="1" ht="15.75">
      <c r="B148" s="27"/>
      <c r="C148" s="168"/>
      <c r="D148" s="168"/>
      <c r="E148" s="156"/>
      <c r="F148" s="156"/>
      <c r="G148" s="156"/>
      <c r="H148" s="156"/>
      <c r="I148" s="156"/>
      <c r="J148" s="156"/>
      <c r="K148" s="156"/>
    </row>
    <row r="149" spans="2:11" s="26" customFormat="1" ht="15.75">
      <c r="B149" s="27"/>
      <c r="C149" s="168"/>
      <c r="D149" s="168"/>
      <c r="E149" s="156"/>
      <c r="F149" s="156"/>
      <c r="G149" s="156"/>
      <c r="H149" s="156"/>
      <c r="I149" s="156"/>
      <c r="J149" s="156"/>
      <c r="K149" s="156"/>
    </row>
    <row r="150" spans="2:11" s="26" customFormat="1" ht="15.75">
      <c r="B150" s="27"/>
      <c r="C150" s="168"/>
      <c r="D150" s="168"/>
      <c r="E150" s="156"/>
      <c r="F150" s="156"/>
      <c r="G150" s="156"/>
      <c r="H150" s="156"/>
      <c r="I150" s="156"/>
      <c r="J150" s="156"/>
      <c r="K150" s="156"/>
    </row>
    <row r="151" spans="2:11" s="26" customFormat="1" ht="15.75">
      <c r="B151" s="27"/>
      <c r="C151" s="168"/>
      <c r="D151" s="168"/>
      <c r="E151" s="156"/>
      <c r="F151" s="156"/>
      <c r="G151" s="156"/>
      <c r="H151" s="156"/>
      <c r="I151" s="156"/>
      <c r="J151" s="156"/>
      <c r="K151" s="156"/>
    </row>
    <row r="152" spans="2:11" s="26" customFormat="1" ht="15.75">
      <c r="B152" s="27"/>
      <c r="C152" s="168"/>
      <c r="D152" s="168"/>
      <c r="E152" s="156"/>
      <c r="F152" s="156"/>
      <c r="G152" s="156"/>
      <c r="H152" s="156"/>
      <c r="I152" s="156"/>
      <c r="J152" s="156"/>
      <c r="K152" s="156"/>
    </row>
    <row r="153" spans="2:11" s="26" customFormat="1" ht="15.75">
      <c r="B153" s="27"/>
      <c r="C153" s="168"/>
      <c r="D153" s="168"/>
      <c r="E153" s="156"/>
      <c r="F153" s="156"/>
      <c r="G153" s="156"/>
      <c r="H153" s="156"/>
      <c r="I153" s="156"/>
      <c r="J153" s="156"/>
      <c r="K153" s="156"/>
    </row>
    <row r="154" spans="2:11" s="26" customFormat="1" ht="15.75">
      <c r="B154" s="27"/>
      <c r="C154" s="168"/>
      <c r="D154" s="168"/>
      <c r="E154" s="156"/>
      <c r="F154" s="156"/>
      <c r="G154" s="156"/>
      <c r="H154" s="156"/>
      <c r="I154" s="156"/>
      <c r="J154" s="156"/>
      <c r="K154" s="156"/>
    </row>
    <row r="155" spans="2:11" s="26" customFormat="1" ht="15.75">
      <c r="B155" s="27"/>
      <c r="C155" s="168"/>
      <c r="D155" s="168"/>
      <c r="E155" s="156"/>
      <c r="F155" s="156"/>
      <c r="G155" s="156"/>
      <c r="H155" s="156"/>
      <c r="I155" s="156"/>
      <c r="J155" s="156"/>
      <c r="K155" s="156"/>
    </row>
    <row r="156" spans="2:11" s="26" customFormat="1" ht="15.75">
      <c r="B156" s="27"/>
      <c r="C156" s="168"/>
      <c r="D156" s="168"/>
      <c r="E156" s="156"/>
      <c r="F156" s="156"/>
      <c r="G156" s="156"/>
      <c r="H156" s="156"/>
      <c r="I156" s="156"/>
      <c r="J156" s="156"/>
      <c r="K156" s="156"/>
    </row>
    <row r="157" spans="2:11" s="26" customFormat="1" ht="15.75">
      <c r="B157" s="27"/>
      <c r="C157" s="168"/>
      <c r="D157" s="168"/>
      <c r="E157" s="156"/>
      <c r="F157" s="156"/>
      <c r="G157" s="156"/>
      <c r="H157" s="156"/>
      <c r="I157" s="156"/>
      <c r="J157" s="156"/>
      <c r="K157" s="156"/>
    </row>
    <row r="158" spans="2:11" s="26" customFormat="1" ht="15.75">
      <c r="B158" s="27"/>
      <c r="C158" s="168"/>
      <c r="D158" s="168"/>
      <c r="E158" s="156"/>
      <c r="F158" s="156"/>
      <c r="G158" s="156"/>
      <c r="H158" s="156"/>
      <c r="I158" s="156"/>
      <c r="J158" s="156"/>
      <c r="K158" s="156"/>
    </row>
    <row r="159" spans="2:11" s="26" customFormat="1" ht="15.75">
      <c r="B159" s="27"/>
      <c r="C159" s="168"/>
      <c r="D159" s="168"/>
      <c r="E159" s="156"/>
      <c r="F159" s="156"/>
      <c r="G159" s="156"/>
      <c r="H159" s="156"/>
      <c r="I159" s="156"/>
      <c r="J159" s="156"/>
      <c r="K159" s="156"/>
    </row>
    <row r="160" spans="2:11" s="26" customFormat="1" ht="15.75">
      <c r="B160" s="27"/>
      <c r="C160" s="168"/>
      <c r="D160" s="168"/>
      <c r="E160" s="156"/>
      <c r="F160" s="156"/>
      <c r="G160" s="156"/>
      <c r="H160" s="156"/>
      <c r="I160" s="156"/>
      <c r="J160" s="156"/>
      <c r="K160" s="156"/>
    </row>
    <row r="161" spans="2:11" s="26" customFormat="1" ht="15.75">
      <c r="B161" s="27"/>
      <c r="C161" s="168"/>
      <c r="D161" s="168"/>
      <c r="E161" s="156"/>
      <c r="F161" s="156"/>
      <c r="G161" s="156"/>
      <c r="H161" s="156"/>
      <c r="I161" s="156"/>
      <c r="J161" s="156"/>
      <c r="K161" s="156"/>
    </row>
    <row r="162" spans="2:11" s="26" customFormat="1" ht="15.75">
      <c r="B162" s="27"/>
      <c r="C162" s="168"/>
      <c r="D162" s="168"/>
      <c r="E162" s="156"/>
      <c r="F162" s="156"/>
      <c r="G162" s="156"/>
      <c r="H162" s="156"/>
      <c r="I162" s="156"/>
      <c r="J162" s="156"/>
      <c r="K162" s="156"/>
    </row>
    <row r="163" spans="2:11" s="26" customFormat="1" ht="15.75">
      <c r="B163" s="27"/>
      <c r="C163" s="168"/>
      <c r="D163" s="168"/>
      <c r="E163" s="156"/>
      <c r="F163" s="156"/>
      <c r="G163" s="156"/>
      <c r="H163" s="156"/>
      <c r="I163" s="156"/>
      <c r="J163" s="156"/>
      <c r="K163" s="156"/>
    </row>
    <row r="164" spans="2:11" s="26" customFormat="1" ht="15.75">
      <c r="B164" s="27"/>
      <c r="C164" s="168"/>
      <c r="D164" s="168"/>
      <c r="E164" s="156"/>
      <c r="F164" s="156"/>
      <c r="G164" s="156"/>
      <c r="H164" s="156"/>
      <c r="I164" s="156"/>
      <c r="J164" s="156"/>
      <c r="K164" s="156"/>
    </row>
    <row r="165" spans="2:11" s="26" customFormat="1" ht="15.75">
      <c r="B165" s="27"/>
      <c r="C165" s="168"/>
      <c r="D165" s="168"/>
      <c r="E165" s="156"/>
      <c r="F165" s="156"/>
      <c r="G165" s="156"/>
      <c r="H165" s="156"/>
      <c r="I165" s="156"/>
      <c r="J165" s="156"/>
      <c r="K165" s="156"/>
    </row>
    <row r="166" spans="2:11" s="26" customFormat="1" ht="15.75">
      <c r="B166" s="27"/>
      <c r="C166" s="168"/>
      <c r="D166" s="168"/>
      <c r="E166" s="156"/>
      <c r="F166" s="156"/>
      <c r="G166" s="156"/>
      <c r="H166" s="156"/>
      <c r="I166" s="156"/>
      <c r="J166" s="156"/>
      <c r="K166" s="156"/>
    </row>
    <row r="167" spans="2:11" s="26" customFormat="1" ht="15.75">
      <c r="B167" s="27"/>
      <c r="C167" s="168"/>
      <c r="D167" s="168"/>
      <c r="E167" s="156"/>
      <c r="F167" s="156"/>
      <c r="G167" s="156"/>
      <c r="H167" s="156"/>
      <c r="I167" s="156"/>
      <c r="J167" s="156"/>
      <c r="K167" s="156"/>
    </row>
    <row r="168" spans="2:11" s="26" customFormat="1" ht="15.75">
      <c r="B168" s="27"/>
      <c r="C168" s="168"/>
      <c r="D168" s="168"/>
      <c r="E168" s="156"/>
      <c r="F168" s="156"/>
      <c r="G168" s="156"/>
      <c r="H168" s="156"/>
      <c r="I168" s="156"/>
      <c r="J168" s="156"/>
      <c r="K168" s="156"/>
    </row>
    <row r="169" spans="2:11" s="26" customFormat="1" ht="15.75">
      <c r="B169" s="27"/>
      <c r="C169" s="168"/>
      <c r="D169" s="168"/>
      <c r="E169" s="156"/>
      <c r="F169" s="156"/>
      <c r="G169" s="156"/>
      <c r="H169" s="156"/>
      <c r="I169" s="156"/>
      <c r="J169" s="156"/>
      <c r="K169" s="156"/>
    </row>
    <row r="170" spans="2:11" s="26" customFormat="1" ht="15.75">
      <c r="B170" s="27"/>
      <c r="C170" s="168"/>
      <c r="D170" s="168"/>
      <c r="E170" s="156"/>
      <c r="F170" s="156"/>
      <c r="G170" s="156"/>
      <c r="H170" s="156"/>
      <c r="I170" s="156"/>
      <c r="J170" s="156"/>
      <c r="K170" s="156"/>
    </row>
    <row r="171" spans="2:11" s="26" customFormat="1" ht="15.75">
      <c r="B171" s="27"/>
      <c r="C171" s="168"/>
      <c r="D171" s="168"/>
      <c r="E171" s="156"/>
      <c r="F171" s="156"/>
      <c r="G171" s="156"/>
      <c r="H171" s="156"/>
      <c r="I171" s="156"/>
      <c r="J171" s="156"/>
      <c r="K171" s="156"/>
    </row>
    <row r="172" spans="2:11" s="26" customFormat="1" ht="15.75">
      <c r="B172" s="27"/>
      <c r="C172" s="168"/>
      <c r="D172" s="168"/>
      <c r="E172" s="156"/>
      <c r="F172" s="156"/>
      <c r="G172" s="156"/>
      <c r="H172" s="156"/>
      <c r="I172" s="156"/>
      <c r="J172" s="156"/>
      <c r="K172" s="156"/>
    </row>
    <row r="173" spans="2:11" s="26" customFormat="1" ht="15.75">
      <c r="B173" s="27"/>
      <c r="C173" s="168"/>
      <c r="D173" s="168"/>
      <c r="E173" s="156"/>
      <c r="F173" s="156"/>
      <c r="G173" s="156"/>
      <c r="H173" s="156"/>
      <c r="I173" s="156"/>
      <c r="J173" s="156"/>
      <c r="K173" s="156"/>
    </row>
    <row r="174" spans="2:11" s="26" customFormat="1" ht="15.75">
      <c r="B174" s="27"/>
      <c r="C174" s="168"/>
      <c r="D174" s="168"/>
      <c r="E174" s="156"/>
      <c r="F174" s="156"/>
      <c r="G174" s="156"/>
      <c r="H174" s="156"/>
      <c r="I174" s="156"/>
      <c r="J174" s="156"/>
      <c r="K174" s="156"/>
    </row>
    <row r="175" spans="2:11" s="26" customFormat="1" ht="15.75">
      <c r="B175" s="27"/>
      <c r="C175" s="168"/>
      <c r="D175" s="168"/>
      <c r="E175" s="156"/>
      <c r="F175" s="156"/>
      <c r="G175" s="156"/>
      <c r="H175" s="156"/>
      <c r="I175" s="156"/>
      <c r="J175" s="156"/>
      <c r="K175" s="156"/>
    </row>
    <row r="176" spans="2:11" s="26" customFormat="1" ht="15.75">
      <c r="B176" s="27"/>
      <c r="C176" s="168"/>
      <c r="D176" s="168"/>
      <c r="E176" s="156"/>
      <c r="F176" s="156"/>
      <c r="G176" s="156"/>
      <c r="H176" s="156"/>
      <c r="I176" s="156"/>
      <c r="J176" s="156"/>
      <c r="K176" s="156"/>
    </row>
    <row r="177" spans="2:11" s="26" customFormat="1" ht="15.75">
      <c r="B177" s="27"/>
      <c r="C177" s="168"/>
      <c r="D177" s="168"/>
      <c r="E177" s="156"/>
      <c r="F177" s="156"/>
      <c r="G177" s="156"/>
      <c r="H177" s="156"/>
      <c r="I177" s="156"/>
      <c r="J177" s="156"/>
      <c r="K177" s="156"/>
    </row>
    <row r="178" spans="2:11" s="26" customFormat="1" ht="15.75">
      <c r="B178" s="27"/>
      <c r="C178" s="168"/>
      <c r="D178" s="168"/>
      <c r="E178" s="156"/>
      <c r="F178" s="156"/>
      <c r="G178" s="156"/>
      <c r="H178" s="156"/>
      <c r="I178" s="156"/>
      <c r="J178" s="156"/>
      <c r="K178" s="156"/>
    </row>
    <row r="179" spans="2:11" s="26" customFormat="1" ht="15.75">
      <c r="B179" s="27"/>
      <c r="C179" s="168"/>
      <c r="D179" s="168"/>
      <c r="E179" s="156"/>
      <c r="F179" s="156"/>
      <c r="G179" s="156"/>
      <c r="H179" s="156"/>
      <c r="I179" s="156"/>
      <c r="J179" s="156"/>
      <c r="K179" s="156"/>
    </row>
    <row r="180" spans="2:11" s="26" customFormat="1" ht="15.75">
      <c r="B180" s="27"/>
      <c r="C180" s="168"/>
      <c r="D180" s="168"/>
      <c r="E180" s="156"/>
      <c r="F180" s="156"/>
      <c r="G180" s="156"/>
      <c r="H180" s="156"/>
      <c r="I180" s="156"/>
      <c r="J180" s="156"/>
      <c r="K180" s="156"/>
    </row>
    <row r="181" spans="2:11" s="26" customFormat="1" ht="15.75">
      <c r="B181" s="27"/>
      <c r="C181" s="168"/>
      <c r="D181" s="168"/>
      <c r="E181" s="156"/>
      <c r="F181" s="156"/>
      <c r="G181" s="156"/>
      <c r="H181" s="156"/>
      <c r="I181" s="156"/>
      <c r="J181" s="156"/>
      <c r="K181" s="156"/>
    </row>
    <row r="182" spans="2:11" s="26" customFormat="1" ht="15.75">
      <c r="B182" s="27"/>
      <c r="C182" s="168"/>
      <c r="D182" s="168"/>
      <c r="E182" s="156"/>
      <c r="F182" s="156"/>
      <c r="G182" s="156"/>
      <c r="H182" s="156"/>
      <c r="I182" s="156"/>
      <c r="J182" s="156"/>
      <c r="K182" s="156"/>
    </row>
    <row r="183" spans="2:11" s="26" customFormat="1" ht="15.75">
      <c r="B183" s="27"/>
      <c r="C183" s="168"/>
      <c r="D183" s="168"/>
      <c r="E183" s="156"/>
      <c r="F183" s="156"/>
      <c r="G183" s="156"/>
      <c r="H183" s="156"/>
      <c r="I183" s="156"/>
      <c r="J183" s="156"/>
      <c r="K183" s="156"/>
    </row>
    <row r="184" spans="2:11" s="26" customFormat="1" ht="15.75">
      <c r="B184" s="27"/>
      <c r="C184" s="168"/>
      <c r="D184" s="168"/>
      <c r="E184" s="156"/>
      <c r="F184" s="156"/>
      <c r="G184" s="156"/>
      <c r="H184" s="156"/>
      <c r="I184" s="156"/>
      <c r="J184" s="156"/>
      <c r="K184" s="156"/>
    </row>
    <row r="185" spans="2:11" s="26" customFormat="1" ht="15.75">
      <c r="B185" s="27"/>
      <c r="C185" s="168"/>
      <c r="D185" s="168"/>
      <c r="E185" s="156"/>
      <c r="F185" s="156"/>
      <c r="G185" s="156"/>
      <c r="H185" s="156"/>
      <c r="I185" s="156"/>
      <c r="J185" s="156"/>
      <c r="K185" s="156"/>
    </row>
    <row r="186" spans="2:11" s="26" customFormat="1" ht="15.75">
      <c r="B186" s="27"/>
      <c r="C186" s="168"/>
      <c r="D186" s="168"/>
      <c r="E186" s="156"/>
      <c r="F186" s="156"/>
      <c r="G186" s="156"/>
      <c r="H186" s="156"/>
      <c r="I186" s="156"/>
      <c r="J186" s="156"/>
      <c r="K186" s="156"/>
    </row>
    <row r="187" spans="2:11" s="26" customFormat="1" ht="15.75">
      <c r="B187" s="27"/>
      <c r="C187" s="168"/>
      <c r="D187" s="168"/>
      <c r="E187" s="156"/>
      <c r="F187" s="156"/>
      <c r="G187" s="156"/>
      <c r="H187" s="156"/>
      <c r="I187" s="156"/>
      <c r="J187" s="156"/>
      <c r="K187" s="156"/>
    </row>
    <row r="188" spans="2:11" s="26" customFormat="1" ht="15.75">
      <c r="B188" s="27"/>
      <c r="C188" s="168"/>
      <c r="D188" s="168"/>
      <c r="E188" s="156"/>
      <c r="F188" s="156"/>
      <c r="G188" s="156"/>
      <c r="H188" s="156"/>
      <c r="I188" s="156"/>
      <c r="J188" s="156"/>
      <c r="K188" s="156"/>
    </row>
    <row r="189" spans="2:11" s="26" customFormat="1" ht="15.75">
      <c r="B189" s="27"/>
      <c r="C189" s="168"/>
      <c r="D189" s="168"/>
      <c r="E189" s="156"/>
      <c r="F189" s="156"/>
      <c r="G189" s="156"/>
      <c r="H189" s="156"/>
      <c r="I189" s="156"/>
      <c r="J189" s="156"/>
      <c r="K189" s="156"/>
    </row>
    <row r="190" spans="2:11" s="26" customFormat="1" ht="15.75">
      <c r="B190" s="27"/>
      <c r="C190" s="168"/>
      <c r="D190" s="168"/>
      <c r="E190" s="156"/>
      <c r="F190" s="156"/>
      <c r="G190" s="156"/>
      <c r="H190" s="156"/>
      <c r="I190" s="156"/>
      <c r="J190" s="156"/>
      <c r="K190" s="156"/>
    </row>
    <row r="191" spans="2:11" s="26" customFormat="1" ht="15.75">
      <c r="B191" s="27"/>
      <c r="C191" s="168"/>
      <c r="D191" s="168"/>
      <c r="E191" s="156"/>
      <c r="F191" s="156"/>
      <c r="G191" s="156"/>
      <c r="H191" s="156"/>
      <c r="I191" s="156"/>
      <c r="J191" s="156"/>
      <c r="K191" s="156"/>
    </row>
    <row r="192" spans="2:11" s="26" customFormat="1" ht="15.75">
      <c r="B192" s="27"/>
      <c r="C192" s="168"/>
      <c r="D192" s="168"/>
      <c r="E192" s="156"/>
      <c r="F192" s="156"/>
      <c r="G192" s="156"/>
      <c r="H192" s="156"/>
      <c r="I192" s="156"/>
      <c r="J192" s="156"/>
      <c r="K192" s="156"/>
    </row>
    <row r="193" spans="2:11" s="26" customFormat="1" ht="15.75">
      <c r="B193" s="27"/>
      <c r="C193" s="168"/>
      <c r="D193" s="168"/>
      <c r="E193" s="156"/>
      <c r="F193" s="156"/>
      <c r="G193" s="156"/>
      <c r="H193" s="156"/>
      <c r="I193" s="156"/>
      <c r="J193" s="156"/>
      <c r="K193" s="156"/>
    </row>
    <row r="194" spans="2:11" s="26" customFormat="1" ht="15.75">
      <c r="B194" s="27"/>
      <c r="C194" s="168"/>
      <c r="D194" s="168"/>
      <c r="E194" s="156"/>
      <c r="F194" s="156"/>
      <c r="G194" s="156"/>
      <c r="H194" s="156"/>
      <c r="I194" s="156"/>
      <c r="J194" s="156"/>
      <c r="K194" s="156"/>
    </row>
    <row r="195" spans="2:11" s="26" customFormat="1" ht="15.75">
      <c r="B195" s="27"/>
      <c r="C195" s="168"/>
      <c r="D195" s="168"/>
      <c r="E195" s="156"/>
      <c r="F195" s="156"/>
      <c r="G195" s="156"/>
      <c r="H195" s="156"/>
      <c r="I195" s="156"/>
      <c r="J195" s="156"/>
      <c r="K195" s="156"/>
    </row>
    <row r="196" spans="2:11" s="26" customFormat="1" ht="15.75">
      <c r="B196" s="27"/>
      <c r="C196" s="168"/>
      <c r="D196" s="168"/>
      <c r="E196" s="156"/>
      <c r="F196" s="156"/>
      <c r="G196" s="156"/>
      <c r="H196" s="156"/>
      <c r="I196" s="156"/>
      <c r="J196" s="156"/>
      <c r="K196" s="156"/>
    </row>
    <row r="197" spans="2:11" s="26" customFormat="1" ht="15.75">
      <c r="B197" s="27"/>
      <c r="C197" s="168"/>
      <c r="D197" s="168"/>
      <c r="E197" s="156"/>
      <c r="F197" s="156"/>
      <c r="G197" s="156"/>
      <c r="H197" s="156"/>
      <c r="I197" s="156"/>
      <c r="J197" s="156"/>
      <c r="K197" s="156"/>
    </row>
    <row r="198" spans="2:11" s="26" customFormat="1" ht="15.75">
      <c r="B198" s="27"/>
      <c r="C198" s="168"/>
      <c r="D198" s="168"/>
      <c r="E198" s="156"/>
      <c r="F198" s="156"/>
      <c r="G198" s="156"/>
      <c r="H198" s="156"/>
      <c r="I198" s="156"/>
      <c r="J198" s="156"/>
      <c r="K198" s="156"/>
    </row>
    <row r="199" spans="2:11" s="26" customFormat="1" ht="15.75">
      <c r="B199" s="27"/>
      <c r="C199" s="168"/>
      <c r="D199" s="168"/>
      <c r="E199" s="156"/>
      <c r="F199" s="156"/>
      <c r="G199" s="156"/>
      <c r="H199" s="156"/>
      <c r="I199" s="156"/>
      <c r="J199" s="156"/>
      <c r="K199" s="156"/>
    </row>
    <row r="200" spans="2:11" s="26" customFormat="1" ht="15.75">
      <c r="B200" s="27"/>
      <c r="C200" s="168"/>
      <c r="D200" s="168"/>
      <c r="E200" s="156"/>
      <c r="F200" s="156"/>
      <c r="G200" s="156"/>
      <c r="H200" s="156"/>
      <c r="I200" s="156"/>
      <c r="J200" s="156"/>
      <c r="K200" s="156"/>
    </row>
    <row r="201" spans="2:11" s="26" customFormat="1" ht="15.75">
      <c r="B201" s="27"/>
      <c r="C201" s="168"/>
      <c r="D201" s="168"/>
      <c r="E201" s="156"/>
      <c r="F201" s="156"/>
      <c r="G201" s="156"/>
      <c r="H201" s="156"/>
      <c r="I201" s="156"/>
      <c r="J201" s="156"/>
      <c r="K201" s="156"/>
    </row>
    <row r="202" spans="2:11" s="26" customFormat="1" ht="15.75">
      <c r="B202" s="27"/>
      <c r="C202" s="168"/>
      <c r="D202" s="168"/>
      <c r="E202" s="156"/>
      <c r="F202" s="156"/>
      <c r="G202" s="156"/>
      <c r="H202" s="156"/>
      <c r="I202" s="156"/>
      <c r="J202" s="156"/>
      <c r="K202" s="156"/>
    </row>
    <row r="203" spans="2:11" s="26" customFormat="1" ht="15.75">
      <c r="B203" s="27"/>
      <c r="C203" s="168"/>
      <c r="D203" s="168"/>
      <c r="E203" s="156"/>
      <c r="F203" s="156"/>
      <c r="G203" s="156"/>
      <c r="H203" s="156"/>
      <c r="I203" s="156"/>
      <c r="J203" s="156"/>
      <c r="K203" s="156"/>
    </row>
    <row r="204" spans="2:11" s="26" customFormat="1" ht="15.75">
      <c r="B204" s="27"/>
      <c r="C204" s="168"/>
      <c r="D204" s="168"/>
      <c r="E204" s="156"/>
      <c r="F204" s="156"/>
      <c r="G204" s="156"/>
      <c r="H204" s="156"/>
      <c r="I204" s="156"/>
      <c r="J204" s="156"/>
      <c r="K204" s="156"/>
    </row>
    <row r="205" spans="2:11" s="26" customFormat="1" ht="15.75">
      <c r="B205" s="27"/>
      <c r="C205" s="168"/>
      <c r="D205" s="168"/>
      <c r="E205" s="156"/>
      <c r="F205" s="156"/>
      <c r="G205" s="156"/>
      <c r="H205" s="156"/>
      <c r="I205" s="156"/>
      <c r="J205" s="156"/>
      <c r="K205" s="156"/>
    </row>
    <row r="206" spans="2:11" s="26" customFormat="1" ht="15.75">
      <c r="B206" s="27"/>
      <c r="C206" s="168"/>
      <c r="D206" s="168"/>
      <c r="E206" s="156"/>
      <c r="F206" s="156"/>
      <c r="G206" s="156"/>
      <c r="H206" s="156"/>
      <c r="I206" s="156"/>
      <c r="J206" s="156"/>
      <c r="K206" s="156"/>
    </row>
    <row r="207" spans="2:11" s="26" customFormat="1" ht="15.75">
      <c r="B207" s="27"/>
      <c r="C207" s="168"/>
      <c r="D207" s="168"/>
      <c r="E207" s="156"/>
      <c r="F207" s="156"/>
      <c r="G207" s="156"/>
      <c r="H207" s="156"/>
      <c r="I207" s="156"/>
      <c r="J207" s="156"/>
      <c r="K207" s="156"/>
    </row>
    <row r="208" spans="2:11" s="26" customFormat="1" ht="15.75">
      <c r="B208" s="27"/>
      <c r="C208" s="168"/>
      <c r="D208" s="168"/>
      <c r="E208" s="156"/>
      <c r="F208" s="156"/>
      <c r="G208" s="156"/>
      <c r="H208" s="156"/>
      <c r="I208" s="156"/>
      <c r="J208" s="156"/>
      <c r="K208" s="156"/>
    </row>
    <row r="209" spans="2:11" s="26" customFormat="1" ht="15.75">
      <c r="B209" s="27"/>
      <c r="C209" s="168"/>
      <c r="D209" s="168"/>
      <c r="E209" s="156"/>
      <c r="F209" s="156"/>
      <c r="G209" s="156"/>
      <c r="H209" s="156"/>
      <c r="I209" s="156"/>
      <c r="J209" s="156"/>
      <c r="K209" s="156"/>
    </row>
    <row r="210" spans="2:11" s="26" customFormat="1" ht="15.75">
      <c r="B210" s="27"/>
      <c r="C210" s="168"/>
      <c r="D210" s="168"/>
      <c r="E210" s="156"/>
      <c r="F210" s="156"/>
      <c r="G210" s="156"/>
      <c r="H210" s="156"/>
      <c r="I210" s="156"/>
      <c r="J210" s="156"/>
      <c r="K210" s="156"/>
    </row>
    <row r="211" spans="2:11" s="26" customFormat="1" ht="15.75">
      <c r="B211" s="27"/>
      <c r="C211" s="168"/>
      <c r="D211" s="168"/>
      <c r="E211" s="156"/>
      <c r="F211" s="156"/>
      <c r="G211" s="156"/>
      <c r="H211" s="156"/>
      <c r="I211" s="156"/>
      <c r="J211" s="156"/>
      <c r="K211" s="156"/>
    </row>
    <row r="212" spans="2:11" s="26" customFormat="1" ht="15.75">
      <c r="B212" s="27"/>
      <c r="C212" s="168"/>
      <c r="D212" s="168"/>
      <c r="E212" s="156"/>
      <c r="F212" s="156"/>
      <c r="G212" s="156"/>
      <c r="H212" s="156"/>
      <c r="I212" s="156"/>
      <c r="J212" s="156"/>
      <c r="K212" s="156"/>
    </row>
    <row r="213" spans="2:11" s="26" customFormat="1" ht="15.75">
      <c r="B213" s="27"/>
      <c r="C213" s="168"/>
      <c r="D213" s="168"/>
      <c r="E213" s="156"/>
      <c r="F213" s="156"/>
      <c r="G213" s="156"/>
      <c r="H213" s="156"/>
      <c r="I213" s="156"/>
      <c r="J213" s="156"/>
      <c r="K213" s="156"/>
    </row>
    <row r="214" spans="2:11" s="26" customFormat="1" ht="15.75">
      <c r="B214" s="27"/>
      <c r="C214" s="168"/>
      <c r="D214" s="168"/>
      <c r="E214" s="156"/>
      <c r="F214" s="156"/>
      <c r="G214" s="156"/>
      <c r="H214" s="156"/>
      <c r="I214" s="156"/>
      <c r="J214" s="156"/>
      <c r="K214" s="156"/>
    </row>
    <row r="215" spans="2:11" s="26" customFormat="1" ht="15.75">
      <c r="B215" s="27"/>
      <c r="C215" s="168"/>
      <c r="D215" s="168"/>
      <c r="E215" s="156"/>
      <c r="F215" s="156"/>
      <c r="G215" s="156"/>
      <c r="H215" s="156"/>
      <c r="I215" s="156"/>
      <c r="J215" s="156"/>
      <c r="K215" s="156"/>
    </row>
    <row r="216" spans="2:11" s="26" customFormat="1" ht="15.75">
      <c r="B216" s="27"/>
      <c r="C216" s="168"/>
      <c r="D216" s="168"/>
      <c r="E216" s="156"/>
      <c r="F216" s="156"/>
      <c r="G216" s="156"/>
      <c r="H216" s="156"/>
      <c r="I216" s="156"/>
      <c r="J216" s="156"/>
      <c r="K216" s="156"/>
    </row>
    <row r="217" spans="2:11" s="26" customFormat="1" ht="15.75">
      <c r="B217" s="27"/>
      <c r="C217" s="168"/>
      <c r="D217" s="168"/>
      <c r="E217" s="156"/>
      <c r="F217" s="156"/>
      <c r="G217" s="156"/>
      <c r="H217" s="156"/>
      <c r="I217" s="156"/>
      <c r="J217" s="156"/>
      <c r="K217" s="156"/>
    </row>
    <row r="218" spans="2:11" s="26" customFormat="1" ht="15.75">
      <c r="B218" s="27"/>
      <c r="C218" s="168"/>
      <c r="D218" s="168"/>
      <c r="E218" s="156"/>
      <c r="F218" s="156"/>
      <c r="G218" s="156"/>
      <c r="H218" s="156"/>
      <c r="I218" s="156"/>
      <c r="J218" s="156"/>
      <c r="K218" s="156"/>
    </row>
    <row r="219" spans="2:11" s="26" customFormat="1" ht="15.75">
      <c r="B219" s="27"/>
      <c r="C219" s="168"/>
      <c r="D219" s="168"/>
      <c r="E219" s="156"/>
      <c r="F219" s="156"/>
      <c r="G219" s="156"/>
      <c r="H219" s="156"/>
      <c r="I219" s="156"/>
      <c r="J219" s="156"/>
      <c r="K219" s="156"/>
    </row>
    <row r="220" spans="2:11" s="26" customFormat="1" ht="15.75">
      <c r="B220" s="27"/>
      <c r="C220" s="168"/>
      <c r="D220" s="168"/>
      <c r="E220" s="156"/>
      <c r="F220" s="156"/>
      <c r="G220" s="156"/>
      <c r="H220" s="156"/>
      <c r="I220" s="156"/>
      <c r="J220" s="156"/>
      <c r="K220" s="156"/>
    </row>
    <row r="221" spans="2:11" s="26" customFormat="1" ht="15.75">
      <c r="B221" s="27"/>
      <c r="C221" s="168"/>
      <c r="D221" s="168"/>
      <c r="E221" s="156"/>
      <c r="F221" s="156"/>
      <c r="G221" s="156"/>
      <c r="H221" s="156"/>
      <c r="I221" s="156"/>
      <c r="J221" s="156"/>
      <c r="K221" s="156"/>
    </row>
    <row r="222" spans="2:11" s="26" customFormat="1" ht="15.75">
      <c r="B222" s="27"/>
      <c r="C222" s="168"/>
      <c r="D222" s="168"/>
      <c r="E222" s="156"/>
      <c r="F222" s="156"/>
      <c r="G222" s="156"/>
      <c r="H222" s="156"/>
      <c r="I222" s="156"/>
      <c r="J222" s="156"/>
      <c r="K222" s="156"/>
    </row>
  </sheetData>
  <mergeCells count="191">
    <mergeCell ref="A2:AF2"/>
    <mergeCell ref="AC73:AC75"/>
    <mergeCell ref="AD73:AD75"/>
    <mergeCell ref="AE73:AE75"/>
    <mergeCell ref="AF73:AF75"/>
    <mergeCell ref="AD69:AD71"/>
    <mergeCell ref="AE69:AE71"/>
    <mergeCell ref="AF69:AF71"/>
    <mergeCell ref="A73:A75"/>
    <mergeCell ref="E73:E75"/>
    <mergeCell ref="F73:F75"/>
    <mergeCell ref="G73:G75"/>
    <mergeCell ref="Z73:Z75"/>
    <mergeCell ref="AA73:AA75"/>
    <mergeCell ref="AB73:AB75"/>
    <mergeCell ref="AE65:AE66"/>
    <mergeCell ref="AF65:AF66"/>
    <mergeCell ref="A69:A71"/>
    <mergeCell ref="E69:E71"/>
    <mergeCell ref="F69:F71"/>
    <mergeCell ref="G69:G71"/>
    <mergeCell ref="Z69:Z71"/>
    <mergeCell ref="AA69:AA71"/>
    <mergeCell ref="AB69:AB71"/>
    <mergeCell ref="AE57:AE60"/>
    <mergeCell ref="AF57:AF60"/>
    <mergeCell ref="E65:E66"/>
    <mergeCell ref="F65:F66"/>
    <mergeCell ref="G65:G66"/>
    <mergeCell ref="Z65:Z66"/>
    <mergeCell ref="AA65:AA66"/>
    <mergeCell ref="AB65:AB66"/>
    <mergeCell ref="AC65:AC66"/>
    <mergeCell ref="AD65:AD66"/>
    <mergeCell ref="K54:K55"/>
    <mergeCell ref="L54:L55"/>
    <mergeCell ref="M54:M55"/>
    <mergeCell ref="F45:F46"/>
    <mergeCell ref="G45:G46"/>
    <mergeCell ref="K45:K46"/>
    <mergeCell ref="L45:L46"/>
    <mergeCell ref="AD57:AD60"/>
    <mergeCell ref="AC69:AC71"/>
    <mergeCell ref="AF54:AF55"/>
    <mergeCell ref="Z54:Z55"/>
    <mergeCell ref="AA54:AA55"/>
    <mergeCell ref="AB54:AB55"/>
    <mergeCell ref="AC54:AC55"/>
    <mergeCell ref="AD54:AD55"/>
    <mergeCell ref="AE54:AE55"/>
    <mergeCell ref="E45:E46"/>
    <mergeCell ref="A57:A60"/>
    <mergeCell ref="E57:E61"/>
    <mergeCell ref="F57:F61"/>
    <mergeCell ref="G57:G61"/>
    <mergeCell ref="Z57:Z60"/>
    <mergeCell ref="AA57:AA60"/>
    <mergeCell ref="AB57:AB60"/>
    <mergeCell ref="AC57:AC60"/>
    <mergeCell ref="AB45:AB46"/>
    <mergeCell ref="AC45:AC46"/>
    <mergeCell ref="E54:E55"/>
    <mergeCell ref="F54:F55"/>
    <mergeCell ref="G54:G55"/>
    <mergeCell ref="H54:H55"/>
    <mergeCell ref="I54:I55"/>
    <mergeCell ref="J54:J55"/>
    <mergeCell ref="M45:M46"/>
    <mergeCell ref="AE28:AE30"/>
    <mergeCell ref="Y45:Y46"/>
    <mergeCell ref="AF28:AF30"/>
    <mergeCell ref="A38:A39"/>
    <mergeCell ref="C38:C39"/>
    <mergeCell ref="D38:D39"/>
    <mergeCell ref="E38:E39"/>
    <mergeCell ref="F38:F39"/>
    <mergeCell ref="G38:G39"/>
    <mergeCell ref="AF38:AF39"/>
    <mergeCell ref="Z38:Z39"/>
    <mergeCell ref="AA38:AA39"/>
    <mergeCell ref="AB38:AB39"/>
    <mergeCell ref="AC38:AC39"/>
    <mergeCell ref="AD38:AD39"/>
    <mergeCell ref="AE38:AE39"/>
    <mergeCell ref="AF45:AF46"/>
    <mergeCell ref="Z45:Z46"/>
    <mergeCell ref="AA45:AA46"/>
    <mergeCell ref="AD45:AD46"/>
    <mergeCell ref="AE45:AE46"/>
    <mergeCell ref="AF20:AF23"/>
    <mergeCell ref="A28:A30"/>
    <mergeCell ref="C28:C30"/>
    <mergeCell ref="D28:D30"/>
    <mergeCell ref="E28:E30"/>
    <mergeCell ref="F28:F30"/>
    <mergeCell ref="G28:G30"/>
    <mergeCell ref="Z28:Z30"/>
    <mergeCell ref="AA28:AA30"/>
    <mergeCell ref="AB28:AB30"/>
    <mergeCell ref="Z20:Z23"/>
    <mergeCell ref="AA20:AA23"/>
    <mergeCell ref="AB20:AB23"/>
    <mergeCell ref="AC20:AC23"/>
    <mergeCell ref="AD20:AD23"/>
    <mergeCell ref="AE20:AE23"/>
    <mergeCell ref="A20:A23"/>
    <mergeCell ref="C20:C23"/>
    <mergeCell ref="D20:D23"/>
    <mergeCell ref="E20:E23"/>
    <mergeCell ref="F20:F23"/>
    <mergeCell ref="G20:G23"/>
    <mergeCell ref="AC28:AC30"/>
    <mergeCell ref="AD28:AD30"/>
    <mergeCell ref="AD12:AD14"/>
    <mergeCell ref="AE12:AE14"/>
    <mergeCell ref="AF12:AF14"/>
    <mergeCell ref="B18:B19"/>
    <mergeCell ref="C18:C19"/>
    <mergeCell ref="D18:D19"/>
    <mergeCell ref="AF18:AF19"/>
    <mergeCell ref="AD8:AD9"/>
    <mergeCell ref="AE8:AE9"/>
    <mergeCell ref="A12:A14"/>
    <mergeCell ref="E12:E14"/>
    <mergeCell ref="F12:F14"/>
    <mergeCell ref="G12:G14"/>
    <mergeCell ref="Z12:Z14"/>
    <mergeCell ref="AA12:AA14"/>
    <mergeCell ref="AB12:AB14"/>
    <mergeCell ref="AC12:AC14"/>
    <mergeCell ref="L8:L9"/>
    <mergeCell ref="M8:M9"/>
    <mergeCell ref="Z8:Z9"/>
    <mergeCell ref="AA8:AA9"/>
    <mergeCell ref="AB8:AB9"/>
    <mergeCell ref="AC8:AC9"/>
    <mergeCell ref="P8:P9"/>
    <mergeCell ref="Q8:Q9"/>
    <mergeCell ref="R8:R9"/>
    <mergeCell ref="S8:S9"/>
    <mergeCell ref="A5:D5"/>
    <mergeCell ref="AE5:AF5"/>
    <mergeCell ref="A6:A9"/>
    <mergeCell ref="B6:D7"/>
    <mergeCell ref="E6:G7"/>
    <mergeCell ref="H6:M6"/>
    <mergeCell ref="Z6:AE6"/>
    <mergeCell ref="AF6:AF9"/>
    <mergeCell ref="H7:J7"/>
    <mergeCell ref="K7:L7"/>
    <mergeCell ref="Z7:AB7"/>
    <mergeCell ref="AC7:AD7"/>
    <mergeCell ref="B8:B9"/>
    <mergeCell ref="C8:D8"/>
    <mergeCell ref="E8:E9"/>
    <mergeCell ref="F8:G8"/>
    <mergeCell ref="H8:H9"/>
    <mergeCell ref="I8:I9"/>
    <mergeCell ref="J8:J9"/>
    <mergeCell ref="K8:K9"/>
    <mergeCell ref="N8:N9"/>
    <mergeCell ref="O8:O9"/>
    <mergeCell ref="N7:P7"/>
    <mergeCell ref="Q7:R7"/>
    <mergeCell ref="N6:S6"/>
    <mergeCell ref="T6:Y6"/>
    <mergeCell ref="T7:V7"/>
    <mergeCell ref="W7:X7"/>
    <mergeCell ref="T8:T9"/>
    <mergeCell ref="U8:U9"/>
    <mergeCell ref="V8:V9"/>
    <mergeCell ref="W8:W9"/>
    <mergeCell ref="X8:X9"/>
    <mergeCell ref="Y8:Y9"/>
    <mergeCell ref="Y54:Y55"/>
    <mergeCell ref="T54:T55"/>
    <mergeCell ref="W45:W46"/>
    <mergeCell ref="X45:X46"/>
    <mergeCell ref="S45:S46"/>
    <mergeCell ref="R45:R46"/>
    <mergeCell ref="Q45:Q46"/>
    <mergeCell ref="N54:N55"/>
    <mergeCell ref="O54:O55"/>
    <mergeCell ref="P54:P55"/>
    <mergeCell ref="Q54:Q55"/>
    <mergeCell ref="R54:R55"/>
    <mergeCell ref="S54:S55"/>
    <mergeCell ref="U54:U55"/>
    <mergeCell ref="V54:V55"/>
    <mergeCell ref="W54:W55"/>
    <mergeCell ref="X54:X55"/>
  </mergeCells>
  <hyperlinks>
    <hyperlink ref="B6" r:id="rId1" tooltip="45/2019/QĐ-UBND" display="https://thuvienphapluat.vn/phap-luat/tim-van-ban.aspx?keyword=45/2019/Q%C4%90-UBND&amp;match=True&amp;area=2&amp;lan=1"/>
  </hyperlinks>
  <pageMargins left="0.70866141732283472" right="0.70866141732283472" top="0.74803149606299213" bottom="0.74803149606299213" header="0.31496062992125984" footer="0.31496062992125984"/>
  <pageSetup paperSize="9" scale="56"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9"/>
  <sheetViews>
    <sheetView view="pageBreakPreview" topLeftCell="D3" zoomScale="70" zoomScaleNormal="100" zoomScaleSheetLayoutView="70" workbookViewId="0">
      <selection activeCell="Z5" sqref="Z5:AE5"/>
    </sheetView>
  </sheetViews>
  <sheetFormatPr defaultRowHeight="15"/>
  <cols>
    <col min="2" max="2" width="24.28515625" customWidth="1"/>
    <col min="3" max="3" width="16.42578125" customWidth="1"/>
    <col min="4" max="4" width="17.7109375" customWidth="1"/>
    <col min="5" max="5" width="19.7109375" customWidth="1"/>
    <col min="6" max="6" width="18.42578125" customWidth="1"/>
    <col min="7" max="7" width="18.28515625" customWidth="1"/>
    <col min="8" max="12" width="7.5703125" bestFit="1" customWidth="1"/>
    <col min="13" max="13" width="10.5703125" customWidth="1"/>
    <col min="14" max="19" width="10.5703125" style="713" customWidth="1"/>
    <col min="20" max="25" width="10.5703125" customWidth="1"/>
    <col min="26" max="26" width="8" customWidth="1"/>
    <col min="27" max="27" width="7.28515625" customWidth="1"/>
    <col min="28" max="30" width="6.140625" bestFit="1" customWidth="1"/>
    <col min="31" max="31" width="11.42578125" bestFit="1" customWidth="1"/>
    <col min="32" max="32" width="11.5703125" customWidth="1"/>
    <col min="34" max="34" width="0" hidden="1" customWidth="1"/>
    <col min="41" max="46" width="0" hidden="1" customWidth="1"/>
  </cols>
  <sheetData>
    <row r="1" spans="1:34" hidden="1"/>
    <row r="2" spans="1:34" s="87" customFormat="1" ht="18.75" hidden="1">
      <c r="A2" s="820" t="s">
        <v>354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row>
    <row r="3" spans="1:34" s="87" customFormat="1" ht="18.75">
      <c r="A3" s="187"/>
      <c r="B3" s="187"/>
      <c r="C3" s="187"/>
      <c r="D3" s="187"/>
      <c r="E3" s="187"/>
      <c r="F3" s="187"/>
      <c r="G3" s="187"/>
      <c r="H3" s="187"/>
      <c r="I3" s="187"/>
      <c r="J3" s="187"/>
      <c r="K3" s="187"/>
      <c r="L3" s="187"/>
      <c r="M3" s="187"/>
      <c r="N3" s="243"/>
      <c r="O3" s="243"/>
      <c r="P3" s="243"/>
      <c r="Q3" s="243"/>
      <c r="R3" s="243"/>
      <c r="S3" s="243"/>
      <c r="T3" s="187"/>
      <c r="U3" s="187"/>
      <c r="V3" s="187"/>
      <c r="W3" s="187"/>
      <c r="X3" s="187"/>
      <c r="Y3" s="187"/>
      <c r="Z3" s="187"/>
      <c r="AA3" s="187"/>
      <c r="AB3" s="187"/>
      <c r="AC3" s="86"/>
    </row>
    <row r="4" spans="1:34" s="87" customFormat="1" ht="15.75">
      <c r="A4" s="958" t="s">
        <v>291</v>
      </c>
      <c r="B4" s="958"/>
      <c r="C4" s="958"/>
      <c r="D4" s="958"/>
      <c r="E4" s="958"/>
      <c r="F4" s="958"/>
      <c r="G4" s="89"/>
      <c r="H4" s="74"/>
      <c r="I4" s="74"/>
      <c r="J4" s="74"/>
      <c r="N4" s="740"/>
      <c r="O4" s="740"/>
      <c r="P4" s="740"/>
      <c r="Q4" s="740"/>
      <c r="R4" s="740"/>
      <c r="S4" s="740"/>
      <c r="Z4" s="75"/>
      <c r="AA4" s="75"/>
      <c r="AB4" s="75"/>
      <c r="AE4" s="906" t="s">
        <v>776</v>
      </c>
      <c r="AF4" s="906"/>
    </row>
    <row r="5" spans="1:34" s="87" customFormat="1" ht="40.15" customHeight="1">
      <c r="A5" s="809" t="s">
        <v>11</v>
      </c>
      <c r="B5" s="824" t="s">
        <v>766</v>
      </c>
      <c r="C5" s="824"/>
      <c r="D5" s="824"/>
      <c r="E5" s="809" t="s">
        <v>12</v>
      </c>
      <c r="F5" s="809"/>
      <c r="G5" s="809"/>
      <c r="H5" s="833" t="s">
        <v>769</v>
      </c>
      <c r="I5" s="833"/>
      <c r="J5" s="833"/>
      <c r="K5" s="833"/>
      <c r="L5" s="833"/>
      <c r="M5" s="833"/>
      <c r="N5" s="875" t="s">
        <v>2061</v>
      </c>
      <c r="O5" s="875"/>
      <c r="P5" s="875"/>
      <c r="Q5" s="875"/>
      <c r="R5" s="875"/>
      <c r="S5" s="875"/>
      <c r="T5" s="809" t="s">
        <v>2062</v>
      </c>
      <c r="U5" s="809"/>
      <c r="V5" s="809"/>
      <c r="W5" s="809"/>
      <c r="X5" s="809"/>
      <c r="Y5" s="809"/>
      <c r="Z5" s="809" t="s">
        <v>774</v>
      </c>
      <c r="AA5" s="809"/>
      <c r="AB5" s="809"/>
      <c r="AC5" s="809"/>
      <c r="AD5" s="809"/>
      <c r="AE5" s="809"/>
      <c r="AF5" s="809" t="s">
        <v>2</v>
      </c>
    </row>
    <row r="6" spans="1:34" s="87" customFormat="1" ht="31.5">
      <c r="A6" s="809"/>
      <c r="B6" s="809" t="s">
        <v>13</v>
      </c>
      <c r="C6" s="809" t="s">
        <v>1</v>
      </c>
      <c r="D6" s="809"/>
      <c r="E6" s="809" t="s">
        <v>13</v>
      </c>
      <c r="F6" s="809" t="s">
        <v>1</v>
      </c>
      <c r="G6" s="809"/>
      <c r="H6" s="964" t="s">
        <v>20</v>
      </c>
      <c r="I6" s="964"/>
      <c r="J6" s="964"/>
      <c r="K6" s="964" t="s">
        <v>21</v>
      </c>
      <c r="L6" s="964"/>
      <c r="M6" s="177" t="s">
        <v>22</v>
      </c>
      <c r="N6" s="942" t="s">
        <v>20</v>
      </c>
      <c r="O6" s="942"/>
      <c r="P6" s="942"/>
      <c r="Q6" s="942" t="s">
        <v>21</v>
      </c>
      <c r="R6" s="942"/>
      <c r="S6" s="318" t="s">
        <v>22</v>
      </c>
      <c r="T6" s="934" t="s">
        <v>20</v>
      </c>
      <c r="U6" s="934"/>
      <c r="V6" s="934"/>
      <c r="W6" s="934" t="s">
        <v>21</v>
      </c>
      <c r="X6" s="934"/>
      <c r="Y6" s="190" t="s">
        <v>22</v>
      </c>
      <c r="Z6" s="964" t="s">
        <v>20</v>
      </c>
      <c r="AA6" s="964"/>
      <c r="AB6" s="964"/>
      <c r="AC6" s="964" t="s">
        <v>21</v>
      </c>
      <c r="AD6" s="964"/>
      <c r="AE6" s="177" t="s">
        <v>22</v>
      </c>
      <c r="AF6" s="809"/>
    </row>
    <row r="7" spans="1:34" s="87" customFormat="1" ht="15.75">
      <c r="A7" s="809"/>
      <c r="B7" s="809"/>
      <c r="C7" s="71" t="s">
        <v>3</v>
      </c>
      <c r="D7" s="71" t="s">
        <v>14</v>
      </c>
      <c r="E7" s="809"/>
      <c r="F7" s="71" t="s">
        <v>3</v>
      </c>
      <c r="G7" s="71" t="s">
        <v>14</v>
      </c>
      <c r="H7" s="71" t="s">
        <v>5</v>
      </c>
      <c r="I7" s="71" t="s">
        <v>6</v>
      </c>
      <c r="J7" s="71" t="s">
        <v>7</v>
      </c>
      <c r="K7" s="71" t="s">
        <v>5</v>
      </c>
      <c r="L7" s="71" t="s">
        <v>6</v>
      </c>
      <c r="M7" s="71" t="s">
        <v>5</v>
      </c>
      <c r="N7" s="741" t="s">
        <v>5</v>
      </c>
      <c r="O7" s="741" t="s">
        <v>6</v>
      </c>
      <c r="P7" s="741" t="s">
        <v>7</v>
      </c>
      <c r="Q7" s="741" t="s">
        <v>5</v>
      </c>
      <c r="R7" s="741" t="s">
        <v>6</v>
      </c>
      <c r="S7" s="741" t="s">
        <v>5</v>
      </c>
      <c r="T7" s="71" t="s">
        <v>5</v>
      </c>
      <c r="U7" s="71" t="s">
        <v>6</v>
      </c>
      <c r="V7" s="71" t="s">
        <v>7</v>
      </c>
      <c r="W7" s="71" t="s">
        <v>5</v>
      </c>
      <c r="X7" s="71" t="s">
        <v>6</v>
      </c>
      <c r="Y7" s="71" t="s">
        <v>5</v>
      </c>
      <c r="Z7" s="71" t="s">
        <v>5</v>
      </c>
      <c r="AA7" s="71" t="s">
        <v>6</v>
      </c>
      <c r="AB7" s="71" t="s">
        <v>7</v>
      </c>
      <c r="AC7" s="71" t="s">
        <v>5</v>
      </c>
      <c r="AD7" s="71" t="s">
        <v>6</v>
      </c>
      <c r="AE7" s="71" t="s">
        <v>5</v>
      </c>
      <c r="AF7" s="809"/>
    </row>
    <row r="8" spans="1:34" s="783" customFormat="1" ht="12.75">
      <c r="A8" s="782">
        <v>1</v>
      </c>
      <c r="B8" s="782">
        <v>2</v>
      </c>
      <c r="C8" s="782">
        <v>3</v>
      </c>
      <c r="D8" s="782">
        <v>4</v>
      </c>
      <c r="E8" s="782">
        <v>5</v>
      </c>
      <c r="F8" s="782">
        <v>6</v>
      </c>
      <c r="G8" s="782">
        <v>7</v>
      </c>
      <c r="H8" s="782">
        <v>8</v>
      </c>
      <c r="I8" s="782">
        <v>9</v>
      </c>
      <c r="J8" s="782">
        <v>10</v>
      </c>
      <c r="K8" s="782">
        <v>11</v>
      </c>
      <c r="L8" s="782">
        <v>12</v>
      </c>
      <c r="M8" s="782">
        <v>13</v>
      </c>
      <c r="N8" s="782">
        <v>14</v>
      </c>
      <c r="O8" s="782">
        <v>15</v>
      </c>
      <c r="P8" s="782">
        <v>16</v>
      </c>
      <c r="Q8" s="782">
        <v>17</v>
      </c>
      <c r="R8" s="782">
        <v>18</v>
      </c>
      <c r="S8" s="782">
        <v>19</v>
      </c>
      <c r="T8" s="782">
        <v>20</v>
      </c>
      <c r="U8" s="782">
        <v>21</v>
      </c>
      <c r="V8" s="782">
        <v>22</v>
      </c>
      <c r="W8" s="782">
        <v>23</v>
      </c>
      <c r="X8" s="782">
        <v>24</v>
      </c>
      <c r="Y8" s="782">
        <v>25</v>
      </c>
      <c r="Z8" s="782">
        <v>26</v>
      </c>
      <c r="AA8" s="782">
        <v>27</v>
      </c>
      <c r="AB8" s="782">
        <v>28</v>
      </c>
      <c r="AC8" s="782">
        <v>29</v>
      </c>
      <c r="AD8" s="782">
        <v>30</v>
      </c>
      <c r="AE8" s="782">
        <v>31</v>
      </c>
      <c r="AF8" s="782">
        <v>32</v>
      </c>
    </row>
    <row r="9" spans="1:34" s="87" customFormat="1" ht="15.75">
      <c r="A9" s="92" t="s">
        <v>302</v>
      </c>
      <c r="B9" s="160" t="s">
        <v>147</v>
      </c>
      <c r="C9" s="76"/>
      <c r="D9" s="76"/>
      <c r="E9" s="76"/>
      <c r="F9" s="76"/>
      <c r="G9" s="76"/>
      <c r="H9" s="76"/>
      <c r="I9" s="76"/>
      <c r="J9" s="76"/>
      <c r="K9" s="103"/>
      <c r="L9" s="103"/>
      <c r="M9" s="103"/>
      <c r="N9" s="737"/>
      <c r="O9" s="737"/>
      <c r="P9" s="737"/>
      <c r="Q9" s="737"/>
      <c r="R9" s="737"/>
      <c r="S9" s="737"/>
      <c r="T9" s="103"/>
      <c r="U9" s="103"/>
      <c r="V9" s="103"/>
      <c r="W9" s="103"/>
      <c r="X9" s="103"/>
      <c r="Y9" s="103"/>
      <c r="Z9" s="76"/>
      <c r="AA9" s="76"/>
      <c r="AB9" s="76"/>
      <c r="AC9" s="103"/>
      <c r="AD9" s="103"/>
      <c r="AE9" s="103"/>
      <c r="AF9" s="76"/>
    </row>
    <row r="10" spans="1:34" s="87" customFormat="1" ht="31.5">
      <c r="A10" s="961" t="s">
        <v>23</v>
      </c>
      <c r="B10" s="196" t="s">
        <v>601</v>
      </c>
      <c r="C10" s="192"/>
      <c r="D10" s="192"/>
      <c r="E10" s="961" t="s">
        <v>391</v>
      </c>
      <c r="F10" s="961"/>
      <c r="G10" s="961"/>
      <c r="H10" s="181">
        <v>140</v>
      </c>
      <c r="I10" s="181"/>
      <c r="J10" s="181"/>
      <c r="K10" s="178"/>
      <c r="L10" s="178"/>
      <c r="M10" s="178"/>
      <c r="N10" s="737" t="s">
        <v>1236</v>
      </c>
      <c r="O10" s="737"/>
      <c r="P10" s="737"/>
      <c r="Q10" s="737"/>
      <c r="R10" s="737"/>
      <c r="S10" s="737"/>
      <c r="T10" s="178">
        <v>147</v>
      </c>
      <c r="U10" s="178"/>
      <c r="V10" s="178"/>
      <c r="W10" s="178"/>
      <c r="X10" s="178"/>
      <c r="Y10" s="178"/>
      <c r="Z10" s="963">
        <v>510</v>
      </c>
      <c r="AA10" s="963">
        <v>320</v>
      </c>
      <c r="AB10" s="963">
        <v>180</v>
      </c>
      <c r="AC10" s="937">
        <v>310</v>
      </c>
      <c r="AD10" s="937">
        <v>170</v>
      </c>
      <c r="AE10" s="937">
        <v>87</v>
      </c>
      <c r="AF10" s="961" t="s">
        <v>401</v>
      </c>
      <c r="AH10" s="738" t="s">
        <v>601</v>
      </c>
    </row>
    <row r="11" spans="1:34" s="87" customFormat="1" ht="31.5">
      <c r="A11" s="961"/>
      <c r="B11" s="196" t="s">
        <v>602</v>
      </c>
      <c r="C11" s="192"/>
      <c r="D11" s="192"/>
      <c r="E11" s="961"/>
      <c r="F11" s="961"/>
      <c r="G11" s="961"/>
      <c r="H11" s="181">
        <v>410</v>
      </c>
      <c r="I11" s="181">
        <v>270</v>
      </c>
      <c r="J11" s="181">
        <v>160</v>
      </c>
      <c r="K11" s="178">
        <v>270</v>
      </c>
      <c r="L11" s="178">
        <v>160</v>
      </c>
      <c r="M11" s="178">
        <v>80</v>
      </c>
      <c r="N11" s="737" t="s">
        <v>1434</v>
      </c>
      <c r="O11" s="737" t="s">
        <v>1225</v>
      </c>
      <c r="P11" s="737" t="s">
        <v>1232</v>
      </c>
      <c r="Q11" s="737" t="s">
        <v>1232</v>
      </c>
      <c r="R11" s="737" t="s">
        <v>1233</v>
      </c>
      <c r="S11" s="737" t="s">
        <v>1236</v>
      </c>
      <c r="T11" s="178">
        <v>492</v>
      </c>
      <c r="U11" s="178">
        <v>310.5</v>
      </c>
      <c r="V11" s="178">
        <v>176</v>
      </c>
      <c r="W11" s="178">
        <v>297</v>
      </c>
      <c r="X11" s="178">
        <v>168</v>
      </c>
      <c r="Y11" s="178">
        <v>84</v>
      </c>
      <c r="Z11" s="963"/>
      <c r="AA11" s="963"/>
      <c r="AB11" s="963"/>
      <c r="AC11" s="937"/>
      <c r="AD11" s="937"/>
      <c r="AE11" s="937"/>
      <c r="AF11" s="961"/>
      <c r="AH11" s="738" t="s">
        <v>602</v>
      </c>
    </row>
    <row r="12" spans="1:34" s="87" customFormat="1" ht="15.75">
      <c r="A12" s="961"/>
      <c r="B12" s="196" t="s">
        <v>390</v>
      </c>
      <c r="C12" s="192"/>
      <c r="D12" s="192"/>
      <c r="E12" s="961"/>
      <c r="F12" s="961"/>
      <c r="G12" s="961"/>
      <c r="H12" s="181">
        <v>320</v>
      </c>
      <c r="I12" s="181">
        <v>220</v>
      </c>
      <c r="J12" s="181">
        <v>150</v>
      </c>
      <c r="K12" s="178">
        <v>170</v>
      </c>
      <c r="L12" s="178">
        <v>80</v>
      </c>
      <c r="M12" s="178">
        <v>60</v>
      </c>
      <c r="N12" s="737" t="s">
        <v>1434</v>
      </c>
      <c r="O12" s="737" t="s">
        <v>1225</v>
      </c>
      <c r="P12" s="737" t="s">
        <v>1232</v>
      </c>
      <c r="Q12" s="737" t="s">
        <v>1232</v>
      </c>
      <c r="R12" s="737" t="s">
        <v>1233</v>
      </c>
      <c r="S12" s="737" t="s">
        <v>1236</v>
      </c>
      <c r="T12" s="178">
        <v>384</v>
      </c>
      <c r="U12" s="178">
        <v>252.99999999999997</v>
      </c>
      <c r="V12" s="178">
        <v>165</v>
      </c>
      <c r="W12" s="178">
        <v>187.00000000000003</v>
      </c>
      <c r="X12" s="178">
        <v>84</v>
      </c>
      <c r="Y12" s="178">
        <v>63</v>
      </c>
      <c r="Z12" s="963"/>
      <c r="AA12" s="963"/>
      <c r="AB12" s="963"/>
      <c r="AC12" s="937"/>
      <c r="AD12" s="937"/>
      <c r="AE12" s="937"/>
      <c r="AF12" s="961"/>
      <c r="AH12" s="738" t="s">
        <v>390</v>
      </c>
    </row>
    <row r="13" spans="1:34" s="87" customFormat="1" ht="15.75">
      <c r="A13" s="16" t="s">
        <v>303</v>
      </c>
      <c r="B13" s="198" t="s">
        <v>148</v>
      </c>
      <c r="C13" s="94"/>
      <c r="D13" s="94"/>
      <c r="E13" s="93"/>
      <c r="F13" s="94"/>
      <c r="G13" s="94"/>
      <c r="H13" s="78"/>
      <c r="I13" s="78"/>
      <c r="J13" s="78"/>
      <c r="K13" s="103"/>
      <c r="L13" s="103"/>
      <c r="M13" s="103"/>
      <c r="N13" s="737"/>
      <c r="O13" s="737"/>
      <c r="P13" s="737"/>
      <c r="Q13" s="737"/>
      <c r="R13" s="737"/>
      <c r="S13" s="737"/>
      <c r="T13" s="178"/>
      <c r="U13" s="178"/>
      <c r="V13" s="178"/>
      <c r="W13" s="178"/>
      <c r="X13" s="178"/>
      <c r="Y13" s="178"/>
      <c r="Z13" s="78"/>
      <c r="AA13" s="78"/>
      <c r="AB13" s="78"/>
      <c r="AC13" s="103"/>
      <c r="AD13" s="103"/>
      <c r="AE13" s="103"/>
      <c r="AF13" s="94"/>
    </row>
    <row r="14" spans="1:34" s="87" customFormat="1" ht="31.5">
      <c r="A14" s="78" t="s">
        <v>75</v>
      </c>
      <c r="B14" s="197" t="s">
        <v>605</v>
      </c>
      <c r="C14" s="94" t="s">
        <v>608</v>
      </c>
      <c r="D14" s="94" t="s">
        <v>609</v>
      </c>
      <c r="E14" s="93" t="s">
        <v>604</v>
      </c>
      <c r="F14" s="94" t="s">
        <v>608</v>
      </c>
      <c r="G14" s="94" t="s">
        <v>609</v>
      </c>
      <c r="H14" s="78">
        <v>489.99999999999994</v>
      </c>
      <c r="I14" s="78">
        <v>340</v>
      </c>
      <c r="J14" s="78">
        <v>220</v>
      </c>
      <c r="K14" s="103"/>
      <c r="L14" s="103"/>
      <c r="M14" s="103"/>
      <c r="N14" s="737">
        <v>1.2</v>
      </c>
      <c r="O14" s="737">
        <v>1.1499999999999999</v>
      </c>
      <c r="P14" s="737">
        <v>1.1000000000000001</v>
      </c>
      <c r="Q14" s="737"/>
      <c r="R14" s="737"/>
      <c r="S14" s="737"/>
      <c r="T14" s="178">
        <v>587.99999999999989</v>
      </c>
      <c r="U14" s="178">
        <v>390.99999999999994</v>
      </c>
      <c r="V14" s="178">
        <v>242.00000000000003</v>
      </c>
      <c r="W14" s="178"/>
      <c r="X14" s="178"/>
      <c r="Y14" s="178"/>
      <c r="Z14" s="78">
        <v>600</v>
      </c>
      <c r="AA14" s="78">
        <v>400</v>
      </c>
      <c r="AB14" s="78">
        <v>250</v>
      </c>
      <c r="AC14" s="103"/>
      <c r="AD14" s="103"/>
      <c r="AE14" s="103"/>
      <c r="AF14" s="94" t="s">
        <v>120</v>
      </c>
      <c r="AH14" s="87" t="s">
        <v>2020</v>
      </c>
    </row>
    <row r="15" spans="1:34" s="87" customFormat="1" ht="63">
      <c r="A15" s="78" t="s">
        <v>76</v>
      </c>
      <c r="B15" s="197" t="s">
        <v>610</v>
      </c>
      <c r="C15" s="94" t="s">
        <v>611</v>
      </c>
      <c r="D15" s="94" t="s">
        <v>612</v>
      </c>
      <c r="E15" s="93" t="s">
        <v>613</v>
      </c>
      <c r="F15" s="94" t="s">
        <v>614</v>
      </c>
      <c r="G15" s="94" t="s">
        <v>615</v>
      </c>
      <c r="H15" s="78">
        <v>530</v>
      </c>
      <c r="I15" s="78">
        <v>330</v>
      </c>
      <c r="J15" s="78">
        <v>220</v>
      </c>
      <c r="K15" s="103"/>
      <c r="L15" s="103"/>
      <c r="M15" s="103"/>
      <c r="N15" s="737">
        <v>1.1499999999999999</v>
      </c>
      <c r="O15" s="737">
        <v>1.1000000000000001</v>
      </c>
      <c r="P15" s="737">
        <v>1.05</v>
      </c>
      <c r="Q15" s="737"/>
      <c r="R15" s="737"/>
      <c r="S15" s="737"/>
      <c r="T15" s="178">
        <v>609.5</v>
      </c>
      <c r="U15" s="178">
        <v>363.00000000000006</v>
      </c>
      <c r="V15" s="178">
        <v>231</v>
      </c>
      <c r="W15" s="178"/>
      <c r="X15" s="178"/>
      <c r="Y15" s="178"/>
      <c r="Z15" s="78">
        <v>630</v>
      </c>
      <c r="AA15" s="78">
        <v>370</v>
      </c>
      <c r="AB15" s="78">
        <v>240</v>
      </c>
      <c r="AC15" s="103"/>
      <c r="AD15" s="103"/>
      <c r="AE15" s="103"/>
      <c r="AF15" s="94" t="s">
        <v>121</v>
      </c>
      <c r="AH15" s="87" t="s">
        <v>2021</v>
      </c>
    </row>
    <row r="16" spans="1:34" s="87" customFormat="1" ht="47.25">
      <c r="A16" s="78" t="s">
        <v>97</v>
      </c>
      <c r="B16" s="965" t="s">
        <v>618</v>
      </c>
      <c r="C16" s="810"/>
      <c r="D16" s="810"/>
      <c r="E16" s="93" t="s">
        <v>534</v>
      </c>
      <c r="F16" s="94" t="s">
        <v>526</v>
      </c>
      <c r="G16" s="94" t="s">
        <v>604</v>
      </c>
      <c r="H16" s="78">
        <v>530</v>
      </c>
      <c r="I16" s="78"/>
      <c r="J16" s="78"/>
      <c r="K16" s="103"/>
      <c r="L16" s="103"/>
      <c r="M16" s="103"/>
      <c r="N16" s="737">
        <v>1.2</v>
      </c>
      <c r="O16" s="737"/>
      <c r="P16" s="737"/>
      <c r="Q16" s="737"/>
      <c r="R16" s="737"/>
      <c r="S16" s="737"/>
      <c r="T16" s="178"/>
      <c r="U16" s="178"/>
      <c r="V16" s="178"/>
      <c r="W16" s="178"/>
      <c r="X16" s="178"/>
      <c r="Y16" s="178"/>
      <c r="Z16" s="78">
        <v>700</v>
      </c>
      <c r="AA16" s="78"/>
      <c r="AB16" s="78"/>
      <c r="AC16" s="103"/>
      <c r="AD16" s="103"/>
      <c r="AE16" s="103"/>
      <c r="AF16" s="94" t="s">
        <v>352</v>
      </c>
      <c r="AH16" s="87" t="s">
        <v>2022</v>
      </c>
    </row>
    <row r="17" spans="1:34" s="87" customFormat="1" ht="15.75">
      <c r="A17" s="78" t="s">
        <v>98</v>
      </c>
      <c r="B17" s="965"/>
      <c r="C17" s="810"/>
      <c r="D17" s="810"/>
      <c r="E17" s="93" t="s">
        <v>605</v>
      </c>
      <c r="F17" s="94" t="s">
        <v>606</v>
      </c>
      <c r="G17" s="94" t="s">
        <v>534</v>
      </c>
      <c r="H17" s="78">
        <v>530</v>
      </c>
      <c r="I17" s="78"/>
      <c r="J17" s="78"/>
      <c r="K17" s="103"/>
      <c r="L17" s="103"/>
      <c r="M17" s="103"/>
      <c r="N17" s="737">
        <v>1.2</v>
      </c>
      <c r="O17" s="737"/>
      <c r="P17" s="737"/>
      <c r="Q17" s="737"/>
      <c r="R17" s="737"/>
      <c r="S17" s="737"/>
      <c r="T17" s="178"/>
      <c r="U17" s="178"/>
      <c r="V17" s="178"/>
      <c r="W17" s="178"/>
      <c r="X17" s="178"/>
      <c r="Y17" s="178"/>
      <c r="Z17" s="78">
        <v>700</v>
      </c>
      <c r="AA17" s="78"/>
      <c r="AB17" s="78"/>
      <c r="AC17" s="103"/>
      <c r="AD17" s="103"/>
      <c r="AE17" s="103"/>
      <c r="AF17" s="94"/>
      <c r="AH17" s="87" t="s">
        <v>2023</v>
      </c>
    </row>
    <row r="18" spans="1:34" s="87" customFormat="1" ht="31.5">
      <c r="A18" s="834" t="s">
        <v>157</v>
      </c>
      <c r="B18" s="197" t="s">
        <v>617</v>
      </c>
      <c r="C18" s="94"/>
      <c r="D18" s="94"/>
      <c r="E18" s="810" t="s">
        <v>392</v>
      </c>
      <c r="F18" s="810"/>
      <c r="G18" s="810"/>
      <c r="H18" s="103">
        <v>110</v>
      </c>
      <c r="I18" s="103"/>
      <c r="J18" s="103"/>
      <c r="K18" s="103"/>
      <c r="L18" s="103"/>
      <c r="M18" s="103"/>
      <c r="N18" s="737">
        <v>1.05</v>
      </c>
      <c r="O18" s="737"/>
      <c r="P18" s="737"/>
      <c r="Q18" s="737"/>
      <c r="R18" s="737"/>
      <c r="S18" s="737"/>
      <c r="T18" s="178">
        <v>115.5</v>
      </c>
      <c r="U18" s="178"/>
      <c r="V18" s="178"/>
      <c r="W18" s="178"/>
      <c r="X18" s="178"/>
      <c r="Y18" s="178"/>
      <c r="Z18" s="834">
        <v>410</v>
      </c>
      <c r="AA18" s="834">
        <v>280</v>
      </c>
      <c r="AB18" s="834">
        <v>190</v>
      </c>
      <c r="AC18" s="834">
        <v>220</v>
      </c>
      <c r="AD18" s="834">
        <v>140</v>
      </c>
      <c r="AE18" s="834">
        <v>97</v>
      </c>
      <c r="AF18" s="810" t="s">
        <v>401</v>
      </c>
      <c r="AH18" s="738" t="s">
        <v>617</v>
      </c>
    </row>
    <row r="19" spans="1:34" s="87" customFormat="1" ht="15.75">
      <c r="A19" s="834"/>
      <c r="B19" s="197" t="s">
        <v>619</v>
      </c>
      <c r="C19" s="94"/>
      <c r="D19" s="94"/>
      <c r="E19" s="810"/>
      <c r="F19" s="810"/>
      <c r="G19" s="810"/>
      <c r="H19" s="103">
        <v>130</v>
      </c>
      <c r="I19" s="103">
        <v>100</v>
      </c>
      <c r="J19" s="103">
        <v>80</v>
      </c>
      <c r="K19" s="103">
        <v>100</v>
      </c>
      <c r="L19" s="103">
        <v>60</v>
      </c>
      <c r="M19" s="103">
        <v>50</v>
      </c>
      <c r="N19" s="737">
        <v>1.1000000000000001</v>
      </c>
      <c r="O19" s="737">
        <v>1.05</v>
      </c>
      <c r="P19" s="737">
        <v>1.05</v>
      </c>
      <c r="Q19" s="737">
        <v>1.05</v>
      </c>
      <c r="R19" s="737">
        <v>1.05</v>
      </c>
      <c r="S19" s="737">
        <v>1.05</v>
      </c>
      <c r="T19" s="178">
        <v>143</v>
      </c>
      <c r="U19" s="178">
        <v>105</v>
      </c>
      <c r="V19" s="178">
        <v>84</v>
      </c>
      <c r="W19" s="178">
        <v>105</v>
      </c>
      <c r="X19" s="178">
        <v>63</v>
      </c>
      <c r="Y19" s="178">
        <v>52.5</v>
      </c>
      <c r="Z19" s="834"/>
      <c r="AA19" s="834"/>
      <c r="AB19" s="834"/>
      <c r="AC19" s="834"/>
      <c r="AD19" s="834"/>
      <c r="AE19" s="834"/>
      <c r="AF19" s="810"/>
      <c r="AH19" s="738" t="s">
        <v>619</v>
      </c>
    </row>
    <row r="20" spans="1:34" s="87" customFormat="1" ht="15.75">
      <c r="A20" s="834"/>
      <c r="B20" s="197" t="s">
        <v>620</v>
      </c>
      <c r="C20" s="94"/>
      <c r="D20" s="94"/>
      <c r="E20" s="810"/>
      <c r="F20" s="810"/>
      <c r="G20" s="810"/>
      <c r="H20" s="103">
        <v>320</v>
      </c>
      <c r="I20" s="103">
        <v>210</v>
      </c>
      <c r="J20" s="103">
        <v>150</v>
      </c>
      <c r="K20" s="103">
        <v>190</v>
      </c>
      <c r="L20" s="103">
        <v>130</v>
      </c>
      <c r="M20" s="103">
        <v>80</v>
      </c>
      <c r="N20" s="737">
        <v>1.1000000000000001</v>
      </c>
      <c r="O20" s="737">
        <v>1.05</v>
      </c>
      <c r="P20" s="737">
        <v>1.05</v>
      </c>
      <c r="Q20" s="737">
        <v>1.05</v>
      </c>
      <c r="R20" s="737">
        <v>1.05</v>
      </c>
      <c r="S20" s="737">
        <v>1.05</v>
      </c>
      <c r="T20" s="178">
        <v>352</v>
      </c>
      <c r="U20" s="178">
        <v>220.5</v>
      </c>
      <c r="V20" s="178">
        <v>157.5</v>
      </c>
      <c r="W20" s="178">
        <v>199.5</v>
      </c>
      <c r="X20" s="178">
        <v>136.5</v>
      </c>
      <c r="Y20" s="178">
        <v>84</v>
      </c>
      <c r="Z20" s="834"/>
      <c r="AA20" s="834"/>
      <c r="AB20" s="834"/>
      <c r="AC20" s="834"/>
      <c r="AD20" s="834"/>
      <c r="AE20" s="834"/>
      <c r="AF20" s="810"/>
      <c r="AH20" s="738" t="s">
        <v>620</v>
      </c>
    </row>
    <row r="21" spans="1:34" s="87" customFormat="1" ht="15.75">
      <c r="A21" s="834"/>
      <c r="B21" s="197" t="s">
        <v>621</v>
      </c>
      <c r="C21" s="94"/>
      <c r="D21" s="94"/>
      <c r="E21" s="810"/>
      <c r="F21" s="810"/>
      <c r="G21" s="810"/>
      <c r="H21" s="103">
        <v>350</v>
      </c>
      <c r="I21" s="103">
        <v>250</v>
      </c>
      <c r="J21" s="103">
        <v>180</v>
      </c>
      <c r="K21" s="103">
        <v>210</v>
      </c>
      <c r="L21" s="103">
        <v>130</v>
      </c>
      <c r="M21" s="103">
        <v>90</v>
      </c>
      <c r="N21" s="737">
        <v>1.1499999999999999</v>
      </c>
      <c r="O21" s="737">
        <v>1.1000000000000001</v>
      </c>
      <c r="P21" s="737">
        <v>1.05</v>
      </c>
      <c r="Q21" s="737">
        <v>1.05</v>
      </c>
      <c r="R21" s="737">
        <v>1.05</v>
      </c>
      <c r="S21" s="737">
        <v>1.05</v>
      </c>
      <c r="T21" s="178">
        <v>402.49999999999994</v>
      </c>
      <c r="U21" s="178">
        <v>275</v>
      </c>
      <c r="V21" s="178">
        <v>189</v>
      </c>
      <c r="W21" s="178">
        <v>220.5</v>
      </c>
      <c r="X21" s="178">
        <v>136.5</v>
      </c>
      <c r="Y21" s="178">
        <v>94.5</v>
      </c>
      <c r="Z21" s="834"/>
      <c r="AA21" s="834"/>
      <c r="AB21" s="834"/>
      <c r="AC21" s="834"/>
      <c r="AD21" s="834"/>
      <c r="AE21" s="834"/>
      <c r="AF21" s="810"/>
      <c r="AH21" s="738" t="s">
        <v>621</v>
      </c>
    </row>
    <row r="22" spans="1:34" s="87" customFormat="1" ht="15.75">
      <c r="A22" s="16" t="s">
        <v>304</v>
      </c>
      <c r="B22" s="199" t="s">
        <v>142</v>
      </c>
      <c r="C22" s="94"/>
      <c r="D22" s="94"/>
      <c r="E22" s="93"/>
      <c r="F22" s="94"/>
      <c r="G22" s="94"/>
      <c r="H22" s="78"/>
      <c r="I22" s="78"/>
      <c r="J22" s="78"/>
      <c r="K22" s="103"/>
      <c r="L22" s="103"/>
      <c r="M22" s="103"/>
      <c r="N22" s="737"/>
      <c r="O22" s="737"/>
      <c r="P22" s="737"/>
      <c r="Q22" s="737"/>
      <c r="R22" s="737"/>
      <c r="S22" s="737"/>
      <c r="T22" s="178"/>
      <c r="U22" s="178"/>
      <c r="V22" s="178"/>
      <c r="W22" s="178"/>
      <c r="X22" s="178"/>
      <c r="Y22" s="178"/>
      <c r="Z22" s="78"/>
      <c r="AA22" s="78"/>
      <c r="AB22" s="78"/>
      <c r="AC22" s="103"/>
      <c r="AD22" s="103"/>
      <c r="AE22" s="103"/>
      <c r="AF22" s="94"/>
    </row>
    <row r="23" spans="1:34" s="87" customFormat="1" ht="63">
      <c r="A23" s="78" t="s">
        <v>77</v>
      </c>
      <c r="B23" s="197" t="s">
        <v>628</v>
      </c>
      <c r="C23" s="94" t="s">
        <v>543</v>
      </c>
      <c r="D23" s="94" t="s">
        <v>55</v>
      </c>
      <c r="E23" s="93" t="s">
        <v>628</v>
      </c>
      <c r="F23" s="94" t="s">
        <v>530</v>
      </c>
      <c r="G23" s="94" t="s">
        <v>629</v>
      </c>
      <c r="H23" s="78">
        <v>550</v>
      </c>
      <c r="I23" s="78">
        <v>160</v>
      </c>
      <c r="J23" s="78">
        <v>110</v>
      </c>
      <c r="K23" s="103"/>
      <c r="L23" s="103"/>
      <c r="M23" s="103"/>
      <c r="N23" s="737">
        <v>1.2</v>
      </c>
      <c r="O23" s="737">
        <v>1.1000000000000001</v>
      </c>
      <c r="P23" s="737">
        <v>1.05</v>
      </c>
      <c r="Q23" s="737"/>
      <c r="R23" s="737"/>
      <c r="S23" s="737"/>
      <c r="T23" s="178">
        <v>660</v>
      </c>
      <c r="U23" s="178">
        <v>176</v>
      </c>
      <c r="V23" s="178">
        <v>115.5</v>
      </c>
      <c r="W23" s="178"/>
      <c r="X23" s="178"/>
      <c r="Y23" s="178"/>
      <c r="Z23" s="78">
        <v>680</v>
      </c>
      <c r="AA23" s="78">
        <v>180</v>
      </c>
      <c r="AB23" s="78">
        <v>120</v>
      </c>
      <c r="AC23" s="103"/>
      <c r="AD23" s="103"/>
      <c r="AE23" s="103"/>
      <c r="AF23" s="94" t="s">
        <v>122</v>
      </c>
      <c r="AH23" s="87" t="s">
        <v>2024</v>
      </c>
    </row>
    <row r="24" spans="1:34" s="87" customFormat="1" ht="47.25">
      <c r="A24" s="78" t="s">
        <v>78</v>
      </c>
      <c r="B24" s="197" t="s">
        <v>630</v>
      </c>
      <c r="C24" s="94" t="s">
        <v>543</v>
      </c>
      <c r="D24" s="94" t="s">
        <v>55</v>
      </c>
      <c r="E24" s="93" t="s">
        <v>631</v>
      </c>
      <c r="F24" s="94" t="s">
        <v>543</v>
      </c>
      <c r="G24" s="94" t="s">
        <v>55</v>
      </c>
      <c r="H24" s="78">
        <v>700</v>
      </c>
      <c r="I24" s="78"/>
      <c r="J24" s="78"/>
      <c r="K24" s="103"/>
      <c r="L24" s="103"/>
      <c r="M24" s="103"/>
      <c r="N24" s="737">
        <v>1.2</v>
      </c>
      <c r="O24" s="737"/>
      <c r="P24" s="737"/>
      <c r="Q24" s="737"/>
      <c r="R24" s="737"/>
      <c r="S24" s="737"/>
      <c r="T24" s="178">
        <v>840</v>
      </c>
      <c r="U24" s="178"/>
      <c r="V24" s="178"/>
      <c r="W24" s="178"/>
      <c r="X24" s="178"/>
      <c r="Y24" s="178"/>
      <c r="Z24" s="78">
        <v>840</v>
      </c>
      <c r="AA24" s="78"/>
      <c r="AB24" s="78"/>
      <c r="AC24" s="103"/>
      <c r="AD24" s="103"/>
      <c r="AE24" s="103"/>
      <c r="AF24" s="94" t="s">
        <v>120</v>
      </c>
      <c r="AH24" s="87" t="s">
        <v>2025</v>
      </c>
    </row>
    <row r="25" spans="1:34" s="87" customFormat="1" ht="63">
      <c r="A25" s="78" t="s">
        <v>79</v>
      </c>
      <c r="B25" s="197" t="s">
        <v>544</v>
      </c>
      <c r="C25" s="94" t="s">
        <v>543</v>
      </c>
      <c r="D25" s="94" t="s">
        <v>55</v>
      </c>
      <c r="E25" s="93" t="s">
        <v>544</v>
      </c>
      <c r="F25" s="94" t="s">
        <v>632</v>
      </c>
      <c r="G25" s="94" t="s">
        <v>558</v>
      </c>
      <c r="H25" s="78">
        <v>105</v>
      </c>
      <c r="I25" s="78"/>
      <c r="J25" s="78"/>
      <c r="K25" s="103"/>
      <c r="L25" s="103"/>
      <c r="M25" s="103"/>
      <c r="N25" s="737">
        <v>1.1000000000000001</v>
      </c>
      <c r="O25" s="737"/>
      <c r="P25" s="737"/>
      <c r="Q25" s="737"/>
      <c r="R25" s="737"/>
      <c r="S25" s="737"/>
      <c r="T25" s="178">
        <v>115.50000000000001</v>
      </c>
      <c r="U25" s="178"/>
      <c r="V25" s="178"/>
      <c r="W25" s="178"/>
      <c r="X25" s="178"/>
      <c r="Y25" s="178"/>
      <c r="Z25" s="78">
        <v>120</v>
      </c>
      <c r="AA25" s="78"/>
      <c r="AB25" s="78"/>
      <c r="AC25" s="103"/>
      <c r="AD25" s="103"/>
      <c r="AE25" s="103"/>
      <c r="AF25" s="94" t="s">
        <v>122</v>
      </c>
      <c r="AH25" s="87" t="s">
        <v>2026</v>
      </c>
    </row>
    <row r="26" spans="1:34" s="87" customFormat="1" ht="47.25">
      <c r="A26" s="834" t="s">
        <v>99</v>
      </c>
      <c r="B26" s="197" t="s">
        <v>633</v>
      </c>
      <c r="C26" s="94"/>
      <c r="D26" s="94"/>
      <c r="E26" s="810" t="s">
        <v>393</v>
      </c>
      <c r="F26" s="810"/>
      <c r="G26" s="810"/>
      <c r="H26" s="103">
        <v>90</v>
      </c>
      <c r="I26" s="103"/>
      <c r="J26" s="103"/>
      <c r="K26" s="103"/>
      <c r="L26" s="103"/>
      <c r="M26" s="103"/>
      <c r="N26" s="737">
        <v>1.05</v>
      </c>
      <c r="O26" s="737"/>
      <c r="P26" s="737"/>
      <c r="Q26" s="737"/>
      <c r="R26" s="737"/>
      <c r="S26" s="737"/>
      <c r="T26" s="178">
        <v>94.5</v>
      </c>
      <c r="U26" s="178"/>
      <c r="V26" s="178"/>
      <c r="W26" s="178"/>
      <c r="X26" s="178"/>
      <c r="Y26" s="178"/>
      <c r="Z26" s="834">
        <v>270</v>
      </c>
      <c r="AA26" s="834">
        <v>140</v>
      </c>
      <c r="AB26" s="834">
        <v>104</v>
      </c>
      <c r="AC26" s="834">
        <v>180</v>
      </c>
      <c r="AD26" s="834">
        <v>110</v>
      </c>
      <c r="AE26" s="834">
        <v>65</v>
      </c>
      <c r="AF26" s="810" t="s">
        <v>399</v>
      </c>
      <c r="AH26" s="738" t="s">
        <v>633</v>
      </c>
    </row>
    <row r="27" spans="1:34" s="87" customFormat="1" ht="15.75">
      <c r="A27" s="834"/>
      <c r="B27" s="197" t="s">
        <v>100</v>
      </c>
      <c r="C27" s="94"/>
      <c r="D27" s="94"/>
      <c r="E27" s="810"/>
      <c r="F27" s="810"/>
      <c r="G27" s="810"/>
      <c r="H27" s="103">
        <v>200</v>
      </c>
      <c r="I27" s="103">
        <v>60</v>
      </c>
      <c r="J27" s="103">
        <v>40</v>
      </c>
      <c r="K27" s="103">
        <v>70</v>
      </c>
      <c r="L27" s="103">
        <v>50</v>
      </c>
      <c r="M27" s="103">
        <v>50</v>
      </c>
      <c r="N27" s="737" t="s">
        <v>1225</v>
      </c>
      <c r="O27" s="737" t="s">
        <v>1232</v>
      </c>
      <c r="P27" s="737" t="s">
        <v>1233</v>
      </c>
      <c r="Q27" s="737" t="s">
        <v>1233</v>
      </c>
      <c r="R27" s="737" t="s">
        <v>1233</v>
      </c>
      <c r="S27" s="737" t="s">
        <v>1236</v>
      </c>
      <c r="T27" s="178">
        <v>229.99999999999997</v>
      </c>
      <c r="U27" s="178">
        <v>66</v>
      </c>
      <c r="V27" s="178">
        <v>42</v>
      </c>
      <c r="W27" s="178">
        <v>73.5</v>
      </c>
      <c r="X27" s="178">
        <v>52.5</v>
      </c>
      <c r="Y27" s="178">
        <v>52.5</v>
      </c>
      <c r="Z27" s="834"/>
      <c r="AA27" s="834"/>
      <c r="AB27" s="834"/>
      <c r="AC27" s="834"/>
      <c r="AD27" s="834"/>
      <c r="AE27" s="834"/>
      <c r="AF27" s="810"/>
      <c r="AH27" s="738" t="s">
        <v>100</v>
      </c>
    </row>
    <row r="28" spans="1:34" s="87" customFormat="1" ht="15.75">
      <c r="A28" s="834"/>
      <c r="B28" s="197" t="s">
        <v>640</v>
      </c>
      <c r="C28" s="94"/>
      <c r="D28" s="94"/>
      <c r="E28" s="810"/>
      <c r="F28" s="810"/>
      <c r="G28" s="810"/>
      <c r="H28" s="103">
        <v>220</v>
      </c>
      <c r="I28" s="103">
        <v>120</v>
      </c>
      <c r="J28" s="103">
        <v>90</v>
      </c>
      <c r="K28" s="103">
        <v>160</v>
      </c>
      <c r="L28" s="103">
        <v>100</v>
      </c>
      <c r="M28" s="103">
        <v>60</v>
      </c>
      <c r="N28" s="737" t="s">
        <v>1434</v>
      </c>
      <c r="O28" s="737" t="s">
        <v>1225</v>
      </c>
      <c r="P28" s="737" t="s">
        <v>1232</v>
      </c>
      <c r="Q28" s="737" t="s">
        <v>1232</v>
      </c>
      <c r="R28" s="737" t="s">
        <v>1233</v>
      </c>
      <c r="S28" s="737" t="s">
        <v>1236</v>
      </c>
      <c r="T28" s="178">
        <v>264</v>
      </c>
      <c r="U28" s="178">
        <v>138</v>
      </c>
      <c r="V28" s="178">
        <v>99.000000000000014</v>
      </c>
      <c r="W28" s="178">
        <v>176</v>
      </c>
      <c r="X28" s="178">
        <v>105</v>
      </c>
      <c r="Y28" s="178">
        <v>63</v>
      </c>
      <c r="Z28" s="834"/>
      <c r="AA28" s="834"/>
      <c r="AB28" s="834"/>
      <c r="AC28" s="834"/>
      <c r="AD28" s="834"/>
      <c r="AE28" s="834"/>
      <c r="AF28" s="810"/>
      <c r="AH28" s="738" t="s">
        <v>640</v>
      </c>
    </row>
    <row r="29" spans="1:34" s="87" customFormat="1" ht="15.75">
      <c r="A29" s="16" t="s">
        <v>305</v>
      </c>
      <c r="B29" s="199" t="s">
        <v>143</v>
      </c>
      <c r="C29" s="94"/>
      <c r="D29" s="94"/>
      <c r="E29" s="93"/>
      <c r="F29" s="94"/>
      <c r="G29" s="94"/>
      <c r="H29" s="78"/>
      <c r="I29" s="78"/>
      <c r="J29" s="78"/>
      <c r="K29" s="103"/>
      <c r="L29" s="103"/>
      <c r="M29" s="103"/>
      <c r="N29" s="737"/>
      <c r="O29" s="737"/>
      <c r="P29" s="737"/>
      <c r="Q29" s="737"/>
      <c r="R29" s="737"/>
      <c r="S29" s="737"/>
      <c r="T29" s="178"/>
      <c r="U29" s="178"/>
      <c r="V29" s="178"/>
      <c r="W29" s="178"/>
      <c r="X29" s="178"/>
      <c r="Y29" s="178"/>
      <c r="Z29" s="78"/>
      <c r="AA29" s="78"/>
      <c r="AB29" s="78"/>
      <c r="AC29" s="103"/>
      <c r="AD29" s="103"/>
      <c r="AE29" s="103"/>
      <c r="AF29" s="94"/>
    </row>
    <row r="30" spans="1:34" s="87" customFormat="1" ht="47.25">
      <c r="A30" s="78" t="s">
        <v>80</v>
      </c>
      <c r="B30" s="197" t="s">
        <v>546</v>
      </c>
      <c r="C30" s="94" t="s">
        <v>650</v>
      </c>
      <c r="D30" s="94" t="s">
        <v>651</v>
      </c>
      <c r="E30" s="93" t="s">
        <v>546</v>
      </c>
      <c r="F30" s="94" t="s">
        <v>650</v>
      </c>
      <c r="G30" s="94" t="s">
        <v>652</v>
      </c>
      <c r="H30" s="79">
        <v>760</v>
      </c>
      <c r="I30" s="79">
        <v>320</v>
      </c>
      <c r="J30" s="79">
        <v>180</v>
      </c>
      <c r="K30" s="103"/>
      <c r="L30" s="103"/>
      <c r="M30" s="103"/>
      <c r="N30" s="737">
        <v>1.25</v>
      </c>
      <c r="O30" s="737">
        <v>1.1499999999999999</v>
      </c>
      <c r="P30" s="737">
        <v>1.1000000000000001</v>
      </c>
      <c r="Q30" s="737"/>
      <c r="R30" s="737"/>
      <c r="S30" s="737"/>
      <c r="T30" s="178">
        <v>950</v>
      </c>
      <c r="U30" s="178">
        <v>368</v>
      </c>
      <c r="V30" s="178">
        <v>198.00000000000003</v>
      </c>
      <c r="W30" s="178"/>
      <c r="X30" s="178"/>
      <c r="Y30" s="178"/>
      <c r="Z30" s="79">
        <v>974</v>
      </c>
      <c r="AA30" s="79">
        <v>376</v>
      </c>
      <c r="AB30" s="79">
        <v>202</v>
      </c>
      <c r="AC30" s="103"/>
      <c r="AD30" s="103"/>
      <c r="AE30" s="103"/>
      <c r="AF30" s="94" t="s">
        <v>118</v>
      </c>
      <c r="AH30" s="87" t="s">
        <v>2027</v>
      </c>
    </row>
    <row r="31" spans="1:34" s="87" customFormat="1" ht="47.25">
      <c r="A31" s="78" t="s">
        <v>81</v>
      </c>
      <c r="B31" s="197" t="s">
        <v>546</v>
      </c>
      <c r="C31" s="94" t="s">
        <v>653</v>
      </c>
      <c r="D31" s="94" t="s">
        <v>654</v>
      </c>
      <c r="E31" s="93" t="s">
        <v>546</v>
      </c>
      <c r="F31" s="94" t="s">
        <v>655</v>
      </c>
      <c r="G31" s="94" t="s">
        <v>654</v>
      </c>
      <c r="H31" s="79">
        <v>290</v>
      </c>
      <c r="I31" s="79">
        <v>150</v>
      </c>
      <c r="J31" s="79">
        <v>110</v>
      </c>
      <c r="K31" s="103"/>
      <c r="L31" s="103"/>
      <c r="M31" s="103"/>
      <c r="N31" s="737">
        <v>1.1499999999999999</v>
      </c>
      <c r="O31" s="737">
        <v>1.1000000000000001</v>
      </c>
      <c r="P31" s="737">
        <v>1.05</v>
      </c>
      <c r="Q31" s="737"/>
      <c r="R31" s="737"/>
      <c r="S31" s="737"/>
      <c r="T31" s="178">
        <v>333.5</v>
      </c>
      <c r="U31" s="178">
        <v>165</v>
      </c>
      <c r="V31" s="178">
        <v>115.5</v>
      </c>
      <c r="W31" s="178"/>
      <c r="X31" s="178"/>
      <c r="Y31" s="178"/>
      <c r="Z31" s="79">
        <v>345</v>
      </c>
      <c r="AA31" s="79">
        <v>170</v>
      </c>
      <c r="AB31" s="79">
        <v>118</v>
      </c>
      <c r="AC31" s="103"/>
      <c r="AD31" s="103"/>
      <c r="AE31" s="103"/>
      <c r="AF31" s="94" t="s">
        <v>123</v>
      </c>
      <c r="AH31" s="87" t="s">
        <v>2028</v>
      </c>
    </row>
    <row r="32" spans="1:34" s="87" customFormat="1" ht="47.25">
      <c r="A32" s="78" t="s">
        <v>82</v>
      </c>
      <c r="B32" s="197" t="s">
        <v>600</v>
      </c>
      <c r="C32" s="94" t="s">
        <v>656</v>
      </c>
      <c r="D32" s="94" t="s">
        <v>657</v>
      </c>
      <c r="E32" s="93" t="s">
        <v>600</v>
      </c>
      <c r="F32" s="94" t="s">
        <v>658</v>
      </c>
      <c r="G32" s="94" t="s">
        <v>657</v>
      </c>
      <c r="H32" s="79">
        <v>520</v>
      </c>
      <c r="I32" s="79">
        <v>270</v>
      </c>
      <c r="J32" s="79">
        <v>180</v>
      </c>
      <c r="K32" s="103"/>
      <c r="L32" s="103"/>
      <c r="M32" s="103"/>
      <c r="N32" s="737">
        <v>1.2</v>
      </c>
      <c r="O32" s="737">
        <v>1.1499999999999999</v>
      </c>
      <c r="P32" s="737">
        <v>1.1000000000000001</v>
      </c>
      <c r="Q32" s="737"/>
      <c r="R32" s="737"/>
      <c r="S32" s="737"/>
      <c r="T32" s="178">
        <v>624</v>
      </c>
      <c r="U32" s="178">
        <v>310.5</v>
      </c>
      <c r="V32" s="178">
        <v>198.00000000000003</v>
      </c>
      <c r="W32" s="178"/>
      <c r="X32" s="178"/>
      <c r="Y32" s="178"/>
      <c r="Z32" s="79">
        <v>639</v>
      </c>
      <c r="AA32" s="79">
        <v>320</v>
      </c>
      <c r="AB32" s="79">
        <v>202</v>
      </c>
      <c r="AC32" s="103"/>
      <c r="AD32" s="103"/>
      <c r="AE32" s="103"/>
      <c r="AF32" s="94" t="s">
        <v>123</v>
      </c>
      <c r="AH32" s="87" t="s">
        <v>2029</v>
      </c>
    </row>
    <row r="33" spans="1:34" s="87" customFormat="1" ht="47.25">
      <c r="A33" s="78" t="s">
        <v>83</v>
      </c>
      <c r="B33" s="197" t="s">
        <v>641</v>
      </c>
      <c r="C33" s="94" t="s">
        <v>659</v>
      </c>
      <c r="D33" s="94" t="s">
        <v>660</v>
      </c>
      <c r="E33" s="93" t="s">
        <v>605</v>
      </c>
      <c r="F33" s="94" t="s">
        <v>659</v>
      </c>
      <c r="G33" s="94" t="s">
        <v>528</v>
      </c>
      <c r="H33" s="79">
        <v>390</v>
      </c>
      <c r="I33" s="79">
        <v>220</v>
      </c>
      <c r="J33" s="79">
        <v>120</v>
      </c>
      <c r="K33" s="103"/>
      <c r="L33" s="103"/>
      <c r="M33" s="103"/>
      <c r="N33" s="737">
        <v>1.1499999999999999</v>
      </c>
      <c r="O33" s="737">
        <v>1.1000000000000001</v>
      </c>
      <c r="P33" s="737">
        <v>1.05</v>
      </c>
      <c r="Q33" s="737"/>
      <c r="R33" s="737"/>
      <c r="S33" s="737"/>
      <c r="T33" s="178">
        <v>448.49999999999994</v>
      </c>
      <c r="U33" s="178">
        <v>242.00000000000003</v>
      </c>
      <c r="V33" s="178">
        <v>126</v>
      </c>
      <c r="W33" s="178"/>
      <c r="X33" s="178"/>
      <c r="Y33" s="178"/>
      <c r="Z33" s="79">
        <v>460</v>
      </c>
      <c r="AA33" s="79">
        <v>248</v>
      </c>
      <c r="AB33" s="79">
        <v>127</v>
      </c>
      <c r="AC33" s="103"/>
      <c r="AD33" s="103"/>
      <c r="AE33" s="103"/>
      <c r="AF33" s="94" t="s">
        <v>124</v>
      </c>
      <c r="AH33" s="87" t="s">
        <v>2030</v>
      </c>
    </row>
    <row r="34" spans="1:34" s="87" customFormat="1" ht="47.25">
      <c r="A34" s="78" t="s">
        <v>243</v>
      </c>
      <c r="B34" s="197" t="s">
        <v>661</v>
      </c>
      <c r="C34" s="94" t="s">
        <v>616</v>
      </c>
      <c r="D34" s="94" t="s">
        <v>662</v>
      </c>
      <c r="E34" s="93" t="s">
        <v>663</v>
      </c>
      <c r="F34" s="94" t="s">
        <v>616</v>
      </c>
      <c r="G34" s="94" t="s">
        <v>664</v>
      </c>
      <c r="H34" s="79">
        <v>340</v>
      </c>
      <c r="I34" s="79">
        <v>160</v>
      </c>
      <c r="J34" s="79">
        <v>110</v>
      </c>
      <c r="K34" s="103"/>
      <c r="L34" s="103"/>
      <c r="M34" s="103"/>
      <c r="N34" s="737">
        <v>1.1499999999999999</v>
      </c>
      <c r="O34" s="737">
        <v>1.1000000000000001</v>
      </c>
      <c r="P34" s="737">
        <v>1.05</v>
      </c>
      <c r="Q34" s="737"/>
      <c r="R34" s="737"/>
      <c r="S34" s="737"/>
      <c r="T34" s="178">
        <v>390.99999999999994</v>
      </c>
      <c r="U34" s="178">
        <v>176</v>
      </c>
      <c r="V34" s="178">
        <v>115.5</v>
      </c>
      <c r="W34" s="178"/>
      <c r="X34" s="178"/>
      <c r="Y34" s="178"/>
      <c r="Z34" s="79">
        <v>404</v>
      </c>
      <c r="AA34" s="79">
        <v>181</v>
      </c>
      <c r="AB34" s="79">
        <v>117</v>
      </c>
      <c r="AC34" s="103"/>
      <c r="AD34" s="103"/>
      <c r="AE34" s="103"/>
      <c r="AF34" s="94" t="s">
        <v>124</v>
      </c>
      <c r="AH34" s="87" t="s">
        <v>2031</v>
      </c>
    </row>
    <row r="35" spans="1:34" s="87" customFormat="1" ht="51" customHeight="1">
      <c r="A35" s="78" t="s">
        <v>244</v>
      </c>
      <c r="B35" s="197" t="s">
        <v>665</v>
      </c>
      <c r="C35" s="94" t="s">
        <v>666</v>
      </c>
      <c r="D35" s="94" t="s">
        <v>667</v>
      </c>
      <c r="E35" s="93" t="s">
        <v>665</v>
      </c>
      <c r="F35" s="94" t="s">
        <v>666</v>
      </c>
      <c r="G35" s="94" t="s">
        <v>668</v>
      </c>
      <c r="H35" s="79">
        <v>380</v>
      </c>
      <c r="I35" s="79">
        <v>210</v>
      </c>
      <c r="J35" s="79">
        <v>120</v>
      </c>
      <c r="K35" s="103"/>
      <c r="L35" s="103"/>
      <c r="M35" s="103"/>
      <c r="N35" s="737">
        <v>1.1499999999999999</v>
      </c>
      <c r="O35" s="737">
        <v>1.1000000000000001</v>
      </c>
      <c r="P35" s="737">
        <v>1.05</v>
      </c>
      <c r="Q35" s="737"/>
      <c r="R35" s="737"/>
      <c r="S35" s="737"/>
      <c r="T35" s="178">
        <v>436.99999999999994</v>
      </c>
      <c r="U35" s="178">
        <v>231.00000000000003</v>
      </c>
      <c r="V35" s="178">
        <v>126</v>
      </c>
      <c r="W35" s="178"/>
      <c r="X35" s="178"/>
      <c r="Y35" s="178"/>
      <c r="Z35" s="79">
        <v>450</v>
      </c>
      <c r="AA35" s="79">
        <v>238</v>
      </c>
      <c r="AB35" s="79">
        <v>127</v>
      </c>
      <c r="AC35" s="103"/>
      <c r="AD35" s="103"/>
      <c r="AE35" s="103"/>
      <c r="AF35" s="94" t="s">
        <v>125</v>
      </c>
      <c r="AH35" s="87" t="s">
        <v>2032</v>
      </c>
    </row>
    <row r="36" spans="1:34" s="87" customFormat="1" ht="51" customHeight="1">
      <c r="A36" s="810" t="s">
        <v>245</v>
      </c>
      <c r="B36" s="197" t="s">
        <v>669</v>
      </c>
      <c r="C36" s="94"/>
      <c r="D36" s="94"/>
      <c r="E36" s="810" t="s">
        <v>394</v>
      </c>
      <c r="F36" s="810"/>
      <c r="G36" s="810"/>
      <c r="H36" s="174">
        <v>140</v>
      </c>
      <c r="I36" s="174"/>
      <c r="J36" s="174"/>
      <c r="K36" s="174"/>
      <c r="L36" s="174"/>
      <c r="M36" s="174"/>
      <c r="N36" s="737">
        <v>1.05</v>
      </c>
      <c r="O36" s="737"/>
      <c r="P36" s="737"/>
      <c r="Q36" s="737"/>
      <c r="R36" s="737"/>
      <c r="S36" s="737"/>
      <c r="T36" s="178">
        <v>147</v>
      </c>
      <c r="U36" s="178"/>
      <c r="V36" s="178"/>
      <c r="W36" s="178"/>
      <c r="X36" s="178"/>
      <c r="Y36" s="178"/>
      <c r="Z36" s="948">
        <v>152</v>
      </c>
      <c r="AA36" s="948">
        <v>77</v>
      </c>
      <c r="AB36" s="948">
        <v>43</v>
      </c>
      <c r="AC36" s="948">
        <v>65</v>
      </c>
      <c r="AD36" s="948">
        <v>43</v>
      </c>
      <c r="AE36" s="948">
        <v>43</v>
      </c>
      <c r="AF36" s="911" t="s">
        <v>401</v>
      </c>
      <c r="AH36" s="738" t="s">
        <v>669</v>
      </c>
    </row>
    <row r="37" spans="1:34" s="87" customFormat="1" ht="51" customHeight="1">
      <c r="A37" s="810"/>
      <c r="B37" s="197" t="s">
        <v>670</v>
      </c>
      <c r="C37" s="94"/>
      <c r="D37" s="94"/>
      <c r="E37" s="810"/>
      <c r="F37" s="810"/>
      <c r="G37" s="810"/>
      <c r="H37" s="174">
        <v>110</v>
      </c>
      <c r="I37" s="174">
        <v>70</v>
      </c>
      <c r="J37" s="174">
        <v>40</v>
      </c>
      <c r="K37" s="174">
        <v>60</v>
      </c>
      <c r="L37" s="174">
        <v>40</v>
      </c>
      <c r="M37" s="174">
        <v>40</v>
      </c>
      <c r="N37" s="737" t="s">
        <v>1225</v>
      </c>
      <c r="O37" s="737" t="s">
        <v>1232</v>
      </c>
      <c r="P37" s="737" t="s">
        <v>1233</v>
      </c>
      <c r="Q37" s="737" t="s">
        <v>1233</v>
      </c>
      <c r="R37" s="737" t="s">
        <v>1233</v>
      </c>
      <c r="S37" s="737" t="s">
        <v>1236</v>
      </c>
      <c r="T37" s="178">
        <v>126.49999999999999</v>
      </c>
      <c r="U37" s="178">
        <v>77</v>
      </c>
      <c r="V37" s="178">
        <v>42</v>
      </c>
      <c r="W37" s="178">
        <v>63</v>
      </c>
      <c r="X37" s="178">
        <v>42</v>
      </c>
      <c r="Y37" s="178">
        <v>42</v>
      </c>
      <c r="Z37" s="948"/>
      <c r="AA37" s="948"/>
      <c r="AB37" s="948"/>
      <c r="AC37" s="948"/>
      <c r="AD37" s="948"/>
      <c r="AE37" s="948"/>
      <c r="AF37" s="911"/>
      <c r="AH37" s="738" t="s">
        <v>670</v>
      </c>
    </row>
    <row r="38" spans="1:34" s="87" customFormat="1" ht="15.75">
      <c r="A38" s="16" t="s">
        <v>306</v>
      </c>
      <c r="B38" s="199" t="s">
        <v>144</v>
      </c>
      <c r="C38" s="94"/>
      <c r="D38" s="94"/>
      <c r="E38" s="93"/>
      <c r="F38" s="94"/>
      <c r="G38" s="94"/>
      <c r="H38" s="78"/>
      <c r="I38" s="78"/>
      <c r="J38" s="78"/>
      <c r="K38" s="103"/>
      <c r="L38" s="103"/>
      <c r="M38" s="103"/>
      <c r="N38" s="737"/>
      <c r="O38" s="737"/>
      <c r="P38" s="737"/>
      <c r="Q38" s="737"/>
      <c r="R38" s="737"/>
      <c r="S38" s="737"/>
      <c r="T38" s="178"/>
      <c r="U38" s="178"/>
      <c r="V38" s="178"/>
      <c r="W38" s="178"/>
      <c r="X38" s="178"/>
      <c r="Y38" s="178"/>
      <c r="Z38" s="78"/>
      <c r="AA38" s="78"/>
      <c r="AB38" s="78"/>
      <c r="AC38" s="103"/>
      <c r="AD38" s="103"/>
      <c r="AE38" s="103"/>
      <c r="AF38" s="94"/>
    </row>
    <row r="39" spans="1:34" s="87" customFormat="1" ht="31.5">
      <c r="A39" s="94" t="s">
        <v>84</v>
      </c>
      <c r="B39" s="197" t="s">
        <v>527</v>
      </c>
      <c r="C39" s="93" t="s">
        <v>674</v>
      </c>
      <c r="D39" s="93" t="s">
        <v>675</v>
      </c>
      <c r="E39" s="93" t="s">
        <v>527</v>
      </c>
      <c r="F39" s="93" t="s">
        <v>676</v>
      </c>
      <c r="G39" s="93" t="s">
        <v>677</v>
      </c>
      <c r="H39" s="79">
        <v>1700</v>
      </c>
      <c r="I39" s="79"/>
      <c r="J39" s="79"/>
      <c r="K39" s="103"/>
      <c r="L39" s="103"/>
      <c r="M39" s="103"/>
      <c r="N39" s="737">
        <v>1.25</v>
      </c>
      <c r="O39" s="737"/>
      <c r="P39" s="737"/>
      <c r="Q39" s="737"/>
      <c r="R39" s="737"/>
      <c r="S39" s="737"/>
      <c r="T39" s="178">
        <v>2125</v>
      </c>
      <c r="U39" s="178"/>
      <c r="V39" s="178"/>
      <c r="W39" s="178"/>
      <c r="X39" s="178"/>
      <c r="Y39" s="178"/>
      <c r="Z39" s="79">
        <v>2200</v>
      </c>
      <c r="AA39" s="79"/>
      <c r="AB39" s="79"/>
      <c r="AC39" s="103"/>
      <c r="AD39" s="103"/>
      <c r="AE39" s="103"/>
      <c r="AF39" s="94" t="s">
        <v>125</v>
      </c>
      <c r="AH39" s="87" t="s">
        <v>2033</v>
      </c>
    </row>
    <row r="40" spans="1:34" s="87" customFormat="1" ht="47.25">
      <c r="A40" s="94" t="s">
        <v>85</v>
      </c>
      <c r="B40" s="197" t="s">
        <v>527</v>
      </c>
      <c r="C40" s="93" t="s">
        <v>678</v>
      </c>
      <c r="D40" s="93" t="s">
        <v>679</v>
      </c>
      <c r="E40" s="93" t="s">
        <v>527</v>
      </c>
      <c r="F40" s="93" t="s">
        <v>677</v>
      </c>
      <c r="G40" s="93" t="s">
        <v>680</v>
      </c>
      <c r="H40" s="79">
        <v>1400</v>
      </c>
      <c r="I40" s="79">
        <v>910</v>
      </c>
      <c r="J40" s="79"/>
      <c r="K40" s="103"/>
      <c r="L40" s="103"/>
      <c r="M40" s="103"/>
      <c r="N40" s="737">
        <v>1.2</v>
      </c>
      <c r="O40" s="737">
        <v>1.1499999999999999</v>
      </c>
      <c r="P40" s="737"/>
      <c r="Q40" s="737"/>
      <c r="R40" s="737"/>
      <c r="S40" s="737"/>
      <c r="T40" s="178">
        <v>1680</v>
      </c>
      <c r="U40" s="178">
        <v>1046.5</v>
      </c>
      <c r="V40" s="178"/>
      <c r="W40" s="178"/>
      <c r="X40" s="178"/>
      <c r="Y40" s="178"/>
      <c r="Z40" s="79">
        <v>1750</v>
      </c>
      <c r="AA40" s="79">
        <v>1050</v>
      </c>
      <c r="AB40" s="79"/>
      <c r="AC40" s="103"/>
      <c r="AD40" s="103"/>
      <c r="AE40" s="103"/>
      <c r="AF40" s="94" t="s">
        <v>133</v>
      </c>
      <c r="AH40" s="87" t="s">
        <v>2034</v>
      </c>
    </row>
    <row r="41" spans="1:34" s="87" customFormat="1" ht="47.25">
      <c r="A41" s="94" t="s">
        <v>86</v>
      </c>
      <c r="B41" s="197" t="s">
        <v>527</v>
      </c>
      <c r="C41" s="93" t="s">
        <v>681</v>
      </c>
      <c r="D41" s="93" t="s">
        <v>682</v>
      </c>
      <c r="E41" s="93" t="s">
        <v>527</v>
      </c>
      <c r="F41" s="93" t="s">
        <v>683</v>
      </c>
      <c r="G41" s="93" t="s">
        <v>684</v>
      </c>
      <c r="H41" s="78">
        <v>1400</v>
      </c>
      <c r="I41" s="78">
        <v>910</v>
      </c>
      <c r="J41" s="78">
        <v>370</v>
      </c>
      <c r="K41" s="103"/>
      <c r="L41" s="103"/>
      <c r="M41" s="103"/>
      <c r="N41" s="737">
        <v>1.2</v>
      </c>
      <c r="O41" s="737">
        <v>1.1499999999999999</v>
      </c>
      <c r="P41" s="737">
        <v>1.1000000000000001</v>
      </c>
      <c r="Q41" s="737"/>
      <c r="R41" s="737"/>
      <c r="S41" s="737"/>
      <c r="T41" s="178">
        <v>1680</v>
      </c>
      <c r="U41" s="178">
        <v>1046.5</v>
      </c>
      <c r="V41" s="178">
        <v>407.00000000000006</v>
      </c>
      <c r="W41" s="178"/>
      <c r="X41" s="178"/>
      <c r="Y41" s="178"/>
      <c r="Z41" s="78">
        <v>1750</v>
      </c>
      <c r="AA41" s="78">
        <v>1080</v>
      </c>
      <c r="AB41" s="78">
        <v>420</v>
      </c>
      <c r="AC41" s="103"/>
      <c r="AD41" s="103"/>
      <c r="AE41" s="103"/>
      <c r="AF41" s="94" t="s">
        <v>133</v>
      </c>
      <c r="AH41" s="87" t="s">
        <v>2035</v>
      </c>
    </row>
    <row r="42" spans="1:34" s="87" customFormat="1" ht="63">
      <c r="A42" s="94" t="s">
        <v>87</v>
      </c>
      <c r="B42" s="197" t="s">
        <v>527</v>
      </c>
      <c r="C42" s="93" t="s">
        <v>685</v>
      </c>
      <c r="D42" s="93" t="s">
        <v>686</v>
      </c>
      <c r="E42" s="93" t="s">
        <v>527</v>
      </c>
      <c r="F42" s="93" t="s">
        <v>684</v>
      </c>
      <c r="G42" s="93" t="s">
        <v>760</v>
      </c>
      <c r="H42" s="78">
        <v>840</v>
      </c>
      <c r="I42" s="78">
        <v>360</v>
      </c>
      <c r="J42" s="78">
        <v>180</v>
      </c>
      <c r="K42" s="103"/>
      <c r="L42" s="103"/>
      <c r="M42" s="103"/>
      <c r="N42" s="737">
        <v>1.1499999999999999</v>
      </c>
      <c r="O42" s="737">
        <v>1.1000000000000001</v>
      </c>
      <c r="P42" s="737">
        <v>1.05</v>
      </c>
      <c r="Q42" s="737"/>
      <c r="R42" s="737"/>
      <c r="S42" s="737"/>
      <c r="T42" s="178">
        <v>965.99999999999989</v>
      </c>
      <c r="U42" s="178">
        <v>396.00000000000006</v>
      </c>
      <c r="V42" s="178">
        <v>189</v>
      </c>
      <c r="W42" s="178"/>
      <c r="X42" s="178"/>
      <c r="Y42" s="178"/>
      <c r="Z42" s="78">
        <v>980</v>
      </c>
      <c r="AA42" s="78">
        <v>410</v>
      </c>
      <c r="AB42" s="78">
        <v>190</v>
      </c>
      <c r="AC42" s="103"/>
      <c r="AD42" s="103"/>
      <c r="AE42" s="103"/>
      <c r="AF42" s="94" t="s">
        <v>123</v>
      </c>
      <c r="AH42" s="87" t="s">
        <v>2049</v>
      </c>
    </row>
    <row r="43" spans="1:34" s="87" customFormat="1" ht="63">
      <c r="A43" s="94" t="s">
        <v>101</v>
      </c>
      <c r="B43" s="197" t="s">
        <v>134</v>
      </c>
      <c r="C43" s="93" t="s">
        <v>687</v>
      </c>
      <c r="D43" s="93" t="s">
        <v>688</v>
      </c>
      <c r="E43" s="810" t="s">
        <v>134</v>
      </c>
      <c r="F43" s="810" t="s">
        <v>680</v>
      </c>
      <c r="G43" s="810" t="s">
        <v>136</v>
      </c>
      <c r="H43" s="834">
        <v>700</v>
      </c>
      <c r="I43" s="834">
        <v>460</v>
      </c>
      <c r="J43" s="834">
        <v>280</v>
      </c>
      <c r="K43" s="834"/>
      <c r="L43" s="834"/>
      <c r="M43" s="834"/>
      <c r="N43" s="737">
        <v>1.1499999999999999</v>
      </c>
      <c r="O43" s="737">
        <v>1.1000000000000001</v>
      </c>
      <c r="P43" s="737">
        <v>1.05</v>
      </c>
      <c r="Q43" s="941"/>
      <c r="R43" s="941"/>
      <c r="S43" s="941"/>
      <c r="T43" s="412">
        <v>1300</v>
      </c>
      <c r="U43" s="12">
        <v>770</v>
      </c>
      <c r="V43" s="12">
        <v>560</v>
      </c>
      <c r="W43" s="937"/>
      <c r="X43" s="937"/>
      <c r="Y43" s="937"/>
      <c r="Z43" s="834">
        <v>770</v>
      </c>
      <c r="AA43" s="834">
        <v>490</v>
      </c>
      <c r="AB43" s="834">
        <v>300</v>
      </c>
      <c r="AC43" s="834"/>
      <c r="AD43" s="834"/>
      <c r="AE43" s="834"/>
      <c r="AF43" s="810" t="s">
        <v>137</v>
      </c>
      <c r="AH43" s="87" t="s">
        <v>2050</v>
      </c>
    </row>
    <row r="44" spans="1:34" s="87" customFormat="1" ht="47.25">
      <c r="A44" s="94" t="s">
        <v>102</v>
      </c>
      <c r="B44" s="197" t="s">
        <v>134</v>
      </c>
      <c r="C44" s="93" t="s">
        <v>689</v>
      </c>
      <c r="D44" s="93" t="s">
        <v>690</v>
      </c>
      <c r="E44" s="810"/>
      <c r="F44" s="810"/>
      <c r="G44" s="810"/>
      <c r="H44" s="834"/>
      <c r="I44" s="834"/>
      <c r="J44" s="834"/>
      <c r="K44" s="834"/>
      <c r="L44" s="834"/>
      <c r="M44" s="834"/>
      <c r="N44" s="737">
        <v>1.1000000000000001</v>
      </c>
      <c r="O44" s="737">
        <v>1.05</v>
      </c>
      <c r="P44" s="737">
        <v>1.05</v>
      </c>
      <c r="Q44" s="941"/>
      <c r="R44" s="941"/>
      <c r="S44" s="941"/>
      <c r="T44" s="94">
        <v>700</v>
      </c>
      <c r="U44" s="94">
        <v>460</v>
      </c>
      <c r="V44" s="94">
        <v>280</v>
      </c>
      <c r="W44" s="937"/>
      <c r="X44" s="937"/>
      <c r="Y44" s="937"/>
      <c r="Z44" s="834"/>
      <c r="AA44" s="834"/>
      <c r="AB44" s="834"/>
      <c r="AC44" s="834"/>
      <c r="AD44" s="834"/>
      <c r="AE44" s="834"/>
      <c r="AF44" s="810"/>
    </row>
    <row r="45" spans="1:34" s="87" customFormat="1" ht="63">
      <c r="A45" s="94" t="s">
        <v>159</v>
      </c>
      <c r="B45" s="197" t="s">
        <v>740</v>
      </c>
      <c r="C45" s="93" t="s">
        <v>741</v>
      </c>
      <c r="D45" s="93" t="s">
        <v>742</v>
      </c>
      <c r="E45" s="93" t="s">
        <v>134</v>
      </c>
      <c r="F45" s="93" t="s">
        <v>743</v>
      </c>
      <c r="G45" s="93" t="s">
        <v>744</v>
      </c>
      <c r="H45" s="78">
        <v>130</v>
      </c>
      <c r="I45" s="78">
        <v>80</v>
      </c>
      <c r="J45" s="78">
        <v>70</v>
      </c>
      <c r="K45" s="103"/>
      <c r="L45" s="103"/>
      <c r="M45" s="103"/>
      <c r="N45" s="737">
        <v>1.1000000000000001</v>
      </c>
      <c r="O45" s="737">
        <v>1.05</v>
      </c>
      <c r="P45" s="737">
        <v>1.05</v>
      </c>
      <c r="Q45" s="737"/>
      <c r="R45" s="737"/>
      <c r="S45" s="737"/>
      <c r="T45" s="178">
        <v>143</v>
      </c>
      <c r="U45" s="178">
        <v>84</v>
      </c>
      <c r="V45" s="178">
        <v>73.5</v>
      </c>
      <c r="W45" s="178"/>
      <c r="X45" s="178"/>
      <c r="Y45" s="178"/>
      <c r="Z45" s="78">
        <v>140</v>
      </c>
      <c r="AA45" s="78">
        <v>90</v>
      </c>
      <c r="AB45" s="78">
        <v>77</v>
      </c>
      <c r="AC45" s="103"/>
      <c r="AD45" s="103"/>
      <c r="AE45" s="103"/>
      <c r="AF45" s="94" t="s">
        <v>138</v>
      </c>
      <c r="AH45" s="87" t="s">
        <v>2037</v>
      </c>
    </row>
    <row r="46" spans="1:34" s="87" customFormat="1" ht="63">
      <c r="A46" s="94" t="s">
        <v>246</v>
      </c>
      <c r="B46" s="197" t="s">
        <v>43</v>
      </c>
      <c r="C46" s="93" t="s">
        <v>691</v>
      </c>
      <c r="D46" s="93" t="s">
        <v>692</v>
      </c>
      <c r="E46" s="93" t="s">
        <v>43</v>
      </c>
      <c r="F46" s="93" t="s">
        <v>760</v>
      </c>
      <c r="G46" s="93" t="s">
        <v>761</v>
      </c>
      <c r="H46" s="78">
        <v>600</v>
      </c>
      <c r="I46" s="78">
        <v>380</v>
      </c>
      <c r="J46" s="78">
        <v>290</v>
      </c>
      <c r="K46" s="103"/>
      <c r="L46" s="103"/>
      <c r="M46" s="103"/>
      <c r="N46" s="737">
        <v>1.1000000000000001</v>
      </c>
      <c r="O46" s="737">
        <v>1.05</v>
      </c>
      <c r="P46" s="737">
        <v>1.05</v>
      </c>
      <c r="Q46" s="737"/>
      <c r="R46" s="737"/>
      <c r="S46" s="737"/>
      <c r="T46" s="178">
        <v>660</v>
      </c>
      <c r="U46" s="178">
        <v>399</v>
      </c>
      <c r="V46" s="178">
        <v>304.5</v>
      </c>
      <c r="W46" s="178"/>
      <c r="X46" s="178"/>
      <c r="Y46" s="178"/>
      <c r="Z46" s="78">
        <v>680</v>
      </c>
      <c r="AA46" s="78">
        <v>410</v>
      </c>
      <c r="AB46" s="78">
        <v>310</v>
      </c>
      <c r="AC46" s="103"/>
      <c r="AD46" s="103"/>
      <c r="AE46" s="103"/>
      <c r="AF46" s="94" t="s">
        <v>123</v>
      </c>
      <c r="AH46" s="87" t="s">
        <v>2051</v>
      </c>
    </row>
    <row r="47" spans="1:34" s="87" customFormat="1" ht="63">
      <c r="A47" s="94" t="s">
        <v>247</v>
      </c>
      <c r="B47" s="197" t="s">
        <v>559</v>
      </c>
      <c r="C47" s="94" t="s">
        <v>543</v>
      </c>
      <c r="D47" s="94" t="s">
        <v>55</v>
      </c>
      <c r="E47" s="93" t="s">
        <v>559</v>
      </c>
      <c r="F47" s="94" t="s">
        <v>605</v>
      </c>
      <c r="G47" s="94" t="s">
        <v>693</v>
      </c>
      <c r="H47" s="79">
        <v>770</v>
      </c>
      <c r="I47" s="79"/>
      <c r="J47" s="79"/>
      <c r="K47" s="103"/>
      <c r="L47" s="103"/>
      <c r="M47" s="103"/>
      <c r="N47" s="737">
        <v>1.1000000000000001</v>
      </c>
      <c r="O47" s="737"/>
      <c r="P47" s="737"/>
      <c r="Q47" s="737"/>
      <c r="R47" s="737"/>
      <c r="S47" s="737"/>
      <c r="T47" s="178">
        <v>847.00000000000011</v>
      </c>
      <c r="U47" s="178"/>
      <c r="V47" s="178"/>
      <c r="W47" s="178"/>
      <c r="X47" s="178"/>
      <c r="Y47" s="178"/>
      <c r="Z47" s="79">
        <v>840</v>
      </c>
      <c r="AA47" s="79"/>
      <c r="AB47" s="79"/>
      <c r="AC47" s="103"/>
      <c r="AD47" s="103"/>
      <c r="AE47" s="103"/>
      <c r="AF47" s="94" t="s">
        <v>122</v>
      </c>
      <c r="AH47" s="87" t="s">
        <v>2038</v>
      </c>
    </row>
    <row r="48" spans="1:34" s="87" customFormat="1" ht="63">
      <c r="A48" s="94" t="s">
        <v>248</v>
      </c>
      <c r="B48" s="197" t="s">
        <v>533</v>
      </c>
      <c r="C48" s="94" t="s">
        <v>543</v>
      </c>
      <c r="D48" s="94" t="s">
        <v>55</v>
      </c>
      <c r="E48" s="93" t="s">
        <v>533</v>
      </c>
      <c r="F48" s="94" t="s">
        <v>694</v>
      </c>
      <c r="G48" s="94" t="s">
        <v>694</v>
      </c>
      <c r="H48" s="79">
        <v>1100</v>
      </c>
      <c r="I48" s="79"/>
      <c r="J48" s="79"/>
      <c r="K48" s="103"/>
      <c r="L48" s="103"/>
      <c r="M48" s="103"/>
      <c r="N48" s="737">
        <v>1.1499999999999999</v>
      </c>
      <c r="O48" s="737"/>
      <c r="P48" s="737"/>
      <c r="Q48" s="737"/>
      <c r="R48" s="737"/>
      <c r="S48" s="737"/>
      <c r="T48" s="178">
        <v>1265</v>
      </c>
      <c r="U48" s="178"/>
      <c r="V48" s="178"/>
      <c r="W48" s="178"/>
      <c r="X48" s="178"/>
      <c r="Y48" s="178"/>
      <c r="Z48" s="79">
        <v>1320</v>
      </c>
      <c r="AA48" s="79"/>
      <c r="AB48" s="79"/>
      <c r="AC48" s="103"/>
      <c r="AD48" s="103"/>
      <c r="AE48" s="103"/>
      <c r="AF48" s="94" t="s">
        <v>122</v>
      </c>
      <c r="AH48" s="87" t="s">
        <v>2039</v>
      </c>
    </row>
    <row r="49" spans="1:34" s="87" customFormat="1" ht="47.25">
      <c r="A49" s="94" t="s">
        <v>249</v>
      </c>
      <c r="B49" s="197" t="s">
        <v>599</v>
      </c>
      <c r="C49" s="94" t="s">
        <v>695</v>
      </c>
      <c r="D49" s="94" t="s">
        <v>696</v>
      </c>
      <c r="E49" s="93" t="s">
        <v>599</v>
      </c>
      <c r="F49" s="94" t="s">
        <v>694</v>
      </c>
      <c r="G49" s="94" t="s">
        <v>694</v>
      </c>
      <c r="H49" s="79">
        <v>1100</v>
      </c>
      <c r="I49" s="79"/>
      <c r="J49" s="79"/>
      <c r="K49" s="103"/>
      <c r="L49" s="103"/>
      <c r="M49" s="103"/>
      <c r="N49" s="737">
        <v>1.1499999999999999</v>
      </c>
      <c r="O49" s="737"/>
      <c r="P49" s="737"/>
      <c r="Q49" s="737"/>
      <c r="R49" s="737"/>
      <c r="S49" s="737"/>
      <c r="T49" s="178">
        <v>1265</v>
      </c>
      <c r="U49" s="178"/>
      <c r="V49" s="178"/>
      <c r="W49" s="178"/>
      <c r="X49" s="178"/>
      <c r="Y49" s="178"/>
      <c r="Z49" s="79">
        <v>1320</v>
      </c>
      <c r="AA49" s="79"/>
      <c r="AB49" s="79"/>
      <c r="AC49" s="103"/>
      <c r="AD49" s="103"/>
      <c r="AE49" s="103"/>
      <c r="AF49" s="94"/>
      <c r="AH49" s="87" t="s">
        <v>2040</v>
      </c>
    </row>
    <row r="50" spans="1:34" s="87" customFormat="1" ht="31.5">
      <c r="A50" s="94" t="s">
        <v>250</v>
      </c>
      <c r="B50" s="197" t="s">
        <v>697</v>
      </c>
      <c r="C50" s="94" t="s">
        <v>698</v>
      </c>
      <c r="D50" s="94" t="s">
        <v>699</v>
      </c>
      <c r="E50" s="93" t="s">
        <v>697</v>
      </c>
      <c r="F50" s="94" t="s">
        <v>694</v>
      </c>
      <c r="G50" s="94" t="s">
        <v>694</v>
      </c>
      <c r="H50" s="79">
        <v>1100</v>
      </c>
      <c r="I50" s="79"/>
      <c r="J50" s="79"/>
      <c r="K50" s="103"/>
      <c r="L50" s="103"/>
      <c r="M50" s="103"/>
      <c r="N50" s="737">
        <v>1.1499999999999999</v>
      </c>
      <c r="O50" s="737"/>
      <c r="P50" s="737"/>
      <c r="Q50" s="737"/>
      <c r="R50" s="737"/>
      <c r="S50" s="737"/>
      <c r="T50" s="178">
        <v>1265</v>
      </c>
      <c r="U50" s="178"/>
      <c r="V50" s="178"/>
      <c r="W50" s="178"/>
      <c r="X50" s="178"/>
      <c r="Y50" s="178"/>
      <c r="Z50" s="79">
        <v>1320</v>
      </c>
      <c r="AA50" s="79"/>
      <c r="AB50" s="79"/>
      <c r="AC50" s="103"/>
      <c r="AD50" s="103"/>
      <c r="AE50" s="103"/>
      <c r="AF50" s="94"/>
      <c r="AH50" s="87" t="s">
        <v>2041</v>
      </c>
    </row>
    <row r="51" spans="1:34" s="87" customFormat="1" ht="63">
      <c r="A51" s="94" t="s">
        <v>251</v>
      </c>
      <c r="B51" s="197" t="s">
        <v>700</v>
      </c>
      <c r="C51" s="94" t="s">
        <v>697</v>
      </c>
      <c r="D51" s="94" t="s">
        <v>701</v>
      </c>
      <c r="E51" s="93" t="s">
        <v>700</v>
      </c>
      <c r="F51" s="94" t="s">
        <v>702</v>
      </c>
      <c r="G51" s="94" t="s">
        <v>703</v>
      </c>
      <c r="H51" s="79">
        <v>1100</v>
      </c>
      <c r="I51" s="79"/>
      <c r="J51" s="79"/>
      <c r="K51" s="103"/>
      <c r="L51" s="103"/>
      <c r="M51" s="103"/>
      <c r="N51" s="737">
        <v>1.1499999999999999</v>
      </c>
      <c r="O51" s="737"/>
      <c r="P51" s="737"/>
      <c r="Q51" s="737"/>
      <c r="R51" s="737"/>
      <c r="S51" s="737"/>
      <c r="T51" s="178">
        <v>1265</v>
      </c>
      <c r="U51" s="178"/>
      <c r="V51" s="178"/>
      <c r="W51" s="178"/>
      <c r="X51" s="178"/>
      <c r="Y51" s="178"/>
      <c r="Z51" s="79">
        <v>1320</v>
      </c>
      <c r="AA51" s="79"/>
      <c r="AB51" s="79"/>
      <c r="AC51" s="103"/>
      <c r="AD51" s="103"/>
      <c r="AE51" s="103"/>
      <c r="AF51" s="94"/>
      <c r="AH51" s="87" t="s">
        <v>2042</v>
      </c>
    </row>
    <row r="52" spans="1:34" s="87" customFormat="1" ht="47.25" customHeight="1">
      <c r="A52" s="94" t="s">
        <v>252</v>
      </c>
      <c r="B52" s="197" t="s">
        <v>542</v>
      </c>
      <c r="C52" s="94" t="s">
        <v>701</v>
      </c>
      <c r="D52" s="94" t="s">
        <v>704</v>
      </c>
      <c r="E52" s="810" t="s">
        <v>542</v>
      </c>
      <c r="F52" s="810" t="s">
        <v>545</v>
      </c>
      <c r="G52" s="810" t="s">
        <v>705</v>
      </c>
      <c r="H52" s="948">
        <v>1100</v>
      </c>
      <c r="I52" s="948"/>
      <c r="J52" s="948"/>
      <c r="K52" s="834"/>
      <c r="L52" s="834"/>
      <c r="M52" s="834"/>
      <c r="N52" s="941">
        <v>1.1499999999999999</v>
      </c>
      <c r="O52" s="941"/>
      <c r="P52" s="941"/>
      <c r="Q52" s="941"/>
      <c r="R52" s="941"/>
      <c r="S52" s="941"/>
      <c r="T52" s="937">
        <v>1265</v>
      </c>
      <c r="U52" s="937"/>
      <c r="V52" s="937"/>
      <c r="W52" s="937"/>
      <c r="X52" s="937"/>
      <c r="Y52" s="937"/>
      <c r="Z52" s="948">
        <v>1320</v>
      </c>
      <c r="AA52" s="948"/>
      <c r="AB52" s="948"/>
      <c r="AC52" s="834"/>
      <c r="AD52" s="834"/>
      <c r="AE52" s="834"/>
      <c r="AF52" s="810" t="s">
        <v>126</v>
      </c>
      <c r="AH52" s="87" t="s">
        <v>2043</v>
      </c>
    </row>
    <row r="53" spans="1:34" s="87" customFormat="1" ht="31.5">
      <c r="A53" s="94" t="s">
        <v>253</v>
      </c>
      <c r="B53" s="197" t="s">
        <v>542</v>
      </c>
      <c r="C53" s="94" t="s">
        <v>706</v>
      </c>
      <c r="D53" s="94" t="s">
        <v>707</v>
      </c>
      <c r="E53" s="810"/>
      <c r="F53" s="810"/>
      <c r="G53" s="810"/>
      <c r="H53" s="948"/>
      <c r="I53" s="948"/>
      <c r="J53" s="948"/>
      <c r="K53" s="834"/>
      <c r="L53" s="834"/>
      <c r="M53" s="834"/>
      <c r="N53" s="941"/>
      <c r="O53" s="941"/>
      <c r="P53" s="941"/>
      <c r="Q53" s="941"/>
      <c r="R53" s="941"/>
      <c r="S53" s="941"/>
      <c r="T53" s="937"/>
      <c r="U53" s="937"/>
      <c r="V53" s="937"/>
      <c r="W53" s="937"/>
      <c r="X53" s="937"/>
      <c r="Y53" s="937"/>
      <c r="Z53" s="948"/>
      <c r="AA53" s="948"/>
      <c r="AB53" s="948"/>
      <c r="AC53" s="834"/>
      <c r="AD53" s="834"/>
      <c r="AE53" s="834"/>
      <c r="AF53" s="810"/>
    </row>
    <row r="54" spans="1:34" s="87" customFormat="1" ht="31.5">
      <c r="A54" s="94" t="s">
        <v>254</v>
      </c>
      <c r="B54" s="197" t="s">
        <v>708</v>
      </c>
      <c r="C54" s="94"/>
      <c r="D54" s="94"/>
      <c r="E54" s="93" t="s">
        <v>709</v>
      </c>
      <c r="F54" s="94"/>
      <c r="G54" s="94"/>
      <c r="H54" s="79">
        <v>180</v>
      </c>
      <c r="I54" s="79"/>
      <c r="J54" s="79"/>
      <c r="K54" s="103"/>
      <c r="L54" s="103"/>
      <c r="M54" s="103"/>
      <c r="N54" s="737">
        <v>1.1000000000000001</v>
      </c>
      <c r="O54" s="737"/>
      <c r="P54" s="737"/>
      <c r="Q54" s="737"/>
      <c r="R54" s="737"/>
      <c r="S54" s="737"/>
      <c r="T54" s="178">
        <v>198.00000000000003</v>
      </c>
      <c r="U54" s="178"/>
      <c r="V54" s="178"/>
      <c r="W54" s="178"/>
      <c r="X54" s="178"/>
      <c r="Y54" s="178"/>
      <c r="Z54" s="79">
        <v>200</v>
      </c>
      <c r="AA54" s="79"/>
      <c r="AB54" s="79"/>
      <c r="AC54" s="103"/>
      <c r="AD54" s="103"/>
      <c r="AE54" s="103"/>
      <c r="AF54" s="94"/>
      <c r="AH54" s="738" t="s">
        <v>709</v>
      </c>
    </row>
    <row r="55" spans="1:34" s="87" customFormat="1" ht="31.5">
      <c r="A55" s="810" t="s">
        <v>255</v>
      </c>
      <c r="B55" s="197" t="s">
        <v>710</v>
      </c>
      <c r="C55" s="810"/>
      <c r="D55" s="810"/>
      <c r="E55" s="810" t="s">
        <v>395</v>
      </c>
      <c r="F55" s="810"/>
      <c r="G55" s="810"/>
      <c r="H55" s="174">
        <v>70</v>
      </c>
      <c r="I55" s="174"/>
      <c r="J55" s="174"/>
      <c r="K55" s="174"/>
      <c r="L55" s="174"/>
      <c r="M55" s="174"/>
      <c r="N55" s="737">
        <v>1.05</v>
      </c>
      <c r="O55" s="737"/>
      <c r="P55" s="737"/>
      <c r="Q55" s="737"/>
      <c r="R55" s="737"/>
      <c r="S55" s="737"/>
      <c r="T55" s="178">
        <v>73.5</v>
      </c>
      <c r="U55" s="178"/>
      <c r="V55" s="178"/>
      <c r="W55" s="178"/>
      <c r="X55" s="178"/>
      <c r="Y55" s="178"/>
      <c r="Z55" s="948">
        <v>520</v>
      </c>
      <c r="AA55" s="948">
        <v>300</v>
      </c>
      <c r="AB55" s="948">
        <v>180</v>
      </c>
      <c r="AC55" s="834">
        <v>200</v>
      </c>
      <c r="AD55" s="834">
        <v>130</v>
      </c>
      <c r="AE55" s="834">
        <v>77</v>
      </c>
      <c r="AF55" s="810" t="s">
        <v>399</v>
      </c>
      <c r="AH55" s="738" t="s">
        <v>710</v>
      </c>
    </row>
    <row r="56" spans="1:34" s="87" customFormat="1" ht="15.75">
      <c r="A56" s="810"/>
      <c r="B56" s="197" t="s">
        <v>711</v>
      </c>
      <c r="C56" s="810"/>
      <c r="D56" s="810"/>
      <c r="E56" s="810"/>
      <c r="F56" s="810"/>
      <c r="G56" s="810"/>
      <c r="H56" s="174">
        <v>390</v>
      </c>
      <c r="I56" s="174">
        <v>240</v>
      </c>
      <c r="J56" s="174">
        <v>150</v>
      </c>
      <c r="K56" s="174">
        <v>180</v>
      </c>
      <c r="L56" s="174">
        <v>120</v>
      </c>
      <c r="M56" s="174">
        <v>70</v>
      </c>
      <c r="N56" s="737" t="s">
        <v>1437</v>
      </c>
      <c r="O56" s="737" t="s">
        <v>1434</v>
      </c>
      <c r="P56" s="737" t="s">
        <v>1225</v>
      </c>
      <c r="Q56" s="737" t="s">
        <v>1232</v>
      </c>
      <c r="R56" s="737" t="s">
        <v>1233</v>
      </c>
      <c r="S56" s="737" t="s">
        <v>1236</v>
      </c>
      <c r="T56" s="178">
        <v>507</v>
      </c>
      <c r="U56" s="178">
        <v>288</v>
      </c>
      <c r="V56" s="178">
        <v>172.5</v>
      </c>
      <c r="W56" s="178">
        <v>198.00000000000003</v>
      </c>
      <c r="X56" s="178">
        <v>126</v>
      </c>
      <c r="Y56" s="178">
        <v>73.5</v>
      </c>
      <c r="Z56" s="948"/>
      <c r="AA56" s="948"/>
      <c r="AB56" s="948"/>
      <c r="AC56" s="834"/>
      <c r="AD56" s="834"/>
      <c r="AE56" s="834"/>
      <c r="AF56" s="810"/>
      <c r="AH56" s="738" t="s">
        <v>711</v>
      </c>
    </row>
    <row r="57" spans="1:34" s="87" customFormat="1" ht="15.75">
      <c r="A57" s="810"/>
      <c r="B57" s="197" t="s">
        <v>104</v>
      </c>
      <c r="C57" s="810"/>
      <c r="D57" s="810"/>
      <c r="E57" s="810"/>
      <c r="F57" s="810"/>
      <c r="G57" s="810"/>
      <c r="H57" s="174">
        <v>260</v>
      </c>
      <c r="I57" s="174">
        <v>150</v>
      </c>
      <c r="J57" s="174">
        <v>100</v>
      </c>
      <c r="K57" s="174">
        <v>150</v>
      </c>
      <c r="L57" s="174">
        <v>110</v>
      </c>
      <c r="M57" s="174">
        <v>60</v>
      </c>
      <c r="N57" s="737" t="s">
        <v>1224</v>
      </c>
      <c r="O57" s="737" t="s">
        <v>1225</v>
      </c>
      <c r="P57" s="737" t="s">
        <v>1232</v>
      </c>
      <c r="Q57" s="737" t="s">
        <v>1233</v>
      </c>
      <c r="R57" s="737" t="s">
        <v>1233</v>
      </c>
      <c r="S57" s="737" t="s">
        <v>1236</v>
      </c>
      <c r="T57" s="178">
        <v>325</v>
      </c>
      <c r="U57" s="178">
        <v>172.5</v>
      </c>
      <c r="V57" s="178">
        <v>110.00000000000001</v>
      </c>
      <c r="W57" s="178">
        <v>157.5</v>
      </c>
      <c r="X57" s="178">
        <v>115.5</v>
      </c>
      <c r="Y57" s="178">
        <v>63</v>
      </c>
      <c r="Z57" s="948"/>
      <c r="AA57" s="948"/>
      <c r="AB57" s="948"/>
      <c r="AC57" s="834"/>
      <c r="AD57" s="834"/>
      <c r="AE57" s="834"/>
      <c r="AF57" s="810"/>
      <c r="AH57" s="738" t="s">
        <v>104</v>
      </c>
    </row>
    <row r="58" spans="1:34" s="87" customFormat="1" ht="15.75">
      <c r="A58" s="810"/>
      <c r="B58" s="157" t="s">
        <v>103</v>
      </c>
      <c r="C58" s="810"/>
      <c r="D58" s="810"/>
      <c r="E58" s="810"/>
      <c r="F58" s="810"/>
      <c r="G58" s="810"/>
      <c r="H58" s="174">
        <v>230</v>
      </c>
      <c r="I58" s="174">
        <v>130</v>
      </c>
      <c r="J58" s="174">
        <v>80</v>
      </c>
      <c r="K58" s="174">
        <v>150</v>
      </c>
      <c r="L58" s="174">
        <v>90</v>
      </c>
      <c r="M58" s="174">
        <v>60</v>
      </c>
      <c r="N58" s="737" t="s">
        <v>1225</v>
      </c>
      <c r="O58" s="737" t="s">
        <v>1232</v>
      </c>
      <c r="P58" s="737" t="s">
        <v>1233</v>
      </c>
      <c r="Q58" s="737" t="s">
        <v>1233</v>
      </c>
      <c r="R58" s="737" t="s">
        <v>1233</v>
      </c>
      <c r="S58" s="737" t="s">
        <v>1236</v>
      </c>
      <c r="T58" s="178">
        <v>264.5</v>
      </c>
      <c r="U58" s="178">
        <v>143</v>
      </c>
      <c r="V58" s="178">
        <v>84</v>
      </c>
      <c r="W58" s="178">
        <v>157.5</v>
      </c>
      <c r="X58" s="178">
        <v>94.5</v>
      </c>
      <c r="Y58" s="178">
        <v>63</v>
      </c>
      <c r="Z58" s="948"/>
      <c r="AA58" s="948"/>
      <c r="AB58" s="948"/>
      <c r="AC58" s="834"/>
      <c r="AD58" s="834"/>
      <c r="AE58" s="834"/>
      <c r="AF58" s="810"/>
      <c r="AH58" s="738" t="s">
        <v>103</v>
      </c>
    </row>
    <row r="59" spans="1:34" s="87" customFormat="1" ht="15.75">
      <c r="A59" s="16" t="s">
        <v>307</v>
      </c>
      <c r="B59" s="200" t="s">
        <v>145</v>
      </c>
      <c r="C59" s="94"/>
      <c r="D59" s="94"/>
      <c r="E59" s="93"/>
      <c r="F59" s="94"/>
      <c r="G59" s="94"/>
      <c r="H59" s="78"/>
      <c r="I59" s="78"/>
      <c r="J59" s="78"/>
      <c r="K59" s="103"/>
      <c r="L59" s="103"/>
      <c r="M59" s="103"/>
      <c r="N59" s="737"/>
      <c r="O59" s="737"/>
      <c r="P59" s="737"/>
      <c r="Q59" s="737"/>
      <c r="R59" s="737"/>
      <c r="S59" s="737"/>
      <c r="T59" s="178"/>
      <c r="U59" s="178"/>
      <c r="V59" s="178"/>
      <c r="W59" s="178"/>
      <c r="X59" s="178"/>
      <c r="Y59" s="178"/>
      <c r="Z59" s="78"/>
      <c r="AA59" s="78"/>
      <c r="AB59" s="78"/>
      <c r="AC59" s="103"/>
      <c r="AD59" s="103"/>
      <c r="AE59" s="103"/>
      <c r="AF59" s="94"/>
    </row>
    <row r="60" spans="1:34" s="87" customFormat="1" ht="47.25">
      <c r="A60" s="78" t="s">
        <v>88</v>
      </c>
      <c r="B60" s="197" t="s">
        <v>528</v>
      </c>
      <c r="C60" s="94" t="s">
        <v>725</v>
      </c>
      <c r="D60" s="94" t="s">
        <v>725</v>
      </c>
      <c r="E60" s="93" t="s">
        <v>528</v>
      </c>
      <c r="F60" s="94" t="s">
        <v>722</v>
      </c>
      <c r="G60" s="94" t="s">
        <v>725</v>
      </c>
      <c r="H60" s="78">
        <v>430</v>
      </c>
      <c r="I60" s="78">
        <v>320</v>
      </c>
      <c r="J60" s="78">
        <v>230</v>
      </c>
      <c r="K60" s="103"/>
      <c r="L60" s="103"/>
      <c r="M60" s="103"/>
      <c r="N60" s="737">
        <v>1.2</v>
      </c>
      <c r="O60" s="737">
        <v>1.1499999999999999</v>
      </c>
      <c r="P60" s="737">
        <v>1.1000000000000001</v>
      </c>
      <c r="Q60" s="737"/>
      <c r="R60" s="737"/>
      <c r="S60" s="737"/>
      <c r="T60" s="178">
        <v>516</v>
      </c>
      <c r="U60" s="178">
        <v>368</v>
      </c>
      <c r="V60" s="178">
        <v>253.00000000000003</v>
      </c>
      <c r="W60" s="178"/>
      <c r="X60" s="178"/>
      <c r="Y60" s="178"/>
      <c r="Z60" s="78">
        <v>830</v>
      </c>
      <c r="AA60" s="78">
        <v>380</v>
      </c>
      <c r="AB60" s="78">
        <v>260</v>
      </c>
      <c r="AC60" s="103"/>
      <c r="AD60" s="103"/>
      <c r="AE60" s="103"/>
      <c r="AF60" s="94" t="s">
        <v>119</v>
      </c>
      <c r="AH60" s="87" t="s">
        <v>2044</v>
      </c>
    </row>
    <row r="61" spans="1:34" s="87" customFormat="1" ht="63">
      <c r="A61" s="78" t="s">
        <v>89</v>
      </c>
      <c r="B61" s="197" t="s">
        <v>531</v>
      </c>
      <c r="C61" s="94" t="s">
        <v>722</v>
      </c>
      <c r="D61" s="94" t="s">
        <v>725</v>
      </c>
      <c r="E61" s="93" t="s">
        <v>531</v>
      </c>
      <c r="F61" s="94" t="s">
        <v>722</v>
      </c>
      <c r="G61" s="94" t="s">
        <v>726</v>
      </c>
      <c r="H61" s="79">
        <v>630</v>
      </c>
      <c r="I61" s="79">
        <v>500</v>
      </c>
      <c r="J61" s="79">
        <v>380</v>
      </c>
      <c r="K61" s="103"/>
      <c r="L61" s="103"/>
      <c r="M61" s="103"/>
      <c r="N61" s="737">
        <v>1.25</v>
      </c>
      <c r="O61" s="737">
        <v>1.2</v>
      </c>
      <c r="P61" s="737">
        <v>1.1499999999999999</v>
      </c>
      <c r="Q61" s="737"/>
      <c r="R61" s="737"/>
      <c r="S61" s="737"/>
      <c r="T61" s="178">
        <v>787.5</v>
      </c>
      <c r="U61" s="178">
        <v>600</v>
      </c>
      <c r="V61" s="178">
        <v>436.99999999999994</v>
      </c>
      <c r="W61" s="178"/>
      <c r="X61" s="178"/>
      <c r="Y61" s="178"/>
      <c r="Z61" s="78">
        <v>840</v>
      </c>
      <c r="AA61" s="78"/>
      <c r="AB61" s="78"/>
      <c r="AC61" s="103"/>
      <c r="AD61" s="103"/>
      <c r="AE61" s="103"/>
      <c r="AF61" s="94" t="s">
        <v>130</v>
      </c>
      <c r="AH61" s="87" t="s">
        <v>2045</v>
      </c>
    </row>
    <row r="62" spans="1:34" s="87" customFormat="1" ht="63">
      <c r="A62" s="78" t="s">
        <v>90</v>
      </c>
      <c r="B62" s="197" t="s">
        <v>727</v>
      </c>
      <c r="C62" s="94" t="s">
        <v>728</v>
      </c>
      <c r="D62" s="94" t="s">
        <v>725</v>
      </c>
      <c r="E62" s="93" t="s">
        <v>727</v>
      </c>
      <c r="F62" s="94" t="s">
        <v>728</v>
      </c>
      <c r="G62" s="94" t="s">
        <v>726</v>
      </c>
      <c r="H62" s="79">
        <v>530</v>
      </c>
      <c r="I62" s="79">
        <v>420</v>
      </c>
      <c r="J62" s="79">
        <v>320</v>
      </c>
      <c r="K62" s="103"/>
      <c r="L62" s="103"/>
      <c r="M62" s="103"/>
      <c r="N62" s="737">
        <v>1.2</v>
      </c>
      <c r="O62" s="737">
        <v>1.1499999999999999</v>
      </c>
      <c r="P62" s="737">
        <v>1.1000000000000001</v>
      </c>
      <c r="Q62" s="737"/>
      <c r="R62" s="737"/>
      <c r="S62" s="737"/>
      <c r="T62" s="178">
        <v>636</v>
      </c>
      <c r="U62" s="178">
        <v>482.99999999999994</v>
      </c>
      <c r="V62" s="178">
        <v>352</v>
      </c>
      <c r="W62" s="178"/>
      <c r="X62" s="178"/>
      <c r="Y62" s="178"/>
      <c r="Z62" s="78">
        <v>850</v>
      </c>
      <c r="AA62" s="78"/>
      <c r="AB62" s="78"/>
      <c r="AC62" s="103"/>
      <c r="AD62" s="103"/>
      <c r="AE62" s="103"/>
      <c r="AF62" s="94" t="s">
        <v>127</v>
      </c>
      <c r="AH62" s="87" t="s">
        <v>2046</v>
      </c>
    </row>
    <row r="63" spans="1:34" s="87" customFormat="1" ht="31.5" customHeight="1">
      <c r="A63" s="78" t="s">
        <v>189</v>
      </c>
      <c r="B63" s="197" t="s">
        <v>538</v>
      </c>
      <c r="C63" s="94" t="s">
        <v>722</v>
      </c>
      <c r="D63" s="94" t="s">
        <v>728</v>
      </c>
      <c r="E63" s="810" t="s">
        <v>538</v>
      </c>
      <c r="F63" s="810" t="s">
        <v>729</v>
      </c>
      <c r="G63" s="810" t="s">
        <v>413</v>
      </c>
      <c r="H63" s="647">
        <v>630</v>
      </c>
      <c r="I63" s="647">
        <v>500</v>
      </c>
      <c r="J63" s="647">
        <v>380</v>
      </c>
      <c r="K63" s="834"/>
      <c r="L63" s="834"/>
      <c r="M63" s="834"/>
      <c r="N63" s="737">
        <v>1.2</v>
      </c>
      <c r="O63" s="737">
        <v>1.1499999999999999</v>
      </c>
      <c r="P63" s="737">
        <v>1.1000000000000001</v>
      </c>
      <c r="Q63" s="737"/>
      <c r="R63" s="737"/>
      <c r="S63" s="737"/>
      <c r="T63" s="178">
        <v>756</v>
      </c>
      <c r="U63" s="178">
        <v>575</v>
      </c>
      <c r="V63" s="178">
        <v>418.00000000000006</v>
      </c>
      <c r="W63" s="178"/>
      <c r="X63" s="178"/>
      <c r="Y63" s="178"/>
      <c r="Z63" s="834">
        <v>840</v>
      </c>
      <c r="AA63" s="834"/>
      <c r="AB63" s="834"/>
      <c r="AC63" s="834"/>
      <c r="AD63" s="834"/>
      <c r="AE63" s="834"/>
      <c r="AF63" s="810" t="s">
        <v>131</v>
      </c>
      <c r="AH63" s="87" t="s">
        <v>2052</v>
      </c>
    </row>
    <row r="64" spans="1:34" s="87" customFormat="1" ht="31.5">
      <c r="A64" s="78" t="s">
        <v>256</v>
      </c>
      <c r="B64" s="197" t="s">
        <v>730</v>
      </c>
      <c r="C64" s="94" t="s">
        <v>731</v>
      </c>
      <c r="D64" s="94" t="s">
        <v>560</v>
      </c>
      <c r="E64" s="810"/>
      <c r="F64" s="810"/>
      <c r="G64" s="810"/>
      <c r="H64" s="12">
        <v>630</v>
      </c>
      <c r="I64" s="12">
        <v>490</v>
      </c>
      <c r="J64" s="12">
        <v>350</v>
      </c>
      <c r="K64" s="834"/>
      <c r="L64" s="834"/>
      <c r="M64" s="834"/>
      <c r="N64" s="737">
        <v>1.25</v>
      </c>
      <c r="O64" s="737">
        <v>1.2</v>
      </c>
      <c r="P64" s="737">
        <v>1.1499999999999999</v>
      </c>
      <c r="Q64" s="737"/>
      <c r="R64" s="737"/>
      <c r="S64" s="737"/>
      <c r="T64" s="178"/>
      <c r="U64" s="178"/>
      <c r="V64" s="178"/>
      <c r="W64" s="178"/>
      <c r="X64" s="178"/>
      <c r="Y64" s="178"/>
      <c r="Z64" s="834"/>
      <c r="AA64" s="834"/>
      <c r="AB64" s="834"/>
      <c r="AC64" s="834"/>
      <c r="AD64" s="834"/>
      <c r="AE64" s="834"/>
      <c r="AF64" s="810"/>
      <c r="AH64" s="87" t="s">
        <v>2053</v>
      </c>
    </row>
    <row r="65" spans="1:34" s="87" customFormat="1" ht="31.5">
      <c r="A65" s="78" t="s">
        <v>257</v>
      </c>
      <c r="B65" s="197" t="s">
        <v>732</v>
      </c>
      <c r="C65" s="93" t="s">
        <v>733</v>
      </c>
      <c r="D65" s="93" t="s">
        <v>734</v>
      </c>
      <c r="E65" s="93" t="s">
        <v>550</v>
      </c>
      <c r="F65" s="93" t="s">
        <v>735</v>
      </c>
      <c r="G65" s="93" t="s">
        <v>736</v>
      </c>
      <c r="H65" s="571">
        <v>480</v>
      </c>
      <c r="I65" s="571">
        <v>380</v>
      </c>
      <c r="J65" s="571">
        <v>290</v>
      </c>
      <c r="K65" s="103"/>
      <c r="L65" s="103"/>
      <c r="M65" s="103"/>
      <c r="N65" s="737">
        <v>1.2</v>
      </c>
      <c r="O65" s="737">
        <v>1.1499999999999999</v>
      </c>
      <c r="P65" s="737">
        <v>1.1000000000000001</v>
      </c>
      <c r="Q65" s="737"/>
      <c r="R65" s="737"/>
      <c r="S65" s="737"/>
      <c r="T65" s="178"/>
      <c r="U65" s="178"/>
      <c r="V65" s="178"/>
      <c r="W65" s="178"/>
      <c r="X65" s="178"/>
      <c r="Y65" s="178"/>
      <c r="Z65" s="78"/>
      <c r="AA65" s="78"/>
      <c r="AB65" s="78"/>
      <c r="AC65" s="103"/>
      <c r="AD65" s="103"/>
      <c r="AE65" s="103"/>
      <c r="AF65" s="94" t="s">
        <v>132</v>
      </c>
      <c r="AH65" s="87" t="s">
        <v>2047</v>
      </c>
    </row>
    <row r="66" spans="1:34" s="87" customFormat="1" ht="47.25">
      <c r="A66" s="78" t="s">
        <v>258</v>
      </c>
      <c r="B66" s="197" t="s">
        <v>546</v>
      </c>
      <c r="C66" s="94" t="s">
        <v>725</v>
      </c>
      <c r="D66" s="94" t="s">
        <v>737</v>
      </c>
      <c r="E66" s="93" t="s">
        <v>546</v>
      </c>
      <c r="F66" s="94" t="s">
        <v>725</v>
      </c>
      <c r="G66" s="94" t="s">
        <v>459</v>
      </c>
      <c r="H66" s="79">
        <v>420</v>
      </c>
      <c r="I66" s="79">
        <v>350</v>
      </c>
      <c r="J66" s="79">
        <v>210</v>
      </c>
      <c r="K66" s="103"/>
      <c r="L66" s="103"/>
      <c r="M66" s="103"/>
      <c r="N66" s="737">
        <v>1.2</v>
      </c>
      <c r="O66" s="737">
        <v>1.1499999999999999</v>
      </c>
      <c r="P66" s="737">
        <v>1.1000000000000001</v>
      </c>
      <c r="Q66" s="737"/>
      <c r="R66" s="737"/>
      <c r="S66" s="737"/>
      <c r="T66" s="178">
        <v>504</v>
      </c>
      <c r="U66" s="178">
        <v>402.49999999999994</v>
      </c>
      <c r="V66" s="178">
        <v>231.00000000000003</v>
      </c>
      <c r="W66" s="178"/>
      <c r="X66" s="178"/>
      <c r="Y66" s="178"/>
      <c r="Z66" s="78">
        <v>520</v>
      </c>
      <c r="AA66" s="78">
        <v>410</v>
      </c>
      <c r="AB66" s="78">
        <v>240</v>
      </c>
      <c r="AC66" s="103"/>
      <c r="AD66" s="103"/>
      <c r="AE66" s="103"/>
      <c r="AF66" s="94" t="s">
        <v>118</v>
      </c>
      <c r="AH66" s="87" t="s">
        <v>2048</v>
      </c>
    </row>
    <row r="67" spans="1:34" s="87" customFormat="1" ht="31.5">
      <c r="A67" s="834" t="s">
        <v>259</v>
      </c>
      <c r="B67" s="197" t="s">
        <v>738</v>
      </c>
      <c r="C67" s="93"/>
      <c r="D67" s="93"/>
      <c r="E67" s="810" t="s">
        <v>397</v>
      </c>
      <c r="F67" s="810"/>
      <c r="G67" s="810"/>
      <c r="H67" s="174">
        <v>110</v>
      </c>
      <c r="I67" s="174" t="s">
        <v>339</v>
      </c>
      <c r="J67" s="174"/>
      <c r="K67" s="174"/>
      <c r="L67" s="174"/>
      <c r="M67" s="174"/>
      <c r="N67" s="737">
        <v>1.05</v>
      </c>
      <c r="O67" s="737"/>
      <c r="P67" s="737"/>
      <c r="Q67" s="737"/>
      <c r="R67" s="737"/>
      <c r="S67" s="737"/>
      <c r="T67" s="178">
        <v>115.5</v>
      </c>
      <c r="U67" s="178"/>
      <c r="V67" s="178"/>
      <c r="W67" s="178"/>
      <c r="X67" s="178"/>
      <c r="Y67" s="178"/>
      <c r="Z67" s="811">
        <v>120</v>
      </c>
      <c r="AA67" s="811">
        <v>71</v>
      </c>
      <c r="AB67" s="811">
        <v>56</v>
      </c>
      <c r="AC67" s="948">
        <v>65</v>
      </c>
      <c r="AD67" s="948">
        <v>43</v>
      </c>
      <c r="AE67" s="948">
        <v>43</v>
      </c>
      <c r="AF67" s="810" t="s">
        <v>399</v>
      </c>
      <c r="AH67" s="738" t="s">
        <v>738</v>
      </c>
    </row>
    <row r="68" spans="1:34" s="87" customFormat="1" ht="15.75">
      <c r="A68" s="834"/>
      <c r="B68" s="197" t="s">
        <v>739</v>
      </c>
      <c r="C68" s="93"/>
      <c r="D68" s="93"/>
      <c r="E68" s="810"/>
      <c r="F68" s="810"/>
      <c r="G68" s="810"/>
      <c r="H68" s="174">
        <v>90</v>
      </c>
      <c r="I68" s="174">
        <v>60</v>
      </c>
      <c r="J68" s="174">
        <v>50</v>
      </c>
      <c r="K68" s="174">
        <v>60</v>
      </c>
      <c r="L68" s="174">
        <v>40</v>
      </c>
      <c r="M68" s="174">
        <v>40</v>
      </c>
      <c r="N68" s="737" t="s">
        <v>1434</v>
      </c>
      <c r="O68" s="737" t="s">
        <v>1225</v>
      </c>
      <c r="P68" s="737" t="s">
        <v>1232</v>
      </c>
      <c r="Q68" s="737" t="s">
        <v>1233</v>
      </c>
      <c r="R68" s="737" t="s">
        <v>1233</v>
      </c>
      <c r="S68" s="737" t="s">
        <v>1236</v>
      </c>
      <c r="T68" s="178">
        <v>108</v>
      </c>
      <c r="U68" s="178">
        <v>69</v>
      </c>
      <c r="V68" s="178">
        <v>55.000000000000007</v>
      </c>
      <c r="W68" s="178">
        <v>63</v>
      </c>
      <c r="X68" s="178">
        <v>42</v>
      </c>
      <c r="Y68" s="178">
        <v>42</v>
      </c>
      <c r="Z68" s="811"/>
      <c r="AA68" s="811"/>
      <c r="AB68" s="811"/>
      <c r="AC68" s="948"/>
      <c r="AD68" s="948"/>
      <c r="AE68" s="948"/>
      <c r="AF68" s="810"/>
      <c r="AH68" s="738" t="s">
        <v>739</v>
      </c>
    </row>
    <row r="69" spans="1:34" s="87" customFormat="1" ht="15.75">
      <c r="A69" s="834"/>
      <c r="B69" s="197" t="s">
        <v>105</v>
      </c>
      <c r="C69" s="93"/>
      <c r="D69" s="93"/>
      <c r="E69" s="810"/>
      <c r="F69" s="810"/>
      <c r="G69" s="810"/>
      <c r="H69" s="174">
        <v>80</v>
      </c>
      <c r="I69" s="174">
        <v>60</v>
      </c>
      <c r="J69" s="174">
        <v>40</v>
      </c>
      <c r="K69" s="174">
        <v>60</v>
      </c>
      <c r="L69" s="174">
        <v>40</v>
      </c>
      <c r="M69" s="174">
        <v>40</v>
      </c>
      <c r="N69" s="737" t="s">
        <v>1225</v>
      </c>
      <c r="O69" s="737" t="s">
        <v>1232</v>
      </c>
      <c r="P69" s="737" t="s">
        <v>1233</v>
      </c>
      <c r="Q69" s="737" t="s">
        <v>1233</v>
      </c>
      <c r="R69" s="737" t="s">
        <v>1233</v>
      </c>
      <c r="S69" s="737" t="s">
        <v>1236</v>
      </c>
      <c r="T69" s="178">
        <v>92</v>
      </c>
      <c r="U69" s="178">
        <v>66</v>
      </c>
      <c r="V69" s="178">
        <v>42</v>
      </c>
      <c r="W69" s="178">
        <v>63</v>
      </c>
      <c r="X69" s="178">
        <v>42</v>
      </c>
      <c r="Y69" s="178">
        <v>42</v>
      </c>
      <c r="Z69" s="811"/>
      <c r="AA69" s="811"/>
      <c r="AB69" s="811"/>
      <c r="AC69" s="948"/>
      <c r="AD69" s="948"/>
      <c r="AE69" s="948"/>
      <c r="AF69" s="810"/>
      <c r="AH69" s="738" t="s">
        <v>105</v>
      </c>
    </row>
    <row r="70" spans="1:34" s="87" customFormat="1" ht="15.75">
      <c r="A70" s="189" t="s">
        <v>308</v>
      </c>
      <c r="B70" s="201" t="s">
        <v>146</v>
      </c>
      <c r="C70" s="94"/>
      <c r="D70" s="94"/>
      <c r="E70" s="93"/>
      <c r="F70" s="94"/>
      <c r="G70" s="94"/>
      <c r="H70" s="79"/>
      <c r="I70" s="79"/>
      <c r="J70" s="79"/>
      <c r="K70" s="103"/>
      <c r="L70" s="103"/>
      <c r="M70" s="103"/>
      <c r="N70" s="737"/>
      <c r="O70" s="737"/>
      <c r="P70" s="737"/>
      <c r="Q70" s="737"/>
      <c r="R70" s="737"/>
      <c r="S70" s="737"/>
      <c r="T70" s="178"/>
      <c r="U70" s="178"/>
      <c r="V70" s="178"/>
      <c r="W70" s="178"/>
      <c r="X70" s="178"/>
      <c r="Y70" s="178"/>
      <c r="Z70" s="78"/>
      <c r="AA70" s="78"/>
      <c r="AB70" s="78"/>
      <c r="AC70" s="103"/>
      <c r="AD70" s="103"/>
      <c r="AE70" s="103"/>
      <c r="AF70" s="94"/>
    </row>
    <row r="71" spans="1:34" s="87" customFormat="1" ht="31.5">
      <c r="A71" s="834" t="s">
        <v>91</v>
      </c>
      <c r="B71" s="197" t="s">
        <v>759</v>
      </c>
      <c r="C71" s="94"/>
      <c r="D71" s="94"/>
      <c r="E71" s="810" t="s">
        <v>396</v>
      </c>
      <c r="F71" s="810"/>
      <c r="G71" s="810"/>
      <c r="H71" s="79">
        <v>160</v>
      </c>
      <c r="I71" s="79"/>
      <c r="J71" s="79"/>
      <c r="K71" s="174"/>
      <c r="L71" s="174"/>
      <c r="M71" s="174"/>
      <c r="N71" s="737">
        <v>1.05</v>
      </c>
      <c r="O71" s="737"/>
      <c r="P71" s="737"/>
      <c r="Q71" s="737"/>
      <c r="R71" s="737"/>
      <c r="S71" s="737"/>
      <c r="T71" s="178">
        <v>168</v>
      </c>
      <c r="U71" s="178"/>
      <c r="V71" s="178"/>
      <c r="W71" s="178"/>
      <c r="X71" s="178"/>
      <c r="Y71" s="178"/>
      <c r="Z71" s="948">
        <v>173</v>
      </c>
      <c r="AA71" s="948">
        <v>83</v>
      </c>
      <c r="AB71" s="948">
        <v>56</v>
      </c>
      <c r="AC71" s="948">
        <v>76</v>
      </c>
      <c r="AD71" s="948">
        <v>43</v>
      </c>
      <c r="AE71" s="948">
        <v>43</v>
      </c>
      <c r="AF71" s="810" t="s">
        <v>399</v>
      </c>
      <c r="AH71" s="738" t="s">
        <v>759</v>
      </c>
    </row>
    <row r="72" spans="1:34" s="87" customFormat="1" ht="15.75">
      <c r="A72" s="834"/>
      <c r="B72" s="197" t="s">
        <v>745</v>
      </c>
      <c r="C72" s="94"/>
      <c r="D72" s="94"/>
      <c r="E72" s="810"/>
      <c r="F72" s="810"/>
      <c r="G72" s="810"/>
      <c r="H72" s="79">
        <v>100</v>
      </c>
      <c r="I72" s="79">
        <v>70</v>
      </c>
      <c r="J72" s="79">
        <v>50</v>
      </c>
      <c r="K72" s="174">
        <v>70</v>
      </c>
      <c r="L72" s="174">
        <v>40</v>
      </c>
      <c r="M72" s="174">
        <v>40</v>
      </c>
      <c r="N72" s="737" t="s">
        <v>1434</v>
      </c>
      <c r="O72" s="737" t="s">
        <v>1225</v>
      </c>
      <c r="P72" s="737" t="s">
        <v>1232</v>
      </c>
      <c r="Q72" s="737" t="s">
        <v>1233</v>
      </c>
      <c r="R72" s="737" t="s">
        <v>1233</v>
      </c>
      <c r="S72" s="737" t="s">
        <v>1236</v>
      </c>
      <c r="T72" s="178">
        <v>120</v>
      </c>
      <c r="U72" s="178">
        <v>80.5</v>
      </c>
      <c r="V72" s="178">
        <v>55.000000000000007</v>
      </c>
      <c r="W72" s="178">
        <v>73.5</v>
      </c>
      <c r="X72" s="178">
        <v>42</v>
      </c>
      <c r="Y72" s="178">
        <v>42</v>
      </c>
      <c r="Z72" s="948"/>
      <c r="AA72" s="948"/>
      <c r="AB72" s="948"/>
      <c r="AC72" s="948"/>
      <c r="AD72" s="948"/>
      <c r="AE72" s="948"/>
      <c r="AF72" s="810"/>
      <c r="AH72" s="738" t="s">
        <v>745</v>
      </c>
    </row>
    <row r="73" spans="1:34" s="87" customFormat="1" ht="15.75">
      <c r="A73" s="834"/>
      <c r="B73" s="197" t="s">
        <v>107</v>
      </c>
      <c r="C73" s="94"/>
      <c r="D73" s="94"/>
      <c r="E73" s="810"/>
      <c r="F73" s="810"/>
      <c r="G73" s="810"/>
      <c r="H73" s="79">
        <v>90</v>
      </c>
      <c r="I73" s="79">
        <v>60</v>
      </c>
      <c r="J73" s="79">
        <v>40</v>
      </c>
      <c r="K73" s="174">
        <v>60</v>
      </c>
      <c r="L73" s="174">
        <v>40</v>
      </c>
      <c r="M73" s="174">
        <v>40</v>
      </c>
      <c r="N73" s="737" t="s">
        <v>1225</v>
      </c>
      <c r="O73" s="737" t="s">
        <v>1232</v>
      </c>
      <c r="P73" s="737" t="s">
        <v>1233</v>
      </c>
      <c r="Q73" s="737" t="s">
        <v>1233</v>
      </c>
      <c r="R73" s="737" t="s">
        <v>1233</v>
      </c>
      <c r="S73" s="737" t="s">
        <v>1236</v>
      </c>
      <c r="T73" s="178">
        <v>103.49999999999999</v>
      </c>
      <c r="U73" s="178">
        <v>66</v>
      </c>
      <c r="V73" s="178">
        <v>42</v>
      </c>
      <c r="W73" s="178">
        <v>63</v>
      </c>
      <c r="X73" s="178">
        <v>42</v>
      </c>
      <c r="Y73" s="178">
        <v>42</v>
      </c>
      <c r="Z73" s="948"/>
      <c r="AA73" s="948"/>
      <c r="AB73" s="948"/>
      <c r="AC73" s="948"/>
      <c r="AD73" s="948"/>
      <c r="AE73" s="948"/>
      <c r="AF73" s="810"/>
      <c r="AH73" s="738" t="s">
        <v>107</v>
      </c>
    </row>
    <row r="74" spans="1:34" s="87" customFormat="1" ht="15.75">
      <c r="A74" s="86"/>
      <c r="B74" s="88"/>
      <c r="C74" s="89"/>
      <c r="D74" s="89"/>
      <c r="E74" s="88"/>
      <c r="F74" s="89"/>
      <c r="G74" s="89"/>
      <c r="H74" s="176"/>
      <c r="I74" s="176"/>
      <c r="J74" s="176"/>
      <c r="N74" s="740"/>
      <c r="O74" s="740"/>
      <c r="P74" s="740"/>
      <c r="Q74" s="740"/>
      <c r="R74" s="740"/>
      <c r="S74" s="740"/>
      <c r="Z74" s="176"/>
      <c r="AA74" s="176"/>
      <c r="AB74" s="176"/>
      <c r="AC74" s="175"/>
      <c r="AD74" s="175"/>
      <c r="AE74" s="175"/>
      <c r="AF74" s="89"/>
    </row>
    <row r="75" spans="1:34" s="26" customFormat="1" ht="15.75">
      <c r="B75" s="27"/>
      <c r="C75" s="168"/>
      <c r="D75" s="168"/>
      <c r="E75" s="156"/>
      <c r="F75" s="156"/>
      <c r="G75" s="156"/>
      <c r="H75" s="156"/>
      <c r="I75" s="156"/>
      <c r="J75" s="156"/>
      <c r="K75" s="156"/>
      <c r="N75" s="254"/>
      <c r="O75" s="254"/>
      <c r="P75" s="254"/>
      <c r="Q75" s="254"/>
      <c r="R75" s="254"/>
      <c r="S75" s="254"/>
    </row>
    <row r="76" spans="1:34" s="26" customFormat="1" ht="15.75">
      <c r="B76" s="27"/>
      <c r="C76" s="168"/>
      <c r="D76" s="168"/>
      <c r="E76" s="156"/>
      <c r="F76" s="156"/>
      <c r="G76" s="156"/>
      <c r="H76" s="156"/>
      <c r="I76" s="156"/>
      <c r="J76" s="156"/>
      <c r="K76" s="156"/>
      <c r="N76" s="254"/>
      <c r="O76" s="254"/>
      <c r="P76" s="254"/>
      <c r="Q76" s="254"/>
      <c r="R76" s="254"/>
      <c r="S76" s="254"/>
    </row>
    <row r="77" spans="1:34" s="26" customFormat="1" ht="15.75">
      <c r="B77" s="27"/>
      <c r="C77" s="168"/>
      <c r="D77" s="168"/>
      <c r="E77" s="156"/>
      <c r="F77" s="156"/>
      <c r="G77" s="156"/>
      <c r="H77" s="156"/>
      <c r="I77" s="156"/>
      <c r="J77" s="156"/>
      <c r="K77" s="156"/>
      <c r="N77" s="254"/>
      <c r="O77" s="254"/>
      <c r="P77" s="254"/>
      <c r="Q77" s="254"/>
      <c r="R77" s="254"/>
      <c r="S77" s="254"/>
    </row>
    <row r="78" spans="1:34" s="26" customFormat="1" ht="15.75">
      <c r="B78" s="27"/>
      <c r="C78" s="168"/>
      <c r="D78" s="168"/>
      <c r="E78" s="156"/>
      <c r="F78" s="156"/>
      <c r="G78" s="156"/>
      <c r="H78" s="156"/>
      <c r="I78" s="156"/>
      <c r="J78" s="156"/>
      <c r="K78" s="156"/>
      <c r="N78" s="254"/>
      <c r="O78" s="254"/>
      <c r="P78" s="254"/>
      <c r="Q78" s="254"/>
      <c r="R78" s="254"/>
      <c r="S78" s="254"/>
    </row>
    <row r="79" spans="1:34" s="26" customFormat="1" ht="15.75">
      <c r="B79" s="27"/>
      <c r="C79" s="168"/>
      <c r="D79" s="168"/>
      <c r="E79" s="156"/>
      <c r="F79" s="156"/>
      <c r="G79" s="156"/>
      <c r="H79" s="156"/>
      <c r="I79" s="156"/>
      <c r="J79" s="156"/>
      <c r="K79" s="156"/>
      <c r="N79" s="254"/>
      <c r="O79" s="254"/>
      <c r="P79" s="254"/>
      <c r="Q79" s="254"/>
      <c r="R79" s="254"/>
      <c r="S79" s="254"/>
    </row>
    <row r="80" spans="1:34" s="26" customFormat="1" ht="15.75">
      <c r="B80" s="27"/>
      <c r="C80" s="168"/>
      <c r="D80" s="168"/>
      <c r="E80" s="156"/>
      <c r="F80" s="156"/>
      <c r="G80" s="156"/>
      <c r="H80" s="156"/>
      <c r="I80" s="156"/>
      <c r="J80" s="156"/>
      <c r="K80" s="156"/>
      <c r="N80" s="254"/>
      <c r="O80" s="254"/>
      <c r="P80" s="254"/>
      <c r="Q80" s="254"/>
      <c r="R80" s="254"/>
      <c r="S80" s="254"/>
    </row>
    <row r="81" spans="2:19" s="26" customFormat="1" ht="15.75">
      <c r="B81" s="27"/>
      <c r="C81" s="168"/>
      <c r="D81" s="168"/>
      <c r="E81" s="156"/>
      <c r="F81" s="156"/>
      <c r="G81" s="156"/>
      <c r="H81" s="156"/>
      <c r="I81" s="156"/>
      <c r="J81" s="156"/>
      <c r="K81" s="156"/>
      <c r="N81" s="254"/>
      <c r="O81" s="254"/>
      <c r="P81" s="254"/>
      <c r="Q81" s="254"/>
      <c r="R81" s="254"/>
      <c r="S81" s="254"/>
    </row>
    <row r="82" spans="2:19" s="26" customFormat="1" ht="15.75">
      <c r="B82" s="27"/>
      <c r="C82" s="168"/>
      <c r="D82" s="168"/>
      <c r="E82" s="156"/>
      <c r="F82" s="156"/>
      <c r="G82" s="156"/>
      <c r="H82" s="156"/>
      <c r="I82" s="156"/>
      <c r="J82" s="156"/>
      <c r="K82" s="156"/>
      <c r="N82" s="254"/>
      <c r="O82" s="254"/>
      <c r="P82" s="254"/>
      <c r="Q82" s="254"/>
      <c r="R82" s="254"/>
      <c r="S82" s="254"/>
    </row>
    <row r="83" spans="2:19" s="26" customFormat="1" ht="15.75">
      <c r="B83" s="27"/>
      <c r="C83" s="168"/>
      <c r="D83" s="168"/>
      <c r="E83" s="156"/>
      <c r="F83" s="156"/>
      <c r="G83" s="156"/>
      <c r="H83" s="156"/>
      <c r="I83" s="156"/>
      <c r="J83" s="156"/>
      <c r="K83" s="156"/>
      <c r="N83" s="254"/>
      <c r="O83" s="254"/>
      <c r="P83" s="254"/>
      <c r="Q83" s="254"/>
      <c r="R83" s="254"/>
      <c r="S83" s="254"/>
    </row>
    <row r="84" spans="2:19" s="26" customFormat="1" ht="15.75">
      <c r="B84" s="27"/>
      <c r="C84" s="168"/>
      <c r="D84" s="168"/>
      <c r="E84" s="156"/>
      <c r="F84" s="156"/>
      <c r="G84" s="156"/>
      <c r="H84" s="156"/>
      <c r="I84" s="156"/>
      <c r="J84" s="156"/>
      <c r="K84" s="156"/>
      <c r="N84" s="254"/>
      <c r="O84" s="254"/>
      <c r="P84" s="254"/>
      <c r="Q84" s="254"/>
      <c r="R84" s="254"/>
      <c r="S84" s="254"/>
    </row>
    <row r="85" spans="2:19" s="26" customFormat="1" ht="15.75">
      <c r="B85" s="27"/>
      <c r="C85" s="168"/>
      <c r="D85" s="168"/>
      <c r="E85" s="156"/>
      <c r="F85" s="156"/>
      <c r="G85" s="156"/>
      <c r="H85" s="156"/>
      <c r="I85" s="156"/>
      <c r="J85" s="156"/>
      <c r="K85" s="156"/>
      <c r="N85" s="254"/>
      <c r="O85" s="254"/>
      <c r="P85" s="254"/>
      <c r="Q85" s="254"/>
      <c r="R85" s="254"/>
      <c r="S85" s="254"/>
    </row>
    <row r="86" spans="2:19" s="26" customFormat="1" ht="15.75">
      <c r="B86" s="27"/>
      <c r="C86" s="168"/>
      <c r="D86" s="168"/>
      <c r="E86" s="156"/>
      <c r="F86" s="156"/>
      <c r="G86" s="156"/>
      <c r="H86" s="156"/>
      <c r="I86" s="156"/>
      <c r="J86" s="156"/>
      <c r="K86" s="156"/>
      <c r="N86" s="254"/>
      <c r="O86" s="254"/>
      <c r="P86" s="254"/>
      <c r="Q86" s="254"/>
      <c r="R86" s="254"/>
      <c r="S86" s="254"/>
    </row>
    <row r="87" spans="2:19" s="26" customFormat="1" ht="15.75">
      <c r="B87" s="27"/>
      <c r="C87" s="168"/>
      <c r="D87" s="168"/>
      <c r="E87" s="156"/>
      <c r="F87" s="156"/>
      <c r="G87" s="156"/>
      <c r="H87" s="156"/>
      <c r="I87" s="156"/>
      <c r="J87" s="156"/>
      <c r="K87" s="156"/>
      <c r="N87" s="254"/>
      <c r="O87" s="254"/>
      <c r="P87" s="254"/>
      <c r="Q87" s="254"/>
      <c r="R87" s="254"/>
      <c r="S87" s="254"/>
    </row>
    <row r="88" spans="2:19" s="26" customFormat="1" ht="15.75">
      <c r="B88" s="27"/>
      <c r="C88" s="168"/>
      <c r="D88" s="168"/>
      <c r="E88" s="156"/>
      <c r="F88" s="156"/>
      <c r="G88" s="156"/>
      <c r="H88" s="156"/>
      <c r="I88" s="156"/>
      <c r="J88" s="156"/>
      <c r="K88" s="156"/>
      <c r="N88" s="254"/>
      <c r="O88" s="254"/>
      <c r="P88" s="254"/>
      <c r="Q88" s="254"/>
      <c r="R88" s="254"/>
      <c r="S88" s="254"/>
    </row>
    <row r="89" spans="2:19" s="26" customFormat="1" ht="15.75">
      <c r="B89" s="27"/>
      <c r="C89" s="168"/>
      <c r="D89" s="168"/>
      <c r="E89" s="156"/>
      <c r="F89" s="156"/>
      <c r="G89" s="156"/>
      <c r="H89" s="156"/>
      <c r="I89" s="156"/>
      <c r="J89" s="156"/>
      <c r="K89" s="156"/>
      <c r="N89" s="254"/>
      <c r="O89" s="254"/>
      <c r="P89" s="254"/>
      <c r="Q89" s="254"/>
      <c r="R89" s="254"/>
      <c r="S89" s="254"/>
    </row>
    <row r="90" spans="2:19" s="26" customFormat="1" ht="15.75">
      <c r="B90" s="27"/>
      <c r="C90" s="168"/>
      <c r="D90" s="168"/>
      <c r="E90" s="156"/>
      <c r="F90" s="156"/>
      <c r="G90" s="156"/>
      <c r="H90" s="156"/>
      <c r="I90" s="156"/>
      <c r="J90" s="156"/>
      <c r="K90" s="156"/>
      <c r="N90" s="254"/>
      <c r="O90" s="254"/>
      <c r="P90" s="254"/>
      <c r="Q90" s="254"/>
      <c r="R90" s="254"/>
      <c r="S90" s="254"/>
    </row>
    <row r="91" spans="2:19" s="26" customFormat="1" ht="15.75">
      <c r="B91" s="27"/>
      <c r="C91" s="168"/>
      <c r="D91" s="168"/>
      <c r="E91" s="156"/>
      <c r="F91" s="156"/>
      <c r="G91" s="156"/>
      <c r="H91" s="156"/>
      <c r="I91" s="156"/>
      <c r="J91" s="156"/>
      <c r="K91" s="156"/>
      <c r="N91" s="254"/>
      <c r="O91" s="254"/>
      <c r="P91" s="254"/>
      <c r="Q91" s="254"/>
      <c r="R91" s="254"/>
      <c r="S91" s="254"/>
    </row>
    <row r="92" spans="2:19" s="26" customFormat="1" ht="15.75">
      <c r="B92" s="27"/>
      <c r="C92" s="168"/>
      <c r="D92" s="168"/>
      <c r="E92" s="156"/>
      <c r="F92" s="156"/>
      <c r="G92" s="156"/>
      <c r="H92" s="156"/>
      <c r="I92" s="156"/>
      <c r="J92" s="156"/>
      <c r="K92" s="156"/>
      <c r="N92" s="254"/>
      <c r="O92" s="254"/>
      <c r="P92" s="254"/>
      <c r="Q92" s="254"/>
      <c r="R92" s="254"/>
      <c r="S92" s="254"/>
    </row>
    <row r="93" spans="2:19" s="26" customFormat="1" ht="15.75">
      <c r="B93" s="27"/>
      <c r="C93" s="168"/>
      <c r="D93" s="168"/>
      <c r="E93" s="156"/>
      <c r="F93" s="156"/>
      <c r="G93" s="156"/>
      <c r="H93" s="156"/>
      <c r="I93" s="156"/>
      <c r="J93" s="156"/>
      <c r="K93" s="156"/>
      <c r="N93" s="254"/>
      <c r="O93" s="254"/>
      <c r="P93" s="254"/>
      <c r="Q93" s="254"/>
      <c r="R93" s="254"/>
      <c r="S93" s="254"/>
    </row>
    <row r="94" spans="2:19" s="26" customFormat="1" ht="15.75">
      <c r="B94" s="27"/>
      <c r="C94" s="168"/>
      <c r="D94" s="168"/>
      <c r="E94" s="156"/>
      <c r="F94" s="156"/>
      <c r="G94" s="156"/>
      <c r="H94" s="156"/>
      <c r="I94" s="156"/>
      <c r="J94" s="156"/>
      <c r="K94" s="156"/>
      <c r="N94" s="254"/>
      <c r="O94" s="254"/>
      <c r="P94" s="254"/>
      <c r="Q94" s="254"/>
      <c r="R94" s="254"/>
      <c r="S94" s="254"/>
    </row>
    <row r="95" spans="2:19" s="26" customFormat="1" ht="15.75">
      <c r="B95" s="27"/>
      <c r="C95" s="168"/>
      <c r="D95" s="168"/>
      <c r="E95" s="156"/>
      <c r="F95" s="156"/>
      <c r="G95" s="156"/>
      <c r="H95" s="156"/>
      <c r="I95" s="156"/>
      <c r="J95" s="156"/>
      <c r="K95" s="156"/>
      <c r="N95" s="254"/>
      <c r="O95" s="254"/>
      <c r="P95" s="254"/>
      <c r="Q95" s="254"/>
      <c r="R95" s="254"/>
      <c r="S95" s="254"/>
    </row>
    <row r="96" spans="2:19" s="26" customFormat="1" ht="15.75">
      <c r="B96" s="27"/>
      <c r="C96" s="168"/>
      <c r="D96" s="168"/>
      <c r="E96" s="156"/>
      <c r="F96" s="156"/>
      <c r="G96" s="156"/>
      <c r="H96" s="156"/>
      <c r="I96" s="156"/>
      <c r="J96" s="156"/>
      <c r="K96" s="156"/>
      <c r="N96" s="254"/>
      <c r="O96" s="254"/>
      <c r="P96" s="254"/>
      <c r="Q96" s="254"/>
      <c r="R96" s="254"/>
      <c r="S96" s="254"/>
    </row>
    <row r="97" spans="2:19" s="26" customFormat="1" ht="15.75">
      <c r="B97" s="27"/>
      <c r="C97" s="168"/>
      <c r="D97" s="168"/>
      <c r="E97" s="156"/>
      <c r="F97" s="156"/>
      <c r="G97" s="156"/>
      <c r="H97" s="156"/>
      <c r="I97" s="156"/>
      <c r="J97" s="156"/>
      <c r="K97" s="156"/>
      <c r="N97" s="254"/>
      <c r="O97" s="254"/>
      <c r="P97" s="254"/>
      <c r="Q97" s="254"/>
      <c r="R97" s="254"/>
      <c r="S97" s="254"/>
    </row>
    <row r="98" spans="2:19" s="26" customFormat="1" ht="15.75">
      <c r="B98" s="27"/>
      <c r="C98" s="168"/>
      <c r="D98" s="168"/>
      <c r="E98" s="156"/>
      <c r="F98" s="156"/>
      <c r="G98" s="156"/>
      <c r="H98" s="156"/>
      <c r="I98" s="156"/>
      <c r="J98" s="156"/>
      <c r="K98" s="156"/>
      <c r="N98" s="254"/>
      <c r="O98" s="254"/>
      <c r="P98" s="254"/>
      <c r="Q98" s="254"/>
      <c r="R98" s="254"/>
      <c r="S98" s="254"/>
    </row>
    <row r="99" spans="2:19" s="26" customFormat="1" ht="15.75">
      <c r="B99" s="27"/>
      <c r="C99" s="168"/>
      <c r="D99" s="168"/>
      <c r="E99" s="156"/>
      <c r="F99" s="156"/>
      <c r="G99" s="156"/>
      <c r="H99" s="156"/>
      <c r="I99" s="156"/>
      <c r="J99" s="156"/>
      <c r="K99" s="156"/>
      <c r="N99" s="254"/>
      <c r="O99" s="254"/>
      <c r="P99" s="254"/>
      <c r="Q99" s="254"/>
      <c r="R99" s="254"/>
      <c r="S99" s="254"/>
    </row>
    <row r="100" spans="2:19" s="26" customFormat="1" ht="15.75">
      <c r="B100" s="27"/>
      <c r="C100" s="168"/>
      <c r="D100" s="168"/>
      <c r="E100" s="156"/>
      <c r="F100" s="156"/>
      <c r="G100" s="156"/>
      <c r="H100" s="156"/>
      <c r="I100" s="156"/>
      <c r="J100" s="156"/>
      <c r="K100" s="156"/>
      <c r="N100" s="254"/>
      <c r="O100" s="254"/>
      <c r="P100" s="254"/>
      <c r="Q100" s="254"/>
      <c r="R100" s="254"/>
      <c r="S100" s="254"/>
    </row>
    <row r="101" spans="2:19" s="26" customFormat="1" ht="15.75">
      <c r="B101" s="27"/>
      <c r="C101" s="168"/>
      <c r="D101" s="168"/>
      <c r="E101" s="156"/>
      <c r="F101" s="156"/>
      <c r="G101" s="156"/>
      <c r="H101" s="156"/>
      <c r="I101" s="156"/>
      <c r="J101" s="156"/>
      <c r="K101" s="156"/>
      <c r="N101" s="254"/>
      <c r="O101" s="254"/>
      <c r="P101" s="254"/>
      <c r="Q101" s="254"/>
      <c r="R101" s="254"/>
      <c r="S101" s="254"/>
    </row>
    <row r="102" spans="2:19" s="26" customFormat="1" ht="15.75">
      <c r="B102" s="27"/>
      <c r="C102" s="168"/>
      <c r="D102" s="168"/>
      <c r="E102" s="156"/>
      <c r="F102" s="156"/>
      <c r="G102" s="156"/>
      <c r="H102" s="156"/>
      <c r="I102" s="156"/>
      <c r="J102" s="156"/>
      <c r="K102" s="156"/>
      <c r="N102" s="254"/>
      <c r="O102" s="254"/>
      <c r="P102" s="254"/>
      <c r="Q102" s="254"/>
      <c r="R102" s="254"/>
      <c r="S102" s="254"/>
    </row>
    <row r="103" spans="2:19" s="26" customFormat="1" ht="15.75">
      <c r="B103" s="27"/>
      <c r="C103" s="168"/>
      <c r="D103" s="168"/>
      <c r="E103" s="156"/>
      <c r="F103" s="156"/>
      <c r="G103" s="156"/>
      <c r="H103" s="156"/>
      <c r="I103" s="156"/>
      <c r="J103" s="156"/>
      <c r="K103" s="156"/>
      <c r="N103" s="254"/>
      <c r="O103" s="254"/>
      <c r="P103" s="254"/>
      <c r="Q103" s="254"/>
      <c r="R103" s="254"/>
      <c r="S103" s="254"/>
    </row>
    <row r="104" spans="2:19" s="26" customFormat="1" ht="15.75">
      <c r="B104" s="27"/>
      <c r="C104" s="168"/>
      <c r="D104" s="168"/>
      <c r="E104" s="156"/>
      <c r="F104" s="156"/>
      <c r="G104" s="156"/>
      <c r="H104" s="156"/>
      <c r="I104" s="156"/>
      <c r="J104" s="156"/>
      <c r="K104" s="156"/>
      <c r="N104" s="254"/>
      <c r="O104" s="254"/>
      <c r="P104" s="254"/>
      <c r="Q104" s="254"/>
      <c r="R104" s="254"/>
      <c r="S104" s="254"/>
    </row>
    <row r="105" spans="2:19" s="26" customFormat="1" ht="15.75">
      <c r="B105" s="27"/>
      <c r="C105" s="168"/>
      <c r="D105" s="168"/>
      <c r="E105" s="156"/>
      <c r="F105" s="156"/>
      <c r="G105" s="156"/>
      <c r="H105" s="156"/>
      <c r="I105" s="156"/>
      <c r="J105" s="156"/>
      <c r="K105" s="156"/>
      <c r="N105" s="254"/>
      <c r="O105" s="254"/>
      <c r="P105" s="254"/>
      <c r="Q105" s="254"/>
      <c r="R105" s="254"/>
      <c r="S105" s="254"/>
    </row>
    <row r="106" spans="2:19" s="26" customFormat="1" ht="15.75">
      <c r="B106" s="27"/>
      <c r="C106" s="168"/>
      <c r="D106" s="168"/>
      <c r="E106" s="156"/>
      <c r="F106" s="156"/>
      <c r="G106" s="156"/>
      <c r="H106" s="156"/>
      <c r="I106" s="156"/>
      <c r="J106" s="156"/>
      <c r="K106" s="156"/>
      <c r="N106" s="254"/>
      <c r="O106" s="254"/>
      <c r="P106" s="254"/>
      <c r="Q106" s="254"/>
      <c r="R106" s="254"/>
      <c r="S106" s="254"/>
    </row>
    <row r="107" spans="2:19" s="26" customFormat="1" ht="15.75">
      <c r="B107" s="27"/>
      <c r="C107" s="168"/>
      <c r="D107" s="168"/>
      <c r="E107" s="156"/>
      <c r="F107" s="156"/>
      <c r="G107" s="156"/>
      <c r="H107" s="156"/>
      <c r="I107" s="156"/>
      <c r="J107" s="156"/>
      <c r="K107" s="156"/>
      <c r="N107" s="254"/>
      <c r="O107" s="254"/>
      <c r="P107" s="254"/>
      <c r="Q107" s="254"/>
      <c r="R107" s="254"/>
      <c r="S107" s="254"/>
    </row>
    <row r="108" spans="2:19" s="26" customFormat="1" ht="15.75">
      <c r="B108" s="27"/>
      <c r="C108" s="168"/>
      <c r="D108" s="168"/>
      <c r="E108" s="156"/>
      <c r="F108" s="156"/>
      <c r="G108" s="156"/>
      <c r="H108" s="156"/>
      <c r="I108" s="156"/>
      <c r="J108" s="156"/>
      <c r="K108" s="156"/>
      <c r="N108" s="254"/>
      <c r="O108" s="254"/>
      <c r="P108" s="254"/>
      <c r="Q108" s="254"/>
      <c r="R108" s="254"/>
      <c r="S108" s="254"/>
    </row>
    <row r="109" spans="2:19" s="26" customFormat="1" ht="15.75">
      <c r="B109" s="27"/>
      <c r="C109" s="168"/>
      <c r="D109" s="168"/>
      <c r="E109" s="156"/>
      <c r="F109" s="156"/>
      <c r="G109" s="156"/>
      <c r="H109" s="156"/>
      <c r="I109" s="156"/>
      <c r="J109" s="156"/>
      <c r="K109" s="156"/>
      <c r="N109" s="254"/>
      <c r="O109" s="254"/>
      <c r="P109" s="254"/>
      <c r="Q109" s="254"/>
      <c r="R109" s="254"/>
      <c r="S109" s="254"/>
    </row>
    <row r="110" spans="2:19" s="26" customFormat="1" ht="15.75">
      <c r="B110" s="27"/>
      <c r="C110" s="168"/>
      <c r="D110" s="168"/>
      <c r="E110" s="156"/>
      <c r="F110" s="156"/>
      <c r="G110" s="156"/>
      <c r="H110" s="156"/>
      <c r="I110" s="156"/>
      <c r="J110" s="156"/>
      <c r="K110" s="156"/>
      <c r="N110" s="254"/>
      <c r="O110" s="254"/>
      <c r="P110" s="254"/>
      <c r="Q110" s="254"/>
      <c r="R110" s="254"/>
      <c r="S110" s="254"/>
    </row>
    <row r="111" spans="2:19" s="26" customFormat="1" ht="15.75">
      <c r="B111" s="27"/>
      <c r="C111" s="168"/>
      <c r="D111" s="168"/>
      <c r="E111" s="156"/>
      <c r="F111" s="156"/>
      <c r="G111" s="156"/>
      <c r="H111" s="156"/>
      <c r="I111" s="156"/>
      <c r="J111" s="156"/>
      <c r="K111" s="156"/>
      <c r="N111" s="254"/>
      <c r="O111" s="254"/>
      <c r="P111" s="254"/>
      <c r="Q111" s="254"/>
      <c r="R111" s="254"/>
      <c r="S111" s="254"/>
    </row>
    <row r="112" spans="2:19" s="26" customFormat="1" ht="15.75">
      <c r="B112" s="27"/>
      <c r="C112" s="168"/>
      <c r="D112" s="168"/>
      <c r="E112" s="156"/>
      <c r="F112" s="156"/>
      <c r="G112" s="156"/>
      <c r="H112" s="156"/>
      <c r="I112" s="156"/>
      <c r="J112" s="156"/>
      <c r="K112" s="156"/>
      <c r="N112" s="254"/>
      <c r="O112" s="254"/>
      <c r="P112" s="254"/>
      <c r="Q112" s="254"/>
      <c r="R112" s="254"/>
      <c r="S112" s="254"/>
    </row>
    <row r="113" spans="2:19" s="26" customFormat="1" ht="15.75">
      <c r="B113" s="27"/>
      <c r="C113" s="168"/>
      <c r="D113" s="168"/>
      <c r="E113" s="156"/>
      <c r="F113" s="156"/>
      <c r="G113" s="156"/>
      <c r="H113" s="156"/>
      <c r="I113" s="156"/>
      <c r="J113" s="156"/>
      <c r="K113" s="156"/>
      <c r="N113" s="254"/>
      <c r="O113" s="254"/>
      <c r="P113" s="254"/>
      <c r="Q113" s="254"/>
      <c r="R113" s="254"/>
      <c r="S113" s="254"/>
    </row>
    <row r="114" spans="2:19" s="26" customFormat="1" ht="15.75">
      <c r="B114" s="27"/>
      <c r="C114" s="168"/>
      <c r="D114" s="168"/>
      <c r="E114" s="156"/>
      <c r="F114" s="156"/>
      <c r="G114" s="156"/>
      <c r="H114" s="156"/>
      <c r="I114" s="156"/>
      <c r="J114" s="156"/>
      <c r="K114" s="156"/>
      <c r="N114" s="254"/>
      <c r="O114" s="254"/>
      <c r="P114" s="254"/>
      <c r="Q114" s="254"/>
      <c r="R114" s="254"/>
      <c r="S114" s="254"/>
    </row>
    <row r="115" spans="2:19" s="26" customFormat="1" ht="15.75">
      <c r="B115" s="27"/>
      <c r="C115" s="168"/>
      <c r="D115" s="168"/>
      <c r="E115" s="156"/>
      <c r="F115" s="156"/>
      <c r="G115" s="156"/>
      <c r="H115" s="156"/>
      <c r="I115" s="156"/>
      <c r="J115" s="156"/>
      <c r="K115" s="156"/>
      <c r="N115" s="254"/>
      <c r="O115" s="254"/>
      <c r="P115" s="254"/>
      <c r="Q115" s="254"/>
      <c r="R115" s="254"/>
      <c r="S115" s="254"/>
    </row>
    <row r="116" spans="2:19" s="26" customFormat="1" ht="15.75">
      <c r="B116" s="27"/>
      <c r="C116" s="168"/>
      <c r="D116" s="168"/>
      <c r="E116" s="156"/>
      <c r="F116" s="156"/>
      <c r="G116" s="156"/>
      <c r="H116" s="156"/>
      <c r="I116" s="156"/>
      <c r="J116" s="156"/>
      <c r="K116" s="156"/>
      <c r="N116" s="254"/>
      <c r="O116" s="254"/>
      <c r="P116" s="254"/>
      <c r="Q116" s="254"/>
      <c r="R116" s="254"/>
      <c r="S116" s="254"/>
    </row>
    <row r="117" spans="2:19" s="26" customFormat="1" ht="15.75">
      <c r="B117" s="27"/>
      <c r="C117" s="168"/>
      <c r="D117" s="168"/>
      <c r="E117" s="156"/>
      <c r="F117" s="156"/>
      <c r="G117" s="156"/>
      <c r="H117" s="156"/>
      <c r="I117" s="156"/>
      <c r="J117" s="156"/>
      <c r="K117" s="156"/>
      <c r="N117" s="254"/>
      <c r="O117" s="254"/>
      <c r="P117" s="254"/>
      <c r="Q117" s="254"/>
      <c r="R117" s="254"/>
      <c r="S117" s="254"/>
    </row>
    <row r="118" spans="2:19" s="26" customFormat="1" ht="15.75">
      <c r="B118" s="27"/>
      <c r="C118" s="168"/>
      <c r="D118" s="168"/>
      <c r="E118" s="156"/>
      <c r="F118" s="156"/>
      <c r="G118" s="156"/>
      <c r="H118" s="156"/>
      <c r="I118" s="156"/>
      <c r="J118" s="156"/>
      <c r="K118" s="156"/>
      <c r="N118" s="254"/>
      <c r="O118" s="254"/>
      <c r="P118" s="254"/>
      <c r="Q118" s="254"/>
      <c r="R118" s="254"/>
      <c r="S118" s="254"/>
    </row>
    <row r="119" spans="2:19" s="26" customFormat="1" ht="15.75">
      <c r="B119" s="27"/>
      <c r="C119" s="168"/>
      <c r="D119" s="168"/>
      <c r="E119" s="156"/>
      <c r="F119" s="156"/>
      <c r="G119" s="156"/>
      <c r="H119" s="156"/>
      <c r="I119" s="156"/>
      <c r="J119" s="156"/>
      <c r="K119" s="156"/>
      <c r="N119" s="254"/>
      <c r="O119" s="254"/>
      <c r="P119" s="254"/>
      <c r="Q119" s="254"/>
      <c r="R119" s="254"/>
      <c r="S119" s="254"/>
    </row>
    <row r="120" spans="2:19" s="26" customFormat="1" ht="15.75">
      <c r="B120" s="27"/>
      <c r="C120" s="168"/>
      <c r="D120" s="168"/>
      <c r="E120" s="156"/>
      <c r="F120" s="156"/>
      <c r="G120" s="156"/>
      <c r="H120" s="156"/>
      <c r="I120" s="156"/>
      <c r="J120" s="156"/>
      <c r="K120" s="156"/>
      <c r="N120" s="254"/>
      <c r="O120" s="254"/>
      <c r="P120" s="254"/>
      <c r="Q120" s="254"/>
      <c r="R120" s="254"/>
      <c r="S120" s="254"/>
    </row>
    <row r="121" spans="2:19" s="26" customFormat="1" ht="15.75">
      <c r="B121" s="27"/>
      <c r="C121" s="168"/>
      <c r="D121" s="168"/>
      <c r="E121" s="156"/>
      <c r="F121" s="156"/>
      <c r="G121" s="156"/>
      <c r="H121" s="156"/>
      <c r="I121" s="156"/>
      <c r="J121" s="156"/>
      <c r="K121" s="156"/>
      <c r="N121" s="254"/>
      <c r="O121" s="254"/>
      <c r="P121" s="254"/>
      <c r="Q121" s="254"/>
      <c r="R121" s="254"/>
      <c r="S121" s="254"/>
    </row>
    <row r="122" spans="2:19" s="26" customFormat="1" ht="15.75">
      <c r="B122" s="27"/>
      <c r="C122" s="168"/>
      <c r="D122" s="168"/>
      <c r="E122" s="156"/>
      <c r="F122" s="156"/>
      <c r="G122" s="156"/>
      <c r="H122" s="156"/>
      <c r="I122" s="156"/>
      <c r="J122" s="156"/>
      <c r="K122" s="156"/>
      <c r="N122" s="254"/>
      <c r="O122" s="254"/>
      <c r="P122" s="254"/>
      <c r="Q122" s="254"/>
      <c r="R122" s="254"/>
      <c r="S122" s="254"/>
    </row>
    <row r="123" spans="2:19" s="26" customFormat="1" ht="15.75">
      <c r="B123" s="27"/>
      <c r="C123" s="168"/>
      <c r="D123" s="168"/>
      <c r="E123" s="156"/>
      <c r="F123" s="156"/>
      <c r="G123" s="156"/>
      <c r="H123" s="156"/>
      <c r="I123" s="156"/>
      <c r="J123" s="156"/>
      <c r="K123" s="156"/>
      <c r="N123" s="254"/>
      <c r="O123" s="254"/>
      <c r="P123" s="254"/>
      <c r="Q123" s="254"/>
      <c r="R123" s="254"/>
      <c r="S123" s="254"/>
    </row>
    <row r="124" spans="2:19" s="26" customFormat="1" ht="15.75">
      <c r="B124" s="27"/>
      <c r="C124" s="168"/>
      <c r="D124" s="168"/>
      <c r="E124" s="156"/>
      <c r="F124" s="156"/>
      <c r="G124" s="156"/>
      <c r="H124" s="156"/>
      <c r="I124" s="156"/>
      <c r="J124" s="156"/>
      <c r="K124" s="156"/>
      <c r="N124" s="254"/>
      <c r="O124" s="254"/>
      <c r="P124" s="254"/>
      <c r="Q124" s="254"/>
      <c r="R124" s="254"/>
      <c r="S124" s="254"/>
    </row>
    <row r="125" spans="2:19" s="26" customFormat="1" ht="15.75">
      <c r="B125" s="27"/>
      <c r="C125" s="168"/>
      <c r="D125" s="168"/>
      <c r="E125" s="156"/>
      <c r="F125" s="156"/>
      <c r="G125" s="156"/>
      <c r="H125" s="156"/>
      <c r="I125" s="156"/>
      <c r="J125" s="156"/>
      <c r="K125" s="156"/>
      <c r="N125" s="254"/>
      <c r="O125" s="254"/>
      <c r="P125" s="254"/>
      <c r="Q125" s="254"/>
      <c r="R125" s="254"/>
      <c r="S125" s="254"/>
    </row>
    <row r="126" spans="2:19" s="26" customFormat="1" ht="15.75">
      <c r="B126" s="27"/>
      <c r="C126" s="168"/>
      <c r="D126" s="168"/>
      <c r="E126" s="156"/>
      <c r="F126" s="156"/>
      <c r="G126" s="156"/>
      <c r="H126" s="156"/>
      <c r="I126" s="156"/>
      <c r="J126" s="156"/>
      <c r="K126" s="156"/>
      <c r="N126" s="254"/>
      <c r="O126" s="254"/>
      <c r="P126" s="254"/>
      <c r="Q126" s="254"/>
      <c r="R126" s="254"/>
      <c r="S126" s="254"/>
    </row>
    <row r="127" spans="2:19" s="26" customFormat="1" ht="15.75">
      <c r="B127" s="27"/>
      <c r="C127" s="168"/>
      <c r="D127" s="168"/>
      <c r="E127" s="156"/>
      <c r="F127" s="156"/>
      <c r="G127" s="156"/>
      <c r="H127" s="156"/>
      <c r="I127" s="156"/>
      <c r="J127" s="156"/>
      <c r="K127" s="156"/>
      <c r="N127" s="254"/>
      <c r="O127" s="254"/>
      <c r="P127" s="254"/>
      <c r="Q127" s="254"/>
      <c r="R127" s="254"/>
      <c r="S127" s="254"/>
    </row>
    <row r="128" spans="2:19" s="26" customFormat="1" ht="15.75">
      <c r="B128" s="27"/>
      <c r="C128" s="168"/>
      <c r="D128" s="168"/>
      <c r="E128" s="156"/>
      <c r="F128" s="156"/>
      <c r="G128" s="156"/>
      <c r="H128" s="156"/>
      <c r="I128" s="156"/>
      <c r="J128" s="156"/>
      <c r="K128" s="156"/>
      <c r="N128" s="254"/>
      <c r="O128" s="254"/>
      <c r="P128" s="254"/>
      <c r="Q128" s="254"/>
      <c r="R128" s="254"/>
      <c r="S128" s="254"/>
    </row>
    <row r="129" spans="2:19" s="26" customFormat="1" ht="15.75">
      <c r="B129" s="27"/>
      <c r="C129" s="168"/>
      <c r="D129" s="168"/>
      <c r="E129" s="156"/>
      <c r="F129" s="156"/>
      <c r="G129" s="156"/>
      <c r="H129" s="156"/>
      <c r="I129" s="156"/>
      <c r="J129" s="156"/>
      <c r="K129" s="156"/>
      <c r="N129" s="254"/>
      <c r="O129" s="254"/>
      <c r="P129" s="254"/>
      <c r="Q129" s="254"/>
      <c r="R129" s="254"/>
      <c r="S129" s="254"/>
    </row>
    <row r="130" spans="2:19" s="26" customFormat="1" ht="15.75">
      <c r="B130" s="27"/>
      <c r="C130" s="168"/>
      <c r="D130" s="168"/>
      <c r="E130" s="156"/>
      <c r="F130" s="156"/>
      <c r="G130" s="156"/>
      <c r="H130" s="156"/>
      <c r="I130" s="156"/>
      <c r="J130" s="156"/>
      <c r="K130" s="156"/>
      <c r="N130" s="254"/>
      <c r="O130" s="254"/>
      <c r="P130" s="254"/>
      <c r="Q130" s="254"/>
      <c r="R130" s="254"/>
      <c r="S130" s="254"/>
    </row>
    <row r="131" spans="2:19" s="26" customFormat="1" ht="15.75">
      <c r="B131" s="27"/>
      <c r="C131" s="168"/>
      <c r="D131" s="168"/>
      <c r="E131" s="156"/>
      <c r="F131" s="156"/>
      <c r="G131" s="156"/>
      <c r="H131" s="156"/>
      <c r="I131" s="156"/>
      <c r="J131" s="156"/>
      <c r="K131" s="156"/>
      <c r="N131" s="254"/>
      <c r="O131" s="254"/>
      <c r="P131" s="254"/>
      <c r="Q131" s="254"/>
      <c r="R131" s="254"/>
      <c r="S131" s="254"/>
    </row>
    <row r="132" spans="2:19" s="26" customFormat="1" ht="15.75">
      <c r="B132" s="27"/>
      <c r="C132" s="168"/>
      <c r="D132" s="168"/>
      <c r="E132" s="156"/>
      <c r="F132" s="156"/>
      <c r="G132" s="156"/>
      <c r="H132" s="156"/>
      <c r="I132" s="156"/>
      <c r="J132" s="156"/>
      <c r="K132" s="156"/>
      <c r="N132" s="254"/>
      <c r="O132" s="254"/>
      <c r="P132" s="254"/>
      <c r="Q132" s="254"/>
      <c r="R132" s="254"/>
      <c r="S132" s="254"/>
    </row>
    <row r="133" spans="2:19" s="26" customFormat="1" ht="15.75">
      <c r="B133" s="27"/>
      <c r="C133" s="168"/>
      <c r="D133" s="168"/>
      <c r="E133" s="156"/>
      <c r="F133" s="156"/>
      <c r="G133" s="156"/>
      <c r="H133" s="156"/>
      <c r="I133" s="156"/>
      <c r="J133" s="156"/>
      <c r="K133" s="156"/>
      <c r="N133" s="254"/>
      <c r="O133" s="254"/>
      <c r="P133" s="254"/>
      <c r="Q133" s="254"/>
      <c r="R133" s="254"/>
      <c r="S133" s="254"/>
    </row>
    <row r="134" spans="2:19" s="26" customFormat="1" ht="15.75">
      <c r="B134" s="27"/>
      <c r="C134" s="168"/>
      <c r="D134" s="168"/>
      <c r="E134" s="156"/>
      <c r="F134" s="156"/>
      <c r="G134" s="156"/>
      <c r="H134" s="156"/>
      <c r="I134" s="156"/>
      <c r="J134" s="156"/>
      <c r="K134" s="156"/>
      <c r="N134" s="254"/>
      <c r="O134" s="254"/>
      <c r="P134" s="254"/>
      <c r="Q134" s="254"/>
      <c r="R134" s="254"/>
      <c r="S134" s="254"/>
    </row>
    <row r="135" spans="2:19" s="26" customFormat="1" ht="15.75">
      <c r="B135" s="27"/>
      <c r="C135" s="168"/>
      <c r="D135" s="168"/>
      <c r="E135" s="156"/>
      <c r="F135" s="156"/>
      <c r="G135" s="156"/>
      <c r="H135" s="156"/>
      <c r="I135" s="156"/>
      <c r="J135" s="156"/>
      <c r="K135" s="156"/>
      <c r="N135" s="254"/>
      <c r="O135" s="254"/>
      <c r="P135" s="254"/>
      <c r="Q135" s="254"/>
      <c r="R135" s="254"/>
      <c r="S135" s="254"/>
    </row>
    <row r="136" spans="2:19" s="26" customFormat="1" ht="15.75">
      <c r="B136" s="27"/>
      <c r="C136" s="168"/>
      <c r="D136" s="168"/>
      <c r="E136" s="156"/>
      <c r="F136" s="156"/>
      <c r="G136" s="156"/>
      <c r="H136" s="156"/>
      <c r="I136" s="156"/>
      <c r="J136" s="156"/>
      <c r="K136" s="156"/>
      <c r="N136" s="254"/>
      <c r="O136" s="254"/>
      <c r="P136" s="254"/>
      <c r="Q136" s="254"/>
      <c r="R136" s="254"/>
      <c r="S136" s="254"/>
    </row>
    <row r="137" spans="2:19" s="26" customFormat="1" ht="15.75">
      <c r="B137" s="27"/>
      <c r="C137" s="168"/>
      <c r="D137" s="168"/>
      <c r="E137" s="156"/>
      <c r="F137" s="156"/>
      <c r="G137" s="156"/>
      <c r="H137" s="156"/>
      <c r="I137" s="156"/>
      <c r="J137" s="156"/>
      <c r="K137" s="156"/>
      <c r="N137" s="254"/>
      <c r="O137" s="254"/>
      <c r="P137" s="254"/>
      <c r="Q137" s="254"/>
      <c r="R137" s="254"/>
      <c r="S137" s="254"/>
    </row>
    <row r="138" spans="2:19" s="26" customFormat="1" ht="15.75">
      <c r="B138" s="27"/>
      <c r="C138" s="168"/>
      <c r="D138" s="168"/>
      <c r="E138" s="156"/>
      <c r="F138" s="156"/>
      <c r="G138" s="156"/>
      <c r="H138" s="156"/>
      <c r="I138" s="156"/>
      <c r="J138" s="156"/>
      <c r="K138" s="156"/>
      <c r="N138" s="254"/>
      <c r="O138" s="254"/>
      <c r="P138" s="254"/>
      <c r="Q138" s="254"/>
      <c r="R138" s="254"/>
      <c r="S138" s="254"/>
    </row>
    <row r="139" spans="2:19" s="26" customFormat="1" ht="15.75">
      <c r="B139" s="27"/>
      <c r="C139" s="168"/>
      <c r="D139" s="168"/>
      <c r="E139" s="156"/>
      <c r="F139" s="156"/>
      <c r="G139" s="156"/>
      <c r="H139" s="156"/>
      <c r="I139" s="156"/>
      <c r="J139" s="156"/>
      <c r="K139" s="156"/>
      <c r="N139" s="254"/>
      <c r="O139" s="254"/>
      <c r="P139" s="254"/>
      <c r="Q139" s="254"/>
      <c r="R139" s="254"/>
      <c r="S139" s="254"/>
    </row>
    <row r="140" spans="2:19" s="26" customFormat="1" ht="15.75">
      <c r="B140" s="27"/>
      <c r="C140" s="168"/>
      <c r="D140" s="168"/>
      <c r="E140" s="156"/>
      <c r="F140" s="156"/>
      <c r="G140" s="156"/>
      <c r="H140" s="156"/>
      <c r="I140" s="156"/>
      <c r="J140" s="156"/>
      <c r="K140" s="156"/>
      <c r="N140" s="254"/>
      <c r="O140" s="254"/>
      <c r="P140" s="254"/>
      <c r="Q140" s="254"/>
      <c r="R140" s="254"/>
      <c r="S140" s="254"/>
    </row>
    <row r="141" spans="2:19" s="26" customFormat="1" ht="15.75">
      <c r="B141" s="27"/>
      <c r="C141" s="168"/>
      <c r="D141" s="168"/>
      <c r="E141" s="156"/>
      <c r="F141" s="156"/>
      <c r="G141" s="156"/>
      <c r="H141" s="156"/>
      <c r="I141" s="156"/>
      <c r="J141" s="156"/>
      <c r="K141" s="156"/>
      <c r="N141" s="254"/>
      <c r="O141" s="254"/>
      <c r="P141" s="254"/>
      <c r="Q141" s="254"/>
      <c r="R141" s="254"/>
      <c r="S141" s="254"/>
    </row>
    <row r="142" spans="2:19" s="26" customFormat="1" ht="15.75">
      <c r="B142" s="27"/>
      <c r="C142" s="168"/>
      <c r="D142" s="168"/>
      <c r="E142" s="156"/>
      <c r="F142" s="156"/>
      <c r="G142" s="156"/>
      <c r="H142" s="156"/>
      <c r="I142" s="156"/>
      <c r="J142" s="156"/>
      <c r="K142" s="156"/>
      <c r="N142" s="254"/>
      <c r="O142" s="254"/>
      <c r="P142" s="254"/>
      <c r="Q142" s="254"/>
      <c r="R142" s="254"/>
      <c r="S142" s="254"/>
    </row>
    <row r="143" spans="2:19" s="26" customFormat="1" ht="15.75">
      <c r="B143" s="27"/>
      <c r="C143" s="168"/>
      <c r="D143" s="168"/>
      <c r="E143" s="156"/>
      <c r="F143" s="156"/>
      <c r="G143" s="156"/>
      <c r="H143" s="156"/>
      <c r="I143" s="156"/>
      <c r="J143" s="156"/>
      <c r="K143" s="156"/>
      <c r="N143" s="254"/>
      <c r="O143" s="254"/>
      <c r="P143" s="254"/>
      <c r="Q143" s="254"/>
      <c r="R143" s="254"/>
      <c r="S143" s="254"/>
    </row>
    <row r="144" spans="2:19" s="26" customFormat="1" ht="15.75">
      <c r="B144" s="27"/>
      <c r="C144" s="168"/>
      <c r="D144" s="168"/>
      <c r="E144" s="156"/>
      <c r="F144" s="156"/>
      <c r="G144" s="156"/>
      <c r="H144" s="156"/>
      <c r="I144" s="156"/>
      <c r="J144" s="156"/>
      <c r="K144" s="156"/>
      <c r="N144" s="254"/>
      <c r="O144" s="254"/>
      <c r="P144" s="254"/>
      <c r="Q144" s="254"/>
      <c r="R144" s="254"/>
      <c r="S144" s="254"/>
    </row>
    <row r="145" spans="2:19" s="26" customFormat="1" ht="15.75">
      <c r="B145" s="27"/>
      <c r="C145" s="168"/>
      <c r="D145" s="168"/>
      <c r="E145" s="156"/>
      <c r="F145" s="156"/>
      <c r="G145" s="156"/>
      <c r="H145" s="156"/>
      <c r="I145" s="156"/>
      <c r="J145" s="156"/>
      <c r="K145" s="156"/>
      <c r="N145" s="254"/>
      <c r="O145" s="254"/>
      <c r="P145" s="254"/>
      <c r="Q145" s="254"/>
      <c r="R145" s="254"/>
      <c r="S145" s="254"/>
    </row>
    <row r="146" spans="2:19" s="26" customFormat="1" ht="15.75">
      <c r="B146" s="27"/>
      <c r="C146" s="168"/>
      <c r="D146" s="168"/>
      <c r="E146" s="156"/>
      <c r="F146" s="156"/>
      <c r="G146" s="156"/>
      <c r="H146" s="156"/>
      <c r="I146" s="156"/>
      <c r="J146" s="156"/>
      <c r="K146" s="156"/>
      <c r="N146" s="254"/>
      <c r="O146" s="254"/>
      <c r="P146" s="254"/>
      <c r="Q146" s="254"/>
      <c r="R146" s="254"/>
      <c r="S146" s="254"/>
    </row>
    <row r="147" spans="2:19" s="26" customFormat="1" ht="15.75">
      <c r="B147" s="27"/>
      <c r="C147" s="168"/>
      <c r="D147" s="168"/>
      <c r="E147" s="156"/>
      <c r="F147" s="156"/>
      <c r="G147" s="156"/>
      <c r="H147" s="156"/>
      <c r="I147" s="156"/>
      <c r="J147" s="156"/>
      <c r="K147" s="156"/>
      <c r="N147" s="254"/>
      <c r="O147" s="254"/>
      <c r="P147" s="254"/>
      <c r="Q147" s="254"/>
      <c r="R147" s="254"/>
      <c r="S147" s="254"/>
    </row>
    <row r="148" spans="2:19" s="26" customFormat="1" ht="15.75">
      <c r="B148" s="27"/>
      <c r="C148" s="168"/>
      <c r="D148" s="168"/>
      <c r="E148" s="156"/>
      <c r="F148" s="156"/>
      <c r="G148" s="156"/>
      <c r="H148" s="156"/>
      <c r="I148" s="156"/>
      <c r="J148" s="156"/>
      <c r="K148" s="156"/>
      <c r="N148" s="254"/>
      <c r="O148" s="254"/>
      <c r="P148" s="254"/>
      <c r="Q148" s="254"/>
      <c r="R148" s="254"/>
      <c r="S148" s="254"/>
    </row>
    <row r="149" spans="2:19" s="26" customFormat="1" ht="15.75">
      <c r="B149" s="27"/>
      <c r="C149" s="168"/>
      <c r="D149" s="168"/>
      <c r="E149" s="156"/>
      <c r="F149" s="156"/>
      <c r="G149" s="156"/>
      <c r="H149" s="156"/>
      <c r="I149" s="156"/>
      <c r="J149" s="156"/>
      <c r="K149" s="156"/>
      <c r="N149" s="254"/>
      <c r="O149" s="254"/>
      <c r="P149" s="254"/>
      <c r="Q149" s="254"/>
      <c r="R149" s="254"/>
      <c r="S149" s="254"/>
    </row>
    <row r="150" spans="2:19" s="26" customFormat="1" ht="15.75">
      <c r="B150" s="27"/>
      <c r="C150" s="168"/>
      <c r="D150" s="168"/>
      <c r="E150" s="156"/>
      <c r="F150" s="156"/>
      <c r="G150" s="156"/>
      <c r="H150" s="156"/>
      <c r="I150" s="156"/>
      <c r="J150" s="156"/>
      <c r="K150" s="156"/>
      <c r="N150" s="254"/>
      <c r="O150" s="254"/>
      <c r="P150" s="254"/>
      <c r="Q150" s="254"/>
      <c r="R150" s="254"/>
      <c r="S150" s="254"/>
    </row>
    <row r="151" spans="2:19" s="26" customFormat="1" ht="15.75">
      <c r="B151" s="27"/>
      <c r="C151" s="168"/>
      <c r="D151" s="168"/>
      <c r="E151" s="156"/>
      <c r="F151" s="156"/>
      <c r="G151" s="156"/>
      <c r="H151" s="156"/>
      <c r="I151" s="156"/>
      <c r="J151" s="156"/>
      <c r="K151" s="156"/>
      <c r="N151" s="254"/>
      <c r="O151" s="254"/>
      <c r="P151" s="254"/>
      <c r="Q151" s="254"/>
      <c r="R151" s="254"/>
      <c r="S151" s="254"/>
    </row>
    <row r="152" spans="2:19" s="26" customFormat="1" ht="15.75">
      <c r="B152" s="27"/>
      <c r="C152" s="168"/>
      <c r="D152" s="168"/>
      <c r="E152" s="156"/>
      <c r="F152" s="156"/>
      <c r="G152" s="156"/>
      <c r="H152" s="156"/>
      <c r="I152" s="156"/>
      <c r="J152" s="156"/>
      <c r="K152" s="156"/>
      <c r="N152" s="254"/>
      <c r="O152" s="254"/>
      <c r="P152" s="254"/>
      <c r="Q152" s="254"/>
      <c r="R152" s="254"/>
      <c r="S152" s="254"/>
    </row>
    <row r="153" spans="2:19" s="26" customFormat="1" ht="15.75">
      <c r="B153" s="27"/>
      <c r="C153" s="168"/>
      <c r="D153" s="168"/>
      <c r="E153" s="156"/>
      <c r="F153" s="156"/>
      <c r="G153" s="156"/>
      <c r="H153" s="156"/>
      <c r="I153" s="156"/>
      <c r="J153" s="156"/>
      <c r="K153" s="156"/>
      <c r="N153" s="254"/>
      <c r="O153" s="254"/>
      <c r="P153" s="254"/>
      <c r="Q153" s="254"/>
      <c r="R153" s="254"/>
      <c r="S153" s="254"/>
    </row>
    <row r="154" spans="2:19" s="26" customFormat="1" ht="15.75">
      <c r="B154" s="27"/>
      <c r="C154" s="168"/>
      <c r="D154" s="168"/>
      <c r="E154" s="156"/>
      <c r="F154" s="156"/>
      <c r="G154" s="156"/>
      <c r="H154" s="156"/>
      <c r="I154" s="156"/>
      <c r="J154" s="156"/>
      <c r="K154" s="156"/>
      <c r="N154" s="254"/>
      <c r="O154" s="254"/>
      <c r="P154" s="254"/>
      <c r="Q154" s="254"/>
      <c r="R154" s="254"/>
      <c r="S154" s="254"/>
    </row>
    <row r="155" spans="2:19" s="26" customFormat="1" ht="15.75">
      <c r="B155" s="27"/>
      <c r="C155" s="168"/>
      <c r="D155" s="168"/>
      <c r="E155" s="156"/>
      <c r="F155" s="156"/>
      <c r="G155" s="156"/>
      <c r="H155" s="156"/>
      <c r="I155" s="156"/>
      <c r="J155" s="156"/>
      <c r="K155" s="156"/>
      <c r="N155" s="254"/>
      <c r="O155" s="254"/>
      <c r="P155" s="254"/>
      <c r="Q155" s="254"/>
      <c r="R155" s="254"/>
      <c r="S155" s="254"/>
    </row>
    <row r="156" spans="2:19" s="26" customFormat="1" ht="15.75">
      <c r="B156" s="27"/>
      <c r="C156" s="168"/>
      <c r="D156" s="168"/>
      <c r="E156" s="156"/>
      <c r="F156" s="156"/>
      <c r="G156" s="156"/>
      <c r="H156" s="156"/>
      <c r="I156" s="156"/>
      <c r="J156" s="156"/>
      <c r="K156" s="156"/>
      <c r="N156" s="254"/>
      <c r="O156" s="254"/>
      <c r="P156" s="254"/>
      <c r="Q156" s="254"/>
      <c r="R156" s="254"/>
      <c r="S156" s="254"/>
    </row>
    <row r="157" spans="2:19" s="26" customFormat="1" ht="15.75">
      <c r="B157" s="27"/>
      <c r="C157" s="168"/>
      <c r="D157" s="168"/>
      <c r="E157" s="156"/>
      <c r="F157" s="156"/>
      <c r="G157" s="156"/>
      <c r="H157" s="156"/>
      <c r="I157" s="156"/>
      <c r="J157" s="156"/>
      <c r="K157" s="156"/>
      <c r="N157" s="254"/>
      <c r="O157" s="254"/>
      <c r="P157" s="254"/>
      <c r="Q157" s="254"/>
      <c r="R157" s="254"/>
      <c r="S157" s="254"/>
    </row>
    <row r="158" spans="2:19" s="26" customFormat="1" ht="15.75">
      <c r="B158" s="27"/>
      <c r="C158" s="168"/>
      <c r="D158" s="168"/>
      <c r="E158" s="156"/>
      <c r="F158" s="156"/>
      <c r="G158" s="156"/>
      <c r="H158" s="156"/>
      <c r="I158" s="156"/>
      <c r="J158" s="156"/>
      <c r="K158" s="156"/>
      <c r="N158" s="254"/>
      <c r="O158" s="254"/>
      <c r="P158" s="254"/>
      <c r="Q158" s="254"/>
      <c r="R158" s="254"/>
      <c r="S158" s="254"/>
    </row>
    <row r="159" spans="2:19" s="26" customFormat="1" ht="15.75">
      <c r="B159" s="27"/>
      <c r="C159" s="168"/>
      <c r="D159" s="168"/>
      <c r="E159" s="156"/>
      <c r="F159" s="156"/>
      <c r="G159" s="156"/>
      <c r="H159" s="156"/>
      <c r="I159" s="156"/>
      <c r="J159" s="156"/>
      <c r="K159" s="156"/>
      <c r="N159" s="254"/>
      <c r="O159" s="254"/>
      <c r="P159" s="254"/>
      <c r="Q159" s="254"/>
      <c r="R159" s="254"/>
      <c r="S159" s="254"/>
    </row>
    <row r="160" spans="2:19" s="26" customFormat="1" ht="15.75">
      <c r="B160" s="27"/>
      <c r="C160" s="168"/>
      <c r="D160" s="168"/>
      <c r="E160" s="156"/>
      <c r="F160" s="156"/>
      <c r="G160" s="156"/>
      <c r="H160" s="156"/>
      <c r="I160" s="156"/>
      <c r="J160" s="156"/>
      <c r="K160" s="156"/>
      <c r="N160" s="254"/>
      <c r="O160" s="254"/>
      <c r="P160" s="254"/>
      <c r="Q160" s="254"/>
      <c r="R160" s="254"/>
      <c r="S160" s="254"/>
    </row>
    <row r="161" spans="2:19" s="26" customFormat="1" ht="15.75">
      <c r="B161" s="27"/>
      <c r="C161" s="168"/>
      <c r="D161" s="168"/>
      <c r="E161" s="156"/>
      <c r="F161" s="156"/>
      <c r="G161" s="156"/>
      <c r="H161" s="156"/>
      <c r="I161" s="156"/>
      <c r="J161" s="156"/>
      <c r="K161" s="156"/>
      <c r="N161" s="254"/>
      <c r="O161" s="254"/>
      <c r="P161" s="254"/>
      <c r="Q161" s="254"/>
      <c r="R161" s="254"/>
      <c r="S161" s="254"/>
    </row>
    <row r="162" spans="2:19" s="26" customFormat="1" ht="15.75">
      <c r="B162" s="27"/>
      <c r="C162" s="168"/>
      <c r="D162" s="168"/>
      <c r="E162" s="156"/>
      <c r="F162" s="156"/>
      <c r="G162" s="156"/>
      <c r="H162" s="156"/>
      <c r="I162" s="156"/>
      <c r="J162" s="156"/>
      <c r="K162" s="156"/>
      <c r="N162" s="254"/>
      <c r="O162" s="254"/>
      <c r="P162" s="254"/>
      <c r="Q162" s="254"/>
      <c r="R162" s="254"/>
      <c r="S162" s="254"/>
    </row>
    <row r="163" spans="2:19" s="26" customFormat="1" ht="15.75">
      <c r="B163" s="27"/>
      <c r="C163" s="168"/>
      <c r="D163" s="168"/>
      <c r="E163" s="156"/>
      <c r="F163" s="156"/>
      <c r="G163" s="156"/>
      <c r="H163" s="156"/>
      <c r="I163" s="156"/>
      <c r="J163" s="156"/>
      <c r="K163" s="156"/>
      <c r="N163" s="254"/>
      <c r="O163" s="254"/>
      <c r="P163" s="254"/>
      <c r="Q163" s="254"/>
      <c r="R163" s="254"/>
      <c r="S163" s="254"/>
    </row>
    <row r="164" spans="2:19" s="26" customFormat="1" ht="15.75">
      <c r="B164" s="27"/>
      <c r="C164" s="168"/>
      <c r="D164" s="168"/>
      <c r="E164" s="156"/>
      <c r="F164" s="156"/>
      <c r="G164" s="156"/>
      <c r="H164" s="156"/>
      <c r="I164" s="156"/>
      <c r="J164" s="156"/>
      <c r="K164" s="156"/>
      <c r="N164" s="254"/>
      <c r="O164" s="254"/>
      <c r="P164" s="254"/>
      <c r="Q164" s="254"/>
      <c r="R164" s="254"/>
      <c r="S164" s="254"/>
    </row>
    <row r="165" spans="2:19" s="26" customFormat="1" ht="15.75">
      <c r="B165" s="27"/>
      <c r="C165" s="168"/>
      <c r="D165" s="168"/>
      <c r="E165" s="156"/>
      <c r="F165" s="156"/>
      <c r="G165" s="156"/>
      <c r="H165" s="156"/>
      <c r="I165" s="156"/>
      <c r="J165" s="156"/>
      <c r="K165" s="156"/>
      <c r="N165" s="254"/>
      <c r="O165" s="254"/>
      <c r="P165" s="254"/>
      <c r="Q165" s="254"/>
      <c r="R165" s="254"/>
      <c r="S165" s="254"/>
    </row>
    <row r="166" spans="2:19" s="26" customFormat="1" ht="15.75">
      <c r="B166" s="27"/>
      <c r="C166" s="168"/>
      <c r="D166" s="168"/>
      <c r="E166" s="156"/>
      <c r="F166" s="156"/>
      <c r="G166" s="156"/>
      <c r="H166" s="156"/>
      <c r="I166" s="156"/>
      <c r="J166" s="156"/>
      <c r="K166" s="156"/>
      <c r="N166" s="254"/>
      <c r="O166" s="254"/>
      <c r="P166" s="254"/>
      <c r="Q166" s="254"/>
      <c r="R166" s="254"/>
      <c r="S166" s="254"/>
    </row>
    <row r="167" spans="2:19" s="26" customFormat="1" ht="15.75">
      <c r="B167" s="27"/>
      <c r="C167" s="168"/>
      <c r="D167" s="168"/>
      <c r="E167" s="156"/>
      <c r="F167" s="156"/>
      <c r="G167" s="156"/>
      <c r="H167" s="156"/>
      <c r="I167" s="156"/>
      <c r="J167" s="156"/>
      <c r="K167" s="156"/>
      <c r="N167" s="254"/>
      <c r="O167" s="254"/>
      <c r="P167" s="254"/>
      <c r="Q167" s="254"/>
      <c r="R167" s="254"/>
      <c r="S167" s="254"/>
    </row>
    <row r="168" spans="2:19" s="26" customFormat="1" ht="15.75">
      <c r="B168" s="27"/>
      <c r="C168" s="168"/>
      <c r="D168" s="168"/>
      <c r="E168" s="156"/>
      <c r="F168" s="156"/>
      <c r="G168" s="156"/>
      <c r="H168" s="156"/>
      <c r="I168" s="156"/>
      <c r="J168" s="156"/>
      <c r="K168" s="156"/>
      <c r="N168" s="254"/>
      <c r="O168" s="254"/>
      <c r="P168" s="254"/>
      <c r="Q168" s="254"/>
      <c r="R168" s="254"/>
      <c r="S168" s="254"/>
    </row>
    <row r="169" spans="2:19" s="26" customFormat="1" ht="15.75">
      <c r="B169" s="27"/>
      <c r="C169" s="168"/>
      <c r="D169" s="168"/>
      <c r="E169" s="156"/>
      <c r="F169" s="156"/>
      <c r="G169" s="156"/>
      <c r="H169" s="156"/>
      <c r="I169" s="156"/>
      <c r="J169" s="156"/>
      <c r="K169" s="156"/>
      <c r="N169" s="254"/>
      <c r="O169" s="254"/>
      <c r="P169" s="254"/>
      <c r="Q169" s="254"/>
      <c r="R169" s="254"/>
      <c r="S169" s="254"/>
    </row>
    <row r="170" spans="2:19" s="26" customFormat="1" ht="15.75">
      <c r="B170" s="27"/>
      <c r="C170" s="168"/>
      <c r="D170" s="168"/>
      <c r="E170" s="156"/>
      <c r="F170" s="156"/>
      <c r="G170" s="156"/>
      <c r="H170" s="156"/>
      <c r="I170" s="156"/>
      <c r="J170" s="156"/>
      <c r="K170" s="156"/>
      <c r="N170" s="254"/>
      <c r="O170" s="254"/>
      <c r="P170" s="254"/>
      <c r="Q170" s="254"/>
      <c r="R170" s="254"/>
      <c r="S170" s="254"/>
    </row>
    <row r="171" spans="2:19" s="26" customFormat="1" ht="15.75">
      <c r="B171" s="27"/>
      <c r="C171" s="168"/>
      <c r="D171" s="168"/>
      <c r="E171" s="156"/>
      <c r="F171" s="156"/>
      <c r="G171" s="156"/>
      <c r="H171" s="156"/>
      <c r="I171" s="156"/>
      <c r="J171" s="156"/>
      <c r="K171" s="156"/>
      <c r="N171" s="254"/>
      <c r="O171" s="254"/>
      <c r="P171" s="254"/>
      <c r="Q171" s="254"/>
      <c r="R171" s="254"/>
      <c r="S171" s="254"/>
    </row>
    <row r="172" spans="2:19" s="26" customFormat="1" ht="15.75">
      <c r="B172" s="27"/>
      <c r="C172" s="168"/>
      <c r="D172" s="168"/>
      <c r="E172" s="156"/>
      <c r="F172" s="156"/>
      <c r="G172" s="156"/>
      <c r="H172" s="156"/>
      <c r="I172" s="156"/>
      <c r="J172" s="156"/>
      <c r="K172" s="156"/>
      <c r="N172" s="254"/>
      <c r="O172" s="254"/>
      <c r="P172" s="254"/>
      <c r="Q172" s="254"/>
      <c r="R172" s="254"/>
      <c r="S172" s="254"/>
    </row>
    <row r="173" spans="2:19" s="26" customFormat="1" ht="15.75">
      <c r="B173" s="27"/>
      <c r="C173" s="168"/>
      <c r="D173" s="168"/>
      <c r="E173" s="156"/>
      <c r="F173" s="156"/>
      <c r="G173" s="156"/>
      <c r="H173" s="156"/>
      <c r="I173" s="156"/>
      <c r="J173" s="156"/>
      <c r="K173" s="156"/>
      <c r="N173" s="254"/>
      <c r="O173" s="254"/>
      <c r="P173" s="254"/>
      <c r="Q173" s="254"/>
      <c r="R173" s="254"/>
      <c r="S173" s="254"/>
    </row>
    <row r="174" spans="2:19" s="26" customFormat="1" ht="15.75">
      <c r="B174" s="27"/>
      <c r="C174" s="168"/>
      <c r="D174" s="168"/>
      <c r="E174" s="156"/>
      <c r="F174" s="156"/>
      <c r="G174" s="156"/>
      <c r="H174" s="156"/>
      <c r="I174" s="156"/>
      <c r="J174" s="156"/>
      <c r="K174" s="156"/>
      <c r="N174" s="254"/>
      <c r="O174" s="254"/>
      <c r="P174" s="254"/>
      <c r="Q174" s="254"/>
      <c r="R174" s="254"/>
      <c r="S174" s="254"/>
    </row>
    <row r="175" spans="2:19" s="26" customFormat="1" ht="15.75">
      <c r="B175" s="27"/>
      <c r="C175" s="168"/>
      <c r="D175" s="168"/>
      <c r="E175" s="156"/>
      <c r="F175" s="156"/>
      <c r="G175" s="156"/>
      <c r="H175" s="156"/>
      <c r="I175" s="156"/>
      <c r="J175" s="156"/>
      <c r="K175" s="156"/>
      <c r="N175" s="254"/>
      <c r="O175" s="254"/>
      <c r="P175" s="254"/>
      <c r="Q175" s="254"/>
      <c r="R175" s="254"/>
      <c r="S175" s="254"/>
    </row>
    <row r="176" spans="2:19" s="26" customFormat="1" ht="15.75">
      <c r="B176" s="27"/>
      <c r="C176" s="168"/>
      <c r="D176" s="168"/>
      <c r="E176" s="156"/>
      <c r="F176" s="156"/>
      <c r="G176" s="156"/>
      <c r="H176" s="156"/>
      <c r="I176" s="156"/>
      <c r="J176" s="156"/>
      <c r="K176" s="156"/>
      <c r="N176" s="254"/>
      <c r="O176" s="254"/>
      <c r="P176" s="254"/>
      <c r="Q176" s="254"/>
      <c r="R176" s="254"/>
      <c r="S176" s="254"/>
    </row>
    <row r="177" spans="2:19" s="26" customFormat="1" ht="15.75">
      <c r="B177" s="27"/>
      <c r="C177" s="168"/>
      <c r="D177" s="168"/>
      <c r="E177" s="156"/>
      <c r="F177" s="156"/>
      <c r="G177" s="156"/>
      <c r="H177" s="156"/>
      <c r="I177" s="156"/>
      <c r="J177" s="156"/>
      <c r="K177" s="156"/>
      <c r="N177" s="254"/>
      <c r="O177" s="254"/>
      <c r="P177" s="254"/>
      <c r="Q177" s="254"/>
      <c r="R177" s="254"/>
      <c r="S177" s="254"/>
    </row>
    <row r="178" spans="2:19" s="26" customFormat="1" ht="15.75">
      <c r="B178" s="27"/>
      <c r="C178" s="168"/>
      <c r="D178" s="168"/>
      <c r="E178" s="156"/>
      <c r="F178" s="156"/>
      <c r="G178" s="156"/>
      <c r="H178" s="156"/>
      <c r="I178" s="156"/>
      <c r="J178" s="156"/>
      <c r="K178" s="156"/>
      <c r="N178" s="254"/>
      <c r="O178" s="254"/>
      <c r="P178" s="254"/>
      <c r="Q178" s="254"/>
      <c r="R178" s="254"/>
      <c r="S178" s="254"/>
    </row>
    <row r="179" spans="2:19" s="26" customFormat="1" ht="15.75">
      <c r="B179" s="27"/>
      <c r="C179" s="168"/>
      <c r="D179" s="168"/>
      <c r="E179" s="156"/>
      <c r="F179" s="156"/>
      <c r="G179" s="156"/>
      <c r="H179" s="156"/>
      <c r="I179" s="156"/>
      <c r="J179" s="156"/>
      <c r="K179" s="156"/>
      <c r="N179" s="254"/>
      <c r="O179" s="254"/>
      <c r="P179" s="254"/>
      <c r="Q179" s="254"/>
      <c r="R179" s="254"/>
      <c r="S179" s="254"/>
    </row>
    <row r="180" spans="2:19" s="26" customFormat="1" ht="15.75">
      <c r="B180" s="27"/>
      <c r="C180" s="168"/>
      <c r="D180" s="168"/>
      <c r="E180" s="156"/>
      <c r="F180" s="156"/>
      <c r="G180" s="156"/>
      <c r="H180" s="156"/>
      <c r="I180" s="156"/>
      <c r="J180" s="156"/>
      <c r="K180" s="156"/>
      <c r="N180" s="254"/>
      <c r="O180" s="254"/>
      <c r="P180" s="254"/>
      <c r="Q180" s="254"/>
      <c r="R180" s="254"/>
      <c r="S180" s="254"/>
    </row>
    <row r="181" spans="2:19" s="26" customFormat="1" ht="15.75">
      <c r="B181" s="27"/>
      <c r="C181" s="168"/>
      <c r="D181" s="168"/>
      <c r="E181" s="156"/>
      <c r="F181" s="156"/>
      <c r="G181" s="156"/>
      <c r="H181" s="156"/>
      <c r="I181" s="156"/>
      <c r="J181" s="156"/>
      <c r="K181" s="156"/>
      <c r="N181" s="254"/>
      <c r="O181" s="254"/>
      <c r="P181" s="254"/>
      <c r="Q181" s="254"/>
      <c r="R181" s="254"/>
      <c r="S181" s="254"/>
    </row>
    <row r="182" spans="2:19" s="26" customFormat="1" ht="15.75">
      <c r="B182" s="27"/>
      <c r="C182" s="168"/>
      <c r="D182" s="168"/>
      <c r="E182" s="156"/>
      <c r="F182" s="156"/>
      <c r="G182" s="156"/>
      <c r="H182" s="156"/>
      <c r="I182" s="156"/>
      <c r="J182" s="156"/>
      <c r="K182" s="156"/>
      <c r="N182" s="254"/>
      <c r="O182" s="254"/>
      <c r="P182" s="254"/>
      <c r="Q182" s="254"/>
      <c r="R182" s="254"/>
      <c r="S182" s="254"/>
    </row>
    <row r="183" spans="2:19" s="26" customFormat="1" ht="15.75">
      <c r="B183" s="27"/>
      <c r="C183" s="168"/>
      <c r="D183" s="168"/>
      <c r="E183" s="156"/>
      <c r="F183" s="156"/>
      <c r="G183" s="156"/>
      <c r="H183" s="156"/>
      <c r="I183" s="156"/>
      <c r="J183" s="156"/>
      <c r="K183" s="156"/>
      <c r="N183" s="254"/>
      <c r="O183" s="254"/>
      <c r="P183" s="254"/>
      <c r="Q183" s="254"/>
      <c r="R183" s="254"/>
      <c r="S183" s="254"/>
    </row>
    <row r="184" spans="2:19" s="26" customFormat="1" ht="15.75">
      <c r="B184" s="27"/>
      <c r="C184" s="168"/>
      <c r="D184" s="168"/>
      <c r="E184" s="156"/>
      <c r="F184" s="156"/>
      <c r="G184" s="156"/>
      <c r="H184" s="156"/>
      <c r="I184" s="156"/>
      <c r="J184" s="156"/>
      <c r="K184" s="156"/>
      <c r="N184" s="254"/>
      <c r="O184" s="254"/>
      <c r="P184" s="254"/>
      <c r="Q184" s="254"/>
      <c r="R184" s="254"/>
      <c r="S184" s="254"/>
    </row>
    <row r="185" spans="2:19" s="26" customFormat="1" ht="15.75">
      <c r="B185" s="27"/>
      <c r="C185" s="168"/>
      <c r="D185" s="168"/>
      <c r="E185" s="156"/>
      <c r="F185" s="156"/>
      <c r="G185" s="156"/>
      <c r="H185" s="156"/>
      <c r="I185" s="156"/>
      <c r="J185" s="156"/>
      <c r="K185" s="156"/>
      <c r="N185" s="254"/>
      <c r="O185" s="254"/>
      <c r="P185" s="254"/>
      <c r="Q185" s="254"/>
      <c r="R185" s="254"/>
      <c r="S185" s="254"/>
    </row>
    <row r="186" spans="2:19" s="26" customFormat="1" ht="15.75">
      <c r="B186" s="27"/>
      <c r="C186" s="168"/>
      <c r="D186" s="168"/>
      <c r="E186" s="156"/>
      <c r="F186" s="156"/>
      <c r="G186" s="156"/>
      <c r="H186" s="156"/>
      <c r="I186" s="156"/>
      <c r="J186" s="156"/>
      <c r="K186" s="156"/>
      <c r="N186" s="254"/>
      <c r="O186" s="254"/>
      <c r="P186" s="254"/>
      <c r="Q186" s="254"/>
      <c r="R186" s="254"/>
      <c r="S186" s="254"/>
    </row>
    <row r="187" spans="2:19" s="26" customFormat="1" ht="15.75">
      <c r="B187" s="27"/>
      <c r="C187" s="168"/>
      <c r="D187" s="168"/>
      <c r="E187" s="156"/>
      <c r="F187" s="156"/>
      <c r="G187" s="156"/>
      <c r="H187" s="156"/>
      <c r="I187" s="156"/>
      <c r="J187" s="156"/>
      <c r="K187" s="156"/>
      <c r="N187" s="254"/>
      <c r="O187" s="254"/>
      <c r="P187" s="254"/>
      <c r="Q187" s="254"/>
      <c r="R187" s="254"/>
      <c r="S187" s="254"/>
    </row>
    <row r="188" spans="2:19" s="26" customFormat="1" ht="15.75">
      <c r="B188" s="27"/>
      <c r="C188" s="168"/>
      <c r="D188" s="168"/>
      <c r="E188" s="156"/>
      <c r="F188" s="156"/>
      <c r="G188" s="156"/>
      <c r="H188" s="156"/>
      <c r="I188" s="156"/>
      <c r="J188" s="156"/>
      <c r="K188" s="156"/>
      <c r="N188" s="254"/>
      <c r="O188" s="254"/>
      <c r="P188" s="254"/>
      <c r="Q188" s="254"/>
      <c r="R188" s="254"/>
      <c r="S188" s="254"/>
    </row>
    <row r="189" spans="2:19" s="26" customFormat="1" ht="15.75">
      <c r="B189" s="27"/>
      <c r="C189" s="168"/>
      <c r="D189" s="168"/>
      <c r="E189" s="156"/>
      <c r="F189" s="156"/>
      <c r="G189" s="156"/>
      <c r="H189" s="156"/>
      <c r="I189" s="156"/>
      <c r="J189" s="156"/>
      <c r="K189" s="156"/>
      <c r="N189" s="254"/>
      <c r="O189" s="254"/>
      <c r="P189" s="254"/>
      <c r="Q189" s="254"/>
      <c r="R189" s="254"/>
      <c r="S189" s="254"/>
    </row>
    <row r="190" spans="2:19" s="26" customFormat="1" ht="15.75">
      <c r="B190" s="27"/>
      <c r="C190" s="168"/>
      <c r="D190" s="168"/>
      <c r="E190" s="156"/>
      <c r="F190" s="156"/>
      <c r="G190" s="156"/>
      <c r="H190" s="156"/>
      <c r="I190" s="156"/>
      <c r="J190" s="156"/>
      <c r="K190" s="156"/>
      <c r="N190" s="254"/>
      <c r="O190" s="254"/>
      <c r="P190" s="254"/>
      <c r="Q190" s="254"/>
      <c r="R190" s="254"/>
      <c r="S190" s="254"/>
    </row>
    <row r="191" spans="2:19" s="26" customFormat="1" ht="15.75">
      <c r="B191" s="27"/>
      <c r="C191" s="168"/>
      <c r="D191" s="168"/>
      <c r="E191" s="156"/>
      <c r="F191" s="156"/>
      <c r="G191" s="156"/>
      <c r="H191" s="156"/>
      <c r="I191" s="156"/>
      <c r="J191" s="156"/>
      <c r="K191" s="156"/>
      <c r="N191" s="254"/>
      <c r="O191" s="254"/>
      <c r="P191" s="254"/>
      <c r="Q191" s="254"/>
      <c r="R191" s="254"/>
      <c r="S191" s="254"/>
    </row>
    <row r="192" spans="2:19" s="26" customFormat="1" ht="15.75">
      <c r="B192" s="27"/>
      <c r="C192" s="168"/>
      <c r="D192" s="168"/>
      <c r="E192" s="156"/>
      <c r="F192" s="156"/>
      <c r="G192" s="156"/>
      <c r="H192" s="156"/>
      <c r="I192" s="156"/>
      <c r="J192" s="156"/>
      <c r="K192" s="156"/>
      <c r="N192" s="254"/>
      <c r="O192" s="254"/>
      <c r="P192" s="254"/>
      <c r="Q192" s="254"/>
      <c r="R192" s="254"/>
      <c r="S192" s="254"/>
    </row>
    <row r="193" spans="2:19" s="26" customFormat="1" ht="15.75">
      <c r="B193" s="27"/>
      <c r="C193" s="168"/>
      <c r="D193" s="168"/>
      <c r="E193" s="156"/>
      <c r="F193" s="156"/>
      <c r="G193" s="156"/>
      <c r="H193" s="156"/>
      <c r="I193" s="156"/>
      <c r="J193" s="156"/>
      <c r="K193" s="156"/>
      <c r="N193" s="254"/>
      <c r="O193" s="254"/>
      <c r="P193" s="254"/>
      <c r="Q193" s="254"/>
      <c r="R193" s="254"/>
      <c r="S193" s="254"/>
    </row>
    <row r="194" spans="2:19" s="26" customFormat="1" ht="15.75">
      <c r="B194" s="27"/>
      <c r="C194" s="168"/>
      <c r="D194" s="168"/>
      <c r="E194" s="156"/>
      <c r="F194" s="156"/>
      <c r="G194" s="156"/>
      <c r="H194" s="156"/>
      <c r="I194" s="156"/>
      <c r="J194" s="156"/>
      <c r="K194" s="156"/>
      <c r="N194" s="254"/>
      <c r="O194" s="254"/>
      <c r="P194" s="254"/>
      <c r="Q194" s="254"/>
      <c r="R194" s="254"/>
      <c r="S194" s="254"/>
    </row>
    <row r="195" spans="2:19" s="26" customFormat="1" ht="15.75">
      <c r="B195" s="27"/>
      <c r="C195" s="168"/>
      <c r="D195" s="168"/>
      <c r="E195" s="156"/>
      <c r="F195" s="156"/>
      <c r="G195" s="156"/>
      <c r="H195" s="156"/>
      <c r="I195" s="156"/>
      <c r="J195" s="156"/>
      <c r="K195" s="156"/>
      <c r="N195" s="254"/>
      <c r="O195" s="254"/>
      <c r="P195" s="254"/>
      <c r="Q195" s="254"/>
      <c r="R195" s="254"/>
      <c r="S195" s="254"/>
    </row>
    <row r="196" spans="2:19" s="26" customFormat="1" ht="15.75">
      <c r="B196" s="27"/>
      <c r="C196" s="168"/>
      <c r="D196" s="168"/>
      <c r="E196" s="156"/>
      <c r="F196" s="156"/>
      <c r="G196" s="156"/>
      <c r="H196" s="156"/>
      <c r="I196" s="156"/>
      <c r="J196" s="156"/>
      <c r="K196" s="156"/>
      <c r="N196" s="254"/>
      <c r="O196" s="254"/>
      <c r="P196" s="254"/>
      <c r="Q196" s="254"/>
      <c r="R196" s="254"/>
      <c r="S196" s="254"/>
    </row>
    <row r="197" spans="2:19" s="26" customFormat="1" ht="15.75">
      <c r="B197" s="27"/>
      <c r="C197" s="168"/>
      <c r="D197" s="168"/>
      <c r="E197" s="156"/>
      <c r="F197" s="156"/>
      <c r="G197" s="156"/>
      <c r="H197" s="156"/>
      <c r="I197" s="156"/>
      <c r="J197" s="156"/>
      <c r="K197" s="156"/>
      <c r="N197" s="254"/>
      <c r="O197" s="254"/>
      <c r="P197" s="254"/>
      <c r="Q197" s="254"/>
      <c r="R197" s="254"/>
      <c r="S197" s="254"/>
    </row>
    <row r="198" spans="2:19" s="26" customFormat="1" ht="15.75">
      <c r="B198" s="27"/>
      <c r="C198" s="168"/>
      <c r="D198" s="168"/>
      <c r="E198" s="156"/>
      <c r="F198" s="156"/>
      <c r="G198" s="156"/>
      <c r="H198" s="156"/>
      <c r="I198" s="156"/>
      <c r="J198" s="156"/>
      <c r="K198" s="156"/>
      <c r="N198" s="254"/>
      <c r="O198" s="254"/>
      <c r="P198" s="254"/>
      <c r="Q198" s="254"/>
      <c r="R198" s="254"/>
      <c r="S198" s="254"/>
    </row>
    <row r="199" spans="2:19" s="26" customFormat="1" ht="15.75">
      <c r="B199" s="27"/>
      <c r="C199" s="168"/>
      <c r="D199" s="168"/>
      <c r="E199" s="156"/>
      <c r="F199" s="156"/>
      <c r="G199" s="156"/>
      <c r="H199" s="156"/>
      <c r="I199" s="156"/>
      <c r="J199" s="156"/>
      <c r="K199" s="156"/>
      <c r="N199" s="254"/>
      <c r="O199" s="254"/>
      <c r="P199" s="254"/>
      <c r="Q199" s="254"/>
      <c r="R199" s="254"/>
      <c r="S199" s="254"/>
    </row>
    <row r="200" spans="2:19" s="26" customFormat="1" ht="15.75">
      <c r="B200" s="27"/>
      <c r="C200" s="168"/>
      <c r="D200" s="168"/>
      <c r="E200" s="156"/>
      <c r="F200" s="156"/>
      <c r="G200" s="156"/>
      <c r="H200" s="156"/>
      <c r="I200" s="156"/>
      <c r="J200" s="156"/>
      <c r="K200" s="156"/>
      <c r="N200" s="254"/>
      <c r="O200" s="254"/>
      <c r="P200" s="254"/>
      <c r="Q200" s="254"/>
      <c r="R200" s="254"/>
      <c r="S200" s="254"/>
    </row>
    <row r="201" spans="2:19" s="26" customFormat="1" ht="15.75">
      <c r="B201" s="27"/>
      <c r="C201" s="168"/>
      <c r="D201" s="168"/>
      <c r="E201" s="156"/>
      <c r="F201" s="156"/>
      <c r="G201" s="156"/>
      <c r="H201" s="156"/>
      <c r="I201" s="156"/>
      <c r="J201" s="156"/>
      <c r="K201" s="156"/>
      <c r="N201" s="254"/>
      <c r="O201" s="254"/>
      <c r="P201" s="254"/>
      <c r="Q201" s="254"/>
      <c r="R201" s="254"/>
      <c r="S201" s="254"/>
    </row>
    <row r="202" spans="2:19" s="26" customFormat="1" ht="15.75">
      <c r="B202" s="27"/>
      <c r="C202" s="168"/>
      <c r="D202" s="168"/>
      <c r="E202" s="156"/>
      <c r="F202" s="156"/>
      <c r="G202" s="156"/>
      <c r="H202" s="156"/>
      <c r="I202" s="156"/>
      <c r="J202" s="156"/>
      <c r="K202" s="156"/>
      <c r="N202" s="254"/>
      <c r="O202" s="254"/>
      <c r="P202" s="254"/>
      <c r="Q202" s="254"/>
      <c r="R202" s="254"/>
      <c r="S202" s="254"/>
    </row>
    <row r="203" spans="2:19" s="26" customFormat="1" ht="15.75">
      <c r="B203" s="27"/>
      <c r="C203" s="168"/>
      <c r="D203" s="168"/>
      <c r="E203" s="156"/>
      <c r="F203" s="156"/>
      <c r="G203" s="156"/>
      <c r="H203" s="156"/>
      <c r="I203" s="156"/>
      <c r="J203" s="156"/>
      <c r="K203" s="156"/>
      <c r="N203" s="254"/>
      <c r="O203" s="254"/>
      <c r="P203" s="254"/>
      <c r="Q203" s="254"/>
      <c r="R203" s="254"/>
      <c r="S203" s="254"/>
    </row>
    <row r="204" spans="2:19" s="26" customFormat="1" ht="15.75">
      <c r="B204" s="27"/>
      <c r="C204" s="168"/>
      <c r="D204" s="168"/>
      <c r="E204" s="156"/>
      <c r="F204" s="156"/>
      <c r="G204" s="156"/>
      <c r="H204" s="156"/>
      <c r="I204" s="156"/>
      <c r="J204" s="156"/>
      <c r="K204" s="156"/>
      <c r="N204" s="254"/>
      <c r="O204" s="254"/>
      <c r="P204" s="254"/>
      <c r="Q204" s="254"/>
      <c r="R204" s="254"/>
      <c r="S204" s="254"/>
    </row>
    <row r="205" spans="2:19" s="26" customFormat="1" ht="15.75">
      <c r="B205" s="27"/>
      <c r="C205" s="168"/>
      <c r="D205" s="168"/>
      <c r="E205" s="156"/>
      <c r="F205" s="156"/>
      <c r="G205" s="156"/>
      <c r="H205" s="156"/>
      <c r="I205" s="156"/>
      <c r="J205" s="156"/>
      <c r="K205" s="156"/>
      <c r="N205" s="254"/>
      <c r="O205" s="254"/>
      <c r="P205" s="254"/>
      <c r="Q205" s="254"/>
      <c r="R205" s="254"/>
      <c r="S205" s="254"/>
    </row>
    <row r="206" spans="2:19" s="26" customFormat="1" ht="15.75">
      <c r="B206" s="27"/>
      <c r="C206" s="168"/>
      <c r="D206" s="168"/>
      <c r="E206" s="156"/>
      <c r="F206" s="156"/>
      <c r="G206" s="156"/>
      <c r="H206" s="156"/>
      <c r="I206" s="156"/>
      <c r="J206" s="156"/>
      <c r="K206" s="156"/>
      <c r="N206" s="254"/>
      <c r="O206" s="254"/>
      <c r="P206" s="254"/>
      <c r="Q206" s="254"/>
      <c r="R206" s="254"/>
      <c r="S206" s="254"/>
    </row>
    <row r="207" spans="2:19" s="26" customFormat="1" ht="15.75">
      <c r="B207" s="27"/>
      <c r="C207" s="168"/>
      <c r="D207" s="168"/>
      <c r="E207" s="156"/>
      <c r="F207" s="156"/>
      <c r="G207" s="156"/>
      <c r="H207" s="156"/>
      <c r="I207" s="156"/>
      <c r="J207" s="156"/>
      <c r="K207" s="156"/>
      <c r="N207" s="254"/>
      <c r="O207" s="254"/>
      <c r="P207" s="254"/>
      <c r="Q207" s="254"/>
      <c r="R207" s="254"/>
      <c r="S207" s="254"/>
    </row>
    <row r="208" spans="2:19" s="26" customFormat="1" ht="15.75">
      <c r="B208" s="27"/>
      <c r="C208" s="168"/>
      <c r="D208" s="168"/>
      <c r="E208" s="156"/>
      <c r="F208" s="156"/>
      <c r="G208" s="156"/>
      <c r="H208" s="156"/>
      <c r="I208" s="156"/>
      <c r="J208" s="156"/>
      <c r="K208" s="156"/>
      <c r="N208" s="254"/>
      <c r="O208" s="254"/>
      <c r="P208" s="254"/>
      <c r="Q208" s="254"/>
      <c r="R208" s="254"/>
      <c r="S208" s="254"/>
    </row>
    <row r="209" spans="2:19" s="26" customFormat="1" ht="15.75">
      <c r="B209" s="27"/>
      <c r="C209" s="168"/>
      <c r="D209" s="168"/>
      <c r="E209" s="156"/>
      <c r="F209" s="156"/>
      <c r="G209" s="156"/>
      <c r="H209" s="156"/>
      <c r="I209" s="156"/>
      <c r="J209" s="156"/>
      <c r="K209" s="156"/>
      <c r="N209" s="254"/>
      <c r="O209" s="254"/>
      <c r="P209" s="254"/>
      <c r="Q209" s="254"/>
      <c r="R209" s="254"/>
      <c r="S209" s="254"/>
    </row>
    <row r="210" spans="2:19" s="26" customFormat="1" ht="15.75">
      <c r="B210" s="27"/>
      <c r="C210" s="168"/>
      <c r="D210" s="168"/>
      <c r="E210" s="156"/>
      <c r="F210" s="156"/>
      <c r="G210" s="156"/>
      <c r="H210" s="156"/>
      <c r="I210" s="156"/>
      <c r="J210" s="156"/>
      <c r="K210" s="156"/>
      <c r="N210" s="254"/>
      <c r="O210" s="254"/>
      <c r="P210" s="254"/>
      <c r="Q210" s="254"/>
      <c r="R210" s="254"/>
      <c r="S210" s="254"/>
    </row>
    <row r="211" spans="2:19" s="26" customFormat="1" ht="15.75">
      <c r="B211" s="27"/>
      <c r="C211" s="168"/>
      <c r="D211" s="168"/>
      <c r="E211" s="156"/>
      <c r="F211" s="156"/>
      <c r="G211" s="156"/>
      <c r="H211" s="156"/>
      <c r="I211" s="156"/>
      <c r="J211" s="156"/>
      <c r="K211" s="156"/>
      <c r="N211" s="254"/>
      <c r="O211" s="254"/>
      <c r="P211" s="254"/>
      <c r="Q211" s="254"/>
      <c r="R211" s="254"/>
      <c r="S211" s="254"/>
    </row>
    <row r="212" spans="2:19" s="26" customFormat="1" ht="15.75">
      <c r="B212" s="27"/>
      <c r="C212" s="168"/>
      <c r="D212" s="168"/>
      <c r="E212" s="156"/>
      <c r="F212" s="156"/>
      <c r="G212" s="156"/>
      <c r="H212" s="156"/>
      <c r="I212" s="156"/>
      <c r="J212" s="156"/>
      <c r="K212" s="156"/>
      <c r="N212" s="254"/>
      <c r="O212" s="254"/>
      <c r="P212" s="254"/>
      <c r="Q212" s="254"/>
      <c r="R212" s="254"/>
      <c r="S212" s="254"/>
    </row>
    <row r="213" spans="2:19" s="26" customFormat="1" ht="15.75">
      <c r="B213" s="27"/>
      <c r="C213" s="168"/>
      <c r="D213" s="168"/>
      <c r="E213" s="156"/>
      <c r="F213" s="156"/>
      <c r="G213" s="156"/>
      <c r="H213" s="156"/>
      <c r="I213" s="156"/>
      <c r="J213" s="156"/>
      <c r="K213" s="156"/>
      <c r="N213" s="254"/>
      <c r="O213" s="254"/>
      <c r="P213" s="254"/>
      <c r="Q213" s="254"/>
      <c r="R213" s="254"/>
      <c r="S213" s="254"/>
    </row>
    <row r="214" spans="2:19" s="26" customFormat="1" ht="15.75">
      <c r="B214" s="27"/>
      <c r="C214" s="168"/>
      <c r="D214" s="168"/>
      <c r="E214" s="156"/>
      <c r="F214" s="156"/>
      <c r="G214" s="156"/>
      <c r="H214" s="156"/>
      <c r="I214" s="156"/>
      <c r="J214" s="156"/>
      <c r="K214" s="156"/>
      <c r="N214" s="254"/>
      <c r="O214" s="254"/>
      <c r="P214" s="254"/>
      <c r="Q214" s="254"/>
      <c r="R214" s="254"/>
      <c r="S214" s="254"/>
    </row>
    <row r="215" spans="2:19" s="26" customFormat="1" ht="15.75">
      <c r="B215" s="27"/>
      <c r="C215" s="168"/>
      <c r="D215" s="168"/>
      <c r="E215" s="156"/>
      <c r="F215" s="156"/>
      <c r="G215" s="156"/>
      <c r="H215" s="156"/>
      <c r="I215" s="156"/>
      <c r="J215" s="156"/>
      <c r="K215" s="156"/>
      <c r="N215" s="254"/>
      <c r="O215" s="254"/>
      <c r="P215" s="254"/>
      <c r="Q215" s="254"/>
      <c r="R215" s="254"/>
      <c r="S215" s="254"/>
    </row>
    <row r="216" spans="2:19" s="26" customFormat="1" ht="15.75">
      <c r="B216" s="27"/>
      <c r="C216" s="168"/>
      <c r="D216" s="168"/>
      <c r="E216" s="156"/>
      <c r="F216" s="156"/>
      <c r="G216" s="156"/>
      <c r="H216" s="156"/>
      <c r="I216" s="156"/>
      <c r="J216" s="156"/>
      <c r="K216" s="156"/>
      <c r="N216" s="254"/>
      <c r="O216" s="254"/>
      <c r="P216" s="254"/>
      <c r="Q216" s="254"/>
      <c r="R216" s="254"/>
      <c r="S216" s="254"/>
    </row>
    <row r="217" spans="2:19" s="26" customFormat="1" ht="15.75">
      <c r="B217" s="27"/>
      <c r="C217" s="168"/>
      <c r="D217" s="168"/>
      <c r="E217" s="156"/>
      <c r="F217" s="156"/>
      <c r="G217" s="156"/>
      <c r="H217" s="156"/>
      <c r="I217" s="156"/>
      <c r="J217" s="156"/>
      <c r="K217" s="156"/>
      <c r="N217" s="254"/>
      <c r="O217" s="254"/>
      <c r="P217" s="254"/>
      <c r="Q217" s="254"/>
      <c r="R217" s="254"/>
      <c r="S217" s="254"/>
    </row>
    <row r="218" spans="2:19" s="26" customFormat="1" ht="15.75">
      <c r="B218" s="27"/>
      <c r="C218" s="168"/>
      <c r="D218" s="168"/>
      <c r="E218" s="156"/>
      <c r="F218" s="156"/>
      <c r="G218" s="156"/>
      <c r="H218" s="156"/>
      <c r="I218" s="156"/>
      <c r="J218" s="156"/>
      <c r="K218" s="156"/>
      <c r="N218" s="254"/>
      <c r="O218" s="254"/>
      <c r="P218" s="254"/>
      <c r="Q218" s="254"/>
      <c r="R218" s="254"/>
      <c r="S218" s="254"/>
    </row>
    <row r="219" spans="2:19" s="26" customFormat="1" ht="15.75">
      <c r="B219" s="27"/>
      <c r="C219" s="168"/>
      <c r="D219" s="168"/>
      <c r="E219" s="156"/>
      <c r="F219" s="156"/>
      <c r="G219" s="156"/>
      <c r="H219" s="156"/>
      <c r="I219" s="156"/>
      <c r="J219" s="156"/>
      <c r="K219" s="156"/>
      <c r="N219" s="254"/>
      <c r="O219" s="254"/>
      <c r="P219" s="254"/>
      <c r="Q219" s="254"/>
      <c r="R219" s="254"/>
      <c r="S219" s="254"/>
    </row>
    <row r="220" spans="2:19" s="26" customFormat="1" ht="15.75">
      <c r="B220" s="27"/>
      <c r="C220" s="168"/>
      <c r="D220" s="168"/>
      <c r="E220" s="156"/>
      <c r="F220" s="156"/>
      <c r="G220" s="156"/>
      <c r="H220" s="156"/>
      <c r="I220" s="156"/>
      <c r="J220" s="156"/>
      <c r="K220" s="156"/>
      <c r="N220" s="254"/>
      <c r="O220" s="254"/>
      <c r="P220" s="254"/>
      <c r="Q220" s="254"/>
      <c r="R220" s="254"/>
      <c r="S220" s="254"/>
    </row>
    <row r="221" spans="2:19" s="26" customFormat="1" ht="15.75">
      <c r="B221" s="27"/>
      <c r="C221" s="168"/>
      <c r="D221" s="168"/>
      <c r="E221" s="156"/>
      <c r="F221" s="156"/>
      <c r="G221" s="156"/>
      <c r="H221" s="156"/>
      <c r="I221" s="156"/>
      <c r="J221" s="156"/>
      <c r="K221" s="156"/>
      <c r="N221" s="254"/>
      <c r="O221" s="254"/>
      <c r="P221" s="254"/>
      <c r="Q221" s="254"/>
      <c r="R221" s="254"/>
      <c r="S221" s="254"/>
    </row>
    <row r="222" spans="2:19" s="26" customFormat="1" ht="15.75">
      <c r="B222" s="27"/>
      <c r="C222" s="168"/>
      <c r="D222" s="168"/>
      <c r="E222" s="156"/>
      <c r="F222" s="156"/>
      <c r="G222" s="156"/>
      <c r="H222" s="156"/>
      <c r="I222" s="156"/>
      <c r="J222" s="156"/>
      <c r="K222" s="156"/>
      <c r="N222" s="254"/>
      <c r="O222" s="254"/>
      <c r="P222" s="254"/>
      <c r="Q222" s="254"/>
      <c r="R222" s="254"/>
      <c r="S222" s="254"/>
    </row>
    <row r="223" spans="2:19" s="26" customFormat="1" ht="15.75">
      <c r="B223" s="27"/>
      <c r="C223" s="168"/>
      <c r="D223" s="168"/>
      <c r="E223" s="156"/>
      <c r="F223" s="156"/>
      <c r="G223" s="156"/>
      <c r="H223" s="156"/>
      <c r="I223" s="156"/>
      <c r="J223" s="156"/>
      <c r="K223" s="156"/>
      <c r="N223" s="254"/>
      <c r="O223" s="254"/>
      <c r="P223" s="254"/>
      <c r="Q223" s="254"/>
      <c r="R223" s="254"/>
      <c r="S223" s="254"/>
    </row>
    <row r="224" spans="2:19" s="26" customFormat="1" ht="15.75">
      <c r="B224" s="27"/>
      <c r="C224" s="168"/>
      <c r="D224" s="168"/>
      <c r="E224" s="156"/>
      <c r="F224" s="156"/>
      <c r="G224" s="156"/>
      <c r="H224" s="156"/>
      <c r="I224" s="156"/>
      <c r="J224" s="156"/>
      <c r="K224" s="156"/>
      <c r="N224" s="254"/>
      <c r="O224" s="254"/>
      <c r="P224" s="254"/>
      <c r="Q224" s="254"/>
      <c r="R224" s="254"/>
      <c r="S224" s="254"/>
    </row>
    <row r="225" spans="2:19" s="26" customFormat="1" ht="15.75">
      <c r="B225" s="27"/>
      <c r="C225" s="168"/>
      <c r="D225" s="168"/>
      <c r="E225" s="156"/>
      <c r="F225" s="156"/>
      <c r="G225" s="156"/>
      <c r="H225" s="156"/>
      <c r="I225" s="156"/>
      <c r="J225" s="156"/>
      <c r="K225" s="156"/>
      <c r="N225" s="254"/>
      <c r="O225" s="254"/>
      <c r="P225" s="254"/>
      <c r="Q225" s="254"/>
      <c r="R225" s="254"/>
      <c r="S225" s="254"/>
    </row>
    <row r="226" spans="2:19" s="26" customFormat="1" ht="15.75">
      <c r="B226" s="27"/>
      <c r="C226" s="168"/>
      <c r="D226" s="168"/>
      <c r="E226" s="156"/>
      <c r="F226" s="156"/>
      <c r="G226" s="156"/>
      <c r="H226" s="156"/>
      <c r="I226" s="156"/>
      <c r="J226" s="156"/>
      <c r="K226" s="156"/>
      <c r="N226" s="254"/>
      <c r="O226" s="254"/>
      <c r="P226" s="254"/>
      <c r="Q226" s="254"/>
      <c r="R226" s="254"/>
      <c r="S226" s="254"/>
    </row>
    <row r="227" spans="2:19" s="26" customFormat="1" ht="15.75">
      <c r="B227" s="27"/>
      <c r="C227" s="168"/>
      <c r="D227" s="168"/>
      <c r="E227" s="156"/>
      <c r="F227" s="156"/>
      <c r="G227" s="156"/>
      <c r="H227" s="156"/>
      <c r="I227" s="156"/>
      <c r="J227" s="156"/>
      <c r="K227" s="156"/>
      <c r="N227" s="254"/>
      <c r="O227" s="254"/>
      <c r="P227" s="254"/>
      <c r="Q227" s="254"/>
      <c r="R227" s="254"/>
      <c r="S227" s="254"/>
    </row>
    <row r="228" spans="2:19" s="26" customFormat="1" ht="15.75">
      <c r="B228" s="27"/>
      <c r="C228" s="168"/>
      <c r="D228" s="168"/>
      <c r="E228" s="156"/>
      <c r="F228" s="156"/>
      <c r="G228" s="156"/>
      <c r="H228" s="156"/>
      <c r="I228" s="156"/>
      <c r="J228" s="156"/>
      <c r="K228" s="156"/>
      <c r="N228" s="254"/>
      <c r="O228" s="254"/>
      <c r="P228" s="254"/>
      <c r="Q228" s="254"/>
      <c r="R228" s="254"/>
      <c r="S228" s="254"/>
    </row>
    <row r="229" spans="2:19" s="26" customFormat="1" ht="15.75">
      <c r="B229" s="27"/>
      <c r="C229" s="168"/>
      <c r="D229" s="168"/>
      <c r="E229" s="156"/>
      <c r="F229" s="156"/>
      <c r="G229" s="156"/>
      <c r="H229" s="156"/>
      <c r="I229" s="156"/>
      <c r="J229" s="156"/>
      <c r="K229" s="156"/>
      <c r="N229" s="254"/>
      <c r="O229" s="254"/>
      <c r="P229" s="254"/>
      <c r="Q229" s="254"/>
      <c r="R229" s="254"/>
      <c r="S229" s="254"/>
    </row>
    <row r="230" spans="2:19" s="26" customFormat="1" ht="15.75">
      <c r="B230" s="27"/>
      <c r="C230" s="168"/>
      <c r="D230" s="168"/>
      <c r="E230" s="156"/>
      <c r="F230" s="156"/>
      <c r="G230" s="156"/>
      <c r="H230" s="156"/>
      <c r="I230" s="156"/>
      <c r="J230" s="156"/>
      <c r="K230" s="156"/>
      <c r="N230" s="254"/>
      <c r="O230" s="254"/>
      <c r="P230" s="254"/>
      <c r="Q230" s="254"/>
      <c r="R230" s="254"/>
      <c r="S230" s="254"/>
    </row>
    <row r="231" spans="2:19" s="26" customFormat="1" ht="15.75">
      <c r="B231" s="27"/>
      <c r="C231" s="168"/>
      <c r="D231" s="168"/>
      <c r="E231" s="156"/>
      <c r="F231" s="156"/>
      <c r="G231" s="156"/>
      <c r="H231" s="156"/>
      <c r="I231" s="156"/>
      <c r="J231" s="156"/>
      <c r="K231" s="156"/>
      <c r="N231" s="254"/>
      <c r="O231" s="254"/>
      <c r="P231" s="254"/>
      <c r="Q231" s="254"/>
      <c r="R231" s="254"/>
      <c r="S231" s="254"/>
    </row>
    <row r="232" spans="2:19" s="26" customFormat="1" ht="15.75">
      <c r="B232" s="27"/>
      <c r="C232" s="168"/>
      <c r="D232" s="168"/>
      <c r="E232" s="156"/>
      <c r="F232" s="156"/>
      <c r="G232" s="156"/>
      <c r="H232" s="156"/>
      <c r="I232" s="156"/>
      <c r="J232" s="156"/>
      <c r="K232" s="156"/>
      <c r="N232" s="254"/>
      <c r="O232" s="254"/>
      <c r="P232" s="254"/>
      <c r="Q232" s="254"/>
      <c r="R232" s="254"/>
      <c r="S232" s="254"/>
    </row>
    <row r="233" spans="2:19" s="26" customFormat="1" ht="15.75">
      <c r="B233" s="27"/>
      <c r="C233" s="168"/>
      <c r="D233" s="168"/>
      <c r="E233" s="156"/>
      <c r="F233" s="156"/>
      <c r="G233" s="156"/>
      <c r="H233" s="156"/>
      <c r="I233" s="156"/>
      <c r="J233" s="156"/>
      <c r="K233" s="156"/>
      <c r="N233" s="254"/>
      <c r="O233" s="254"/>
      <c r="P233" s="254"/>
      <c r="Q233" s="254"/>
      <c r="R233" s="254"/>
      <c r="S233" s="254"/>
    </row>
    <row r="234" spans="2:19" s="26" customFormat="1" ht="15.75">
      <c r="B234" s="27"/>
      <c r="C234" s="168"/>
      <c r="D234" s="168"/>
      <c r="E234" s="156"/>
      <c r="F234" s="156"/>
      <c r="G234" s="156"/>
      <c r="H234" s="156"/>
      <c r="I234" s="156"/>
      <c r="J234" s="156"/>
      <c r="K234" s="156"/>
      <c r="N234" s="254"/>
      <c r="O234" s="254"/>
      <c r="P234" s="254"/>
      <c r="Q234" s="254"/>
      <c r="R234" s="254"/>
      <c r="S234" s="254"/>
    </row>
    <row r="235" spans="2:19" s="26" customFormat="1" ht="15.75">
      <c r="B235" s="27"/>
      <c r="C235" s="168"/>
      <c r="D235" s="168"/>
      <c r="E235" s="156"/>
      <c r="F235" s="156"/>
      <c r="G235" s="156"/>
      <c r="H235" s="156"/>
      <c r="I235" s="156"/>
      <c r="J235" s="156"/>
      <c r="K235" s="156"/>
      <c r="N235" s="254"/>
      <c r="O235" s="254"/>
      <c r="P235" s="254"/>
      <c r="Q235" s="254"/>
      <c r="R235" s="254"/>
      <c r="S235" s="254"/>
    </row>
    <row r="236" spans="2:19" s="26" customFormat="1" ht="15.75">
      <c r="B236" s="27"/>
      <c r="C236" s="168"/>
      <c r="D236" s="168"/>
      <c r="E236" s="156"/>
      <c r="F236" s="156"/>
      <c r="G236" s="156"/>
      <c r="H236" s="156"/>
      <c r="I236" s="156"/>
      <c r="J236" s="156"/>
      <c r="K236" s="156"/>
      <c r="N236" s="254"/>
      <c r="O236" s="254"/>
      <c r="P236" s="254"/>
      <c r="Q236" s="254"/>
      <c r="R236" s="254"/>
      <c r="S236" s="254"/>
    </row>
    <row r="237" spans="2:19" s="26" customFormat="1" ht="15.75">
      <c r="B237" s="27"/>
      <c r="C237" s="168"/>
      <c r="D237" s="168"/>
      <c r="E237" s="156"/>
      <c r="F237" s="156"/>
      <c r="G237" s="156"/>
      <c r="H237" s="156"/>
      <c r="I237" s="156"/>
      <c r="J237" s="156"/>
      <c r="K237" s="156"/>
      <c r="N237" s="254"/>
      <c r="O237" s="254"/>
      <c r="P237" s="254"/>
      <c r="Q237" s="254"/>
      <c r="R237" s="254"/>
      <c r="S237" s="254"/>
    </row>
    <row r="238" spans="2:19" s="26" customFormat="1" ht="15.75">
      <c r="B238" s="27"/>
      <c r="C238" s="168"/>
      <c r="D238" s="168"/>
      <c r="E238" s="156"/>
      <c r="F238" s="156"/>
      <c r="G238" s="156"/>
      <c r="H238" s="156"/>
      <c r="I238" s="156"/>
      <c r="J238" s="156"/>
      <c r="K238" s="156"/>
      <c r="N238" s="254"/>
      <c r="O238" s="254"/>
      <c r="P238" s="254"/>
      <c r="Q238" s="254"/>
      <c r="R238" s="254"/>
      <c r="S238" s="254"/>
    </row>
    <row r="239" spans="2:19" s="26" customFormat="1" ht="15.75">
      <c r="B239" s="27"/>
      <c r="C239" s="168"/>
      <c r="D239" s="168"/>
      <c r="E239" s="156"/>
      <c r="F239" s="156"/>
      <c r="G239" s="156"/>
      <c r="H239" s="156"/>
      <c r="I239" s="156"/>
      <c r="J239" s="156"/>
      <c r="K239" s="156"/>
      <c r="N239" s="254"/>
      <c r="O239" s="254"/>
      <c r="P239" s="254"/>
      <c r="Q239" s="254"/>
      <c r="R239" s="254"/>
      <c r="S239" s="254"/>
    </row>
    <row r="240" spans="2:19" s="26" customFormat="1" ht="15.75">
      <c r="B240" s="27"/>
      <c r="C240" s="168"/>
      <c r="D240" s="168"/>
      <c r="E240" s="156"/>
      <c r="F240" s="156"/>
      <c r="G240" s="156"/>
      <c r="H240" s="156"/>
      <c r="I240" s="156"/>
      <c r="J240" s="156"/>
      <c r="K240" s="156"/>
      <c r="N240" s="254"/>
      <c r="O240" s="254"/>
      <c r="P240" s="254"/>
      <c r="Q240" s="254"/>
      <c r="R240" s="254"/>
      <c r="S240" s="254"/>
    </row>
    <row r="241" spans="2:19" s="26" customFormat="1" ht="15.75">
      <c r="B241" s="27"/>
      <c r="C241" s="168"/>
      <c r="D241" s="168"/>
      <c r="E241" s="156"/>
      <c r="F241" s="156"/>
      <c r="G241" s="156"/>
      <c r="H241" s="156"/>
      <c r="I241" s="156"/>
      <c r="J241" s="156"/>
      <c r="K241" s="156"/>
      <c r="N241" s="254"/>
      <c r="O241" s="254"/>
      <c r="P241" s="254"/>
      <c r="Q241" s="254"/>
      <c r="R241" s="254"/>
      <c r="S241" s="254"/>
    </row>
    <row r="242" spans="2:19" s="26" customFormat="1" ht="15.75">
      <c r="B242" s="27"/>
      <c r="C242" s="168"/>
      <c r="D242" s="168"/>
      <c r="E242" s="156"/>
      <c r="F242" s="156"/>
      <c r="G242" s="156"/>
      <c r="H242" s="156"/>
      <c r="I242" s="156"/>
      <c r="J242" s="156"/>
      <c r="K242" s="156"/>
      <c r="N242" s="254"/>
      <c r="O242" s="254"/>
      <c r="P242" s="254"/>
      <c r="Q242" s="254"/>
      <c r="R242" s="254"/>
      <c r="S242" s="254"/>
    </row>
    <row r="243" spans="2:19" s="26" customFormat="1" ht="15.75">
      <c r="B243" s="27"/>
      <c r="C243" s="168"/>
      <c r="D243" s="168"/>
      <c r="E243" s="156"/>
      <c r="F243" s="156"/>
      <c r="G243" s="156"/>
      <c r="H243" s="156"/>
      <c r="I243" s="156"/>
      <c r="J243" s="156"/>
      <c r="K243" s="156"/>
      <c r="N243" s="254"/>
      <c r="O243" s="254"/>
      <c r="P243" s="254"/>
      <c r="Q243" s="254"/>
      <c r="R243" s="254"/>
      <c r="S243" s="254"/>
    </row>
    <row r="244" spans="2:19" s="26" customFormat="1" ht="15.75">
      <c r="B244" s="27"/>
      <c r="C244" s="168"/>
      <c r="D244" s="168"/>
      <c r="E244" s="156"/>
      <c r="F244" s="156"/>
      <c r="G244" s="156"/>
      <c r="H244" s="156"/>
      <c r="I244" s="156"/>
      <c r="J244" s="156"/>
      <c r="K244" s="156"/>
      <c r="N244" s="254"/>
      <c r="O244" s="254"/>
      <c r="P244" s="254"/>
      <c r="Q244" s="254"/>
      <c r="R244" s="254"/>
      <c r="S244" s="254"/>
    </row>
    <row r="245" spans="2:19" s="26" customFormat="1" ht="15.75">
      <c r="B245" s="27"/>
      <c r="C245" s="168"/>
      <c r="D245" s="168"/>
      <c r="E245" s="156"/>
      <c r="F245" s="156"/>
      <c r="G245" s="156"/>
      <c r="H245" s="156"/>
      <c r="I245" s="156"/>
      <c r="J245" s="156"/>
      <c r="K245" s="156"/>
      <c r="N245" s="254"/>
      <c r="O245" s="254"/>
      <c r="P245" s="254"/>
      <c r="Q245" s="254"/>
      <c r="R245" s="254"/>
      <c r="S245" s="254"/>
    </row>
    <row r="246" spans="2:19" s="26" customFormat="1" ht="15.75">
      <c r="B246" s="27"/>
      <c r="C246" s="168"/>
      <c r="D246" s="168"/>
      <c r="E246" s="156"/>
      <c r="F246" s="156"/>
      <c r="G246" s="156"/>
      <c r="H246" s="156"/>
      <c r="I246" s="156"/>
      <c r="J246" s="156"/>
      <c r="K246" s="156"/>
      <c r="N246" s="254"/>
      <c r="O246" s="254"/>
      <c r="P246" s="254"/>
      <c r="Q246" s="254"/>
      <c r="R246" s="254"/>
      <c r="S246" s="254"/>
    </row>
    <row r="247" spans="2:19" s="26" customFormat="1" ht="15.75">
      <c r="B247" s="27"/>
      <c r="C247" s="168"/>
      <c r="D247" s="168"/>
      <c r="E247" s="156"/>
      <c r="F247" s="156"/>
      <c r="G247" s="156"/>
      <c r="H247" s="156"/>
      <c r="I247" s="156"/>
      <c r="J247" s="156"/>
      <c r="K247" s="156"/>
      <c r="N247" s="254"/>
      <c r="O247" s="254"/>
      <c r="P247" s="254"/>
      <c r="Q247" s="254"/>
      <c r="R247" s="254"/>
      <c r="S247" s="254"/>
    </row>
    <row r="248" spans="2:19" s="26" customFormat="1" ht="15.75">
      <c r="B248" s="27"/>
      <c r="C248" s="168"/>
      <c r="D248" s="168"/>
      <c r="E248" s="156"/>
      <c r="F248" s="156"/>
      <c r="G248" s="156"/>
      <c r="H248" s="156"/>
      <c r="I248" s="156"/>
      <c r="J248" s="156"/>
      <c r="K248" s="156"/>
      <c r="N248" s="254"/>
      <c r="O248" s="254"/>
      <c r="P248" s="254"/>
      <c r="Q248" s="254"/>
      <c r="R248" s="254"/>
      <c r="S248" s="254"/>
    </row>
    <row r="249" spans="2:19" s="26" customFormat="1" ht="15.75">
      <c r="B249" s="27"/>
      <c r="C249" s="168"/>
      <c r="D249" s="168"/>
      <c r="E249" s="156"/>
      <c r="F249" s="156"/>
      <c r="G249" s="156"/>
      <c r="H249" s="156"/>
      <c r="I249" s="156"/>
      <c r="J249" s="156"/>
      <c r="K249" s="156"/>
      <c r="N249" s="254"/>
      <c r="O249" s="254"/>
      <c r="P249" s="254"/>
      <c r="Q249" s="254"/>
      <c r="R249" s="254"/>
      <c r="S249" s="254"/>
    </row>
    <row r="250" spans="2:19" s="26" customFormat="1" ht="15.75">
      <c r="B250" s="27"/>
      <c r="C250" s="168"/>
      <c r="D250" s="168"/>
      <c r="E250" s="156"/>
      <c r="F250" s="156"/>
      <c r="G250" s="156"/>
      <c r="H250" s="156"/>
      <c r="I250" s="156"/>
      <c r="J250" s="156"/>
      <c r="K250" s="156"/>
      <c r="N250" s="254"/>
      <c r="O250" s="254"/>
      <c r="P250" s="254"/>
      <c r="Q250" s="254"/>
      <c r="R250" s="254"/>
      <c r="S250" s="254"/>
    </row>
    <row r="251" spans="2:19" s="26" customFormat="1" ht="15.75">
      <c r="B251" s="27"/>
      <c r="C251" s="168"/>
      <c r="D251" s="168"/>
      <c r="E251" s="156"/>
      <c r="F251" s="156"/>
      <c r="G251" s="156"/>
      <c r="H251" s="156"/>
      <c r="I251" s="156"/>
      <c r="J251" s="156"/>
      <c r="K251" s="156"/>
      <c r="N251" s="254"/>
      <c r="O251" s="254"/>
      <c r="P251" s="254"/>
      <c r="Q251" s="254"/>
      <c r="R251" s="254"/>
      <c r="S251" s="254"/>
    </row>
    <row r="252" spans="2:19" s="26" customFormat="1" ht="15.75">
      <c r="B252" s="27"/>
      <c r="C252" s="168"/>
      <c r="D252" s="168"/>
      <c r="E252" s="156"/>
      <c r="F252" s="156"/>
      <c r="G252" s="156"/>
      <c r="H252" s="156"/>
      <c r="I252" s="156"/>
      <c r="J252" s="156"/>
      <c r="K252" s="156"/>
      <c r="N252" s="254"/>
      <c r="O252" s="254"/>
      <c r="P252" s="254"/>
      <c r="Q252" s="254"/>
      <c r="R252" s="254"/>
      <c r="S252" s="254"/>
    </row>
    <row r="253" spans="2:19" s="26" customFormat="1" ht="15.75">
      <c r="B253" s="27"/>
      <c r="C253" s="168"/>
      <c r="D253" s="168"/>
      <c r="E253" s="156"/>
      <c r="F253" s="156"/>
      <c r="G253" s="156"/>
      <c r="H253" s="156"/>
      <c r="I253" s="156"/>
      <c r="J253" s="156"/>
      <c r="K253" s="156"/>
      <c r="N253" s="254"/>
      <c r="O253" s="254"/>
      <c r="P253" s="254"/>
      <c r="Q253" s="254"/>
      <c r="R253" s="254"/>
      <c r="S253" s="254"/>
    </row>
    <row r="254" spans="2:19" s="26" customFormat="1" ht="15.75">
      <c r="B254" s="27"/>
      <c r="C254" s="168"/>
      <c r="D254" s="168"/>
      <c r="E254" s="156"/>
      <c r="F254" s="156"/>
      <c r="G254" s="156"/>
      <c r="H254" s="156"/>
      <c r="I254" s="156"/>
      <c r="J254" s="156"/>
      <c r="K254" s="156"/>
      <c r="N254" s="254"/>
      <c r="O254" s="254"/>
      <c r="P254" s="254"/>
      <c r="Q254" s="254"/>
      <c r="R254" s="254"/>
      <c r="S254" s="254"/>
    </row>
    <row r="255" spans="2:19" s="26" customFormat="1" ht="15.75">
      <c r="B255" s="27"/>
      <c r="C255" s="168"/>
      <c r="D255" s="168"/>
      <c r="E255" s="156"/>
      <c r="F255" s="156"/>
      <c r="G255" s="156"/>
      <c r="H255" s="156"/>
      <c r="I255" s="156"/>
      <c r="J255" s="156"/>
      <c r="K255" s="156"/>
      <c r="N255" s="254"/>
      <c r="O255" s="254"/>
      <c r="P255" s="254"/>
      <c r="Q255" s="254"/>
      <c r="R255" s="254"/>
      <c r="S255" s="254"/>
    </row>
    <row r="256" spans="2:19" s="26" customFormat="1" ht="15.75">
      <c r="B256" s="27"/>
      <c r="C256" s="168"/>
      <c r="D256" s="168"/>
      <c r="E256" s="156"/>
      <c r="F256" s="156"/>
      <c r="G256" s="156"/>
      <c r="H256" s="156"/>
      <c r="I256" s="156"/>
      <c r="J256" s="156"/>
      <c r="K256" s="156"/>
      <c r="N256" s="254"/>
      <c r="O256" s="254"/>
      <c r="P256" s="254"/>
      <c r="Q256" s="254"/>
      <c r="R256" s="254"/>
      <c r="S256" s="254"/>
    </row>
    <row r="257" spans="2:19" s="26" customFormat="1" ht="15.75">
      <c r="B257" s="27"/>
      <c r="C257" s="168"/>
      <c r="D257" s="168"/>
      <c r="E257" s="156"/>
      <c r="F257" s="156"/>
      <c r="G257" s="156"/>
      <c r="H257" s="156"/>
      <c r="I257" s="156"/>
      <c r="J257" s="156"/>
      <c r="K257" s="156"/>
      <c r="N257" s="254"/>
      <c r="O257" s="254"/>
      <c r="P257" s="254"/>
      <c r="Q257" s="254"/>
      <c r="R257" s="254"/>
      <c r="S257" s="254"/>
    </row>
    <row r="258" spans="2:19" s="26" customFormat="1" ht="15.75">
      <c r="B258" s="27"/>
      <c r="C258" s="168"/>
      <c r="D258" s="168"/>
      <c r="E258" s="156"/>
      <c r="F258" s="156"/>
      <c r="G258" s="156"/>
      <c r="H258" s="156"/>
      <c r="I258" s="156"/>
      <c r="J258" s="156"/>
      <c r="K258" s="156"/>
      <c r="N258" s="254"/>
      <c r="O258" s="254"/>
      <c r="P258" s="254"/>
      <c r="Q258" s="254"/>
      <c r="R258" s="254"/>
      <c r="S258" s="254"/>
    </row>
    <row r="259" spans="2:19" s="26" customFormat="1" ht="15.75">
      <c r="B259" s="27"/>
      <c r="C259" s="168"/>
      <c r="D259" s="168"/>
      <c r="E259" s="156"/>
      <c r="F259" s="156"/>
      <c r="G259" s="156"/>
      <c r="H259" s="156"/>
      <c r="I259" s="156"/>
      <c r="J259" s="156"/>
      <c r="K259" s="156"/>
      <c r="N259" s="254"/>
      <c r="O259" s="254"/>
      <c r="P259" s="254"/>
      <c r="Q259" s="254"/>
      <c r="R259" s="254"/>
      <c r="S259" s="254"/>
    </row>
    <row r="260" spans="2:19" s="26" customFormat="1" ht="15.75">
      <c r="B260" s="27"/>
      <c r="C260" s="168"/>
      <c r="D260" s="168"/>
      <c r="E260" s="156"/>
      <c r="F260" s="156"/>
      <c r="G260" s="156"/>
      <c r="H260" s="156"/>
      <c r="I260" s="156"/>
      <c r="J260" s="156"/>
      <c r="K260" s="156"/>
      <c r="N260" s="254"/>
      <c r="O260" s="254"/>
      <c r="P260" s="254"/>
      <c r="Q260" s="254"/>
      <c r="R260" s="254"/>
      <c r="S260" s="254"/>
    </row>
    <row r="261" spans="2:19" s="26" customFormat="1" ht="15.75">
      <c r="B261" s="27"/>
      <c r="C261" s="168"/>
      <c r="D261" s="168"/>
      <c r="E261" s="156"/>
      <c r="F261" s="156"/>
      <c r="G261" s="156"/>
      <c r="H261" s="156"/>
      <c r="I261" s="156"/>
      <c r="J261" s="156"/>
      <c r="K261" s="156"/>
      <c r="N261" s="254"/>
      <c r="O261" s="254"/>
      <c r="P261" s="254"/>
      <c r="Q261" s="254"/>
      <c r="R261" s="254"/>
      <c r="S261" s="254"/>
    </row>
    <row r="262" spans="2:19" s="26" customFormat="1" ht="15.75">
      <c r="B262" s="27"/>
      <c r="C262" s="168"/>
      <c r="D262" s="168"/>
      <c r="E262" s="156"/>
      <c r="F262" s="156"/>
      <c r="G262" s="156"/>
      <c r="H262" s="156"/>
      <c r="I262" s="156"/>
      <c r="J262" s="156"/>
      <c r="K262" s="156"/>
      <c r="N262" s="254"/>
      <c r="O262" s="254"/>
      <c r="P262" s="254"/>
      <c r="Q262" s="254"/>
      <c r="R262" s="254"/>
      <c r="S262" s="254"/>
    </row>
    <row r="263" spans="2:19" s="26" customFormat="1" ht="15.75">
      <c r="B263" s="27"/>
      <c r="C263" s="168"/>
      <c r="D263" s="168"/>
      <c r="E263" s="156"/>
      <c r="F263" s="156"/>
      <c r="G263" s="156"/>
      <c r="H263" s="156"/>
      <c r="I263" s="156"/>
      <c r="J263" s="156"/>
      <c r="K263" s="156"/>
      <c r="N263" s="254"/>
      <c r="O263" s="254"/>
      <c r="P263" s="254"/>
      <c r="Q263" s="254"/>
      <c r="R263" s="254"/>
      <c r="S263" s="254"/>
    </row>
    <row r="264" spans="2:19" s="26" customFormat="1" ht="15.75">
      <c r="B264" s="27"/>
      <c r="C264" s="168"/>
      <c r="D264" s="168"/>
      <c r="E264" s="156"/>
      <c r="F264" s="156"/>
      <c r="G264" s="156"/>
      <c r="H264" s="156"/>
      <c r="I264" s="156"/>
      <c r="J264" s="156"/>
      <c r="K264" s="156"/>
      <c r="N264" s="254"/>
      <c r="O264" s="254"/>
      <c r="P264" s="254"/>
      <c r="Q264" s="254"/>
      <c r="R264" s="254"/>
      <c r="S264" s="254"/>
    </row>
    <row r="265" spans="2:19" s="26" customFormat="1" ht="15.75">
      <c r="B265" s="27"/>
      <c r="C265" s="168"/>
      <c r="D265" s="168"/>
      <c r="E265" s="156"/>
      <c r="F265" s="156"/>
      <c r="G265" s="156"/>
      <c r="H265" s="156"/>
      <c r="I265" s="156"/>
      <c r="J265" s="156"/>
      <c r="K265" s="156"/>
      <c r="N265" s="254"/>
      <c r="O265" s="254"/>
      <c r="P265" s="254"/>
      <c r="Q265" s="254"/>
      <c r="R265" s="254"/>
      <c r="S265" s="254"/>
    </row>
    <row r="266" spans="2:19" s="26" customFormat="1" ht="15.75">
      <c r="B266" s="27"/>
      <c r="C266" s="168"/>
      <c r="D266" s="168"/>
      <c r="E266" s="156"/>
      <c r="F266" s="156"/>
      <c r="G266" s="156"/>
      <c r="H266" s="156"/>
      <c r="I266" s="156"/>
      <c r="J266" s="156"/>
      <c r="K266" s="156"/>
      <c r="N266" s="254"/>
      <c r="O266" s="254"/>
      <c r="P266" s="254"/>
      <c r="Q266" s="254"/>
      <c r="R266" s="254"/>
      <c r="S266" s="254"/>
    </row>
    <row r="267" spans="2:19" s="26" customFormat="1" ht="15.75">
      <c r="B267" s="27"/>
      <c r="C267" s="168"/>
      <c r="D267" s="168"/>
      <c r="E267" s="156"/>
      <c r="F267" s="156"/>
      <c r="G267" s="156"/>
      <c r="H267" s="156"/>
      <c r="I267" s="156"/>
      <c r="J267" s="156"/>
      <c r="K267" s="156"/>
      <c r="N267" s="254"/>
      <c r="O267" s="254"/>
      <c r="P267" s="254"/>
      <c r="Q267" s="254"/>
      <c r="R267" s="254"/>
      <c r="S267" s="254"/>
    </row>
    <row r="268" spans="2:19" s="26" customFormat="1" ht="15.75">
      <c r="B268" s="27"/>
      <c r="C268" s="168"/>
      <c r="D268" s="168"/>
      <c r="E268" s="156"/>
      <c r="F268" s="156"/>
      <c r="G268" s="156"/>
      <c r="H268" s="156"/>
      <c r="I268" s="156"/>
      <c r="J268" s="156"/>
      <c r="K268" s="156"/>
      <c r="N268" s="254"/>
      <c r="O268" s="254"/>
      <c r="P268" s="254"/>
      <c r="Q268" s="254"/>
      <c r="R268" s="254"/>
      <c r="S268" s="254"/>
    </row>
    <row r="269" spans="2:19" s="26" customFormat="1" ht="15.75">
      <c r="B269" s="27"/>
      <c r="C269" s="168"/>
      <c r="D269" s="168"/>
      <c r="E269" s="156"/>
      <c r="F269" s="156"/>
      <c r="G269" s="156"/>
      <c r="H269" s="156"/>
      <c r="I269" s="156"/>
      <c r="J269" s="156"/>
      <c r="K269" s="156"/>
      <c r="N269" s="254"/>
      <c r="O269" s="254"/>
      <c r="P269" s="254"/>
      <c r="Q269" s="254"/>
      <c r="R269" s="254"/>
      <c r="S269" s="254"/>
    </row>
    <row r="270" spans="2:19" s="26" customFormat="1" ht="15.75">
      <c r="B270" s="27"/>
      <c r="C270" s="168"/>
      <c r="D270" s="168"/>
      <c r="E270" s="156"/>
      <c r="F270" s="156"/>
      <c r="G270" s="156"/>
      <c r="H270" s="156"/>
      <c r="I270" s="156"/>
      <c r="J270" s="156"/>
      <c r="K270" s="156"/>
      <c r="N270" s="254"/>
      <c r="O270" s="254"/>
      <c r="P270" s="254"/>
      <c r="Q270" s="254"/>
      <c r="R270" s="254"/>
      <c r="S270" s="254"/>
    </row>
    <row r="271" spans="2:19" s="26" customFormat="1" ht="15.75">
      <c r="B271" s="27"/>
      <c r="C271" s="168"/>
      <c r="D271" s="168"/>
      <c r="E271" s="156"/>
      <c r="F271" s="156"/>
      <c r="G271" s="156"/>
      <c r="H271" s="156"/>
      <c r="I271" s="156"/>
      <c r="J271" s="156"/>
      <c r="K271" s="156"/>
      <c r="N271" s="254"/>
      <c r="O271" s="254"/>
      <c r="P271" s="254"/>
      <c r="Q271" s="254"/>
      <c r="R271" s="254"/>
      <c r="S271" s="254"/>
    </row>
    <row r="272" spans="2:19" s="26" customFormat="1" ht="15.75">
      <c r="B272" s="27"/>
      <c r="C272" s="168"/>
      <c r="D272" s="168"/>
      <c r="E272" s="156"/>
      <c r="F272" s="156"/>
      <c r="G272" s="156"/>
      <c r="H272" s="156"/>
      <c r="I272" s="156"/>
      <c r="J272" s="156"/>
      <c r="K272" s="156"/>
      <c r="N272" s="254"/>
      <c r="O272" s="254"/>
      <c r="P272" s="254"/>
      <c r="Q272" s="254"/>
      <c r="R272" s="254"/>
      <c r="S272" s="254"/>
    </row>
    <row r="273" spans="2:19" s="26" customFormat="1" ht="15.75">
      <c r="B273" s="27"/>
      <c r="C273" s="168"/>
      <c r="D273" s="168"/>
      <c r="E273" s="156"/>
      <c r="F273" s="156"/>
      <c r="G273" s="156"/>
      <c r="H273" s="156"/>
      <c r="I273" s="156"/>
      <c r="J273" s="156"/>
      <c r="K273" s="156"/>
      <c r="N273" s="254"/>
      <c r="O273" s="254"/>
      <c r="P273" s="254"/>
      <c r="Q273" s="254"/>
      <c r="R273" s="254"/>
      <c r="S273" s="254"/>
    </row>
    <row r="274" spans="2:19" s="26" customFormat="1" ht="15.75">
      <c r="B274" s="27"/>
      <c r="C274" s="168"/>
      <c r="D274" s="168"/>
      <c r="E274" s="156"/>
      <c r="F274" s="156"/>
      <c r="G274" s="156"/>
      <c r="H274" s="156"/>
      <c r="I274" s="156"/>
      <c r="J274" s="156"/>
      <c r="K274" s="156"/>
      <c r="N274" s="254"/>
      <c r="O274" s="254"/>
      <c r="P274" s="254"/>
      <c r="Q274" s="254"/>
      <c r="R274" s="254"/>
      <c r="S274" s="254"/>
    </row>
    <row r="275" spans="2:19" s="26" customFormat="1" ht="15.75">
      <c r="B275" s="27"/>
      <c r="C275" s="168"/>
      <c r="D275" s="168"/>
      <c r="E275" s="156"/>
      <c r="F275" s="156"/>
      <c r="G275" s="156"/>
      <c r="H275" s="156"/>
      <c r="I275" s="156"/>
      <c r="J275" s="156"/>
      <c r="K275" s="156"/>
      <c r="N275" s="254"/>
      <c r="O275" s="254"/>
      <c r="P275" s="254"/>
      <c r="Q275" s="254"/>
      <c r="R275" s="254"/>
      <c r="S275" s="254"/>
    </row>
    <row r="276" spans="2:19" s="26" customFormat="1" ht="15.75">
      <c r="B276" s="27"/>
      <c r="C276" s="168"/>
      <c r="D276" s="168"/>
      <c r="E276" s="156"/>
      <c r="F276" s="156"/>
      <c r="G276" s="156"/>
      <c r="H276" s="156"/>
      <c r="I276" s="156"/>
      <c r="J276" s="156"/>
      <c r="K276" s="156"/>
      <c r="N276" s="254"/>
      <c r="O276" s="254"/>
      <c r="P276" s="254"/>
      <c r="Q276" s="254"/>
      <c r="R276" s="254"/>
      <c r="S276" s="254"/>
    </row>
    <row r="277" spans="2:19" s="26" customFormat="1" ht="15.75">
      <c r="B277" s="27"/>
      <c r="C277" s="168"/>
      <c r="D277" s="168"/>
      <c r="E277" s="156"/>
      <c r="F277" s="156"/>
      <c r="G277" s="156"/>
      <c r="H277" s="156"/>
      <c r="I277" s="156"/>
      <c r="J277" s="156"/>
      <c r="K277" s="156"/>
      <c r="N277" s="254"/>
      <c r="O277" s="254"/>
      <c r="P277" s="254"/>
      <c r="Q277" s="254"/>
      <c r="R277" s="254"/>
      <c r="S277" s="254"/>
    </row>
    <row r="278" spans="2:19" s="26" customFormat="1" ht="15.75">
      <c r="B278" s="27"/>
      <c r="C278" s="168"/>
      <c r="D278" s="168"/>
      <c r="E278" s="156"/>
      <c r="F278" s="156"/>
      <c r="G278" s="156"/>
      <c r="H278" s="156"/>
      <c r="I278" s="156"/>
      <c r="J278" s="156"/>
      <c r="K278" s="156"/>
      <c r="N278" s="254"/>
      <c r="O278" s="254"/>
      <c r="P278" s="254"/>
      <c r="Q278" s="254"/>
      <c r="R278" s="254"/>
      <c r="S278" s="254"/>
    </row>
    <row r="279" spans="2:19" s="26" customFormat="1" ht="15.75">
      <c r="B279" s="27"/>
      <c r="C279" s="168"/>
      <c r="D279" s="168"/>
      <c r="E279" s="156"/>
      <c r="F279" s="156"/>
      <c r="G279" s="156"/>
      <c r="H279" s="156"/>
      <c r="I279" s="156"/>
      <c r="J279" s="156"/>
      <c r="K279" s="156"/>
      <c r="N279" s="254"/>
      <c r="O279" s="254"/>
      <c r="P279" s="254"/>
      <c r="Q279" s="254"/>
      <c r="R279" s="254"/>
      <c r="S279" s="254"/>
    </row>
  </sheetData>
  <mergeCells count="168">
    <mergeCell ref="AC71:AC73"/>
    <mergeCell ref="AD71:AD73"/>
    <mergeCell ref="AE71:AE73"/>
    <mergeCell ref="AF71:AF73"/>
    <mergeCell ref="AD67:AD69"/>
    <mergeCell ref="AE67:AE69"/>
    <mergeCell ref="AF67:AF69"/>
    <mergeCell ref="A71:A73"/>
    <mergeCell ref="E71:E73"/>
    <mergeCell ref="F71:F73"/>
    <mergeCell ref="G71:G73"/>
    <mergeCell ref="Z71:Z73"/>
    <mergeCell ref="AA71:AA73"/>
    <mergeCell ref="AB71:AB73"/>
    <mergeCell ref="A67:A69"/>
    <mergeCell ref="E67:E69"/>
    <mergeCell ref="F67:F69"/>
    <mergeCell ref="G67:G69"/>
    <mergeCell ref="Z67:Z69"/>
    <mergeCell ref="AA67:AA69"/>
    <mergeCell ref="AB67:AB69"/>
    <mergeCell ref="AC67:AC69"/>
    <mergeCell ref="AD63:AD64"/>
    <mergeCell ref="AE55:AE58"/>
    <mergeCell ref="AF55:AF58"/>
    <mergeCell ref="Z55:Z58"/>
    <mergeCell ref="AA55:AA58"/>
    <mergeCell ref="AB55:AB58"/>
    <mergeCell ref="AC55:AC58"/>
    <mergeCell ref="AD55:AD58"/>
    <mergeCell ref="A2:AF2"/>
    <mergeCell ref="AE63:AE64"/>
    <mergeCell ref="AF63:AF64"/>
    <mergeCell ref="E63:E64"/>
    <mergeCell ref="F63:F64"/>
    <mergeCell ref="G63:G64"/>
    <mergeCell ref="K63:K64"/>
    <mergeCell ref="L63:L64"/>
    <mergeCell ref="G55:G58"/>
    <mergeCell ref="M63:M64"/>
    <mergeCell ref="Z63:Z64"/>
    <mergeCell ref="AA63:AA64"/>
    <mergeCell ref="AB63:AB64"/>
    <mergeCell ref="AC63:AC64"/>
    <mergeCell ref="AB52:AB53"/>
    <mergeCell ref="AC52:AC53"/>
    <mergeCell ref="AD52:AD53"/>
    <mergeCell ref="AE52:AE53"/>
    <mergeCell ref="AF52:AF53"/>
    <mergeCell ref="A55:A58"/>
    <mergeCell ref="C55:C58"/>
    <mergeCell ref="D55:D58"/>
    <mergeCell ref="E55:E58"/>
    <mergeCell ref="F55:F58"/>
    <mergeCell ref="J52:J53"/>
    <mergeCell ref="K52:K53"/>
    <mergeCell ref="L52:L53"/>
    <mergeCell ref="M52:M53"/>
    <mergeCell ref="Z52:Z53"/>
    <mergeCell ref="AA52:AA53"/>
    <mergeCell ref="E52:E53"/>
    <mergeCell ref="F52:F53"/>
    <mergeCell ref="G52:G53"/>
    <mergeCell ref="H52:H53"/>
    <mergeCell ref="I52:I53"/>
    <mergeCell ref="J43:J44"/>
    <mergeCell ref="K43:K44"/>
    <mergeCell ref="L43:L44"/>
    <mergeCell ref="M43:M44"/>
    <mergeCell ref="AD36:AD37"/>
    <mergeCell ref="AE36:AE37"/>
    <mergeCell ref="AF36:AF37"/>
    <mergeCell ref="E43:E44"/>
    <mergeCell ref="F43:F44"/>
    <mergeCell ref="G43:G44"/>
    <mergeCell ref="H43:H44"/>
    <mergeCell ref="I43:I44"/>
    <mergeCell ref="AB43:AB44"/>
    <mergeCell ref="AC43:AC44"/>
    <mergeCell ref="AD43:AD44"/>
    <mergeCell ref="AE43:AE44"/>
    <mergeCell ref="AF43:AF44"/>
    <mergeCell ref="Z43:Z44"/>
    <mergeCell ref="AA43:AA44"/>
    <mergeCell ref="Q43:Q44"/>
    <mergeCell ref="R43:R44"/>
    <mergeCell ref="S43:S44"/>
    <mergeCell ref="W43:W44"/>
    <mergeCell ref="X43:X44"/>
    <mergeCell ref="A36:A37"/>
    <mergeCell ref="E36:E37"/>
    <mergeCell ref="F36:F37"/>
    <mergeCell ref="G36:G37"/>
    <mergeCell ref="Z36:Z37"/>
    <mergeCell ref="AA36:AA37"/>
    <mergeCell ref="AA26:AA28"/>
    <mergeCell ref="AB26:AB28"/>
    <mergeCell ref="AC26:AC28"/>
    <mergeCell ref="AB36:AB37"/>
    <mergeCell ref="AC36:AC37"/>
    <mergeCell ref="A26:A28"/>
    <mergeCell ref="E26:E28"/>
    <mergeCell ref="F26:F28"/>
    <mergeCell ref="G26:G28"/>
    <mergeCell ref="Z26:Z28"/>
    <mergeCell ref="A18:A21"/>
    <mergeCell ref="E18:E21"/>
    <mergeCell ref="F18:F21"/>
    <mergeCell ref="G18:G21"/>
    <mergeCell ref="Z18:Z21"/>
    <mergeCell ref="B16:B17"/>
    <mergeCell ref="C16:C17"/>
    <mergeCell ref="D16:D17"/>
    <mergeCell ref="H6:J6"/>
    <mergeCell ref="K6:L6"/>
    <mergeCell ref="Z6:AB6"/>
    <mergeCell ref="AA18:AA21"/>
    <mergeCell ref="N6:P6"/>
    <mergeCell ref="Q6:R6"/>
    <mergeCell ref="T6:V6"/>
    <mergeCell ref="W6:X6"/>
    <mergeCell ref="AC6:AD6"/>
    <mergeCell ref="AF5:AF7"/>
    <mergeCell ref="AD26:AD28"/>
    <mergeCell ref="AE26:AE28"/>
    <mergeCell ref="AF26:AF28"/>
    <mergeCell ref="AB18:AB21"/>
    <mergeCell ref="AC18:AC21"/>
    <mergeCell ref="AD18:AD21"/>
    <mergeCell ref="AE18:AE21"/>
    <mergeCell ref="AF18:AF21"/>
    <mergeCell ref="A4:F4"/>
    <mergeCell ref="AE4:AF4"/>
    <mergeCell ref="A10:A12"/>
    <mergeCell ref="E10:E12"/>
    <mergeCell ref="F10:F12"/>
    <mergeCell ref="G10:G12"/>
    <mergeCell ref="Z10:Z12"/>
    <mergeCell ref="AA10:AA12"/>
    <mergeCell ref="A5:A7"/>
    <mergeCell ref="B5:D5"/>
    <mergeCell ref="E5:G5"/>
    <mergeCell ref="H5:M5"/>
    <mergeCell ref="Z5:AE5"/>
    <mergeCell ref="B6:B7"/>
    <mergeCell ref="C6:D6"/>
    <mergeCell ref="E6:E7"/>
    <mergeCell ref="F6:G6"/>
    <mergeCell ref="AB10:AB12"/>
    <mergeCell ref="AC10:AC12"/>
    <mergeCell ref="AD10:AD12"/>
    <mergeCell ref="AE10:AE12"/>
    <mergeCell ref="AF10:AF12"/>
    <mergeCell ref="N5:S5"/>
    <mergeCell ref="T5:Y5"/>
    <mergeCell ref="Y43:Y44"/>
    <mergeCell ref="N52:N53"/>
    <mergeCell ref="O52:O53"/>
    <mergeCell ref="P52:P53"/>
    <mergeCell ref="Q52:Q53"/>
    <mergeCell ref="R52:R53"/>
    <mergeCell ref="S52:S53"/>
    <mergeCell ref="T52:T53"/>
    <mergeCell ref="U52:U53"/>
    <mergeCell ref="V52:V53"/>
    <mergeCell ref="W52:W53"/>
    <mergeCell ref="X52:X53"/>
    <mergeCell ref="Y52:Y53"/>
  </mergeCells>
  <hyperlinks>
    <hyperlink ref="B5" r:id="rId1" tooltip="45/2019/QĐ-UBND" display="https://thuvienphapluat.vn/phap-luat/tim-van-ban.aspx?keyword=45/2019/Q%C4%90-UBND&amp;match=True&amp;area=2&amp;lan=1"/>
  </hyperlinks>
  <pageMargins left="0.70866141732283472" right="0.70866141732283472" top="0.74803149606299213" bottom="0.74803149606299213" header="0.31496062992125984" footer="0.31496062992125984"/>
  <pageSetup paperSize="9" scale="57"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3"/>
  <sheetViews>
    <sheetView view="pageBreakPreview" topLeftCell="A3" zoomScale="90" zoomScaleNormal="100" zoomScaleSheetLayoutView="90" workbookViewId="0">
      <selection activeCell="Z6" sqref="Z6:AE6"/>
    </sheetView>
  </sheetViews>
  <sheetFormatPr defaultRowHeight="15"/>
  <cols>
    <col min="2" max="2" width="24.28515625" customWidth="1"/>
    <col min="3" max="3" width="17" customWidth="1"/>
    <col min="4" max="4" width="17.5703125" customWidth="1"/>
    <col min="5" max="5" width="17.7109375" customWidth="1"/>
    <col min="6" max="7" width="17.42578125" customWidth="1"/>
    <col min="8" max="12" width="5.85546875" customWidth="1"/>
    <col min="13" max="13" width="11" bestFit="1" customWidth="1"/>
    <col min="14" max="19" width="5.85546875" customWidth="1"/>
    <col min="20" max="20" width="6.85546875" style="742" customWidth="1"/>
    <col min="21" max="25" width="5.85546875" style="742" customWidth="1"/>
    <col min="26" max="26" width="7.28515625" customWidth="1"/>
    <col min="27" max="27" width="7.5703125" customWidth="1"/>
    <col min="28" max="30" width="6.140625" bestFit="1" customWidth="1"/>
    <col min="31" max="31" width="10.85546875" customWidth="1"/>
    <col min="32" max="32" width="11.5703125" customWidth="1"/>
    <col min="34" max="34" width="0" hidden="1" customWidth="1"/>
    <col min="41" max="46" width="0" hidden="1" customWidth="1"/>
  </cols>
  <sheetData>
    <row r="1" spans="1:34" hidden="1"/>
    <row r="2" spans="1:34" s="87" customFormat="1" ht="18.75" hidden="1">
      <c r="A2" s="820" t="s">
        <v>354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row>
    <row r="3" spans="1:34" s="87" customFormat="1" ht="18.75">
      <c r="A3" s="187"/>
      <c r="B3" s="187"/>
      <c r="C3" s="187"/>
      <c r="D3" s="187"/>
      <c r="E3" s="187"/>
      <c r="F3" s="187"/>
      <c r="G3" s="187"/>
      <c r="H3" s="187"/>
      <c r="I3" s="187"/>
      <c r="J3" s="187"/>
      <c r="K3" s="187"/>
      <c r="L3" s="187"/>
      <c r="M3" s="187"/>
      <c r="N3" s="187"/>
      <c r="O3" s="187"/>
      <c r="P3" s="187"/>
      <c r="Q3" s="187"/>
      <c r="R3" s="187"/>
      <c r="S3" s="187"/>
      <c r="T3" s="743"/>
      <c r="U3" s="743"/>
      <c r="V3" s="743"/>
      <c r="W3" s="743"/>
      <c r="X3" s="743"/>
      <c r="Y3" s="743"/>
      <c r="Z3" s="187"/>
      <c r="AA3" s="187"/>
      <c r="AB3" s="187"/>
      <c r="AC3" s="187"/>
      <c r="AD3" s="187"/>
      <c r="AE3" s="187"/>
      <c r="AF3" s="187"/>
    </row>
    <row r="4" spans="1:34" s="87" customFormat="1" ht="15.75">
      <c r="A4" s="86"/>
      <c r="B4" s="88"/>
      <c r="C4" s="89"/>
      <c r="D4" s="89"/>
      <c r="E4" s="88"/>
      <c r="F4" s="89"/>
      <c r="G4" s="89"/>
      <c r="H4" s="176"/>
      <c r="I4" s="176"/>
      <c r="J4" s="176"/>
      <c r="T4" s="744"/>
      <c r="U4" s="744"/>
      <c r="V4" s="744"/>
      <c r="W4" s="744"/>
      <c r="X4" s="744"/>
      <c r="Y4" s="744"/>
      <c r="Z4" s="176"/>
      <c r="AA4" s="176"/>
      <c r="AB4" s="176"/>
      <c r="AC4" s="175"/>
      <c r="AD4" s="175"/>
      <c r="AE4" s="175"/>
      <c r="AF4" s="89"/>
    </row>
    <row r="5" spans="1:34" s="87" customFormat="1" ht="15.75">
      <c r="A5" s="958" t="s">
        <v>400</v>
      </c>
      <c r="B5" s="958"/>
      <c r="C5" s="958"/>
      <c r="D5" s="958"/>
      <c r="E5" s="958"/>
      <c r="F5" s="958"/>
      <c r="G5" s="958"/>
      <c r="H5" s="74"/>
      <c r="I5" s="74"/>
      <c r="J5" s="74"/>
      <c r="T5" s="744"/>
      <c r="U5" s="744"/>
      <c r="V5" s="744"/>
      <c r="W5" s="744"/>
      <c r="X5" s="744"/>
      <c r="Y5" s="744"/>
      <c r="Z5" s="75"/>
      <c r="AA5" s="75"/>
      <c r="AB5" s="75"/>
      <c r="AE5" s="966" t="s">
        <v>776</v>
      </c>
      <c r="AF5" s="966"/>
    </row>
    <row r="6" spans="1:34" s="87" customFormat="1" ht="85.9" customHeight="1">
      <c r="A6" s="869" t="s">
        <v>11</v>
      </c>
      <c r="B6" s="888" t="s">
        <v>766</v>
      </c>
      <c r="C6" s="889"/>
      <c r="D6" s="890"/>
      <c r="E6" s="876" t="s">
        <v>12</v>
      </c>
      <c r="F6" s="893"/>
      <c r="G6" s="877"/>
      <c r="H6" s="837" t="s">
        <v>770</v>
      </c>
      <c r="I6" s="871"/>
      <c r="J6" s="871"/>
      <c r="K6" s="871"/>
      <c r="L6" s="871"/>
      <c r="M6" s="872"/>
      <c r="N6" s="875" t="s">
        <v>2061</v>
      </c>
      <c r="O6" s="875"/>
      <c r="P6" s="875"/>
      <c r="Q6" s="875"/>
      <c r="R6" s="875"/>
      <c r="S6" s="875"/>
      <c r="T6" s="970" t="s">
        <v>2062</v>
      </c>
      <c r="U6" s="970"/>
      <c r="V6" s="970"/>
      <c r="W6" s="970"/>
      <c r="X6" s="970"/>
      <c r="Y6" s="970"/>
      <c r="Z6" s="876" t="s">
        <v>775</v>
      </c>
      <c r="AA6" s="893"/>
      <c r="AB6" s="893"/>
      <c r="AC6" s="893"/>
      <c r="AD6" s="893"/>
      <c r="AE6" s="877"/>
      <c r="AF6" s="869" t="s">
        <v>2</v>
      </c>
    </row>
    <row r="7" spans="1:34" s="87" customFormat="1" ht="47.25">
      <c r="A7" s="870"/>
      <c r="B7" s="869" t="s">
        <v>13</v>
      </c>
      <c r="C7" s="876" t="s">
        <v>1</v>
      </c>
      <c r="D7" s="877"/>
      <c r="E7" s="869" t="s">
        <v>13</v>
      </c>
      <c r="F7" s="876" t="s">
        <v>1</v>
      </c>
      <c r="G7" s="877"/>
      <c r="H7" s="953" t="s">
        <v>20</v>
      </c>
      <c r="I7" s="954"/>
      <c r="J7" s="955"/>
      <c r="K7" s="953" t="s">
        <v>21</v>
      </c>
      <c r="L7" s="955"/>
      <c r="M7" s="177" t="s">
        <v>22</v>
      </c>
      <c r="N7" s="942" t="s">
        <v>20</v>
      </c>
      <c r="O7" s="942"/>
      <c r="P7" s="942"/>
      <c r="Q7" s="942" t="s">
        <v>21</v>
      </c>
      <c r="R7" s="942"/>
      <c r="S7" s="318" t="s">
        <v>22</v>
      </c>
      <c r="T7" s="934" t="s">
        <v>20</v>
      </c>
      <c r="U7" s="934"/>
      <c r="V7" s="934"/>
      <c r="W7" s="934" t="s">
        <v>21</v>
      </c>
      <c r="X7" s="934"/>
      <c r="Y7" s="190" t="s">
        <v>22</v>
      </c>
      <c r="Z7" s="953" t="s">
        <v>20</v>
      </c>
      <c r="AA7" s="955"/>
      <c r="AB7" s="955"/>
      <c r="AC7" s="953" t="s">
        <v>21</v>
      </c>
      <c r="AD7" s="955"/>
      <c r="AE7" s="177" t="s">
        <v>22</v>
      </c>
      <c r="AF7" s="870"/>
    </row>
    <row r="8" spans="1:34" s="87" customFormat="1" ht="15.75">
      <c r="A8" s="840"/>
      <c r="B8" s="840"/>
      <c r="C8" s="71" t="s">
        <v>3</v>
      </c>
      <c r="D8" s="71" t="s">
        <v>14</v>
      </c>
      <c r="E8" s="840"/>
      <c r="F8" s="71" t="s">
        <v>3</v>
      </c>
      <c r="G8" s="71" t="s">
        <v>14</v>
      </c>
      <c r="H8" s="71" t="s">
        <v>5</v>
      </c>
      <c r="I8" s="71" t="s">
        <v>6</v>
      </c>
      <c r="J8" s="71" t="s">
        <v>7</v>
      </c>
      <c r="K8" s="71" t="s">
        <v>5</v>
      </c>
      <c r="L8" s="71" t="s">
        <v>6</v>
      </c>
      <c r="M8" s="71" t="s">
        <v>5</v>
      </c>
      <c r="N8" s="741" t="s">
        <v>5</v>
      </c>
      <c r="O8" s="741" t="s">
        <v>6</v>
      </c>
      <c r="P8" s="741" t="s">
        <v>7</v>
      </c>
      <c r="Q8" s="741" t="s">
        <v>5</v>
      </c>
      <c r="R8" s="741" t="s">
        <v>6</v>
      </c>
      <c r="S8" s="741" t="s">
        <v>5</v>
      </c>
      <c r="T8" s="745" t="s">
        <v>5</v>
      </c>
      <c r="U8" s="745" t="s">
        <v>6</v>
      </c>
      <c r="V8" s="745" t="s">
        <v>7</v>
      </c>
      <c r="W8" s="745" t="s">
        <v>5</v>
      </c>
      <c r="X8" s="745" t="s">
        <v>6</v>
      </c>
      <c r="Y8" s="745" t="s">
        <v>5</v>
      </c>
      <c r="Z8" s="71" t="s">
        <v>5</v>
      </c>
      <c r="AA8" s="71" t="s">
        <v>6</v>
      </c>
      <c r="AB8" s="71" t="s">
        <v>7</v>
      </c>
      <c r="AC8" s="71" t="s">
        <v>5</v>
      </c>
      <c r="AD8" s="71" t="s">
        <v>6</v>
      </c>
      <c r="AE8" s="71" t="s">
        <v>5</v>
      </c>
      <c r="AF8" s="840"/>
    </row>
    <row r="9" spans="1:34" s="783" customFormat="1" ht="12.75">
      <c r="A9" s="782">
        <v>1</v>
      </c>
      <c r="B9" s="782">
        <v>2</v>
      </c>
      <c r="C9" s="782">
        <v>3</v>
      </c>
      <c r="D9" s="782">
        <v>4</v>
      </c>
      <c r="E9" s="782">
        <v>5</v>
      </c>
      <c r="F9" s="782">
        <v>6</v>
      </c>
      <c r="G9" s="782">
        <v>7</v>
      </c>
      <c r="H9" s="782">
        <v>8</v>
      </c>
      <c r="I9" s="782">
        <v>9</v>
      </c>
      <c r="J9" s="782">
        <v>10</v>
      </c>
      <c r="K9" s="782">
        <v>11</v>
      </c>
      <c r="L9" s="782">
        <v>12</v>
      </c>
      <c r="M9" s="782">
        <v>13</v>
      </c>
      <c r="N9" s="782">
        <v>14</v>
      </c>
      <c r="O9" s="782">
        <v>15</v>
      </c>
      <c r="P9" s="782">
        <v>16</v>
      </c>
      <c r="Q9" s="782">
        <v>17</v>
      </c>
      <c r="R9" s="782">
        <v>18</v>
      </c>
      <c r="S9" s="782">
        <v>19</v>
      </c>
      <c r="T9" s="782">
        <v>20</v>
      </c>
      <c r="U9" s="782">
        <v>21</v>
      </c>
      <c r="V9" s="782">
        <v>22</v>
      </c>
      <c r="W9" s="782">
        <v>23</v>
      </c>
      <c r="X9" s="782">
        <v>24</v>
      </c>
      <c r="Y9" s="782">
        <v>25</v>
      </c>
      <c r="Z9" s="782">
        <v>26</v>
      </c>
      <c r="AA9" s="782">
        <v>27</v>
      </c>
      <c r="AB9" s="782">
        <v>28</v>
      </c>
      <c r="AC9" s="782">
        <v>29</v>
      </c>
      <c r="AD9" s="782">
        <v>30</v>
      </c>
      <c r="AE9" s="782">
        <v>31</v>
      </c>
      <c r="AF9" s="782">
        <v>32</v>
      </c>
    </row>
    <row r="10" spans="1:34" s="87" customFormat="1" ht="15.75">
      <c r="A10" s="92" t="s">
        <v>309</v>
      </c>
      <c r="B10" s="160" t="s">
        <v>147</v>
      </c>
      <c r="C10" s="192"/>
      <c r="D10" s="192"/>
      <c r="E10" s="192"/>
      <c r="F10" s="192"/>
      <c r="G10" s="192"/>
      <c r="H10" s="192"/>
      <c r="I10" s="192"/>
      <c r="J10" s="192"/>
      <c r="K10" s="103"/>
      <c r="L10" s="103"/>
      <c r="M10" s="103"/>
      <c r="N10" s="103"/>
      <c r="O10" s="103"/>
      <c r="P10" s="103"/>
      <c r="Q10" s="103"/>
      <c r="R10" s="103"/>
      <c r="S10" s="103"/>
      <c r="T10" s="178"/>
      <c r="U10" s="178"/>
      <c r="V10" s="178"/>
      <c r="W10" s="178"/>
      <c r="X10" s="178"/>
      <c r="Y10" s="178"/>
      <c r="Z10" s="192"/>
      <c r="AA10" s="192"/>
      <c r="AB10" s="192"/>
      <c r="AC10" s="103"/>
      <c r="AD10" s="103"/>
      <c r="AE10" s="103"/>
      <c r="AF10" s="192"/>
    </row>
    <row r="11" spans="1:34" s="87" customFormat="1" ht="31.5">
      <c r="A11" s="901" t="s">
        <v>23</v>
      </c>
      <c r="B11" s="196" t="s">
        <v>601</v>
      </c>
      <c r="C11" s="192"/>
      <c r="D11" s="192"/>
      <c r="E11" s="901" t="s">
        <v>391</v>
      </c>
      <c r="F11" s="901"/>
      <c r="G11" s="901"/>
      <c r="H11" s="193">
        <v>100</v>
      </c>
      <c r="I11" s="193"/>
      <c r="J11" s="193"/>
      <c r="K11" s="178"/>
      <c r="L11" s="178"/>
      <c r="M11" s="178"/>
      <c r="N11" s="739" t="s">
        <v>1236</v>
      </c>
      <c r="O11" s="739"/>
      <c r="P11" s="739"/>
      <c r="Q11" s="739"/>
      <c r="R11" s="739"/>
      <c r="S11" s="739"/>
      <c r="T11" s="739">
        <v>105</v>
      </c>
      <c r="U11" s="739"/>
      <c r="V11" s="739"/>
      <c r="W11" s="739"/>
      <c r="X11" s="739"/>
      <c r="Y11" s="739"/>
      <c r="Z11" s="950">
        <v>370</v>
      </c>
      <c r="AA11" s="950">
        <v>230</v>
      </c>
      <c r="AB11" s="950">
        <v>140</v>
      </c>
      <c r="AC11" s="967">
        <v>220</v>
      </c>
      <c r="AD11" s="967">
        <v>130</v>
      </c>
      <c r="AE11" s="967">
        <v>65</v>
      </c>
      <c r="AF11" s="901" t="s">
        <v>401</v>
      </c>
      <c r="AH11" s="738" t="s">
        <v>601</v>
      </c>
    </row>
    <row r="12" spans="1:34" s="87" customFormat="1" ht="31.5">
      <c r="A12" s="902"/>
      <c r="B12" s="196" t="s">
        <v>602</v>
      </c>
      <c r="C12" s="192"/>
      <c r="D12" s="192"/>
      <c r="E12" s="902"/>
      <c r="F12" s="902"/>
      <c r="G12" s="902"/>
      <c r="H12" s="193">
        <v>300</v>
      </c>
      <c r="I12" s="193">
        <v>190</v>
      </c>
      <c r="J12" s="193">
        <v>120</v>
      </c>
      <c r="K12" s="178">
        <v>190</v>
      </c>
      <c r="L12" s="178">
        <v>120</v>
      </c>
      <c r="M12" s="178">
        <v>60</v>
      </c>
      <c r="N12" s="739" t="s">
        <v>1434</v>
      </c>
      <c r="O12" s="739" t="s">
        <v>1225</v>
      </c>
      <c r="P12" s="739" t="s">
        <v>1232</v>
      </c>
      <c r="Q12" s="739" t="s">
        <v>1232</v>
      </c>
      <c r="R12" s="739" t="s">
        <v>1233</v>
      </c>
      <c r="S12" s="739" t="s">
        <v>1236</v>
      </c>
      <c r="T12" s="739">
        <v>360</v>
      </c>
      <c r="U12" s="739">
        <v>218.49999999999997</v>
      </c>
      <c r="V12" s="739">
        <v>132</v>
      </c>
      <c r="W12" s="739">
        <v>209.00000000000003</v>
      </c>
      <c r="X12" s="739">
        <v>126</v>
      </c>
      <c r="Y12" s="739">
        <v>63</v>
      </c>
      <c r="Z12" s="951"/>
      <c r="AA12" s="951"/>
      <c r="AB12" s="951"/>
      <c r="AC12" s="968"/>
      <c r="AD12" s="968"/>
      <c r="AE12" s="968"/>
      <c r="AF12" s="902"/>
      <c r="AH12" s="738" t="s">
        <v>602</v>
      </c>
    </row>
    <row r="13" spans="1:34" s="87" customFormat="1" ht="15.75">
      <c r="A13" s="903"/>
      <c r="B13" s="196" t="s">
        <v>390</v>
      </c>
      <c r="C13" s="192"/>
      <c r="D13" s="192"/>
      <c r="E13" s="903"/>
      <c r="F13" s="903"/>
      <c r="G13" s="903"/>
      <c r="H13" s="193">
        <v>230</v>
      </c>
      <c r="I13" s="193">
        <v>160</v>
      </c>
      <c r="J13" s="193">
        <v>110</v>
      </c>
      <c r="K13" s="178">
        <v>120</v>
      </c>
      <c r="L13" s="178">
        <v>60</v>
      </c>
      <c r="M13" s="178">
        <v>50</v>
      </c>
      <c r="N13" s="739" t="s">
        <v>1434</v>
      </c>
      <c r="O13" s="739" t="s">
        <v>1225</v>
      </c>
      <c r="P13" s="739" t="s">
        <v>1232</v>
      </c>
      <c r="Q13" s="739" t="s">
        <v>1232</v>
      </c>
      <c r="R13" s="739" t="s">
        <v>1233</v>
      </c>
      <c r="S13" s="739" t="s">
        <v>1236</v>
      </c>
      <c r="T13" s="739">
        <v>276</v>
      </c>
      <c r="U13" s="739">
        <v>184</v>
      </c>
      <c r="V13" s="739">
        <v>121.00000000000001</v>
      </c>
      <c r="W13" s="739">
        <v>132</v>
      </c>
      <c r="X13" s="739">
        <v>63</v>
      </c>
      <c r="Y13" s="739">
        <v>52.5</v>
      </c>
      <c r="Z13" s="952"/>
      <c r="AA13" s="952"/>
      <c r="AB13" s="952"/>
      <c r="AC13" s="969"/>
      <c r="AD13" s="969"/>
      <c r="AE13" s="969"/>
      <c r="AF13" s="903"/>
      <c r="AH13" s="738" t="s">
        <v>390</v>
      </c>
    </row>
    <row r="14" spans="1:34" s="87" customFormat="1" ht="15.75">
      <c r="A14" s="16" t="s">
        <v>310</v>
      </c>
      <c r="B14" s="198" t="s">
        <v>148</v>
      </c>
      <c r="C14" s="94"/>
      <c r="D14" s="94"/>
      <c r="E14" s="93"/>
      <c r="F14" s="94"/>
      <c r="G14" s="94"/>
      <c r="H14" s="78"/>
      <c r="I14" s="78"/>
      <c r="J14" s="78"/>
      <c r="K14" s="103"/>
      <c r="L14" s="103"/>
      <c r="M14" s="103"/>
      <c r="N14" s="103"/>
      <c r="O14" s="103"/>
      <c r="P14" s="103"/>
      <c r="Q14" s="103"/>
      <c r="R14" s="103"/>
      <c r="S14" s="103"/>
      <c r="T14" s="178"/>
      <c r="U14" s="178"/>
      <c r="V14" s="178"/>
      <c r="W14" s="178"/>
      <c r="X14" s="178"/>
      <c r="Y14" s="178"/>
      <c r="Z14" s="206"/>
      <c r="AA14" s="206"/>
      <c r="AB14" s="206"/>
      <c r="AC14" s="206"/>
      <c r="AD14" s="206"/>
      <c r="AE14" s="206"/>
      <c r="AF14" s="94"/>
    </row>
    <row r="15" spans="1:34" s="87" customFormat="1" ht="31.5">
      <c r="A15" s="78" t="s">
        <v>75</v>
      </c>
      <c r="B15" s="197" t="s">
        <v>605</v>
      </c>
      <c r="C15" s="94" t="s">
        <v>608</v>
      </c>
      <c r="D15" s="94" t="s">
        <v>609</v>
      </c>
      <c r="E15" s="93" t="s">
        <v>604</v>
      </c>
      <c r="F15" s="94" t="s">
        <v>608</v>
      </c>
      <c r="G15" s="94" t="s">
        <v>609</v>
      </c>
      <c r="H15" s="79">
        <v>350</v>
      </c>
      <c r="I15" s="79">
        <v>240</v>
      </c>
      <c r="J15" s="79">
        <v>160</v>
      </c>
      <c r="K15" s="103"/>
      <c r="L15" s="103"/>
      <c r="M15" s="103"/>
      <c r="N15" s="736">
        <v>1.2</v>
      </c>
      <c r="O15" s="736">
        <v>1.1499999999999999</v>
      </c>
      <c r="P15" s="736">
        <v>1.1000000000000001</v>
      </c>
      <c r="Q15" s="736"/>
      <c r="R15" s="736"/>
      <c r="S15" s="736"/>
      <c r="T15" s="739">
        <v>420</v>
      </c>
      <c r="U15" s="739">
        <v>276</v>
      </c>
      <c r="V15" s="739">
        <v>176</v>
      </c>
      <c r="W15" s="739"/>
      <c r="X15" s="739"/>
      <c r="Y15" s="739"/>
      <c r="Z15" s="206">
        <v>430</v>
      </c>
      <c r="AA15" s="206">
        <v>290</v>
      </c>
      <c r="AB15" s="206">
        <v>180</v>
      </c>
      <c r="AC15" s="206"/>
      <c r="AD15" s="206"/>
      <c r="AE15" s="206"/>
      <c r="AF15" s="94" t="s">
        <v>120</v>
      </c>
      <c r="AH15" s="87" t="s">
        <v>2020</v>
      </c>
    </row>
    <row r="16" spans="1:34" s="87" customFormat="1" ht="63">
      <c r="A16" s="78" t="s">
        <v>76</v>
      </c>
      <c r="B16" s="197" t="s">
        <v>610</v>
      </c>
      <c r="C16" s="94" t="s">
        <v>611</v>
      </c>
      <c r="D16" s="94" t="s">
        <v>612</v>
      </c>
      <c r="E16" s="93" t="s">
        <v>613</v>
      </c>
      <c r="F16" s="94" t="s">
        <v>614</v>
      </c>
      <c r="G16" s="94" t="s">
        <v>615</v>
      </c>
      <c r="H16" s="79">
        <v>270</v>
      </c>
      <c r="I16" s="79">
        <v>190</v>
      </c>
      <c r="J16" s="79">
        <v>130</v>
      </c>
      <c r="K16" s="103"/>
      <c r="L16" s="103"/>
      <c r="M16" s="103"/>
      <c r="N16" s="736">
        <v>1.1499999999999999</v>
      </c>
      <c r="O16" s="736">
        <v>1.1000000000000001</v>
      </c>
      <c r="P16" s="736">
        <v>1.05</v>
      </c>
      <c r="Q16" s="736"/>
      <c r="R16" s="736"/>
      <c r="S16" s="736"/>
      <c r="T16" s="739">
        <v>310.5</v>
      </c>
      <c r="U16" s="739">
        <v>209.00000000000003</v>
      </c>
      <c r="V16" s="739">
        <v>136.5</v>
      </c>
      <c r="W16" s="739"/>
      <c r="X16" s="739"/>
      <c r="Y16" s="739"/>
      <c r="Z16" s="206">
        <v>320</v>
      </c>
      <c r="AA16" s="206">
        <v>210</v>
      </c>
      <c r="AB16" s="206">
        <v>140</v>
      </c>
      <c r="AC16" s="206"/>
      <c r="AD16" s="206"/>
      <c r="AE16" s="206"/>
      <c r="AF16" s="94" t="s">
        <v>121</v>
      </c>
      <c r="AH16" s="87" t="s">
        <v>2021</v>
      </c>
    </row>
    <row r="17" spans="1:34" s="87" customFormat="1" ht="47.25">
      <c r="A17" s="78" t="s">
        <v>97</v>
      </c>
      <c r="B17" s="904" t="s">
        <v>618</v>
      </c>
      <c r="C17" s="818"/>
      <c r="D17" s="818"/>
      <c r="E17" s="93" t="s">
        <v>534</v>
      </c>
      <c r="F17" s="94" t="s">
        <v>526</v>
      </c>
      <c r="G17" s="94" t="s">
        <v>604</v>
      </c>
      <c r="H17" s="79">
        <v>380</v>
      </c>
      <c r="I17" s="79"/>
      <c r="J17" s="79"/>
      <c r="K17" s="103"/>
      <c r="L17" s="103"/>
      <c r="M17" s="103"/>
      <c r="N17" s="736">
        <v>1.2</v>
      </c>
      <c r="O17" s="736"/>
      <c r="P17" s="736"/>
      <c r="Q17" s="736"/>
      <c r="R17" s="736"/>
      <c r="S17" s="736"/>
      <c r="T17" s="739">
        <v>456</v>
      </c>
      <c r="U17" s="739"/>
      <c r="V17" s="739"/>
      <c r="W17" s="739"/>
      <c r="X17" s="739"/>
      <c r="Y17" s="739"/>
      <c r="Z17" s="206">
        <v>500</v>
      </c>
      <c r="AA17" s="206"/>
      <c r="AB17" s="206"/>
      <c r="AC17" s="206"/>
      <c r="AD17" s="206"/>
      <c r="AE17" s="206"/>
      <c r="AF17" s="94" t="s">
        <v>352</v>
      </c>
      <c r="AH17" s="87" t="s">
        <v>2022</v>
      </c>
    </row>
    <row r="18" spans="1:34" s="87" customFormat="1" ht="63">
      <c r="A18" s="78" t="s">
        <v>98</v>
      </c>
      <c r="B18" s="905"/>
      <c r="C18" s="819"/>
      <c r="D18" s="819"/>
      <c r="E18" s="93" t="s">
        <v>605</v>
      </c>
      <c r="F18" s="94" t="s">
        <v>606</v>
      </c>
      <c r="G18" s="94" t="s">
        <v>534</v>
      </c>
      <c r="H18" s="79">
        <v>380</v>
      </c>
      <c r="I18" s="79"/>
      <c r="J18" s="79"/>
      <c r="K18" s="103"/>
      <c r="L18" s="103"/>
      <c r="M18" s="103"/>
      <c r="N18" s="736">
        <v>1.2</v>
      </c>
      <c r="O18" s="736"/>
      <c r="P18" s="736"/>
      <c r="Q18" s="736"/>
      <c r="R18" s="736"/>
      <c r="S18" s="736"/>
      <c r="T18" s="739">
        <v>456</v>
      </c>
      <c r="U18" s="739"/>
      <c r="V18" s="739"/>
      <c r="W18" s="739"/>
      <c r="X18" s="739"/>
      <c r="Y18" s="739"/>
      <c r="Z18" s="206">
        <v>500</v>
      </c>
      <c r="AA18" s="206"/>
      <c r="AB18" s="206"/>
      <c r="AC18" s="206"/>
      <c r="AD18" s="206"/>
      <c r="AE18" s="206"/>
      <c r="AF18" s="94" t="s">
        <v>121</v>
      </c>
      <c r="AH18" s="87" t="s">
        <v>2023</v>
      </c>
    </row>
    <row r="19" spans="1:34" s="87" customFormat="1" ht="31.5">
      <c r="A19" s="835" t="s">
        <v>157</v>
      </c>
      <c r="B19" s="202" t="s">
        <v>617</v>
      </c>
      <c r="C19" s="94"/>
      <c r="D19" s="94"/>
      <c r="E19" s="818" t="s">
        <v>392</v>
      </c>
      <c r="F19" s="818"/>
      <c r="G19" s="818"/>
      <c r="H19" s="79">
        <v>80</v>
      </c>
      <c r="I19" s="79"/>
      <c r="J19" s="79"/>
      <c r="K19" s="103"/>
      <c r="L19" s="103"/>
      <c r="M19" s="103"/>
      <c r="N19" s="736">
        <v>1.05</v>
      </c>
      <c r="O19" s="736"/>
      <c r="P19" s="736"/>
      <c r="Q19" s="736"/>
      <c r="R19" s="736"/>
      <c r="S19" s="736"/>
      <c r="T19" s="739">
        <v>84</v>
      </c>
      <c r="U19" s="739"/>
      <c r="V19" s="739"/>
      <c r="W19" s="739"/>
      <c r="X19" s="739"/>
      <c r="Y19" s="739"/>
      <c r="Z19" s="971">
        <v>300</v>
      </c>
      <c r="AA19" s="971">
        <v>210</v>
      </c>
      <c r="AB19" s="971">
        <v>140</v>
      </c>
      <c r="AC19" s="971">
        <v>160</v>
      </c>
      <c r="AD19" s="971">
        <v>95</v>
      </c>
      <c r="AE19" s="971">
        <v>75</v>
      </c>
      <c r="AF19" s="818" t="s">
        <v>401</v>
      </c>
      <c r="AH19" s="738" t="s">
        <v>617</v>
      </c>
    </row>
    <row r="20" spans="1:34" s="87" customFormat="1" ht="15.75">
      <c r="A20" s="858"/>
      <c r="B20" s="202" t="s">
        <v>619</v>
      </c>
      <c r="C20" s="94"/>
      <c r="D20" s="94"/>
      <c r="E20" s="859"/>
      <c r="F20" s="859"/>
      <c r="G20" s="859"/>
      <c r="H20" s="79">
        <v>100</v>
      </c>
      <c r="I20" s="79">
        <v>70</v>
      </c>
      <c r="J20" s="79">
        <v>60</v>
      </c>
      <c r="K20" s="103">
        <v>70</v>
      </c>
      <c r="L20" s="103">
        <v>50</v>
      </c>
      <c r="M20" s="103">
        <v>40</v>
      </c>
      <c r="N20" s="736">
        <v>1.1000000000000001</v>
      </c>
      <c r="O20" s="736">
        <v>1.05</v>
      </c>
      <c r="P20" s="736">
        <v>1.05</v>
      </c>
      <c r="Q20" s="736">
        <v>1.05</v>
      </c>
      <c r="R20" s="736">
        <v>1.05</v>
      </c>
      <c r="S20" s="736">
        <v>1.05</v>
      </c>
      <c r="T20" s="739">
        <v>110.00000000000001</v>
      </c>
      <c r="U20" s="739">
        <v>73.5</v>
      </c>
      <c r="V20" s="739">
        <v>63</v>
      </c>
      <c r="W20" s="739">
        <v>73.5</v>
      </c>
      <c r="X20" s="739">
        <v>52.5</v>
      </c>
      <c r="Y20" s="739">
        <v>42</v>
      </c>
      <c r="Z20" s="972"/>
      <c r="AA20" s="972"/>
      <c r="AB20" s="972"/>
      <c r="AC20" s="972"/>
      <c r="AD20" s="972"/>
      <c r="AE20" s="972"/>
      <c r="AF20" s="859"/>
      <c r="AH20" s="738" t="s">
        <v>619</v>
      </c>
    </row>
    <row r="21" spans="1:34" s="87" customFormat="1" ht="15.75">
      <c r="A21" s="858"/>
      <c r="B21" s="202" t="s">
        <v>620</v>
      </c>
      <c r="C21" s="94"/>
      <c r="D21" s="94"/>
      <c r="E21" s="859"/>
      <c r="F21" s="859"/>
      <c r="G21" s="859"/>
      <c r="H21" s="79">
        <v>230</v>
      </c>
      <c r="I21" s="79">
        <v>150</v>
      </c>
      <c r="J21" s="79">
        <v>110</v>
      </c>
      <c r="K21" s="103">
        <v>140</v>
      </c>
      <c r="L21" s="103">
        <v>90</v>
      </c>
      <c r="M21" s="103">
        <v>60</v>
      </c>
      <c r="N21" s="736">
        <v>1.1000000000000001</v>
      </c>
      <c r="O21" s="736">
        <v>1.05</v>
      </c>
      <c r="P21" s="736">
        <v>1.05</v>
      </c>
      <c r="Q21" s="736">
        <v>1.05</v>
      </c>
      <c r="R21" s="736">
        <v>1.05</v>
      </c>
      <c r="S21" s="736">
        <v>1.05</v>
      </c>
      <c r="T21" s="739">
        <v>253.00000000000003</v>
      </c>
      <c r="U21" s="739">
        <v>157.5</v>
      </c>
      <c r="V21" s="739">
        <v>115.5</v>
      </c>
      <c r="W21" s="739">
        <v>147</v>
      </c>
      <c r="X21" s="739">
        <v>94.5</v>
      </c>
      <c r="Y21" s="739">
        <v>63</v>
      </c>
      <c r="Z21" s="972"/>
      <c r="AA21" s="972"/>
      <c r="AB21" s="972"/>
      <c r="AC21" s="972"/>
      <c r="AD21" s="972"/>
      <c r="AE21" s="972"/>
      <c r="AF21" s="859"/>
      <c r="AH21" s="738" t="s">
        <v>620</v>
      </c>
    </row>
    <row r="22" spans="1:34" s="87" customFormat="1" ht="15.75">
      <c r="A22" s="836"/>
      <c r="B22" s="202" t="s">
        <v>621</v>
      </c>
      <c r="C22" s="94"/>
      <c r="D22" s="94"/>
      <c r="E22" s="819"/>
      <c r="F22" s="819"/>
      <c r="G22" s="819"/>
      <c r="H22" s="79">
        <v>250</v>
      </c>
      <c r="I22" s="79">
        <v>180</v>
      </c>
      <c r="J22" s="79">
        <v>130</v>
      </c>
      <c r="K22" s="103">
        <v>150</v>
      </c>
      <c r="L22" s="103">
        <v>90</v>
      </c>
      <c r="M22" s="103">
        <v>70</v>
      </c>
      <c r="N22" s="736">
        <v>1.1499999999999999</v>
      </c>
      <c r="O22" s="736">
        <v>1.1000000000000001</v>
      </c>
      <c r="P22" s="736">
        <v>1.05</v>
      </c>
      <c r="Q22" s="736">
        <v>1.05</v>
      </c>
      <c r="R22" s="736">
        <v>1.05</v>
      </c>
      <c r="S22" s="736">
        <v>1.05</v>
      </c>
      <c r="T22" s="739">
        <v>287.5</v>
      </c>
      <c r="U22" s="739">
        <v>198.00000000000003</v>
      </c>
      <c r="V22" s="739">
        <v>136.5</v>
      </c>
      <c r="W22" s="739">
        <v>157.5</v>
      </c>
      <c r="X22" s="739">
        <v>94.5</v>
      </c>
      <c r="Y22" s="739">
        <v>73.5</v>
      </c>
      <c r="Z22" s="973"/>
      <c r="AA22" s="973"/>
      <c r="AB22" s="973"/>
      <c r="AC22" s="973"/>
      <c r="AD22" s="973"/>
      <c r="AE22" s="973"/>
      <c r="AF22" s="819"/>
      <c r="AH22" s="738" t="s">
        <v>621</v>
      </c>
    </row>
    <row r="23" spans="1:34" s="87" customFormat="1" ht="15.75">
      <c r="A23" s="16" t="s">
        <v>311</v>
      </c>
      <c r="B23" s="199" t="s">
        <v>142</v>
      </c>
      <c r="C23" s="94"/>
      <c r="D23" s="94"/>
      <c r="E23" s="93"/>
      <c r="F23" s="94"/>
      <c r="G23" s="94"/>
      <c r="H23" s="78"/>
      <c r="I23" s="78"/>
      <c r="J23" s="78"/>
      <c r="K23" s="103"/>
      <c r="L23" s="103"/>
      <c r="M23" s="103"/>
      <c r="N23" s="736"/>
      <c r="O23" s="736"/>
      <c r="P23" s="736"/>
      <c r="Q23" s="736"/>
      <c r="R23" s="736"/>
      <c r="S23" s="736"/>
      <c r="T23" s="739"/>
      <c r="U23" s="739"/>
      <c r="V23" s="739"/>
      <c r="W23" s="739"/>
      <c r="X23" s="739"/>
      <c r="Y23" s="739"/>
      <c r="Z23" s="206"/>
      <c r="AA23" s="206"/>
      <c r="AB23" s="206"/>
      <c r="AC23" s="206"/>
      <c r="AD23" s="206"/>
      <c r="AE23" s="206"/>
      <c r="AF23" s="94"/>
    </row>
    <row r="24" spans="1:34" s="87" customFormat="1" ht="63">
      <c r="A24" s="78" t="s">
        <v>77</v>
      </c>
      <c r="B24" s="197" t="s">
        <v>628</v>
      </c>
      <c r="C24" s="94" t="s">
        <v>543</v>
      </c>
      <c r="D24" s="94" t="s">
        <v>55</v>
      </c>
      <c r="E24" s="93" t="s">
        <v>628</v>
      </c>
      <c r="F24" s="94" t="s">
        <v>530</v>
      </c>
      <c r="G24" s="94" t="s">
        <v>629</v>
      </c>
      <c r="H24" s="79">
        <v>390</v>
      </c>
      <c r="I24" s="79">
        <v>120</v>
      </c>
      <c r="J24" s="79">
        <v>80</v>
      </c>
      <c r="K24" s="103"/>
      <c r="L24" s="103"/>
      <c r="M24" s="103"/>
      <c r="N24" s="736">
        <v>1.2</v>
      </c>
      <c r="O24" s="736">
        <v>1.1000000000000001</v>
      </c>
      <c r="P24" s="736">
        <v>1.05</v>
      </c>
      <c r="Q24" s="736"/>
      <c r="R24" s="736"/>
      <c r="S24" s="736"/>
      <c r="T24" s="739">
        <v>468</v>
      </c>
      <c r="U24" s="739">
        <v>132</v>
      </c>
      <c r="V24" s="739">
        <v>84</v>
      </c>
      <c r="W24" s="739"/>
      <c r="X24" s="739"/>
      <c r="Y24" s="739"/>
      <c r="Z24" s="206">
        <v>480</v>
      </c>
      <c r="AA24" s="206">
        <v>140</v>
      </c>
      <c r="AB24" s="206">
        <v>90</v>
      </c>
      <c r="AC24" s="206"/>
      <c r="AD24" s="206"/>
      <c r="AE24" s="206"/>
      <c r="AF24" s="94" t="s">
        <v>122</v>
      </c>
      <c r="AH24" s="87" t="s">
        <v>2024</v>
      </c>
    </row>
    <row r="25" spans="1:34" s="87" customFormat="1" ht="47.25">
      <c r="A25" s="78" t="s">
        <v>78</v>
      </c>
      <c r="B25" s="197" t="s">
        <v>630</v>
      </c>
      <c r="C25" s="94" t="s">
        <v>543</v>
      </c>
      <c r="D25" s="94" t="s">
        <v>55</v>
      </c>
      <c r="E25" s="93" t="s">
        <v>631</v>
      </c>
      <c r="F25" s="94" t="s">
        <v>543</v>
      </c>
      <c r="G25" s="94" t="s">
        <v>55</v>
      </c>
      <c r="H25" s="78">
        <v>500</v>
      </c>
      <c r="I25" s="78"/>
      <c r="J25" s="78"/>
      <c r="K25" s="103"/>
      <c r="L25" s="103"/>
      <c r="M25" s="103"/>
      <c r="N25" s="736">
        <v>1.2</v>
      </c>
      <c r="O25" s="736"/>
      <c r="P25" s="736"/>
      <c r="Q25" s="736"/>
      <c r="R25" s="736"/>
      <c r="S25" s="736"/>
      <c r="T25" s="739">
        <v>600</v>
      </c>
      <c r="U25" s="739"/>
      <c r="V25" s="739"/>
      <c r="W25" s="739"/>
      <c r="X25" s="739"/>
      <c r="Y25" s="739"/>
      <c r="Z25" s="206">
        <v>600</v>
      </c>
      <c r="AA25" s="206"/>
      <c r="AB25" s="206"/>
      <c r="AC25" s="206"/>
      <c r="AD25" s="206"/>
      <c r="AE25" s="206"/>
      <c r="AF25" s="94" t="s">
        <v>120</v>
      </c>
      <c r="AH25" s="87" t="s">
        <v>2025</v>
      </c>
    </row>
    <row r="26" spans="1:34" s="87" customFormat="1" ht="63">
      <c r="A26" s="78" t="s">
        <v>79</v>
      </c>
      <c r="B26" s="197" t="s">
        <v>544</v>
      </c>
      <c r="C26" s="94" t="s">
        <v>543</v>
      </c>
      <c r="D26" s="94" t="s">
        <v>55</v>
      </c>
      <c r="E26" s="93" t="s">
        <v>544</v>
      </c>
      <c r="F26" s="94" t="s">
        <v>632</v>
      </c>
      <c r="G26" s="94" t="s">
        <v>558</v>
      </c>
      <c r="H26" s="78">
        <v>75</v>
      </c>
      <c r="I26" s="78"/>
      <c r="J26" s="78"/>
      <c r="K26" s="103"/>
      <c r="L26" s="103"/>
      <c r="M26" s="103"/>
      <c r="N26" s="736">
        <v>1.1000000000000001</v>
      </c>
      <c r="O26" s="736"/>
      <c r="P26" s="736"/>
      <c r="Q26" s="736"/>
      <c r="R26" s="736"/>
      <c r="S26" s="736"/>
      <c r="T26" s="739">
        <v>82.5</v>
      </c>
      <c r="U26" s="739"/>
      <c r="V26" s="739"/>
      <c r="W26" s="739"/>
      <c r="X26" s="739"/>
      <c r="Y26" s="739"/>
      <c r="Z26" s="206">
        <v>90</v>
      </c>
      <c r="AA26" s="206"/>
      <c r="AB26" s="206"/>
      <c r="AC26" s="206"/>
      <c r="AD26" s="206"/>
      <c r="AE26" s="206"/>
      <c r="AF26" s="94" t="s">
        <v>122</v>
      </c>
      <c r="AH26" s="87" t="s">
        <v>2026</v>
      </c>
    </row>
    <row r="27" spans="1:34" s="87" customFormat="1" ht="47.25">
      <c r="A27" s="835" t="s">
        <v>99</v>
      </c>
      <c r="B27" s="197" t="s">
        <v>633</v>
      </c>
      <c r="C27" s="94"/>
      <c r="D27" s="94"/>
      <c r="E27" s="818" t="s">
        <v>393</v>
      </c>
      <c r="F27" s="818"/>
      <c r="G27" s="818"/>
      <c r="H27" s="79">
        <v>70</v>
      </c>
      <c r="I27" s="79"/>
      <c r="J27" s="79"/>
      <c r="K27" s="174"/>
      <c r="L27" s="174"/>
      <c r="M27" s="174"/>
      <c r="N27" s="736">
        <v>1.05</v>
      </c>
      <c r="O27" s="736"/>
      <c r="P27" s="736"/>
      <c r="Q27" s="736"/>
      <c r="R27" s="736"/>
      <c r="S27" s="736"/>
      <c r="T27" s="739">
        <v>73.5</v>
      </c>
      <c r="U27" s="739"/>
      <c r="V27" s="739"/>
      <c r="W27" s="739"/>
      <c r="X27" s="739"/>
      <c r="Y27" s="739"/>
      <c r="Z27" s="974">
        <v>196</v>
      </c>
      <c r="AA27" s="971">
        <v>106</v>
      </c>
      <c r="AB27" s="971">
        <v>81</v>
      </c>
      <c r="AC27" s="971">
        <v>136</v>
      </c>
      <c r="AD27" s="971">
        <v>75</v>
      </c>
      <c r="AE27" s="971">
        <v>43</v>
      </c>
      <c r="AF27" s="818" t="s">
        <v>401</v>
      </c>
      <c r="AH27" s="738" t="s">
        <v>633</v>
      </c>
    </row>
    <row r="28" spans="1:34" s="87" customFormat="1" ht="15.75">
      <c r="A28" s="858"/>
      <c r="B28" s="197" t="s">
        <v>100</v>
      </c>
      <c r="C28" s="94"/>
      <c r="D28" s="94"/>
      <c r="E28" s="859"/>
      <c r="F28" s="859"/>
      <c r="G28" s="859"/>
      <c r="H28" s="79">
        <v>150</v>
      </c>
      <c r="I28" s="79">
        <v>50</v>
      </c>
      <c r="J28" s="79">
        <v>30</v>
      </c>
      <c r="K28" s="174">
        <v>50</v>
      </c>
      <c r="L28" s="174">
        <v>40</v>
      </c>
      <c r="M28" s="174">
        <v>40</v>
      </c>
      <c r="N28" s="736" t="s">
        <v>1225</v>
      </c>
      <c r="O28" s="736" t="s">
        <v>1232</v>
      </c>
      <c r="P28" s="736" t="s">
        <v>1233</v>
      </c>
      <c r="Q28" s="736" t="s">
        <v>1233</v>
      </c>
      <c r="R28" s="736" t="s">
        <v>1233</v>
      </c>
      <c r="S28" s="736" t="s">
        <v>1236</v>
      </c>
      <c r="T28" s="739">
        <v>172.5</v>
      </c>
      <c r="U28" s="739">
        <v>55.000000000000007</v>
      </c>
      <c r="V28" s="739">
        <v>31.5</v>
      </c>
      <c r="W28" s="739">
        <v>52.5</v>
      </c>
      <c r="X28" s="739">
        <v>42</v>
      </c>
      <c r="Y28" s="739">
        <v>42</v>
      </c>
      <c r="Z28" s="976"/>
      <c r="AA28" s="972"/>
      <c r="AB28" s="972"/>
      <c r="AC28" s="972"/>
      <c r="AD28" s="972"/>
      <c r="AE28" s="972"/>
      <c r="AF28" s="859"/>
      <c r="AH28" s="738" t="s">
        <v>100</v>
      </c>
    </row>
    <row r="29" spans="1:34" s="87" customFormat="1" ht="15.75">
      <c r="A29" s="836"/>
      <c r="B29" s="197" t="s">
        <v>640</v>
      </c>
      <c r="C29" s="94"/>
      <c r="D29" s="94"/>
      <c r="E29" s="819"/>
      <c r="F29" s="819"/>
      <c r="G29" s="819"/>
      <c r="H29" s="79">
        <v>160</v>
      </c>
      <c r="I29" s="79">
        <v>90</v>
      </c>
      <c r="J29" s="79">
        <v>70</v>
      </c>
      <c r="K29" s="174">
        <v>120</v>
      </c>
      <c r="L29" s="174">
        <v>70</v>
      </c>
      <c r="M29" s="174">
        <v>40</v>
      </c>
      <c r="N29" s="736" t="s">
        <v>1434</v>
      </c>
      <c r="O29" s="736" t="s">
        <v>1225</v>
      </c>
      <c r="P29" s="736" t="s">
        <v>1232</v>
      </c>
      <c r="Q29" s="736" t="s">
        <v>1232</v>
      </c>
      <c r="R29" s="736" t="s">
        <v>1233</v>
      </c>
      <c r="S29" s="736" t="s">
        <v>1236</v>
      </c>
      <c r="T29" s="739">
        <v>192</v>
      </c>
      <c r="U29" s="739">
        <v>103.49999999999999</v>
      </c>
      <c r="V29" s="739">
        <v>77</v>
      </c>
      <c r="W29" s="739">
        <v>132</v>
      </c>
      <c r="X29" s="739">
        <v>73.5</v>
      </c>
      <c r="Y29" s="739">
        <v>42</v>
      </c>
      <c r="Z29" s="975"/>
      <c r="AA29" s="973"/>
      <c r="AB29" s="973"/>
      <c r="AC29" s="973"/>
      <c r="AD29" s="973"/>
      <c r="AE29" s="973"/>
      <c r="AF29" s="819"/>
      <c r="AH29" s="738" t="s">
        <v>640</v>
      </c>
    </row>
    <row r="30" spans="1:34" s="87" customFormat="1" ht="15.75">
      <c r="A30" s="16" t="s">
        <v>311</v>
      </c>
      <c r="B30" s="199" t="s">
        <v>143</v>
      </c>
      <c r="C30" s="94"/>
      <c r="D30" s="94"/>
      <c r="E30" s="93"/>
      <c r="F30" s="94"/>
      <c r="G30" s="94"/>
      <c r="H30" s="78"/>
      <c r="I30" s="78"/>
      <c r="J30" s="78"/>
      <c r="K30" s="103"/>
      <c r="L30" s="103"/>
      <c r="M30" s="103"/>
      <c r="N30" s="736"/>
      <c r="O30" s="736"/>
      <c r="P30" s="736"/>
      <c r="Q30" s="736"/>
      <c r="R30" s="736"/>
      <c r="S30" s="736"/>
      <c r="T30" s="739"/>
      <c r="U30" s="739"/>
      <c r="V30" s="739"/>
      <c r="W30" s="739"/>
      <c r="X30" s="739"/>
      <c r="Y30" s="739"/>
      <c r="Z30" s="206"/>
      <c r="AA30" s="206"/>
      <c r="AB30" s="206"/>
      <c r="AC30" s="206"/>
      <c r="AD30" s="206"/>
      <c r="AE30" s="206"/>
      <c r="AF30" s="94"/>
    </row>
    <row r="31" spans="1:34" s="87" customFormat="1" ht="47.25">
      <c r="A31" s="78" t="s">
        <v>77</v>
      </c>
      <c r="B31" s="197" t="s">
        <v>546</v>
      </c>
      <c r="C31" s="94" t="s">
        <v>650</v>
      </c>
      <c r="D31" s="94" t="s">
        <v>651</v>
      </c>
      <c r="E31" s="93" t="s">
        <v>546</v>
      </c>
      <c r="F31" s="94" t="s">
        <v>650</v>
      </c>
      <c r="G31" s="94" t="s">
        <v>652</v>
      </c>
      <c r="H31" s="79">
        <v>480</v>
      </c>
      <c r="I31" s="79">
        <v>230</v>
      </c>
      <c r="J31" s="79">
        <v>120</v>
      </c>
      <c r="K31" s="103"/>
      <c r="L31" s="103"/>
      <c r="M31" s="103"/>
      <c r="N31" s="736">
        <v>1.25</v>
      </c>
      <c r="O31" s="736">
        <v>1.1499999999999999</v>
      </c>
      <c r="P31" s="736">
        <v>1.1000000000000001</v>
      </c>
      <c r="Q31" s="736"/>
      <c r="R31" s="736"/>
      <c r="S31" s="736"/>
      <c r="T31" s="739">
        <v>600</v>
      </c>
      <c r="U31" s="739">
        <v>264.5</v>
      </c>
      <c r="V31" s="739">
        <v>132</v>
      </c>
      <c r="W31" s="739"/>
      <c r="X31" s="739"/>
      <c r="Y31" s="739"/>
      <c r="Z31" s="207">
        <v>615</v>
      </c>
      <c r="AA31" s="207">
        <v>270</v>
      </c>
      <c r="AB31" s="207">
        <v>134</v>
      </c>
      <c r="AC31" s="206"/>
      <c r="AD31" s="206"/>
      <c r="AE31" s="206"/>
      <c r="AF31" s="94" t="s">
        <v>118</v>
      </c>
      <c r="AH31" s="87" t="s">
        <v>2027</v>
      </c>
    </row>
    <row r="32" spans="1:34" s="87" customFormat="1" ht="47.25">
      <c r="A32" s="78" t="s">
        <v>78</v>
      </c>
      <c r="B32" s="197" t="s">
        <v>546</v>
      </c>
      <c r="C32" s="94" t="s">
        <v>653</v>
      </c>
      <c r="D32" s="94" t="s">
        <v>654</v>
      </c>
      <c r="E32" s="93" t="s">
        <v>546</v>
      </c>
      <c r="F32" s="94" t="s">
        <v>655</v>
      </c>
      <c r="G32" s="94" t="s">
        <v>654</v>
      </c>
      <c r="H32" s="79">
        <v>210</v>
      </c>
      <c r="I32" s="79">
        <v>110</v>
      </c>
      <c r="J32" s="79">
        <v>70</v>
      </c>
      <c r="K32" s="103"/>
      <c r="L32" s="103"/>
      <c r="M32" s="103"/>
      <c r="N32" s="736">
        <v>1.1499999999999999</v>
      </c>
      <c r="O32" s="736">
        <v>1.1000000000000001</v>
      </c>
      <c r="P32" s="736">
        <v>1.05</v>
      </c>
      <c r="Q32" s="736"/>
      <c r="R32" s="736"/>
      <c r="S32" s="736"/>
      <c r="T32" s="739">
        <v>241.49999999999997</v>
      </c>
      <c r="U32" s="739">
        <v>121.00000000000001</v>
      </c>
      <c r="V32" s="739">
        <v>73.5</v>
      </c>
      <c r="W32" s="739"/>
      <c r="X32" s="739"/>
      <c r="Y32" s="739"/>
      <c r="Z32" s="207">
        <v>250</v>
      </c>
      <c r="AA32" s="207">
        <v>125</v>
      </c>
      <c r="AB32" s="207">
        <v>75</v>
      </c>
      <c r="AC32" s="206"/>
      <c r="AD32" s="206"/>
      <c r="AE32" s="206"/>
      <c r="AF32" s="94" t="s">
        <v>123</v>
      </c>
      <c r="AH32" s="87" t="s">
        <v>2028</v>
      </c>
    </row>
    <row r="33" spans="1:34" s="87" customFormat="1" ht="47.25">
      <c r="A33" s="78" t="s">
        <v>79</v>
      </c>
      <c r="B33" s="197" t="s">
        <v>600</v>
      </c>
      <c r="C33" s="94" t="s">
        <v>656</v>
      </c>
      <c r="D33" s="94" t="s">
        <v>657</v>
      </c>
      <c r="E33" s="93" t="s">
        <v>600</v>
      </c>
      <c r="F33" s="94" t="s">
        <v>658</v>
      </c>
      <c r="G33" s="94" t="s">
        <v>657</v>
      </c>
      <c r="H33" s="79">
        <v>370</v>
      </c>
      <c r="I33" s="79">
        <v>190</v>
      </c>
      <c r="J33" s="79">
        <v>130</v>
      </c>
      <c r="K33" s="103"/>
      <c r="L33" s="103"/>
      <c r="M33" s="103"/>
      <c r="N33" s="736">
        <v>1.2</v>
      </c>
      <c r="O33" s="736">
        <v>1.1499999999999999</v>
      </c>
      <c r="P33" s="736">
        <v>1.1000000000000001</v>
      </c>
      <c r="Q33" s="736"/>
      <c r="R33" s="736"/>
      <c r="S33" s="736"/>
      <c r="T33" s="739">
        <v>444</v>
      </c>
      <c r="U33" s="739">
        <v>218.49999999999997</v>
      </c>
      <c r="V33" s="739">
        <v>143</v>
      </c>
      <c r="W33" s="739"/>
      <c r="X33" s="739"/>
      <c r="Y33" s="739"/>
      <c r="Z33" s="207">
        <v>455</v>
      </c>
      <c r="AA33" s="207">
        <v>225</v>
      </c>
      <c r="AB33" s="207">
        <v>146</v>
      </c>
      <c r="AC33" s="206"/>
      <c r="AD33" s="206"/>
      <c r="AE33" s="206"/>
      <c r="AF33" s="94" t="s">
        <v>123</v>
      </c>
      <c r="AH33" s="87" t="s">
        <v>2029</v>
      </c>
    </row>
    <row r="34" spans="1:34" s="87" customFormat="1" ht="47.25">
      <c r="A34" s="78" t="s">
        <v>99</v>
      </c>
      <c r="B34" s="197" t="s">
        <v>641</v>
      </c>
      <c r="C34" s="94" t="s">
        <v>659</v>
      </c>
      <c r="D34" s="94" t="s">
        <v>660</v>
      </c>
      <c r="E34" s="93" t="s">
        <v>605</v>
      </c>
      <c r="F34" s="94" t="s">
        <v>659</v>
      </c>
      <c r="G34" s="94" t="s">
        <v>528</v>
      </c>
      <c r="H34" s="79">
        <v>280</v>
      </c>
      <c r="I34" s="79">
        <v>160</v>
      </c>
      <c r="J34" s="79">
        <v>90</v>
      </c>
      <c r="K34" s="103"/>
      <c r="L34" s="103"/>
      <c r="M34" s="103"/>
      <c r="N34" s="736">
        <v>1.1499999999999999</v>
      </c>
      <c r="O34" s="736">
        <v>1.1000000000000001</v>
      </c>
      <c r="P34" s="736">
        <v>1.05</v>
      </c>
      <c r="Q34" s="736"/>
      <c r="R34" s="736"/>
      <c r="S34" s="736"/>
      <c r="T34" s="739">
        <v>322</v>
      </c>
      <c r="U34" s="739">
        <v>176</v>
      </c>
      <c r="V34" s="739">
        <v>94.5</v>
      </c>
      <c r="W34" s="739"/>
      <c r="X34" s="739"/>
      <c r="Y34" s="739"/>
      <c r="Z34" s="207">
        <v>330</v>
      </c>
      <c r="AA34" s="207">
        <v>181</v>
      </c>
      <c r="AB34" s="207">
        <v>95</v>
      </c>
      <c r="AC34" s="206"/>
      <c r="AD34" s="206"/>
      <c r="AE34" s="206"/>
      <c r="AF34" s="94" t="s">
        <v>124</v>
      </c>
      <c r="AH34" s="87" t="s">
        <v>2030</v>
      </c>
    </row>
    <row r="35" spans="1:34" s="87" customFormat="1" ht="47.25">
      <c r="A35" s="78" t="s">
        <v>183</v>
      </c>
      <c r="B35" s="197" t="s">
        <v>661</v>
      </c>
      <c r="C35" s="94" t="s">
        <v>616</v>
      </c>
      <c r="D35" s="94" t="s">
        <v>662</v>
      </c>
      <c r="E35" s="93" t="s">
        <v>663</v>
      </c>
      <c r="F35" s="94" t="s">
        <v>616</v>
      </c>
      <c r="G35" s="94" t="s">
        <v>664</v>
      </c>
      <c r="H35" s="79">
        <v>240</v>
      </c>
      <c r="I35" s="79">
        <v>120</v>
      </c>
      <c r="J35" s="79">
        <v>80</v>
      </c>
      <c r="K35" s="103"/>
      <c r="L35" s="103"/>
      <c r="M35" s="103"/>
      <c r="N35" s="736">
        <v>1.1499999999999999</v>
      </c>
      <c r="O35" s="736">
        <v>1.1000000000000001</v>
      </c>
      <c r="P35" s="736">
        <v>1.05</v>
      </c>
      <c r="Q35" s="736"/>
      <c r="R35" s="736"/>
      <c r="S35" s="736"/>
      <c r="T35" s="739">
        <v>276</v>
      </c>
      <c r="U35" s="739">
        <v>132</v>
      </c>
      <c r="V35" s="739">
        <v>84</v>
      </c>
      <c r="W35" s="739"/>
      <c r="X35" s="739"/>
      <c r="Y35" s="739"/>
      <c r="Z35" s="207">
        <v>285</v>
      </c>
      <c r="AA35" s="207">
        <v>136</v>
      </c>
      <c r="AB35" s="207">
        <v>85</v>
      </c>
      <c r="AC35" s="206"/>
      <c r="AD35" s="206"/>
      <c r="AE35" s="206"/>
      <c r="AF35" s="94" t="s">
        <v>124</v>
      </c>
      <c r="AH35" s="87" t="s">
        <v>2031</v>
      </c>
    </row>
    <row r="36" spans="1:34" s="87" customFormat="1" ht="47.25">
      <c r="A36" s="78" t="s">
        <v>184</v>
      </c>
      <c r="B36" s="197" t="s">
        <v>665</v>
      </c>
      <c r="C36" s="94" t="s">
        <v>666</v>
      </c>
      <c r="D36" s="94" t="s">
        <v>667</v>
      </c>
      <c r="E36" s="93" t="s">
        <v>665</v>
      </c>
      <c r="F36" s="94" t="s">
        <v>666</v>
      </c>
      <c r="G36" s="94" t="s">
        <v>668</v>
      </c>
      <c r="H36" s="79">
        <v>270</v>
      </c>
      <c r="I36" s="79">
        <v>150</v>
      </c>
      <c r="J36" s="79">
        <v>90</v>
      </c>
      <c r="K36" s="103"/>
      <c r="L36" s="103"/>
      <c r="M36" s="103"/>
      <c r="N36" s="736">
        <v>1.1499999999999999</v>
      </c>
      <c r="O36" s="736">
        <v>1.1000000000000001</v>
      </c>
      <c r="P36" s="736">
        <v>1.05</v>
      </c>
      <c r="Q36" s="736"/>
      <c r="R36" s="736"/>
      <c r="S36" s="736"/>
      <c r="T36" s="739">
        <v>310.5</v>
      </c>
      <c r="U36" s="739">
        <v>165</v>
      </c>
      <c r="V36" s="739">
        <v>94.5</v>
      </c>
      <c r="W36" s="739"/>
      <c r="X36" s="739"/>
      <c r="Y36" s="739"/>
      <c r="Z36" s="207">
        <v>320</v>
      </c>
      <c r="AA36" s="207">
        <v>170</v>
      </c>
      <c r="AB36" s="207">
        <v>95</v>
      </c>
      <c r="AC36" s="206"/>
      <c r="AD36" s="206"/>
      <c r="AE36" s="206"/>
      <c r="AF36" s="94" t="s">
        <v>125</v>
      </c>
      <c r="AH36" s="87" t="s">
        <v>2032</v>
      </c>
    </row>
    <row r="37" spans="1:34" s="87" customFormat="1" ht="31.5">
      <c r="A37" s="818" t="s">
        <v>255</v>
      </c>
      <c r="B37" s="197" t="s">
        <v>669</v>
      </c>
      <c r="C37" s="94"/>
      <c r="D37" s="94"/>
      <c r="E37" s="818" t="s">
        <v>394</v>
      </c>
      <c r="F37" s="818"/>
      <c r="G37" s="818"/>
      <c r="H37" s="79">
        <v>100</v>
      </c>
      <c r="I37" s="79"/>
      <c r="J37" s="79"/>
      <c r="K37" s="174"/>
      <c r="L37" s="174"/>
      <c r="M37" s="174"/>
      <c r="N37" s="736">
        <v>1.05</v>
      </c>
      <c r="O37" s="736"/>
      <c r="P37" s="736"/>
      <c r="Q37" s="736"/>
      <c r="R37" s="736"/>
      <c r="S37" s="736"/>
      <c r="T37" s="739">
        <v>105</v>
      </c>
      <c r="U37" s="739"/>
      <c r="V37" s="739"/>
      <c r="W37" s="739"/>
      <c r="X37" s="739"/>
      <c r="Y37" s="739"/>
      <c r="Z37" s="974">
        <v>100</v>
      </c>
      <c r="AA37" s="974">
        <v>55</v>
      </c>
      <c r="AB37" s="974">
        <v>33</v>
      </c>
      <c r="AC37" s="974">
        <v>54</v>
      </c>
      <c r="AD37" s="974">
        <v>32</v>
      </c>
      <c r="AE37" s="974">
        <v>32</v>
      </c>
      <c r="AF37" s="818" t="s">
        <v>401</v>
      </c>
      <c r="AH37" s="87" t="s">
        <v>669</v>
      </c>
    </row>
    <row r="38" spans="1:34" s="87" customFormat="1" ht="47.25">
      <c r="A38" s="819"/>
      <c r="B38" s="197" t="s">
        <v>670</v>
      </c>
      <c r="C38" s="94"/>
      <c r="D38" s="94"/>
      <c r="E38" s="819"/>
      <c r="F38" s="819"/>
      <c r="G38" s="819"/>
      <c r="H38" s="79">
        <v>80</v>
      </c>
      <c r="I38" s="79">
        <v>50</v>
      </c>
      <c r="J38" s="79">
        <v>30</v>
      </c>
      <c r="K38" s="174">
        <v>50</v>
      </c>
      <c r="L38" s="174">
        <v>30</v>
      </c>
      <c r="M38" s="174">
        <v>30</v>
      </c>
      <c r="N38" s="736" t="s">
        <v>1225</v>
      </c>
      <c r="O38" s="736" t="s">
        <v>1232</v>
      </c>
      <c r="P38" s="736" t="s">
        <v>1233</v>
      </c>
      <c r="Q38" s="736" t="s">
        <v>1233</v>
      </c>
      <c r="R38" s="736" t="s">
        <v>1233</v>
      </c>
      <c r="S38" s="736" t="s">
        <v>1236</v>
      </c>
      <c r="T38" s="739">
        <v>92</v>
      </c>
      <c r="U38" s="739">
        <v>55.000000000000007</v>
      </c>
      <c r="V38" s="739">
        <v>31.5</v>
      </c>
      <c r="W38" s="739">
        <v>52.5</v>
      </c>
      <c r="X38" s="739">
        <v>31.5</v>
      </c>
      <c r="Y38" s="739">
        <v>31.5</v>
      </c>
      <c r="Z38" s="975"/>
      <c r="AA38" s="975"/>
      <c r="AB38" s="975"/>
      <c r="AC38" s="975"/>
      <c r="AD38" s="975"/>
      <c r="AE38" s="975"/>
      <c r="AF38" s="819"/>
      <c r="AH38" s="87" t="s">
        <v>670</v>
      </c>
    </row>
    <row r="39" spans="1:34" s="87" customFormat="1" ht="15.75">
      <c r="A39" s="16" t="s">
        <v>312</v>
      </c>
      <c r="B39" s="199" t="s">
        <v>144</v>
      </c>
      <c r="C39" s="94"/>
      <c r="D39" s="94"/>
      <c r="E39" s="93"/>
      <c r="F39" s="94"/>
      <c r="G39" s="94"/>
      <c r="H39" s="78"/>
      <c r="I39" s="78"/>
      <c r="J39" s="78"/>
      <c r="K39" s="103"/>
      <c r="L39" s="103"/>
      <c r="M39" s="103"/>
      <c r="N39" s="736"/>
      <c r="O39" s="736"/>
      <c r="P39" s="736"/>
      <c r="Q39" s="736"/>
      <c r="R39" s="736"/>
      <c r="S39" s="736"/>
      <c r="T39" s="739"/>
      <c r="U39" s="739"/>
      <c r="V39" s="739"/>
      <c r="W39" s="739"/>
      <c r="X39" s="739"/>
      <c r="Y39" s="739"/>
      <c r="Z39" s="206"/>
      <c r="AA39" s="206"/>
      <c r="AB39" s="206"/>
      <c r="AC39" s="206"/>
      <c r="AD39" s="206"/>
      <c r="AE39" s="206"/>
      <c r="AF39" s="94"/>
    </row>
    <row r="40" spans="1:34" s="87" customFormat="1" ht="31.5">
      <c r="A40" s="94" t="s">
        <v>84</v>
      </c>
      <c r="B40" s="197" t="s">
        <v>527</v>
      </c>
      <c r="C40" s="93" t="s">
        <v>674</v>
      </c>
      <c r="D40" s="93" t="s">
        <v>675</v>
      </c>
      <c r="E40" s="93" t="s">
        <v>527</v>
      </c>
      <c r="F40" s="93" t="s">
        <v>676</v>
      </c>
      <c r="G40" s="93" t="s">
        <v>677</v>
      </c>
      <c r="H40" s="79">
        <v>2800</v>
      </c>
      <c r="I40" s="79"/>
      <c r="J40" s="79"/>
      <c r="K40" s="103"/>
      <c r="L40" s="103"/>
      <c r="M40" s="103"/>
      <c r="N40" s="736">
        <v>1.25</v>
      </c>
      <c r="O40" s="736"/>
      <c r="P40" s="736"/>
      <c r="Q40" s="736"/>
      <c r="R40" s="736"/>
      <c r="S40" s="736"/>
      <c r="T40" s="739">
        <v>3500</v>
      </c>
      <c r="U40" s="739"/>
      <c r="V40" s="739"/>
      <c r="W40" s="739"/>
      <c r="X40" s="739"/>
      <c r="Y40" s="739"/>
      <c r="Z40" s="207">
        <v>3600</v>
      </c>
      <c r="AA40" s="207"/>
      <c r="AB40" s="207"/>
      <c r="AC40" s="206"/>
      <c r="AD40" s="206"/>
      <c r="AE40" s="206"/>
      <c r="AF40" s="94" t="s">
        <v>125</v>
      </c>
      <c r="AH40" s="87" t="s">
        <v>2033</v>
      </c>
    </row>
    <row r="41" spans="1:34" s="87" customFormat="1" ht="47.25">
      <c r="A41" s="94" t="s">
        <v>85</v>
      </c>
      <c r="B41" s="197" t="s">
        <v>527</v>
      </c>
      <c r="C41" s="93" t="s">
        <v>678</v>
      </c>
      <c r="D41" s="93" t="s">
        <v>679</v>
      </c>
      <c r="E41" s="93" t="s">
        <v>527</v>
      </c>
      <c r="F41" s="93" t="s">
        <v>677</v>
      </c>
      <c r="G41" s="93" t="s">
        <v>680</v>
      </c>
      <c r="H41" s="79">
        <v>1000</v>
      </c>
      <c r="I41" s="79">
        <v>650</v>
      </c>
      <c r="J41" s="79"/>
      <c r="K41" s="103"/>
      <c r="L41" s="103"/>
      <c r="M41" s="103"/>
      <c r="N41" s="736">
        <v>1.2</v>
      </c>
      <c r="O41" s="736">
        <v>1.1499999999999999</v>
      </c>
      <c r="P41" s="736"/>
      <c r="Q41" s="736"/>
      <c r="R41" s="736"/>
      <c r="S41" s="736"/>
      <c r="T41" s="739">
        <v>1200</v>
      </c>
      <c r="U41" s="739">
        <v>747.49999999999989</v>
      </c>
      <c r="V41" s="739"/>
      <c r="W41" s="739"/>
      <c r="X41" s="739"/>
      <c r="Y41" s="739"/>
      <c r="Z41" s="207">
        <v>1300</v>
      </c>
      <c r="AA41" s="207">
        <v>750</v>
      </c>
      <c r="AB41" s="207"/>
      <c r="AC41" s="206"/>
      <c r="AD41" s="206"/>
      <c r="AE41" s="206"/>
      <c r="AF41" s="94" t="s">
        <v>133</v>
      </c>
      <c r="AH41" s="87" t="s">
        <v>2034</v>
      </c>
    </row>
    <row r="42" spans="1:34" s="87" customFormat="1" ht="47.25">
      <c r="A42" s="94" t="s">
        <v>86</v>
      </c>
      <c r="B42" s="197" t="s">
        <v>527</v>
      </c>
      <c r="C42" s="93" t="s">
        <v>681</v>
      </c>
      <c r="D42" s="93" t="s">
        <v>682</v>
      </c>
      <c r="E42" s="93" t="s">
        <v>527</v>
      </c>
      <c r="F42" s="93" t="s">
        <v>683</v>
      </c>
      <c r="G42" s="93" t="s">
        <v>684</v>
      </c>
      <c r="H42" s="79">
        <v>1000</v>
      </c>
      <c r="I42" s="79">
        <v>650</v>
      </c>
      <c r="J42" s="79">
        <v>270</v>
      </c>
      <c r="K42" s="103"/>
      <c r="L42" s="103"/>
      <c r="M42" s="103"/>
      <c r="N42" s="736">
        <v>1.2</v>
      </c>
      <c r="O42" s="736">
        <v>1.1499999999999999</v>
      </c>
      <c r="P42" s="736">
        <v>1.1000000000000001</v>
      </c>
      <c r="Q42" s="736"/>
      <c r="R42" s="736"/>
      <c r="S42" s="736"/>
      <c r="T42" s="739">
        <v>1200</v>
      </c>
      <c r="U42" s="739">
        <v>747.49999999999989</v>
      </c>
      <c r="V42" s="739">
        <v>297</v>
      </c>
      <c r="W42" s="739"/>
      <c r="X42" s="739"/>
      <c r="Y42" s="739"/>
      <c r="Z42" s="207">
        <v>1300</v>
      </c>
      <c r="AA42" s="207">
        <v>770</v>
      </c>
      <c r="AB42" s="207">
        <v>310</v>
      </c>
      <c r="AC42" s="206"/>
      <c r="AD42" s="206"/>
      <c r="AE42" s="206"/>
      <c r="AF42" s="94" t="s">
        <v>133</v>
      </c>
      <c r="AH42" s="87" t="s">
        <v>2035</v>
      </c>
    </row>
    <row r="43" spans="1:34" s="87" customFormat="1" ht="63">
      <c r="A43" s="94" t="s">
        <v>87</v>
      </c>
      <c r="B43" s="197" t="s">
        <v>527</v>
      </c>
      <c r="C43" s="93" t="s">
        <v>685</v>
      </c>
      <c r="D43" s="93" t="s">
        <v>686</v>
      </c>
      <c r="E43" s="93" t="s">
        <v>527</v>
      </c>
      <c r="F43" s="93" t="s">
        <v>684</v>
      </c>
      <c r="G43" s="93" t="s">
        <v>760</v>
      </c>
      <c r="H43" s="79">
        <v>600</v>
      </c>
      <c r="I43" s="79">
        <v>260</v>
      </c>
      <c r="J43" s="79">
        <v>130</v>
      </c>
      <c r="K43" s="103"/>
      <c r="L43" s="103"/>
      <c r="M43" s="103"/>
      <c r="N43" s="736">
        <v>1.1499999999999999</v>
      </c>
      <c r="O43" s="736">
        <v>1.1000000000000001</v>
      </c>
      <c r="P43" s="736">
        <v>1.05</v>
      </c>
      <c r="Q43" s="736"/>
      <c r="R43" s="736"/>
      <c r="S43" s="736"/>
      <c r="T43" s="739">
        <v>690</v>
      </c>
      <c r="U43" s="739">
        <v>286</v>
      </c>
      <c r="V43" s="739">
        <v>136.5</v>
      </c>
      <c r="W43" s="739"/>
      <c r="X43" s="739"/>
      <c r="Y43" s="739"/>
      <c r="Z43" s="207">
        <v>700</v>
      </c>
      <c r="AA43" s="207">
        <v>300</v>
      </c>
      <c r="AB43" s="207">
        <v>140</v>
      </c>
      <c r="AC43" s="206"/>
      <c r="AD43" s="206"/>
      <c r="AE43" s="206"/>
      <c r="AF43" s="94" t="s">
        <v>123</v>
      </c>
      <c r="AH43" s="87" t="s">
        <v>2049</v>
      </c>
    </row>
    <row r="44" spans="1:34" s="87" customFormat="1" ht="63">
      <c r="A44" s="94" t="s">
        <v>101</v>
      </c>
      <c r="B44" s="197" t="s">
        <v>134</v>
      </c>
      <c r="C44" s="93" t="s">
        <v>687</v>
      </c>
      <c r="D44" s="93" t="s">
        <v>688</v>
      </c>
      <c r="E44" s="818" t="s">
        <v>134</v>
      </c>
      <c r="F44" s="818" t="s">
        <v>680</v>
      </c>
      <c r="G44" s="818" t="s">
        <v>136</v>
      </c>
      <c r="H44" s="79">
        <v>900</v>
      </c>
      <c r="I44" s="79">
        <v>550</v>
      </c>
      <c r="J44" s="79">
        <v>400</v>
      </c>
      <c r="K44" s="103"/>
      <c r="L44" s="103"/>
      <c r="M44" s="103"/>
      <c r="N44" s="736">
        <v>1.1499999999999999</v>
      </c>
      <c r="O44" s="736">
        <v>1.1000000000000001</v>
      </c>
      <c r="P44" s="736">
        <v>1.05</v>
      </c>
      <c r="Q44" s="736"/>
      <c r="R44" s="736"/>
      <c r="S44" s="736"/>
      <c r="T44" s="739">
        <v>1035</v>
      </c>
      <c r="U44" s="739">
        <v>605</v>
      </c>
      <c r="V44" s="739">
        <v>420</v>
      </c>
      <c r="W44" s="739"/>
      <c r="X44" s="739"/>
      <c r="Y44" s="739"/>
      <c r="Z44" s="974">
        <v>550</v>
      </c>
      <c r="AA44" s="974">
        <v>360</v>
      </c>
      <c r="AB44" s="974">
        <v>220</v>
      </c>
      <c r="AC44" s="206"/>
      <c r="AD44" s="206"/>
      <c r="AE44" s="206"/>
      <c r="AF44" s="818" t="s">
        <v>137</v>
      </c>
      <c r="AH44" s="87" t="s">
        <v>2054</v>
      </c>
    </row>
    <row r="45" spans="1:34" s="87" customFormat="1" ht="47.25">
      <c r="A45" s="94" t="s">
        <v>102</v>
      </c>
      <c r="B45" s="197" t="s">
        <v>134</v>
      </c>
      <c r="C45" s="93" t="s">
        <v>689</v>
      </c>
      <c r="D45" s="93" t="s">
        <v>690</v>
      </c>
      <c r="E45" s="819"/>
      <c r="F45" s="819"/>
      <c r="G45" s="819"/>
      <c r="H45" s="79">
        <v>500</v>
      </c>
      <c r="I45" s="79">
        <v>330</v>
      </c>
      <c r="J45" s="79">
        <v>200</v>
      </c>
      <c r="K45" s="103"/>
      <c r="L45" s="103"/>
      <c r="M45" s="103"/>
      <c r="N45" s="736">
        <v>1.1000000000000001</v>
      </c>
      <c r="O45" s="736">
        <v>1.05</v>
      </c>
      <c r="P45" s="736">
        <v>1.05</v>
      </c>
      <c r="Q45" s="736"/>
      <c r="R45" s="736"/>
      <c r="S45" s="736"/>
      <c r="T45" s="739">
        <v>550</v>
      </c>
      <c r="U45" s="739">
        <v>346.5</v>
      </c>
      <c r="V45" s="739">
        <v>210</v>
      </c>
      <c r="W45" s="739"/>
      <c r="X45" s="739"/>
      <c r="Y45" s="739"/>
      <c r="Z45" s="975"/>
      <c r="AA45" s="975"/>
      <c r="AB45" s="975"/>
      <c r="AC45" s="206"/>
      <c r="AD45" s="206"/>
      <c r="AE45" s="206"/>
      <c r="AF45" s="819"/>
      <c r="AH45" s="87" t="s">
        <v>2055</v>
      </c>
    </row>
    <row r="46" spans="1:34" s="87" customFormat="1" ht="63">
      <c r="A46" s="94" t="s">
        <v>159</v>
      </c>
      <c r="B46" s="197" t="s">
        <v>740</v>
      </c>
      <c r="C46" s="93" t="s">
        <v>741</v>
      </c>
      <c r="D46" s="93" t="s">
        <v>742</v>
      </c>
      <c r="E46" s="93" t="s">
        <v>134</v>
      </c>
      <c r="F46" s="93" t="s">
        <v>743</v>
      </c>
      <c r="G46" s="93" t="s">
        <v>744</v>
      </c>
      <c r="H46" s="78">
        <v>100</v>
      </c>
      <c r="I46" s="78">
        <v>60</v>
      </c>
      <c r="J46" s="78">
        <v>50</v>
      </c>
      <c r="K46" s="103"/>
      <c r="L46" s="103"/>
      <c r="M46" s="103"/>
      <c r="N46" s="736">
        <v>1.1000000000000001</v>
      </c>
      <c r="O46" s="736">
        <v>1.05</v>
      </c>
      <c r="P46" s="736">
        <v>1.05</v>
      </c>
      <c r="Q46" s="736"/>
      <c r="R46" s="736"/>
      <c r="S46" s="736"/>
      <c r="T46" s="739">
        <v>110.00000000000001</v>
      </c>
      <c r="U46" s="739">
        <v>63</v>
      </c>
      <c r="V46" s="739">
        <v>52.5</v>
      </c>
      <c r="W46" s="739"/>
      <c r="X46" s="739"/>
      <c r="Y46" s="739"/>
      <c r="Z46" s="206">
        <v>110</v>
      </c>
      <c r="AA46" s="206">
        <v>70</v>
      </c>
      <c r="AB46" s="206">
        <v>60</v>
      </c>
      <c r="AC46" s="206"/>
      <c r="AD46" s="206"/>
      <c r="AE46" s="206"/>
      <c r="AF46" s="94" t="s">
        <v>138</v>
      </c>
      <c r="AH46" s="87" t="s">
        <v>2037</v>
      </c>
    </row>
    <row r="47" spans="1:34" s="87" customFormat="1" ht="63">
      <c r="A47" s="94" t="s">
        <v>246</v>
      </c>
      <c r="B47" s="197" t="s">
        <v>43</v>
      </c>
      <c r="C47" s="93" t="s">
        <v>691</v>
      </c>
      <c r="D47" s="93" t="s">
        <v>692</v>
      </c>
      <c r="E47" s="93" t="s">
        <v>43</v>
      </c>
      <c r="F47" s="93" t="s">
        <v>760</v>
      </c>
      <c r="G47" s="93" t="s">
        <v>761</v>
      </c>
      <c r="H47" s="78">
        <v>300</v>
      </c>
      <c r="I47" s="78">
        <v>190</v>
      </c>
      <c r="J47" s="78">
        <v>150</v>
      </c>
      <c r="K47" s="103"/>
      <c r="L47" s="103"/>
      <c r="M47" s="103"/>
      <c r="N47" s="736">
        <v>1.1000000000000001</v>
      </c>
      <c r="O47" s="736">
        <v>1.05</v>
      </c>
      <c r="P47" s="736">
        <v>1.05</v>
      </c>
      <c r="Q47" s="736"/>
      <c r="R47" s="736"/>
      <c r="S47" s="736"/>
      <c r="T47" s="739">
        <v>330</v>
      </c>
      <c r="U47" s="739">
        <v>199.5</v>
      </c>
      <c r="V47" s="739">
        <v>157.5</v>
      </c>
      <c r="W47" s="739"/>
      <c r="X47" s="739"/>
      <c r="Y47" s="739"/>
      <c r="Z47" s="206">
        <v>340</v>
      </c>
      <c r="AA47" s="206">
        <v>210</v>
      </c>
      <c r="AB47" s="206">
        <v>160</v>
      </c>
      <c r="AC47" s="206"/>
      <c r="AD47" s="206"/>
      <c r="AE47" s="206"/>
      <c r="AF47" s="94" t="s">
        <v>123</v>
      </c>
      <c r="AH47" s="87" t="s">
        <v>2051</v>
      </c>
    </row>
    <row r="48" spans="1:34" s="87" customFormat="1" ht="63">
      <c r="A48" s="94" t="s">
        <v>247</v>
      </c>
      <c r="B48" s="197" t="s">
        <v>559</v>
      </c>
      <c r="C48" s="94" t="s">
        <v>543</v>
      </c>
      <c r="D48" s="94" t="s">
        <v>55</v>
      </c>
      <c r="E48" s="93" t="s">
        <v>559</v>
      </c>
      <c r="F48" s="94" t="s">
        <v>605</v>
      </c>
      <c r="G48" s="94" t="s">
        <v>693</v>
      </c>
      <c r="H48" s="78">
        <v>550</v>
      </c>
      <c r="I48" s="78"/>
      <c r="J48" s="78"/>
      <c r="K48" s="103"/>
      <c r="L48" s="103"/>
      <c r="M48" s="103"/>
      <c r="N48" s="736">
        <v>1.1000000000000001</v>
      </c>
      <c r="O48" s="736"/>
      <c r="P48" s="736"/>
      <c r="Q48" s="736"/>
      <c r="R48" s="736"/>
      <c r="S48" s="736"/>
      <c r="T48" s="739">
        <v>605</v>
      </c>
      <c r="U48" s="739"/>
      <c r="V48" s="739"/>
      <c r="W48" s="739"/>
      <c r="X48" s="739"/>
      <c r="Y48" s="739"/>
      <c r="Z48" s="206">
        <v>600</v>
      </c>
      <c r="AA48" s="206"/>
      <c r="AB48" s="206"/>
      <c r="AC48" s="206"/>
      <c r="AD48" s="206"/>
      <c r="AE48" s="206"/>
      <c r="AF48" s="94" t="s">
        <v>122</v>
      </c>
      <c r="AH48" s="87" t="s">
        <v>2038</v>
      </c>
    </row>
    <row r="49" spans="1:34" s="87" customFormat="1" ht="63">
      <c r="A49" s="94" t="s">
        <v>248</v>
      </c>
      <c r="B49" s="197" t="s">
        <v>533</v>
      </c>
      <c r="C49" s="94" t="s">
        <v>543</v>
      </c>
      <c r="D49" s="94" t="s">
        <v>55</v>
      </c>
      <c r="E49" s="93" t="s">
        <v>533</v>
      </c>
      <c r="F49" s="94" t="s">
        <v>694</v>
      </c>
      <c r="G49" s="94" t="s">
        <v>694</v>
      </c>
      <c r="H49" s="78">
        <v>750</v>
      </c>
      <c r="I49" s="78"/>
      <c r="J49" s="78"/>
      <c r="K49" s="103"/>
      <c r="L49" s="103"/>
      <c r="M49" s="103"/>
      <c r="N49" s="736">
        <v>1.1499999999999999</v>
      </c>
      <c r="O49" s="736"/>
      <c r="P49" s="736"/>
      <c r="Q49" s="736"/>
      <c r="R49" s="736"/>
      <c r="S49" s="736"/>
      <c r="T49" s="739">
        <v>862.49999999999989</v>
      </c>
      <c r="U49" s="739"/>
      <c r="V49" s="739"/>
      <c r="W49" s="739"/>
      <c r="X49" s="739"/>
      <c r="Y49" s="739"/>
      <c r="Z49" s="206">
        <v>900</v>
      </c>
      <c r="AA49" s="206"/>
      <c r="AB49" s="206"/>
      <c r="AC49" s="206"/>
      <c r="AD49" s="206"/>
      <c r="AE49" s="206"/>
      <c r="AF49" s="94" t="s">
        <v>122</v>
      </c>
      <c r="AH49" s="87" t="s">
        <v>2039</v>
      </c>
    </row>
    <row r="50" spans="1:34" s="87" customFormat="1" ht="47.25">
      <c r="A50" s="94" t="s">
        <v>249</v>
      </c>
      <c r="B50" s="197" t="s">
        <v>599</v>
      </c>
      <c r="C50" s="94" t="s">
        <v>695</v>
      </c>
      <c r="D50" s="94" t="s">
        <v>696</v>
      </c>
      <c r="E50" s="93" t="s">
        <v>599</v>
      </c>
      <c r="F50" s="94" t="s">
        <v>694</v>
      </c>
      <c r="G50" s="94" t="s">
        <v>694</v>
      </c>
      <c r="H50" s="78">
        <v>750</v>
      </c>
      <c r="I50" s="78"/>
      <c r="J50" s="78"/>
      <c r="K50" s="103"/>
      <c r="L50" s="103"/>
      <c r="M50" s="103"/>
      <c r="N50" s="736">
        <v>1.1499999999999999</v>
      </c>
      <c r="O50" s="736"/>
      <c r="P50" s="736"/>
      <c r="Q50" s="736"/>
      <c r="R50" s="736"/>
      <c r="S50" s="736"/>
      <c r="T50" s="739">
        <v>862.49999999999989</v>
      </c>
      <c r="U50" s="739"/>
      <c r="V50" s="739"/>
      <c r="W50" s="739"/>
      <c r="X50" s="739"/>
      <c r="Y50" s="739"/>
      <c r="Z50" s="206">
        <v>900</v>
      </c>
      <c r="AA50" s="206"/>
      <c r="AB50" s="206"/>
      <c r="AC50" s="206"/>
      <c r="AD50" s="206"/>
      <c r="AE50" s="206"/>
      <c r="AF50" s="94"/>
      <c r="AH50" s="87" t="s">
        <v>2040</v>
      </c>
    </row>
    <row r="51" spans="1:34" s="87" customFormat="1" ht="31.5">
      <c r="A51" s="94" t="s">
        <v>250</v>
      </c>
      <c r="B51" s="197" t="s">
        <v>697</v>
      </c>
      <c r="C51" s="94" t="s">
        <v>698</v>
      </c>
      <c r="D51" s="94" t="s">
        <v>699</v>
      </c>
      <c r="E51" s="93" t="s">
        <v>697</v>
      </c>
      <c r="F51" s="94" t="s">
        <v>694</v>
      </c>
      <c r="G51" s="94" t="s">
        <v>694</v>
      </c>
      <c r="H51" s="78">
        <v>750</v>
      </c>
      <c r="I51" s="78"/>
      <c r="J51" s="78"/>
      <c r="K51" s="103"/>
      <c r="L51" s="103"/>
      <c r="M51" s="103"/>
      <c r="N51" s="736">
        <v>1.1499999999999999</v>
      </c>
      <c r="O51" s="736"/>
      <c r="P51" s="736"/>
      <c r="Q51" s="736"/>
      <c r="R51" s="736"/>
      <c r="S51" s="736"/>
      <c r="T51" s="739">
        <v>862.49999999999989</v>
      </c>
      <c r="U51" s="739"/>
      <c r="V51" s="739"/>
      <c r="W51" s="739"/>
      <c r="X51" s="739"/>
      <c r="Y51" s="739"/>
      <c r="Z51" s="206">
        <v>900</v>
      </c>
      <c r="AA51" s="206"/>
      <c r="AB51" s="206"/>
      <c r="AC51" s="206"/>
      <c r="AD51" s="206"/>
      <c r="AE51" s="206"/>
      <c r="AF51" s="94"/>
      <c r="AH51" s="87" t="s">
        <v>2041</v>
      </c>
    </row>
    <row r="52" spans="1:34" s="87" customFormat="1" ht="63">
      <c r="A52" s="94" t="s">
        <v>251</v>
      </c>
      <c r="B52" s="197" t="s">
        <v>700</v>
      </c>
      <c r="C52" s="94" t="s">
        <v>697</v>
      </c>
      <c r="D52" s="94" t="s">
        <v>701</v>
      </c>
      <c r="E52" s="93" t="s">
        <v>700</v>
      </c>
      <c r="F52" s="94" t="s">
        <v>702</v>
      </c>
      <c r="G52" s="94" t="s">
        <v>703</v>
      </c>
      <c r="H52" s="78">
        <v>750</v>
      </c>
      <c r="I52" s="78"/>
      <c r="J52" s="78"/>
      <c r="K52" s="103"/>
      <c r="L52" s="103"/>
      <c r="M52" s="103"/>
      <c r="N52" s="736">
        <v>1.1499999999999999</v>
      </c>
      <c r="O52" s="736"/>
      <c r="P52" s="736"/>
      <c r="Q52" s="736"/>
      <c r="R52" s="736"/>
      <c r="S52" s="736"/>
      <c r="T52" s="739">
        <v>862.49999999999989</v>
      </c>
      <c r="U52" s="739"/>
      <c r="V52" s="739"/>
      <c r="W52" s="739"/>
      <c r="X52" s="739"/>
      <c r="Y52" s="739"/>
      <c r="Z52" s="206">
        <v>900</v>
      </c>
      <c r="AA52" s="206"/>
      <c r="AB52" s="206"/>
      <c r="AC52" s="206"/>
      <c r="AD52" s="206"/>
      <c r="AE52" s="206"/>
      <c r="AF52" s="94"/>
      <c r="AH52" s="87" t="s">
        <v>2042</v>
      </c>
    </row>
    <row r="53" spans="1:34" s="87" customFormat="1" ht="47.25" customHeight="1">
      <c r="A53" s="94" t="s">
        <v>252</v>
      </c>
      <c r="B53" s="197" t="s">
        <v>542</v>
      </c>
      <c r="C53" s="94" t="s">
        <v>701</v>
      </c>
      <c r="D53" s="94" t="s">
        <v>704</v>
      </c>
      <c r="E53" s="818" t="s">
        <v>542</v>
      </c>
      <c r="F53" s="818" t="s">
        <v>545</v>
      </c>
      <c r="G53" s="818" t="s">
        <v>705</v>
      </c>
      <c r="H53" s="835">
        <v>750</v>
      </c>
      <c r="I53" s="835"/>
      <c r="J53" s="835"/>
      <c r="K53" s="835"/>
      <c r="L53" s="835"/>
      <c r="M53" s="835"/>
      <c r="N53" s="736">
        <v>1.1499999999999999</v>
      </c>
      <c r="O53" s="736"/>
      <c r="P53" s="736"/>
      <c r="Q53" s="736"/>
      <c r="R53" s="736"/>
      <c r="S53" s="736"/>
      <c r="T53" s="739">
        <v>862.49999999999989</v>
      </c>
      <c r="U53" s="739"/>
      <c r="V53" s="739"/>
      <c r="W53" s="739"/>
      <c r="X53" s="739"/>
      <c r="Y53" s="739"/>
      <c r="Z53" s="971">
        <v>900</v>
      </c>
      <c r="AA53" s="971"/>
      <c r="AB53" s="971"/>
      <c r="AC53" s="971"/>
      <c r="AD53" s="971"/>
      <c r="AE53" s="971"/>
      <c r="AF53" s="818" t="s">
        <v>126</v>
      </c>
      <c r="AH53" s="87" t="s">
        <v>2043</v>
      </c>
    </row>
    <row r="54" spans="1:34" s="87" customFormat="1" ht="31.5">
      <c r="A54" s="94" t="s">
        <v>253</v>
      </c>
      <c r="B54" s="197" t="s">
        <v>542</v>
      </c>
      <c r="C54" s="94" t="s">
        <v>706</v>
      </c>
      <c r="D54" s="94" t="s">
        <v>707</v>
      </c>
      <c r="E54" s="819"/>
      <c r="F54" s="819"/>
      <c r="G54" s="819"/>
      <c r="H54" s="836"/>
      <c r="I54" s="836"/>
      <c r="J54" s="836"/>
      <c r="K54" s="836"/>
      <c r="L54" s="836"/>
      <c r="M54" s="836"/>
      <c r="N54" s="736"/>
      <c r="O54" s="736"/>
      <c r="P54" s="736"/>
      <c r="Q54" s="736"/>
      <c r="R54" s="736"/>
      <c r="S54" s="736"/>
      <c r="T54" s="739"/>
      <c r="U54" s="739"/>
      <c r="V54" s="739"/>
      <c r="W54" s="739"/>
      <c r="X54" s="739"/>
      <c r="Y54" s="739"/>
      <c r="Z54" s="973"/>
      <c r="AA54" s="973"/>
      <c r="AB54" s="973"/>
      <c r="AC54" s="973"/>
      <c r="AD54" s="973"/>
      <c r="AE54" s="973"/>
      <c r="AF54" s="819"/>
    </row>
    <row r="55" spans="1:34" s="87" customFormat="1" ht="47.25">
      <c r="A55" s="94" t="s">
        <v>254</v>
      </c>
      <c r="B55" s="197" t="s">
        <v>708</v>
      </c>
      <c r="C55" s="94"/>
      <c r="D55" s="94"/>
      <c r="E55" s="93" t="s">
        <v>709</v>
      </c>
      <c r="F55" s="94"/>
      <c r="G55" s="94"/>
      <c r="H55" s="78">
        <v>130</v>
      </c>
      <c r="I55" s="78"/>
      <c r="J55" s="78"/>
      <c r="K55" s="103"/>
      <c r="L55" s="103"/>
      <c r="M55" s="103"/>
      <c r="N55" s="736">
        <v>1.1000000000000001</v>
      </c>
      <c r="O55" s="736"/>
      <c r="P55" s="736"/>
      <c r="Q55" s="736"/>
      <c r="R55" s="736"/>
      <c r="S55" s="736"/>
      <c r="T55" s="739">
        <v>143</v>
      </c>
      <c r="U55" s="739"/>
      <c r="V55" s="739"/>
      <c r="W55" s="739"/>
      <c r="X55" s="739"/>
      <c r="Y55" s="739"/>
      <c r="Z55" s="206">
        <v>150</v>
      </c>
      <c r="AA55" s="206"/>
      <c r="AB55" s="206"/>
      <c r="AC55" s="206"/>
      <c r="AD55" s="206"/>
      <c r="AE55" s="206"/>
      <c r="AF55" s="94"/>
      <c r="AH55" s="738" t="s">
        <v>709</v>
      </c>
    </row>
    <row r="56" spans="1:34" s="87" customFormat="1" ht="31.5">
      <c r="A56" s="818" t="s">
        <v>255</v>
      </c>
      <c r="B56" s="197" t="s">
        <v>710</v>
      </c>
      <c r="C56" s="94"/>
      <c r="D56" s="94"/>
      <c r="E56" s="818" t="s">
        <v>395</v>
      </c>
      <c r="F56" s="818"/>
      <c r="G56" s="818"/>
      <c r="H56" s="79">
        <v>50</v>
      </c>
      <c r="I56" s="79"/>
      <c r="J56" s="79"/>
      <c r="K56" s="174"/>
      <c r="L56" s="174"/>
      <c r="M56" s="174"/>
      <c r="N56" s="736">
        <v>1.05</v>
      </c>
      <c r="O56" s="736"/>
      <c r="P56" s="736"/>
      <c r="Q56" s="736"/>
      <c r="R56" s="736"/>
      <c r="S56" s="736"/>
      <c r="T56" s="739">
        <v>52.5</v>
      </c>
      <c r="U56" s="739"/>
      <c r="V56" s="739"/>
      <c r="W56" s="739"/>
      <c r="X56" s="739"/>
      <c r="Y56" s="739"/>
      <c r="Z56" s="971">
        <v>380</v>
      </c>
      <c r="AA56" s="971">
        <v>210</v>
      </c>
      <c r="AB56" s="971">
        <v>130</v>
      </c>
      <c r="AC56" s="971">
        <v>150</v>
      </c>
      <c r="AD56" s="971">
        <v>100</v>
      </c>
      <c r="AE56" s="971">
        <v>56</v>
      </c>
      <c r="AF56" s="818" t="s">
        <v>401</v>
      </c>
      <c r="AH56" s="738" t="s">
        <v>710</v>
      </c>
    </row>
    <row r="57" spans="1:34" s="87" customFormat="1" ht="15.75">
      <c r="A57" s="859"/>
      <c r="B57" s="197" t="s">
        <v>711</v>
      </c>
      <c r="C57" s="94"/>
      <c r="D57" s="94"/>
      <c r="E57" s="859"/>
      <c r="F57" s="859"/>
      <c r="G57" s="859"/>
      <c r="H57" s="79">
        <v>280</v>
      </c>
      <c r="I57" s="79">
        <v>170</v>
      </c>
      <c r="J57" s="79">
        <v>110</v>
      </c>
      <c r="K57" s="174">
        <v>130</v>
      </c>
      <c r="L57" s="174">
        <v>90</v>
      </c>
      <c r="M57" s="174">
        <v>50</v>
      </c>
      <c r="N57" s="736" t="s">
        <v>1437</v>
      </c>
      <c r="O57" s="736" t="s">
        <v>1434</v>
      </c>
      <c r="P57" s="736" t="s">
        <v>1225</v>
      </c>
      <c r="Q57" s="736" t="s">
        <v>1232</v>
      </c>
      <c r="R57" s="736" t="s">
        <v>1233</v>
      </c>
      <c r="S57" s="736" t="s">
        <v>1236</v>
      </c>
      <c r="T57" s="739">
        <v>364</v>
      </c>
      <c r="U57" s="739">
        <v>204</v>
      </c>
      <c r="V57" s="739">
        <v>126.49999999999999</v>
      </c>
      <c r="W57" s="739">
        <v>143</v>
      </c>
      <c r="X57" s="739">
        <v>94.5</v>
      </c>
      <c r="Y57" s="739">
        <v>52.5</v>
      </c>
      <c r="Z57" s="972"/>
      <c r="AA57" s="972"/>
      <c r="AB57" s="972"/>
      <c r="AC57" s="972"/>
      <c r="AD57" s="972"/>
      <c r="AE57" s="972"/>
      <c r="AF57" s="859"/>
      <c r="AH57" s="738" t="s">
        <v>711</v>
      </c>
    </row>
    <row r="58" spans="1:34" s="87" customFormat="1" ht="15.75">
      <c r="A58" s="859"/>
      <c r="B58" s="197" t="s">
        <v>104</v>
      </c>
      <c r="C58" s="94"/>
      <c r="D58" s="94"/>
      <c r="E58" s="859"/>
      <c r="F58" s="859"/>
      <c r="G58" s="859"/>
      <c r="H58" s="79">
        <v>190</v>
      </c>
      <c r="I58" s="79">
        <v>110</v>
      </c>
      <c r="J58" s="79">
        <v>70</v>
      </c>
      <c r="K58" s="174">
        <v>110</v>
      </c>
      <c r="L58" s="174">
        <v>80</v>
      </c>
      <c r="M58" s="174">
        <v>50</v>
      </c>
      <c r="N58" s="736" t="s">
        <v>1224</v>
      </c>
      <c r="O58" s="736" t="s">
        <v>1225</v>
      </c>
      <c r="P58" s="736" t="s">
        <v>1232</v>
      </c>
      <c r="Q58" s="736" t="s">
        <v>1233</v>
      </c>
      <c r="R58" s="736" t="s">
        <v>1233</v>
      </c>
      <c r="S58" s="736" t="s">
        <v>1236</v>
      </c>
      <c r="T58" s="739">
        <v>237.5</v>
      </c>
      <c r="U58" s="739">
        <v>126.49999999999999</v>
      </c>
      <c r="V58" s="739">
        <v>77</v>
      </c>
      <c r="W58" s="739">
        <v>115.5</v>
      </c>
      <c r="X58" s="739">
        <v>84</v>
      </c>
      <c r="Y58" s="739">
        <v>52.5</v>
      </c>
      <c r="Z58" s="972"/>
      <c r="AA58" s="972"/>
      <c r="AB58" s="972"/>
      <c r="AC58" s="972"/>
      <c r="AD58" s="972"/>
      <c r="AE58" s="972"/>
      <c r="AF58" s="859"/>
      <c r="AH58" s="738" t="s">
        <v>104</v>
      </c>
    </row>
    <row r="59" spans="1:34" s="87" customFormat="1" ht="15.75">
      <c r="A59" s="819"/>
      <c r="B59" s="197" t="s">
        <v>103</v>
      </c>
      <c r="C59" s="94"/>
      <c r="D59" s="94"/>
      <c r="E59" s="819"/>
      <c r="F59" s="819"/>
      <c r="G59" s="819"/>
      <c r="H59" s="79">
        <v>170</v>
      </c>
      <c r="I59" s="79">
        <v>90</v>
      </c>
      <c r="J59" s="79">
        <v>60</v>
      </c>
      <c r="K59" s="174">
        <v>110</v>
      </c>
      <c r="L59" s="174">
        <v>70</v>
      </c>
      <c r="M59" s="174">
        <v>40</v>
      </c>
      <c r="N59" s="736" t="s">
        <v>1225</v>
      </c>
      <c r="O59" s="736" t="s">
        <v>1232</v>
      </c>
      <c r="P59" s="736" t="s">
        <v>1233</v>
      </c>
      <c r="Q59" s="736" t="s">
        <v>1233</v>
      </c>
      <c r="R59" s="736" t="s">
        <v>1233</v>
      </c>
      <c r="S59" s="736" t="s">
        <v>1236</v>
      </c>
      <c r="T59" s="739">
        <v>195.49999999999997</v>
      </c>
      <c r="U59" s="739">
        <v>99.000000000000014</v>
      </c>
      <c r="V59" s="739">
        <v>63</v>
      </c>
      <c r="W59" s="739">
        <v>115.5</v>
      </c>
      <c r="X59" s="739">
        <v>73.5</v>
      </c>
      <c r="Y59" s="739">
        <v>42</v>
      </c>
      <c r="Z59" s="973"/>
      <c r="AA59" s="973"/>
      <c r="AB59" s="973"/>
      <c r="AC59" s="973"/>
      <c r="AD59" s="973"/>
      <c r="AE59" s="973"/>
      <c r="AF59" s="819"/>
      <c r="AH59" s="738" t="s">
        <v>103</v>
      </c>
    </row>
    <row r="60" spans="1:34" s="87" customFormat="1" ht="15.75">
      <c r="A60" s="204" t="s">
        <v>313</v>
      </c>
      <c r="B60" s="203" t="s">
        <v>145</v>
      </c>
      <c r="C60" s="101"/>
      <c r="D60" s="101"/>
      <c r="E60" s="179"/>
      <c r="F60" s="94"/>
      <c r="G60" s="94"/>
      <c r="H60" s="184"/>
      <c r="I60" s="184"/>
      <c r="J60" s="184"/>
      <c r="K60" s="180"/>
      <c r="L60" s="180"/>
      <c r="M60" s="180"/>
      <c r="N60" s="736"/>
      <c r="O60" s="736"/>
      <c r="P60" s="736"/>
      <c r="Q60" s="736"/>
      <c r="R60" s="736"/>
      <c r="S60" s="736"/>
      <c r="T60" s="739"/>
      <c r="U60" s="739"/>
      <c r="V60" s="739"/>
      <c r="W60" s="739"/>
      <c r="X60" s="739"/>
      <c r="Y60" s="739"/>
      <c r="Z60" s="208"/>
      <c r="AA60" s="209"/>
      <c r="AB60" s="208"/>
      <c r="AC60" s="208"/>
      <c r="AD60" s="208"/>
      <c r="AE60" s="208"/>
      <c r="AF60" s="94"/>
    </row>
    <row r="61" spans="1:34" s="87" customFormat="1" ht="47.25">
      <c r="A61" s="78" t="s">
        <v>88</v>
      </c>
      <c r="B61" s="197" t="s">
        <v>528</v>
      </c>
      <c r="C61" s="94" t="s">
        <v>725</v>
      </c>
      <c r="D61" s="94" t="s">
        <v>725</v>
      </c>
      <c r="E61" s="93" t="s">
        <v>528</v>
      </c>
      <c r="F61" s="94" t="s">
        <v>722</v>
      </c>
      <c r="G61" s="94" t="s">
        <v>725</v>
      </c>
      <c r="H61" s="79">
        <v>310</v>
      </c>
      <c r="I61" s="79">
        <v>230</v>
      </c>
      <c r="J61" s="79">
        <v>170</v>
      </c>
      <c r="K61" s="103"/>
      <c r="L61" s="103"/>
      <c r="M61" s="103"/>
      <c r="N61" s="736">
        <v>1.2</v>
      </c>
      <c r="O61" s="736">
        <v>1.1499999999999999</v>
      </c>
      <c r="P61" s="736">
        <v>1.1000000000000001</v>
      </c>
      <c r="Q61" s="736"/>
      <c r="R61" s="736"/>
      <c r="S61" s="736"/>
      <c r="T61" s="739">
        <v>372</v>
      </c>
      <c r="U61" s="739">
        <v>264.5</v>
      </c>
      <c r="V61" s="739">
        <v>187.00000000000003</v>
      </c>
      <c r="W61" s="739"/>
      <c r="X61" s="739"/>
      <c r="Y61" s="739"/>
      <c r="Z61" s="206">
        <v>383</v>
      </c>
      <c r="AA61" s="206">
        <v>272</v>
      </c>
      <c r="AB61" s="206">
        <v>192</v>
      </c>
      <c r="AC61" s="206"/>
      <c r="AD61" s="206"/>
      <c r="AE61" s="206"/>
      <c r="AF61" s="94" t="s">
        <v>119</v>
      </c>
      <c r="AH61" s="87" t="s">
        <v>2044</v>
      </c>
    </row>
    <row r="62" spans="1:34" s="87" customFormat="1" ht="63">
      <c r="A62" s="78" t="s">
        <v>89</v>
      </c>
      <c r="B62" s="197" t="s">
        <v>531</v>
      </c>
      <c r="C62" s="94" t="s">
        <v>722</v>
      </c>
      <c r="D62" s="94" t="s">
        <v>725</v>
      </c>
      <c r="E62" s="93" t="s">
        <v>531</v>
      </c>
      <c r="F62" s="94" t="s">
        <v>722</v>
      </c>
      <c r="G62" s="94" t="s">
        <v>726</v>
      </c>
      <c r="H62" s="79">
        <v>450</v>
      </c>
      <c r="I62" s="79">
        <v>360</v>
      </c>
      <c r="J62" s="79">
        <v>270</v>
      </c>
      <c r="K62" s="103"/>
      <c r="L62" s="103"/>
      <c r="M62" s="103"/>
      <c r="N62" s="736">
        <v>1.25</v>
      </c>
      <c r="O62" s="736">
        <v>1.2</v>
      </c>
      <c r="P62" s="736">
        <v>1.1499999999999999</v>
      </c>
      <c r="Q62" s="736"/>
      <c r="R62" s="736"/>
      <c r="S62" s="736"/>
      <c r="T62" s="739">
        <v>562.5</v>
      </c>
      <c r="U62" s="739">
        <v>432</v>
      </c>
      <c r="V62" s="739">
        <v>310.5</v>
      </c>
      <c r="W62" s="739"/>
      <c r="X62" s="739"/>
      <c r="Y62" s="739"/>
      <c r="Z62" s="206">
        <v>579</v>
      </c>
      <c r="AA62" s="206"/>
      <c r="AB62" s="206"/>
      <c r="AC62" s="206"/>
      <c r="AD62" s="206"/>
      <c r="AE62" s="206"/>
      <c r="AF62" s="94" t="s">
        <v>130</v>
      </c>
      <c r="AH62" s="87" t="s">
        <v>2045</v>
      </c>
    </row>
    <row r="63" spans="1:34" s="87" customFormat="1" ht="63">
      <c r="A63" s="78" t="s">
        <v>90</v>
      </c>
      <c r="B63" s="197" t="s">
        <v>727</v>
      </c>
      <c r="C63" s="94" t="s">
        <v>728</v>
      </c>
      <c r="D63" s="94" t="s">
        <v>725</v>
      </c>
      <c r="E63" s="93" t="s">
        <v>727</v>
      </c>
      <c r="F63" s="94" t="s">
        <v>728</v>
      </c>
      <c r="G63" s="94" t="s">
        <v>726</v>
      </c>
      <c r="H63" s="79">
        <v>380</v>
      </c>
      <c r="I63" s="79">
        <v>300</v>
      </c>
      <c r="J63" s="79">
        <v>230</v>
      </c>
      <c r="K63" s="103"/>
      <c r="L63" s="103"/>
      <c r="M63" s="103"/>
      <c r="N63" s="736">
        <v>1.2</v>
      </c>
      <c r="O63" s="736">
        <v>1.1499999999999999</v>
      </c>
      <c r="P63" s="736">
        <v>1.1000000000000001</v>
      </c>
      <c r="Q63" s="736"/>
      <c r="R63" s="736"/>
      <c r="S63" s="736"/>
      <c r="T63" s="739">
        <v>456</v>
      </c>
      <c r="U63" s="739">
        <v>345</v>
      </c>
      <c r="V63" s="739">
        <v>253.00000000000003</v>
      </c>
      <c r="W63" s="739"/>
      <c r="X63" s="739"/>
      <c r="Y63" s="739"/>
      <c r="Z63" s="206">
        <v>469</v>
      </c>
      <c r="AA63" s="206"/>
      <c r="AB63" s="206"/>
      <c r="AC63" s="206"/>
      <c r="AD63" s="206"/>
      <c r="AE63" s="206"/>
      <c r="AF63" s="94" t="s">
        <v>127</v>
      </c>
      <c r="AH63" s="87" t="s">
        <v>2046</v>
      </c>
    </row>
    <row r="64" spans="1:34" s="87" customFormat="1" ht="31.5" customHeight="1">
      <c r="A64" s="78" t="s">
        <v>189</v>
      </c>
      <c r="B64" s="197" t="s">
        <v>538</v>
      </c>
      <c r="C64" s="94" t="s">
        <v>722</v>
      </c>
      <c r="D64" s="94" t="s">
        <v>728</v>
      </c>
      <c r="E64" s="818" t="s">
        <v>538</v>
      </c>
      <c r="F64" s="818" t="s">
        <v>729</v>
      </c>
      <c r="G64" s="818" t="s">
        <v>413</v>
      </c>
      <c r="H64" s="174">
        <v>450</v>
      </c>
      <c r="I64" s="174">
        <v>350</v>
      </c>
      <c r="J64" s="174">
        <v>250</v>
      </c>
      <c r="K64" s="835"/>
      <c r="L64" s="835"/>
      <c r="M64" s="835"/>
      <c r="N64" s="736">
        <v>1.2</v>
      </c>
      <c r="O64" s="736">
        <v>1.1499999999999999</v>
      </c>
      <c r="P64" s="736">
        <v>1.1000000000000001</v>
      </c>
      <c r="Q64" s="736"/>
      <c r="R64" s="736"/>
      <c r="S64" s="736"/>
      <c r="T64" s="739">
        <v>540</v>
      </c>
      <c r="U64" s="739">
        <v>402.49999999999994</v>
      </c>
      <c r="V64" s="739">
        <v>275</v>
      </c>
      <c r="W64" s="739"/>
      <c r="X64" s="739"/>
      <c r="Y64" s="739"/>
      <c r="Z64" s="971">
        <v>555</v>
      </c>
      <c r="AA64" s="971"/>
      <c r="AB64" s="971"/>
      <c r="AC64" s="835"/>
      <c r="AD64" s="835"/>
      <c r="AE64" s="835"/>
      <c r="AF64" s="818" t="s">
        <v>131</v>
      </c>
      <c r="AH64" s="87" t="s">
        <v>2052</v>
      </c>
    </row>
    <row r="65" spans="1:34" s="87" customFormat="1" ht="31.5">
      <c r="A65" s="78" t="s">
        <v>256</v>
      </c>
      <c r="B65" s="197" t="s">
        <v>730</v>
      </c>
      <c r="C65" s="94" t="s">
        <v>731</v>
      </c>
      <c r="D65" s="94" t="s">
        <v>560</v>
      </c>
      <c r="E65" s="819"/>
      <c r="F65" s="819"/>
      <c r="G65" s="819"/>
      <c r="H65" s="174">
        <v>340</v>
      </c>
      <c r="I65" s="174">
        <v>270</v>
      </c>
      <c r="J65" s="174">
        <v>210</v>
      </c>
      <c r="K65" s="836"/>
      <c r="L65" s="836"/>
      <c r="M65" s="836"/>
      <c r="N65" s="736">
        <v>1.25</v>
      </c>
      <c r="O65" s="736">
        <v>1.2</v>
      </c>
      <c r="P65" s="736">
        <v>1.1499999999999999</v>
      </c>
      <c r="Q65" s="736"/>
      <c r="R65" s="736"/>
      <c r="S65" s="736"/>
      <c r="T65" s="739">
        <v>425</v>
      </c>
      <c r="U65" s="739">
        <v>324</v>
      </c>
      <c r="V65" s="739">
        <v>241.49999999999997</v>
      </c>
      <c r="W65" s="739"/>
      <c r="X65" s="739"/>
      <c r="Y65" s="739"/>
      <c r="Z65" s="973"/>
      <c r="AA65" s="973"/>
      <c r="AB65" s="973"/>
      <c r="AC65" s="836"/>
      <c r="AD65" s="836"/>
      <c r="AE65" s="836"/>
      <c r="AF65" s="819"/>
      <c r="AH65" s="87" t="s">
        <v>2053</v>
      </c>
    </row>
    <row r="66" spans="1:34" s="87" customFormat="1" ht="31.5">
      <c r="A66" s="78" t="s">
        <v>257</v>
      </c>
      <c r="B66" s="197" t="s">
        <v>732</v>
      </c>
      <c r="C66" s="93" t="s">
        <v>733</v>
      </c>
      <c r="D66" s="93" t="s">
        <v>734</v>
      </c>
      <c r="E66" s="93" t="s">
        <v>550</v>
      </c>
      <c r="F66" s="93" t="s">
        <v>735</v>
      </c>
      <c r="G66" s="93" t="s">
        <v>736</v>
      </c>
      <c r="H66" s="79">
        <v>340</v>
      </c>
      <c r="I66" s="79">
        <v>270</v>
      </c>
      <c r="J66" s="79">
        <v>210</v>
      </c>
      <c r="K66" s="103"/>
      <c r="L66" s="103"/>
      <c r="M66" s="103"/>
      <c r="N66" s="736">
        <v>1.2</v>
      </c>
      <c r="O66" s="736">
        <v>1.1499999999999999</v>
      </c>
      <c r="P66" s="736">
        <v>1.1000000000000001</v>
      </c>
      <c r="Q66" s="736"/>
      <c r="R66" s="736"/>
      <c r="S66" s="736"/>
      <c r="T66" s="739">
        <v>408</v>
      </c>
      <c r="U66" s="739">
        <v>310.5</v>
      </c>
      <c r="V66" s="739">
        <v>231.00000000000003</v>
      </c>
      <c r="W66" s="739"/>
      <c r="X66" s="739"/>
      <c r="Y66" s="739"/>
      <c r="Z66" s="207">
        <v>420</v>
      </c>
      <c r="AA66" s="207">
        <v>320</v>
      </c>
      <c r="AB66" s="207">
        <v>240</v>
      </c>
      <c r="AC66" s="206"/>
      <c r="AD66" s="206"/>
      <c r="AE66" s="206"/>
      <c r="AF66" s="94" t="s">
        <v>132</v>
      </c>
      <c r="AH66" s="87" t="s">
        <v>2047</v>
      </c>
    </row>
    <row r="67" spans="1:34" s="87" customFormat="1" ht="47.25">
      <c r="A67" s="78" t="s">
        <v>258</v>
      </c>
      <c r="B67" s="197" t="s">
        <v>546</v>
      </c>
      <c r="C67" s="94" t="s">
        <v>725</v>
      </c>
      <c r="D67" s="94" t="s">
        <v>737</v>
      </c>
      <c r="E67" s="93" t="s">
        <v>546</v>
      </c>
      <c r="F67" s="94" t="s">
        <v>725</v>
      </c>
      <c r="G67" s="94" t="s">
        <v>459</v>
      </c>
      <c r="H67" s="79">
        <v>300</v>
      </c>
      <c r="I67" s="79">
        <v>250</v>
      </c>
      <c r="J67" s="79">
        <v>150</v>
      </c>
      <c r="K67" s="103"/>
      <c r="L67" s="103"/>
      <c r="M67" s="103"/>
      <c r="N67" s="736">
        <v>1.2</v>
      </c>
      <c r="O67" s="736">
        <v>1.1499999999999999</v>
      </c>
      <c r="P67" s="736">
        <v>1.1000000000000001</v>
      </c>
      <c r="Q67" s="736"/>
      <c r="R67" s="736"/>
      <c r="S67" s="736"/>
      <c r="T67" s="739">
        <v>360</v>
      </c>
      <c r="U67" s="739">
        <v>287.5</v>
      </c>
      <c r="V67" s="739">
        <v>165</v>
      </c>
      <c r="W67" s="739"/>
      <c r="X67" s="739"/>
      <c r="Y67" s="739"/>
      <c r="Z67" s="206">
        <v>370</v>
      </c>
      <c r="AA67" s="206">
        <v>296</v>
      </c>
      <c r="AB67" s="206">
        <v>170</v>
      </c>
      <c r="AC67" s="206"/>
      <c r="AD67" s="206"/>
      <c r="AE67" s="206"/>
      <c r="AF67" s="94" t="s">
        <v>118</v>
      </c>
      <c r="AH67" s="87" t="s">
        <v>2048</v>
      </c>
    </row>
    <row r="68" spans="1:34" s="87" customFormat="1" ht="31.5">
      <c r="A68" s="835" t="s">
        <v>259</v>
      </c>
      <c r="B68" s="197" t="s">
        <v>738</v>
      </c>
      <c r="C68" s="94"/>
      <c r="D68" s="94"/>
      <c r="E68" s="818" t="s">
        <v>397</v>
      </c>
      <c r="F68" s="818"/>
      <c r="G68" s="818"/>
      <c r="H68" s="79">
        <v>80</v>
      </c>
      <c r="I68" s="79"/>
      <c r="J68" s="79"/>
      <c r="K68" s="174"/>
      <c r="L68" s="174"/>
      <c r="M68" s="174"/>
      <c r="N68" s="736">
        <v>1.05</v>
      </c>
      <c r="O68" s="736"/>
      <c r="P68" s="736"/>
      <c r="Q68" s="736"/>
      <c r="R68" s="736"/>
      <c r="S68" s="736"/>
      <c r="T68" s="739">
        <v>84</v>
      </c>
      <c r="U68" s="739"/>
      <c r="V68" s="739"/>
      <c r="W68" s="739"/>
      <c r="X68" s="739"/>
      <c r="Y68" s="739"/>
      <c r="Z68" s="971">
        <v>86</v>
      </c>
      <c r="AA68" s="971">
        <v>59</v>
      </c>
      <c r="AB68" s="971">
        <v>45</v>
      </c>
      <c r="AC68" s="971">
        <v>54</v>
      </c>
      <c r="AD68" s="971">
        <v>32</v>
      </c>
      <c r="AE68" s="971">
        <v>32</v>
      </c>
      <c r="AF68" s="818" t="s">
        <v>401</v>
      </c>
      <c r="AH68" s="738" t="s">
        <v>738</v>
      </c>
    </row>
    <row r="69" spans="1:34" s="87" customFormat="1" ht="15.75">
      <c r="A69" s="858"/>
      <c r="B69" s="197" t="s">
        <v>739</v>
      </c>
      <c r="C69" s="94"/>
      <c r="D69" s="94"/>
      <c r="E69" s="859"/>
      <c r="F69" s="859"/>
      <c r="G69" s="859"/>
      <c r="H69" s="79">
        <v>70</v>
      </c>
      <c r="I69" s="79">
        <v>50</v>
      </c>
      <c r="J69" s="79">
        <v>40</v>
      </c>
      <c r="K69" s="174">
        <v>50</v>
      </c>
      <c r="L69" s="174">
        <v>30</v>
      </c>
      <c r="M69" s="174">
        <v>30</v>
      </c>
      <c r="N69" s="736" t="s">
        <v>1434</v>
      </c>
      <c r="O69" s="736" t="s">
        <v>1225</v>
      </c>
      <c r="P69" s="736" t="s">
        <v>1232</v>
      </c>
      <c r="Q69" s="736" t="s">
        <v>1233</v>
      </c>
      <c r="R69" s="736" t="s">
        <v>1233</v>
      </c>
      <c r="S69" s="736" t="s">
        <v>1236</v>
      </c>
      <c r="T69" s="739">
        <v>84</v>
      </c>
      <c r="U69" s="739">
        <v>57.499999999999993</v>
      </c>
      <c r="V69" s="739">
        <v>44</v>
      </c>
      <c r="W69" s="739">
        <v>52.5</v>
      </c>
      <c r="X69" s="739">
        <v>31.5</v>
      </c>
      <c r="Y69" s="739">
        <v>31.5</v>
      </c>
      <c r="Z69" s="972"/>
      <c r="AA69" s="972"/>
      <c r="AB69" s="972"/>
      <c r="AC69" s="972"/>
      <c r="AD69" s="972"/>
      <c r="AE69" s="972"/>
      <c r="AF69" s="859"/>
      <c r="AH69" s="738" t="s">
        <v>739</v>
      </c>
    </row>
    <row r="70" spans="1:34" s="87" customFormat="1" ht="15.75">
      <c r="A70" s="836"/>
      <c r="B70" s="197" t="s">
        <v>105</v>
      </c>
      <c r="C70" s="94"/>
      <c r="D70" s="94"/>
      <c r="E70" s="819"/>
      <c r="F70" s="819"/>
      <c r="G70" s="819"/>
      <c r="H70" s="79">
        <v>60</v>
      </c>
      <c r="I70" s="79">
        <v>40</v>
      </c>
      <c r="J70" s="79">
        <v>30</v>
      </c>
      <c r="K70" s="174">
        <v>40</v>
      </c>
      <c r="L70" s="174">
        <v>30</v>
      </c>
      <c r="M70" s="174">
        <v>30</v>
      </c>
      <c r="N70" s="736" t="s">
        <v>1225</v>
      </c>
      <c r="O70" s="736" t="s">
        <v>1232</v>
      </c>
      <c r="P70" s="736" t="s">
        <v>1233</v>
      </c>
      <c r="Q70" s="736" t="s">
        <v>1233</v>
      </c>
      <c r="R70" s="736" t="s">
        <v>1233</v>
      </c>
      <c r="S70" s="736" t="s">
        <v>1236</v>
      </c>
      <c r="T70" s="739">
        <v>69</v>
      </c>
      <c r="U70" s="739">
        <v>44</v>
      </c>
      <c r="V70" s="739">
        <v>31.5</v>
      </c>
      <c r="W70" s="739">
        <v>42</v>
      </c>
      <c r="X70" s="739">
        <v>31.5</v>
      </c>
      <c r="Y70" s="739">
        <v>31.5</v>
      </c>
      <c r="Z70" s="973"/>
      <c r="AA70" s="973"/>
      <c r="AB70" s="973"/>
      <c r="AC70" s="973"/>
      <c r="AD70" s="973"/>
      <c r="AE70" s="973"/>
      <c r="AF70" s="819"/>
      <c r="AH70" s="738" t="s">
        <v>105</v>
      </c>
    </row>
    <row r="71" spans="1:34" s="87" customFormat="1" ht="15.75">
      <c r="A71" s="189" t="s">
        <v>314</v>
      </c>
      <c r="B71" s="195" t="s">
        <v>146</v>
      </c>
      <c r="C71" s="94"/>
      <c r="D71" s="94"/>
      <c r="E71" s="93"/>
      <c r="F71" s="94"/>
      <c r="G71" s="94"/>
      <c r="H71" s="79"/>
      <c r="I71" s="79"/>
      <c r="J71" s="79"/>
      <c r="K71" s="103"/>
      <c r="L71" s="103"/>
      <c r="M71" s="103"/>
      <c r="N71" s="736"/>
      <c r="O71" s="736"/>
      <c r="P71" s="736"/>
      <c r="Q71" s="736"/>
      <c r="R71" s="736"/>
      <c r="S71" s="736"/>
      <c r="T71" s="739"/>
      <c r="U71" s="739"/>
      <c r="V71" s="739"/>
      <c r="W71" s="739"/>
      <c r="X71" s="739"/>
      <c r="Y71" s="739"/>
      <c r="Z71" s="206"/>
      <c r="AA71" s="206"/>
      <c r="AB71" s="206"/>
      <c r="AC71" s="206"/>
      <c r="AD71" s="206"/>
      <c r="AE71" s="206"/>
      <c r="AF71" s="94"/>
      <c r="AH71" s="738" t="s">
        <v>146</v>
      </c>
    </row>
    <row r="72" spans="1:34" s="87" customFormat="1" ht="47.25" customHeight="1">
      <c r="A72" s="835" t="s">
        <v>91</v>
      </c>
      <c r="B72" s="197" t="s">
        <v>759</v>
      </c>
      <c r="C72" s="94"/>
      <c r="D72" s="94"/>
      <c r="E72" s="818" t="s">
        <v>396</v>
      </c>
      <c r="F72" s="818"/>
      <c r="G72" s="818"/>
      <c r="H72" s="79">
        <v>80</v>
      </c>
      <c r="I72" s="79"/>
      <c r="J72" s="79"/>
      <c r="K72" s="174"/>
      <c r="L72" s="174"/>
      <c r="M72" s="174"/>
      <c r="N72" s="736">
        <v>1.05</v>
      </c>
      <c r="O72" s="736"/>
      <c r="P72" s="736"/>
      <c r="Q72" s="736"/>
      <c r="R72" s="736"/>
      <c r="S72" s="736"/>
      <c r="T72" s="739">
        <v>84</v>
      </c>
      <c r="U72" s="739"/>
      <c r="V72" s="739"/>
      <c r="W72" s="739"/>
      <c r="X72" s="739"/>
      <c r="Y72" s="739"/>
      <c r="Z72" s="974">
        <v>90</v>
      </c>
      <c r="AA72" s="974">
        <v>59</v>
      </c>
      <c r="AB72" s="974">
        <v>45</v>
      </c>
      <c r="AC72" s="974">
        <v>54</v>
      </c>
      <c r="AD72" s="974">
        <v>33</v>
      </c>
      <c r="AE72" s="974">
        <v>33</v>
      </c>
      <c r="AF72" s="818" t="s">
        <v>401</v>
      </c>
      <c r="AH72" s="738" t="s">
        <v>759</v>
      </c>
    </row>
    <row r="73" spans="1:34" s="87" customFormat="1" ht="15.75">
      <c r="A73" s="858"/>
      <c r="B73" s="197" t="s">
        <v>745</v>
      </c>
      <c r="C73" s="94"/>
      <c r="D73" s="94"/>
      <c r="E73" s="859"/>
      <c r="F73" s="859"/>
      <c r="G73" s="859"/>
      <c r="H73" s="79">
        <v>70</v>
      </c>
      <c r="I73" s="79">
        <v>50</v>
      </c>
      <c r="J73" s="79">
        <v>40</v>
      </c>
      <c r="K73" s="174">
        <v>50</v>
      </c>
      <c r="L73" s="174">
        <v>30</v>
      </c>
      <c r="M73" s="174">
        <v>30</v>
      </c>
      <c r="N73" s="736" t="s">
        <v>1434</v>
      </c>
      <c r="O73" s="736" t="s">
        <v>1225</v>
      </c>
      <c r="P73" s="736" t="s">
        <v>1232</v>
      </c>
      <c r="Q73" s="736" t="s">
        <v>1233</v>
      </c>
      <c r="R73" s="736" t="s">
        <v>1233</v>
      </c>
      <c r="S73" s="736" t="s">
        <v>1236</v>
      </c>
      <c r="T73" s="739">
        <v>84</v>
      </c>
      <c r="U73" s="739">
        <v>57.499999999999993</v>
      </c>
      <c r="V73" s="739">
        <v>44</v>
      </c>
      <c r="W73" s="739">
        <v>52.5</v>
      </c>
      <c r="X73" s="739">
        <v>31.5</v>
      </c>
      <c r="Y73" s="739">
        <v>31.5</v>
      </c>
      <c r="Z73" s="976"/>
      <c r="AA73" s="976"/>
      <c r="AB73" s="976"/>
      <c r="AC73" s="976"/>
      <c r="AD73" s="976"/>
      <c r="AE73" s="976"/>
      <c r="AF73" s="859"/>
      <c r="AH73" s="738" t="s">
        <v>745</v>
      </c>
    </row>
    <row r="74" spans="1:34" s="87" customFormat="1" ht="15.75">
      <c r="A74" s="836"/>
      <c r="B74" s="197" t="s">
        <v>107</v>
      </c>
      <c r="C74" s="94"/>
      <c r="D74" s="94"/>
      <c r="E74" s="819"/>
      <c r="F74" s="819"/>
      <c r="G74" s="819"/>
      <c r="H74" s="79">
        <v>60</v>
      </c>
      <c r="I74" s="79">
        <v>40</v>
      </c>
      <c r="J74" s="79">
        <v>30</v>
      </c>
      <c r="K74" s="174">
        <v>40</v>
      </c>
      <c r="L74" s="174">
        <v>30</v>
      </c>
      <c r="M74" s="174">
        <v>30</v>
      </c>
      <c r="N74" s="736" t="s">
        <v>1225</v>
      </c>
      <c r="O74" s="736" t="s">
        <v>1232</v>
      </c>
      <c r="P74" s="736" t="s">
        <v>1233</v>
      </c>
      <c r="Q74" s="736" t="s">
        <v>1233</v>
      </c>
      <c r="R74" s="736" t="s">
        <v>1233</v>
      </c>
      <c r="S74" s="736" t="s">
        <v>1236</v>
      </c>
      <c r="T74" s="739">
        <v>69</v>
      </c>
      <c r="U74" s="739">
        <v>44</v>
      </c>
      <c r="V74" s="739">
        <v>31.5</v>
      </c>
      <c r="W74" s="739">
        <v>42</v>
      </c>
      <c r="X74" s="739">
        <v>31.5</v>
      </c>
      <c r="Y74" s="739">
        <v>31.5</v>
      </c>
      <c r="Z74" s="975"/>
      <c r="AA74" s="975"/>
      <c r="AB74" s="975"/>
      <c r="AC74" s="975"/>
      <c r="AD74" s="975"/>
      <c r="AE74" s="975"/>
      <c r="AF74" s="819"/>
      <c r="AH74" s="738" t="s">
        <v>107</v>
      </c>
    </row>
    <row r="75" spans="1:34" s="87" customFormat="1" ht="15.75">
      <c r="A75" s="86"/>
      <c r="B75" s="88"/>
      <c r="C75" s="89"/>
      <c r="D75" s="89"/>
      <c r="E75" s="88"/>
      <c r="F75" s="89"/>
      <c r="G75" s="89"/>
      <c r="H75" s="176"/>
      <c r="I75" s="176"/>
      <c r="J75" s="176"/>
      <c r="T75" s="744"/>
      <c r="U75" s="744"/>
      <c r="V75" s="744"/>
      <c r="W75" s="744"/>
      <c r="X75" s="744"/>
      <c r="Y75" s="744"/>
      <c r="Z75" s="86"/>
      <c r="AA75" s="86"/>
      <c r="AB75" s="86"/>
      <c r="AF75" s="89"/>
    </row>
    <row r="76" spans="1:34" s="26" customFormat="1" ht="15.75">
      <c r="B76" s="27"/>
      <c r="C76" s="168"/>
      <c r="D76" s="168"/>
      <c r="E76" s="156"/>
      <c r="F76" s="156"/>
      <c r="G76" s="156"/>
      <c r="H76" s="156"/>
      <c r="I76" s="156"/>
      <c r="J76" s="156"/>
      <c r="K76" s="156"/>
      <c r="T76" s="710"/>
      <c r="U76" s="710"/>
      <c r="V76" s="710"/>
      <c r="W76" s="710"/>
      <c r="X76" s="710"/>
      <c r="Y76" s="710"/>
    </row>
    <row r="77" spans="1:34" s="26" customFormat="1" ht="15.75">
      <c r="B77" s="27"/>
      <c r="C77" s="168"/>
      <c r="D77" s="168"/>
      <c r="E77" s="156"/>
      <c r="F77" s="156"/>
      <c r="G77" s="156"/>
      <c r="H77" s="156"/>
      <c r="I77" s="156"/>
      <c r="J77" s="156"/>
      <c r="K77" s="156"/>
      <c r="T77" s="710"/>
      <c r="U77" s="710"/>
      <c r="V77" s="710"/>
      <c r="W77" s="710"/>
      <c r="X77" s="710"/>
      <c r="Y77" s="710"/>
    </row>
    <row r="78" spans="1:34" s="26" customFormat="1" ht="15.75">
      <c r="B78" s="27"/>
      <c r="C78" s="168"/>
      <c r="D78" s="168"/>
      <c r="E78" s="156"/>
      <c r="F78" s="156"/>
      <c r="G78" s="156"/>
      <c r="H78" s="156"/>
      <c r="I78" s="156"/>
      <c r="J78" s="156"/>
      <c r="K78" s="156"/>
      <c r="T78" s="710"/>
      <c r="U78" s="710"/>
      <c r="V78" s="710"/>
      <c r="W78" s="710"/>
      <c r="X78" s="710"/>
      <c r="Y78" s="710"/>
    </row>
    <row r="79" spans="1:34" s="26" customFormat="1" ht="15.75">
      <c r="B79" s="27"/>
      <c r="C79" s="168"/>
      <c r="D79" s="168"/>
      <c r="E79" s="156"/>
      <c r="F79" s="156"/>
      <c r="G79" s="156"/>
      <c r="H79" s="156"/>
      <c r="I79" s="156"/>
      <c r="J79" s="156"/>
      <c r="K79" s="156"/>
      <c r="T79" s="710"/>
      <c r="U79" s="710"/>
      <c r="V79" s="710"/>
      <c r="W79" s="710"/>
      <c r="X79" s="710"/>
      <c r="Y79" s="710"/>
    </row>
    <row r="80" spans="1:34" s="26" customFormat="1" ht="15.75">
      <c r="B80" s="27"/>
      <c r="C80" s="168"/>
      <c r="D80" s="168"/>
      <c r="E80" s="156"/>
      <c r="F80" s="156"/>
      <c r="G80" s="156"/>
      <c r="H80" s="156"/>
      <c r="I80" s="156"/>
      <c r="J80" s="156"/>
      <c r="K80" s="156"/>
      <c r="T80" s="710"/>
      <c r="U80" s="710"/>
      <c r="V80" s="710"/>
      <c r="W80" s="710"/>
      <c r="X80" s="710"/>
      <c r="Y80" s="710"/>
    </row>
    <row r="81" spans="2:25" s="26" customFormat="1" ht="15.75">
      <c r="B81" s="27"/>
      <c r="C81" s="168"/>
      <c r="D81" s="168"/>
      <c r="E81" s="156"/>
      <c r="F81" s="156"/>
      <c r="G81" s="156"/>
      <c r="H81" s="156"/>
      <c r="I81" s="156"/>
      <c r="J81" s="156"/>
      <c r="K81" s="156"/>
      <c r="T81" s="710"/>
      <c r="U81" s="710"/>
      <c r="V81" s="710"/>
      <c r="W81" s="710"/>
      <c r="X81" s="710"/>
      <c r="Y81" s="710"/>
    </row>
    <row r="82" spans="2:25" s="26" customFormat="1" ht="15.75">
      <c r="B82" s="27"/>
      <c r="C82" s="168"/>
      <c r="D82" s="168"/>
      <c r="E82" s="156"/>
      <c r="F82" s="156"/>
      <c r="G82" s="156"/>
      <c r="H82" s="156"/>
      <c r="I82" s="156"/>
      <c r="J82" s="156"/>
      <c r="K82" s="156"/>
      <c r="T82" s="710"/>
      <c r="U82" s="710"/>
      <c r="V82" s="710"/>
      <c r="W82" s="710"/>
      <c r="X82" s="710"/>
      <c r="Y82" s="710"/>
    </row>
    <row r="83" spans="2:25" s="26" customFormat="1" ht="15.75">
      <c r="B83" s="27"/>
      <c r="C83" s="168"/>
      <c r="D83" s="168"/>
      <c r="E83" s="156"/>
      <c r="F83" s="156"/>
      <c r="G83" s="156"/>
      <c r="H83" s="156"/>
      <c r="I83" s="156"/>
      <c r="J83" s="156"/>
      <c r="K83" s="156"/>
      <c r="T83" s="710"/>
      <c r="U83" s="710"/>
      <c r="V83" s="710"/>
      <c r="W83" s="710"/>
      <c r="X83" s="710"/>
      <c r="Y83" s="710"/>
    </row>
    <row r="84" spans="2:25" s="26" customFormat="1" ht="15.75">
      <c r="B84" s="27"/>
      <c r="C84" s="168"/>
      <c r="D84" s="168"/>
      <c r="E84" s="156"/>
      <c r="F84" s="156"/>
      <c r="G84" s="156"/>
      <c r="H84" s="156"/>
      <c r="I84" s="156"/>
      <c r="J84" s="156"/>
      <c r="K84" s="156"/>
      <c r="T84" s="710"/>
      <c r="U84" s="710"/>
      <c r="V84" s="710"/>
      <c r="W84" s="710"/>
      <c r="X84" s="710"/>
      <c r="Y84" s="710"/>
    </row>
    <row r="85" spans="2:25" s="26" customFormat="1" ht="15.75">
      <c r="B85" s="27"/>
      <c r="C85" s="168"/>
      <c r="D85" s="168"/>
      <c r="E85" s="156"/>
      <c r="F85" s="156"/>
      <c r="G85" s="156"/>
      <c r="H85" s="156"/>
      <c r="I85" s="156"/>
      <c r="J85" s="156"/>
      <c r="K85" s="156"/>
      <c r="T85" s="710"/>
      <c r="U85" s="710"/>
      <c r="V85" s="710"/>
      <c r="W85" s="710"/>
      <c r="X85" s="710"/>
      <c r="Y85" s="710"/>
    </row>
    <row r="86" spans="2:25" s="26" customFormat="1" ht="15.75">
      <c r="B86" s="27"/>
      <c r="C86" s="168"/>
      <c r="D86" s="168"/>
      <c r="E86" s="156"/>
      <c r="F86" s="156"/>
      <c r="G86" s="156"/>
      <c r="H86" s="156"/>
      <c r="I86" s="156"/>
      <c r="J86" s="156"/>
      <c r="K86" s="156"/>
      <c r="T86" s="710"/>
      <c r="U86" s="710"/>
      <c r="V86" s="710"/>
      <c r="W86" s="710"/>
      <c r="X86" s="710"/>
      <c r="Y86" s="710"/>
    </row>
    <row r="87" spans="2:25" s="26" customFormat="1" ht="15.75">
      <c r="B87" s="27"/>
      <c r="C87" s="168"/>
      <c r="D87" s="168"/>
      <c r="E87" s="156"/>
      <c r="F87" s="156"/>
      <c r="G87" s="156"/>
      <c r="H87" s="156"/>
      <c r="I87" s="156"/>
      <c r="J87" s="156"/>
      <c r="K87" s="156"/>
      <c r="T87" s="710"/>
      <c r="U87" s="710"/>
      <c r="V87" s="710"/>
      <c r="W87" s="710"/>
      <c r="X87" s="710"/>
      <c r="Y87" s="710"/>
    </row>
    <row r="88" spans="2:25" s="26" customFormat="1" ht="15.75">
      <c r="B88" s="27"/>
      <c r="C88" s="168"/>
      <c r="D88" s="168"/>
      <c r="E88" s="156"/>
      <c r="F88" s="156"/>
      <c r="G88" s="156"/>
      <c r="H88" s="156"/>
      <c r="I88" s="156"/>
      <c r="J88" s="156"/>
      <c r="K88" s="156"/>
      <c r="T88" s="710"/>
      <c r="U88" s="710"/>
      <c r="V88" s="710"/>
      <c r="W88" s="710"/>
      <c r="X88" s="710"/>
      <c r="Y88" s="710"/>
    </row>
    <row r="89" spans="2:25" s="26" customFormat="1" ht="15.75">
      <c r="B89" s="27"/>
      <c r="C89" s="168"/>
      <c r="D89" s="168"/>
      <c r="E89" s="156"/>
      <c r="F89" s="156"/>
      <c r="G89" s="156"/>
      <c r="H89" s="156"/>
      <c r="I89" s="156"/>
      <c r="J89" s="156"/>
      <c r="K89" s="156"/>
      <c r="T89" s="710"/>
      <c r="U89" s="710"/>
      <c r="V89" s="710"/>
      <c r="W89" s="710"/>
      <c r="X89" s="710"/>
      <c r="Y89" s="710"/>
    </row>
    <row r="90" spans="2:25" s="26" customFormat="1" ht="15.75">
      <c r="B90" s="27"/>
      <c r="C90" s="168"/>
      <c r="D90" s="168"/>
      <c r="E90" s="156"/>
      <c r="F90" s="156"/>
      <c r="G90" s="156"/>
      <c r="H90" s="156"/>
      <c r="I90" s="156"/>
      <c r="J90" s="156"/>
      <c r="K90" s="156"/>
      <c r="T90" s="710"/>
      <c r="U90" s="710"/>
      <c r="V90" s="710"/>
      <c r="W90" s="710"/>
      <c r="X90" s="710"/>
      <c r="Y90" s="710"/>
    </row>
    <row r="91" spans="2:25" s="26" customFormat="1" ht="15.75">
      <c r="B91" s="27"/>
      <c r="C91" s="168"/>
      <c r="D91" s="168"/>
      <c r="E91" s="156"/>
      <c r="F91" s="156"/>
      <c r="G91" s="156"/>
      <c r="H91" s="156"/>
      <c r="I91" s="156"/>
      <c r="J91" s="156"/>
      <c r="K91" s="156"/>
      <c r="T91" s="710"/>
      <c r="U91" s="710"/>
      <c r="V91" s="710"/>
      <c r="W91" s="710"/>
      <c r="X91" s="710"/>
      <c r="Y91" s="710"/>
    </row>
    <row r="92" spans="2:25" s="26" customFormat="1" ht="15.75">
      <c r="B92" s="27"/>
      <c r="C92" s="168"/>
      <c r="D92" s="168"/>
      <c r="E92" s="156"/>
      <c r="F92" s="156"/>
      <c r="G92" s="156"/>
      <c r="H92" s="156"/>
      <c r="I92" s="156"/>
      <c r="J92" s="156"/>
      <c r="K92" s="156"/>
      <c r="T92" s="710"/>
      <c r="U92" s="710"/>
      <c r="V92" s="710"/>
      <c r="W92" s="710"/>
      <c r="X92" s="710"/>
      <c r="Y92" s="710"/>
    </row>
    <row r="93" spans="2:25" s="26" customFormat="1" ht="15.75">
      <c r="B93" s="27"/>
      <c r="C93" s="168"/>
      <c r="D93" s="168"/>
      <c r="E93" s="156"/>
      <c r="F93" s="156"/>
      <c r="G93" s="156"/>
      <c r="H93" s="156"/>
      <c r="I93" s="156"/>
      <c r="J93" s="156"/>
      <c r="K93" s="156"/>
      <c r="T93" s="710"/>
      <c r="U93" s="710"/>
      <c r="V93" s="710"/>
      <c r="W93" s="710"/>
      <c r="X93" s="710"/>
      <c r="Y93" s="710"/>
    </row>
    <row r="94" spans="2:25" s="26" customFormat="1" ht="15.75">
      <c r="B94" s="27"/>
      <c r="C94" s="168"/>
      <c r="D94" s="168"/>
      <c r="E94" s="156"/>
      <c r="F94" s="156"/>
      <c r="G94" s="156"/>
      <c r="H94" s="156"/>
      <c r="I94" s="156"/>
      <c r="J94" s="156"/>
      <c r="K94" s="156"/>
      <c r="T94" s="710"/>
      <c r="U94" s="710"/>
      <c r="V94" s="710"/>
      <c r="W94" s="710"/>
      <c r="X94" s="710"/>
      <c r="Y94" s="710"/>
    </row>
    <row r="95" spans="2:25" s="26" customFormat="1" ht="15.75">
      <c r="B95" s="27"/>
      <c r="C95" s="168"/>
      <c r="D95" s="168"/>
      <c r="E95" s="156"/>
      <c r="F95" s="156"/>
      <c r="G95" s="156"/>
      <c r="H95" s="156"/>
      <c r="I95" s="156"/>
      <c r="J95" s="156"/>
      <c r="K95" s="156"/>
      <c r="T95" s="710"/>
      <c r="U95" s="710"/>
      <c r="V95" s="710"/>
      <c r="W95" s="710"/>
      <c r="X95" s="710"/>
      <c r="Y95" s="710"/>
    </row>
    <row r="96" spans="2:25" s="26" customFormat="1" ht="15.75">
      <c r="B96" s="27"/>
      <c r="C96" s="168"/>
      <c r="D96" s="168"/>
      <c r="E96" s="156"/>
      <c r="F96" s="156"/>
      <c r="G96" s="156"/>
      <c r="H96" s="156"/>
      <c r="I96" s="156"/>
      <c r="J96" s="156"/>
      <c r="K96" s="156"/>
      <c r="T96" s="710"/>
      <c r="U96" s="710"/>
      <c r="V96" s="710"/>
      <c r="W96" s="710"/>
      <c r="X96" s="710"/>
      <c r="Y96" s="710"/>
    </row>
    <row r="97" spans="2:25" s="26" customFormat="1" ht="15.75">
      <c r="B97" s="27"/>
      <c r="C97" s="168"/>
      <c r="D97" s="168"/>
      <c r="E97" s="156"/>
      <c r="F97" s="156"/>
      <c r="G97" s="156"/>
      <c r="H97" s="156"/>
      <c r="I97" s="156"/>
      <c r="J97" s="156"/>
      <c r="K97" s="156"/>
      <c r="T97" s="710"/>
      <c r="U97" s="710"/>
      <c r="V97" s="710"/>
      <c r="W97" s="710"/>
      <c r="X97" s="710"/>
      <c r="Y97" s="710"/>
    </row>
    <row r="98" spans="2:25" s="26" customFormat="1" ht="15.75">
      <c r="B98" s="27"/>
      <c r="C98" s="168"/>
      <c r="D98" s="168"/>
      <c r="E98" s="156"/>
      <c r="F98" s="156"/>
      <c r="G98" s="156"/>
      <c r="H98" s="156"/>
      <c r="I98" s="156"/>
      <c r="J98" s="156"/>
      <c r="K98" s="156"/>
      <c r="T98" s="710"/>
      <c r="U98" s="710"/>
      <c r="V98" s="710"/>
      <c r="W98" s="710"/>
      <c r="X98" s="710"/>
      <c r="Y98" s="710"/>
    </row>
    <row r="99" spans="2:25" s="26" customFormat="1" ht="15.75">
      <c r="B99" s="27"/>
      <c r="C99" s="168"/>
      <c r="D99" s="168"/>
      <c r="E99" s="156"/>
      <c r="F99" s="156"/>
      <c r="G99" s="156"/>
      <c r="H99" s="156"/>
      <c r="I99" s="156"/>
      <c r="J99" s="156"/>
      <c r="K99" s="156"/>
      <c r="T99" s="710"/>
      <c r="U99" s="710"/>
      <c r="V99" s="710"/>
      <c r="W99" s="710"/>
      <c r="X99" s="710"/>
      <c r="Y99" s="710"/>
    </row>
    <row r="100" spans="2:25" s="26" customFormat="1" ht="15.75">
      <c r="B100" s="27"/>
      <c r="C100" s="168"/>
      <c r="D100" s="168"/>
      <c r="E100" s="156"/>
      <c r="F100" s="156"/>
      <c r="G100" s="156"/>
      <c r="H100" s="156"/>
      <c r="I100" s="156"/>
      <c r="J100" s="156"/>
      <c r="K100" s="156"/>
      <c r="T100" s="710"/>
      <c r="U100" s="710"/>
      <c r="V100" s="710"/>
      <c r="W100" s="710"/>
      <c r="X100" s="710"/>
      <c r="Y100" s="710"/>
    </row>
    <row r="101" spans="2:25" s="26" customFormat="1" ht="15.75">
      <c r="B101" s="27"/>
      <c r="C101" s="168"/>
      <c r="D101" s="168"/>
      <c r="E101" s="156"/>
      <c r="F101" s="156"/>
      <c r="G101" s="156"/>
      <c r="H101" s="156"/>
      <c r="I101" s="156"/>
      <c r="J101" s="156"/>
      <c r="K101" s="156"/>
      <c r="T101" s="710"/>
      <c r="U101" s="710"/>
      <c r="V101" s="710"/>
      <c r="W101" s="710"/>
      <c r="X101" s="710"/>
      <c r="Y101" s="710"/>
    </row>
    <row r="102" spans="2:25" s="26" customFormat="1" ht="15.75">
      <c r="B102" s="27"/>
      <c r="C102" s="168"/>
      <c r="D102" s="168"/>
      <c r="E102" s="156"/>
      <c r="F102" s="156"/>
      <c r="G102" s="156"/>
      <c r="H102" s="156"/>
      <c r="I102" s="156"/>
      <c r="J102" s="156"/>
      <c r="K102" s="156"/>
      <c r="T102" s="710"/>
      <c r="U102" s="710"/>
      <c r="V102" s="710"/>
      <c r="W102" s="710"/>
      <c r="X102" s="710"/>
      <c r="Y102" s="710"/>
    </row>
    <row r="103" spans="2:25" s="26" customFormat="1" ht="15.75">
      <c r="B103" s="27"/>
      <c r="C103" s="168"/>
      <c r="D103" s="168"/>
      <c r="E103" s="156"/>
      <c r="F103" s="156"/>
      <c r="G103" s="156"/>
      <c r="H103" s="156"/>
      <c r="I103" s="156"/>
      <c r="J103" s="156"/>
      <c r="K103" s="156"/>
      <c r="T103" s="710"/>
      <c r="U103" s="710"/>
      <c r="V103" s="710"/>
      <c r="W103" s="710"/>
      <c r="X103" s="710"/>
      <c r="Y103" s="710"/>
    </row>
    <row r="104" spans="2:25" s="26" customFormat="1" ht="15.75">
      <c r="B104" s="27"/>
      <c r="C104" s="168"/>
      <c r="D104" s="168"/>
      <c r="E104" s="156"/>
      <c r="F104" s="156"/>
      <c r="G104" s="156"/>
      <c r="H104" s="156"/>
      <c r="I104" s="156"/>
      <c r="J104" s="156"/>
      <c r="K104" s="156"/>
      <c r="T104" s="710"/>
      <c r="U104" s="710"/>
      <c r="V104" s="710"/>
      <c r="W104" s="710"/>
      <c r="X104" s="710"/>
      <c r="Y104" s="710"/>
    </row>
    <row r="105" spans="2:25" s="26" customFormat="1" ht="15.75">
      <c r="B105" s="27"/>
      <c r="C105" s="168"/>
      <c r="D105" s="168"/>
      <c r="E105" s="156"/>
      <c r="F105" s="156"/>
      <c r="G105" s="156"/>
      <c r="H105" s="156"/>
      <c r="I105" s="156"/>
      <c r="J105" s="156"/>
      <c r="K105" s="156"/>
      <c r="T105" s="710"/>
      <c r="U105" s="710"/>
      <c r="V105" s="710"/>
      <c r="W105" s="710"/>
      <c r="X105" s="710"/>
      <c r="Y105" s="710"/>
    </row>
    <row r="106" spans="2:25" s="26" customFormat="1" ht="15.75">
      <c r="B106" s="27"/>
      <c r="C106" s="168"/>
      <c r="D106" s="168"/>
      <c r="E106" s="156"/>
      <c r="F106" s="156"/>
      <c r="G106" s="156"/>
      <c r="H106" s="156"/>
      <c r="I106" s="156"/>
      <c r="J106" s="156"/>
      <c r="K106" s="156"/>
      <c r="T106" s="710"/>
      <c r="U106" s="710"/>
      <c r="V106" s="710"/>
      <c r="W106" s="710"/>
      <c r="X106" s="710"/>
      <c r="Y106" s="710"/>
    </row>
    <row r="107" spans="2:25" s="26" customFormat="1" ht="15.75">
      <c r="B107" s="27"/>
      <c r="C107" s="168"/>
      <c r="D107" s="168"/>
      <c r="E107" s="156"/>
      <c r="F107" s="156"/>
      <c r="G107" s="156"/>
      <c r="H107" s="156"/>
      <c r="I107" s="156"/>
      <c r="J107" s="156"/>
      <c r="K107" s="156"/>
      <c r="T107" s="710"/>
      <c r="U107" s="710"/>
      <c r="V107" s="710"/>
      <c r="W107" s="710"/>
      <c r="X107" s="710"/>
      <c r="Y107" s="710"/>
    </row>
    <row r="108" spans="2:25" s="26" customFormat="1" ht="15.75">
      <c r="B108" s="27"/>
      <c r="C108" s="168"/>
      <c r="D108" s="168"/>
      <c r="E108" s="156"/>
      <c r="F108" s="156"/>
      <c r="G108" s="156"/>
      <c r="H108" s="156"/>
      <c r="I108" s="156"/>
      <c r="J108" s="156"/>
      <c r="K108" s="156"/>
      <c r="T108" s="710"/>
      <c r="U108" s="710"/>
      <c r="V108" s="710"/>
      <c r="W108" s="710"/>
      <c r="X108" s="710"/>
      <c r="Y108" s="710"/>
    </row>
    <row r="109" spans="2:25" s="26" customFormat="1" ht="15.75">
      <c r="B109" s="27"/>
      <c r="C109" s="168"/>
      <c r="D109" s="168"/>
      <c r="E109" s="156"/>
      <c r="F109" s="156"/>
      <c r="G109" s="156"/>
      <c r="H109" s="156"/>
      <c r="I109" s="156"/>
      <c r="J109" s="156"/>
      <c r="K109" s="156"/>
      <c r="T109" s="710"/>
      <c r="U109" s="710"/>
      <c r="V109" s="710"/>
      <c r="W109" s="710"/>
      <c r="X109" s="710"/>
      <c r="Y109" s="710"/>
    </row>
    <row r="110" spans="2:25" s="26" customFormat="1" ht="15.75">
      <c r="B110" s="27"/>
      <c r="C110" s="168"/>
      <c r="D110" s="168"/>
      <c r="E110" s="156"/>
      <c r="F110" s="156"/>
      <c r="G110" s="156"/>
      <c r="H110" s="156"/>
      <c r="I110" s="156"/>
      <c r="J110" s="156"/>
      <c r="K110" s="156"/>
      <c r="T110" s="710"/>
      <c r="U110" s="710"/>
      <c r="V110" s="710"/>
      <c r="W110" s="710"/>
      <c r="X110" s="710"/>
      <c r="Y110" s="710"/>
    </row>
    <row r="111" spans="2:25" s="26" customFormat="1" ht="15.75">
      <c r="B111" s="27"/>
      <c r="C111" s="168"/>
      <c r="D111" s="168"/>
      <c r="E111" s="156"/>
      <c r="F111" s="156"/>
      <c r="G111" s="156"/>
      <c r="H111" s="156"/>
      <c r="I111" s="156"/>
      <c r="J111" s="156"/>
      <c r="K111" s="156"/>
      <c r="T111" s="710"/>
      <c r="U111" s="710"/>
      <c r="V111" s="710"/>
      <c r="W111" s="710"/>
      <c r="X111" s="710"/>
      <c r="Y111" s="710"/>
    </row>
    <row r="112" spans="2:25" s="26" customFormat="1" ht="15.75">
      <c r="B112" s="27"/>
      <c r="C112" s="168"/>
      <c r="D112" s="168"/>
      <c r="E112" s="156"/>
      <c r="F112" s="156"/>
      <c r="G112" s="156"/>
      <c r="H112" s="156"/>
      <c r="I112" s="156"/>
      <c r="J112" s="156"/>
      <c r="K112" s="156"/>
      <c r="T112" s="710"/>
      <c r="U112" s="710"/>
      <c r="V112" s="710"/>
      <c r="W112" s="710"/>
      <c r="X112" s="710"/>
      <c r="Y112" s="710"/>
    </row>
    <row r="113" spans="2:25" s="26" customFormat="1" ht="15.75">
      <c r="B113" s="27"/>
      <c r="C113" s="168"/>
      <c r="D113" s="168"/>
      <c r="E113" s="156"/>
      <c r="F113" s="156"/>
      <c r="G113" s="156"/>
      <c r="H113" s="156"/>
      <c r="I113" s="156"/>
      <c r="J113" s="156"/>
      <c r="K113" s="156"/>
      <c r="T113" s="710"/>
      <c r="U113" s="710"/>
      <c r="V113" s="710"/>
      <c r="W113" s="710"/>
      <c r="X113" s="710"/>
      <c r="Y113" s="710"/>
    </row>
    <row r="114" spans="2:25" s="26" customFormat="1" ht="15.75">
      <c r="B114" s="27"/>
      <c r="C114" s="168"/>
      <c r="D114" s="168"/>
      <c r="E114" s="156"/>
      <c r="F114" s="156"/>
      <c r="G114" s="156"/>
      <c r="H114" s="156"/>
      <c r="I114" s="156"/>
      <c r="J114" s="156"/>
      <c r="K114" s="156"/>
      <c r="T114" s="710"/>
      <c r="U114" s="710"/>
      <c r="V114" s="710"/>
      <c r="W114" s="710"/>
      <c r="X114" s="710"/>
      <c r="Y114" s="710"/>
    </row>
    <row r="115" spans="2:25" s="26" customFormat="1" ht="15.75">
      <c r="B115" s="27"/>
      <c r="C115" s="168"/>
      <c r="D115" s="168"/>
      <c r="E115" s="156"/>
      <c r="F115" s="156"/>
      <c r="G115" s="156"/>
      <c r="H115" s="156"/>
      <c r="I115" s="156"/>
      <c r="J115" s="156"/>
      <c r="K115" s="156"/>
      <c r="T115" s="710"/>
      <c r="U115" s="710"/>
      <c r="V115" s="710"/>
      <c r="W115" s="710"/>
      <c r="X115" s="710"/>
      <c r="Y115" s="710"/>
    </row>
    <row r="116" spans="2:25" s="26" customFormat="1" ht="15.75">
      <c r="B116" s="27"/>
      <c r="C116" s="168"/>
      <c r="D116" s="168"/>
      <c r="E116" s="156"/>
      <c r="F116" s="156"/>
      <c r="G116" s="156"/>
      <c r="H116" s="156"/>
      <c r="I116" s="156"/>
      <c r="J116" s="156"/>
      <c r="K116" s="156"/>
      <c r="T116" s="710"/>
      <c r="U116" s="710"/>
      <c r="V116" s="710"/>
      <c r="W116" s="710"/>
      <c r="X116" s="710"/>
      <c r="Y116" s="710"/>
    </row>
    <row r="117" spans="2:25" s="26" customFormat="1" ht="15.75">
      <c r="B117" s="27"/>
      <c r="C117" s="168"/>
      <c r="D117" s="168"/>
      <c r="E117" s="156"/>
      <c r="F117" s="156"/>
      <c r="G117" s="156"/>
      <c r="H117" s="156"/>
      <c r="I117" s="156"/>
      <c r="J117" s="156"/>
      <c r="K117" s="156"/>
      <c r="T117" s="710"/>
      <c r="U117" s="710"/>
      <c r="V117" s="710"/>
      <c r="W117" s="710"/>
      <c r="X117" s="710"/>
      <c r="Y117" s="710"/>
    </row>
    <row r="118" spans="2:25" s="26" customFormat="1" ht="15.75">
      <c r="B118" s="27"/>
      <c r="C118" s="168"/>
      <c r="D118" s="168"/>
      <c r="E118" s="156"/>
      <c r="F118" s="156"/>
      <c r="G118" s="156"/>
      <c r="H118" s="156"/>
      <c r="I118" s="156"/>
      <c r="J118" s="156"/>
      <c r="K118" s="156"/>
      <c r="T118" s="710"/>
      <c r="U118" s="710"/>
      <c r="V118" s="710"/>
      <c r="W118" s="710"/>
      <c r="X118" s="710"/>
      <c r="Y118" s="710"/>
    </row>
    <row r="119" spans="2:25" s="26" customFormat="1" ht="15.75">
      <c r="B119" s="27"/>
      <c r="C119" s="168"/>
      <c r="D119" s="168"/>
      <c r="E119" s="156"/>
      <c r="F119" s="156"/>
      <c r="G119" s="156"/>
      <c r="H119" s="156"/>
      <c r="I119" s="156"/>
      <c r="J119" s="156"/>
      <c r="K119" s="156"/>
      <c r="T119" s="710"/>
      <c r="U119" s="710"/>
      <c r="V119" s="710"/>
      <c r="W119" s="710"/>
      <c r="X119" s="710"/>
      <c r="Y119" s="710"/>
    </row>
    <row r="120" spans="2:25" s="26" customFormat="1" ht="15.75">
      <c r="B120" s="27"/>
      <c r="C120" s="168"/>
      <c r="D120" s="168"/>
      <c r="E120" s="156"/>
      <c r="F120" s="156"/>
      <c r="G120" s="156"/>
      <c r="H120" s="156"/>
      <c r="I120" s="156"/>
      <c r="J120" s="156"/>
      <c r="K120" s="156"/>
      <c r="T120" s="710"/>
      <c r="U120" s="710"/>
      <c r="V120" s="710"/>
      <c r="W120" s="710"/>
      <c r="X120" s="710"/>
      <c r="Y120" s="710"/>
    </row>
    <row r="121" spans="2:25" s="26" customFormat="1" ht="15.75">
      <c r="B121" s="27"/>
      <c r="C121" s="168"/>
      <c r="D121" s="168"/>
      <c r="E121" s="156"/>
      <c r="F121" s="156"/>
      <c r="G121" s="156"/>
      <c r="H121" s="156"/>
      <c r="I121" s="156"/>
      <c r="J121" s="156"/>
      <c r="K121" s="156"/>
      <c r="T121" s="710"/>
      <c r="U121" s="710"/>
      <c r="V121" s="710"/>
      <c r="W121" s="710"/>
      <c r="X121" s="710"/>
      <c r="Y121" s="710"/>
    </row>
    <row r="122" spans="2:25" s="26" customFormat="1" ht="15.75">
      <c r="B122" s="27"/>
      <c r="C122" s="168"/>
      <c r="D122" s="168"/>
      <c r="E122" s="156"/>
      <c r="F122" s="156"/>
      <c r="G122" s="156"/>
      <c r="H122" s="156"/>
      <c r="I122" s="156"/>
      <c r="J122" s="156"/>
      <c r="K122" s="156"/>
      <c r="T122" s="710"/>
      <c r="U122" s="710"/>
      <c r="V122" s="710"/>
      <c r="W122" s="710"/>
      <c r="X122" s="710"/>
      <c r="Y122" s="710"/>
    </row>
    <row r="123" spans="2:25" s="26" customFormat="1" ht="15.75">
      <c r="B123" s="27"/>
      <c r="C123" s="168"/>
      <c r="D123" s="168"/>
      <c r="E123" s="156"/>
      <c r="F123" s="156"/>
      <c r="G123" s="156"/>
      <c r="H123" s="156"/>
      <c r="I123" s="156"/>
      <c r="J123" s="156"/>
      <c r="K123" s="156"/>
      <c r="T123" s="710"/>
      <c r="U123" s="710"/>
      <c r="V123" s="710"/>
      <c r="W123" s="710"/>
      <c r="X123" s="710"/>
      <c r="Y123" s="710"/>
    </row>
    <row r="124" spans="2:25" s="26" customFormat="1" ht="15.75">
      <c r="B124" s="27"/>
      <c r="C124" s="168"/>
      <c r="D124" s="168"/>
      <c r="E124" s="156"/>
      <c r="F124" s="156"/>
      <c r="G124" s="156"/>
      <c r="H124" s="156"/>
      <c r="I124" s="156"/>
      <c r="J124" s="156"/>
      <c r="K124" s="156"/>
      <c r="T124" s="710"/>
      <c r="U124" s="710"/>
      <c r="V124" s="710"/>
      <c r="W124" s="710"/>
      <c r="X124" s="710"/>
      <c r="Y124" s="710"/>
    </row>
    <row r="125" spans="2:25" s="26" customFormat="1" ht="15.75">
      <c r="B125" s="27"/>
      <c r="C125" s="168"/>
      <c r="D125" s="168"/>
      <c r="E125" s="156"/>
      <c r="F125" s="156"/>
      <c r="G125" s="156"/>
      <c r="H125" s="156"/>
      <c r="I125" s="156"/>
      <c r="J125" s="156"/>
      <c r="K125" s="156"/>
      <c r="T125" s="710"/>
      <c r="U125" s="710"/>
      <c r="V125" s="710"/>
      <c r="W125" s="710"/>
      <c r="X125" s="710"/>
      <c r="Y125" s="710"/>
    </row>
    <row r="126" spans="2:25" s="26" customFormat="1" ht="15.75">
      <c r="B126" s="27"/>
      <c r="C126" s="168"/>
      <c r="D126" s="168"/>
      <c r="E126" s="156"/>
      <c r="F126" s="156"/>
      <c r="G126" s="156"/>
      <c r="H126" s="156"/>
      <c r="I126" s="156"/>
      <c r="J126" s="156"/>
      <c r="K126" s="156"/>
      <c r="T126" s="710"/>
      <c r="U126" s="710"/>
      <c r="V126" s="710"/>
      <c r="W126" s="710"/>
      <c r="X126" s="710"/>
      <c r="Y126" s="710"/>
    </row>
    <row r="127" spans="2:25" s="26" customFormat="1" ht="15.75">
      <c r="B127" s="27"/>
      <c r="C127" s="168"/>
      <c r="D127" s="168"/>
      <c r="E127" s="156"/>
      <c r="F127" s="156"/>
      <c r="G127" s="156"/>
      <c r="H127" s="156"/>
      <c r="I127" s="156"/>
      <c r="J127" s="156"/>
      <c r="K127" s="156"/>
      <c r="T127" s="710"/>
      <c r="U127" s="710"/>
      <c r="V127" s="710"/>
      <c r="W127" s="710"/>
      <c r="X127" s="710"/>
      <c r="Y127" s="710"/>
    </row>
    <row r="128" spans="2:25" s="26" customFormat="1" ht="15.75">
      <c r="B128" s="27"/>
      <c r="C128" s="168"/>
      <c r="D128" s="168"/>
      <c r="E128" s="156"/>
      <c r="F128" s="156"/>
      <c r="G128" s="156"/>
      <c r="H128" s="156"/>
      <c r="I128" s="156"/>
      <c r="J128" s="156"/>
      <c r="K128" s="156"/>
      <c r="T128" s="710"/>
      <c r="U128" s="710"/>
      <c r="V128" s="710"/>
      <c r="W128" s="710"/>
      <c r="X128" s="710"/>
      <c r="Y128" s="710"/>
    </row>
    <row r="129" spans="2:25" s="26" customFormat="1" ht="15.75">
      <c r="B129" s="27"/>
      <c r="C129" s="168"/>
      <c r="D129" s="168"/>
      <c r="E129" s="156"/>
      <c r="F129" s="156"/>
      <c r="G129" s="156"/>
      <c r="H129" s="156"/>
      <c r="I129" s="156"/>
      <c r="J129" s="156"/>
      <c r="K129" s="156"/>
      <c r="T129" s="710"/>
      <c r="U129" s="710"/>
      <c r="V129" s="710"/>
      <c r="W129" s="710"/>
      <c r="X129" s="710"/>
      <c r="Y129" s="710"/>
    </row>
    <row r="130" spans="2:25" s="26" customFormat="1" ht="15.75">
      <c r="B130" s="27"/>
      <c r="C130" s="168"/>
      <c r="D130" s="168"/>
      <c r="E130" s="156"/>
      <c r="F130" s="156"/>
      <c r="G130" s="156"/>
      <c r="H130" s="156"/>
      <c r="I130" s="156"/>
      <c r="J130" s="156"/>
      <c r="K130" s="156"/>
      <c r="T130" s="710"/>
      <c r="U130" s="710"/>
      <c r="V130" s="710"/>
      <c r="W130" s="710"/>
      <c r="X130" s="710"/>
      <c r="Y130" s="710"/>
    </row>
    <row r="131" spans="2:25" s="26" customFormat="1" ht="15.75">
      <c r="B131" s="27"/>
      <c r="C131" s="168"/>
      <c r="D131" s="168"/>
      <c r="E131" s="156"/>
      <c r="F131" s="156"/>
      <c r="G131" s="156"/>
      <c r="H131" s="156"/>
      <c r="I131" s="156"/>
      <c r="J131" s="156"/>
      <c r="K131" s="156"/>
      <c r="T131" s="710"/>
      <c r="U131" s="710"/>
      <c r="V131" s="710"/>
      <c r="W131" s="710"/>
      <c r="X131" s="710"/>
      <c r="Y131" s="710"/>
    </row>
    <row r="132" spans="2:25" s="26" customFormat="1" ht="15.75">
      <c r="B132" s="27"/>
      <c r="C132" s="168"/>
      <c r="D132" s="168"/>
      <c r="E132" s="156"/>
      <c r="F132" s="156"/>
      <c r="G132" s="156"/>
      <c r="H132" s="156"/>
      <c r="I132" s="156"/>
      <c r="J132" s="156"/>
      <c r="K132" s="156"/>
      <c r="T132" s="710"/>
      <c r="U132" s="710"/>
      <c r="V132" s="710"/>
      <c r="W132" s="710"/>
      <c r="X132" s="710"/>
      <c r="Y132" s="710"/>
    </row>
    <row r="133" spans="2:25" s="26" customFormat="1" ht="15.75">
      <c r="B133" s="27"/>
      <c r="C133" s="168"/>
      <c r="D133" s="168"/>
      <c r="E133" s="156"/>
      <c r="F133" s="156"/>
      <c r="G133" s="156"/>
      <c r="H133" s="156"/>
      <c r="I133" s="156"/>
      <c r="J133" s="156"/>
      <c r="K133" s="156"/>
      <c r="T133" s="710"/>
      <c r="U133" s="710"/>
      <c r="V133" s="710"/>
      <c r="W133" s="710"/>
      <c r="X133" s="710"/>
      <c r="Y133" s="710"/>
    </row>
    <row r="134" spans="2:25" s="26" customFormat="1" ht="15.75">
      <c r="B134" s="27"/>
      <c r="C134" s="168"/>
      <c r="D134" s="168"/>
      <c r="E134" s="156"/>
      <c r="F134" s="156"/>
      <c r="G134" s="156"/>
      <c r="H134" s="156"/>
      <c r="I134" s="156"/>
      <c r="J134" s="156"/>
      <c r="K134" s="156"/>
      <c r="T134" s="710"/>
      <c r="U134" s="710"/>
      <c r="V134" s="710"/>
      <c r="W134" s="710"/>
      <c r="X134" s="710"/>
      <c r="Y134" s="710"/>
    </row>
    <row r="135" spans="2:25" s="26" customFormat="1" ht="15.75">
      <c r="B135" s="27"/>
      <c r="C135" s="168"/>
      <c r="D135" s="168"/>
      <c r="E135" s="156"/>
      <c r="F135" s="156"/>
      <c r="G135" s="156"/>
      <c r="H135" s="156"/>
      <c r="I135" s="156"/>
      <c r="J135" s="156"/>
      <c r="K135" s="156"/>
      <c r="T135" s="710"/>
      <c r="U135" s="710"/>
      <c r="V135" s="710"/>
      <c r="W135" s="710"/>
      <c r="X135" s="710"/>
      <c r="Y135" s="710"/>
    </row>
    <row r="136" spans="2:25" s="26" customFormat="1" ht="15.75">
      <c r="B136" s="27"/>
      <c r="C136" s="168"/>
      <c r="D136" s="168"/>
      <c r="E136" s="156"/>
      <c r="F136" s="156"/>
      <c r="G136" s="156"/>
      <c r="H136" s="156"/>
      <c r="I136" s="156"/>
      <c r="J136" s="156"/>
      <c r="K136" s="156"/>
      <c r="T136" s="710"/>
      <c r="U136" s="710"/>
      <c r="V136" s="710"/>
      <c r="W136" s="710"/>
      <c r="X136" s="710"/>
      <c r="Y136" s="710"/>
    </row>
    <row r="137" spans="2:25" s="26" customFormat="1" ht="15.75">
      <c r="B137" s="27"/>
      <c r="C137" s="168"/>
      <c r="D137" s="168"/>
      <c r="E137" s="156"/>
      <c r="F137" s="156"/>
      <c r="G137" s="156"/>
      <c r="H137" s="156"/>
      <c r="I137" s="156"/>
      <c r="J137" s="156"/>
      <c r="K137" s="156"/>
      <c r="T137" s="710"/>
      <c r="U137" s="710"/>
      <c r="V137" s="710"/>
      <c r="W137" s="710"/>
      <c r="X137" s="710"/>
      <c r="Y137" s="710"/>
    </row>
    <row r="138" spans="2:25" s="26" customFormat="1" ht="15.75">
      <c r="B138" s="27"/>
      <c r="C138" s="168"/>
      <c r="D138" s="168"/>
      <c r="E138" s="156"/>
      <c r="F138" s="156"/>
      <c r="G138" s="156"/>
      <c r="H138" s="156"/>
      <c r="I138" s="156"/>
      <c r="J138" s="156"/>
      <c r="K138" s="156"/>
      <c r="T138" s="710"/>
      <c r="U138" s="710"/>
      <c r="V138" s="710"/>
      <c r="W138" s="710"/>
      <c r="X138" s="710"/>
      <c r="Y138" s="710"/>
    </row>
    <row r="139" spans="2:25" s="26" customFormat="1" ht="15.75">
      <c r="B139" s="27"/>
      <c r="C139" s="168"/>
      <c r="D139" s="168"/>
      <c r="E139" s="156"/>
      <c r="F139" s="156"/>
      <c r="G139" s="156"/>
      <c r="H139" s="156"/>
      <c r="I139" s="156"/>
      <c r="J139" s="156"/>
      <c r="K139" s="156"/>
      <c r="T139" s="710"/>
      <c r="U139" s="710"/>
      <c r="V139" s="710"/>
      <c r="W139" s="710"/>
      <c r="X139" s="710"/>
      <c r="Y139" s="710"/>
    </row>
    <row r="140" spans="2:25" s="26" customFormat="1" ht="15.75">
      <c r="B140" s="27"/>
      <c r="C140" s="168"/>
      <c r="D140" s="168"/>
      <c r="E140" s="156"/>
      <c r="F140" s="156"/>
      <c r="G140" s="156"/>
      <c r="H140" s="156"/>
      <c r="I140" s="156"/>
      <c r="J140" s="156"/>
      <c r="K140" s="156"/>
      <c r="T140" s="710"/>
      <c r="U140" s="710"/>
      <c r="V140" s="710"/>
      <c r="W140" s="710"/>
      <c r="X140" s="710"/>
      <c r="Y140" s="710"/>
    </row>
    <row r="141" spans="2:25" s="26" customFormat="1" ht="15.75">
      <c r="B141" s="27"/>
      <c r="C141" s="168"/>
      <c r="D141" s="168"/>
      <c r="E141" s="156"/>
      <c r="F141" s="156"/>
      <c r="G141" s="156"/>
      <c r="H141" s="156"/>
      <c r="I141" s="156"/>
      <c r="J141" s="156"/>
      <c r="K141" s="156"/>
      <c r="T141" s="710"/>
      <c r="U141" s="710"/>
      <c r="V141" s="710"/>
      <c r="W141" s="710"/>
      <c r="X141" s="710"/>
      <c r="Y141" s="710"/>
    </row>
    <row r="142" spans="2:25" s="26" customFormat="1" ht="15.75">
      <c r="B142" s="27"/>
      <c r="C142" s="168"/>
      <c r="D142" s="168"/>
      <c r="E142" s="156"/>
      <c r="F142" s="156"/>
      <c r="G142" s="156"/>
      <c r="H142" s="156"/>
      <c r="I142" s="156"/>
      <c r="J142" s="156"/>
      <c r="K142" s="156"/>
      <c r="T142" s="710"/>
      <c r="U142" s="710"/>
      <c r="V142" s="710"/>
      <c r="W142" s="710"/>
      <c r="X142" s="710"/>
      <c r="Y142" s="710"/>
    </row>
    <row r="143" spans="2:25" s="26" customFormat="1" ht="15.75">
      <c r="B143" s="27"/>
      <c r="C143" s="168"/>
      <c r="D143" s="168"/>
      <c r="E143" s="156"/>
      <c r="F143" s="156"/>
      <c r="G143" s="156"/>
      <c r="H143" s="156"/>
      <c r="I143" s="156"/>
      <c r="J143" s="156"/>
      <c r="K143" s="156"/>
      <c r="T143" s="710"/>
      <c r="U143" s="710"/>
      <c r="V143" s="710"/>
      <c r="W143" s="710"/>
      <c r="X143" s="710"/>
      <c r="Y143" s="710"/>
    </row>
    <row r="144" spans="2:25" s="26" customFormat="1" ht="15.75">
      <c r="B144" s="27"/>
      <c r="C144" s="168"/>
      <c r="D144" s="168"/>
      <c r="E144" s="156"/>
      <c r="F144" s="156"/>
      <c r="G144" s="156"/>
      <c r="H144" s="156"/>
      <c r="I144" s="156"/>
      <c r="J144" s="156"/>
      <c r="K144" s="156"/>
      <c r="T144" s="710"/>
      <c r="U144" s="710"/>
      <c r="V144" s="710"/>
      <c r="W144" s="710"/>
      <c r="X144" s="710"/>
      <c r="Y144" s="710"/>
    </row>
    <row r="145" spans="2:25" s="26" customFormat="1" ht="15.75">
      <c r="B145" s="27"/>
      <c r="C145" s="168"/>
      <c r="D145" s="168"/>
      <c r="E145" s="156"/>
      <c r="F145" s="156"/>
      <c r="G145" s="156"/>
      <c r="H145" s="156"/>
      <c r="I145" s="156"/>
      <c r="J145" s="156"/>
      <c r="K145" s="156"/>
      <c r="T145" s="710"/>
      <c r="U145" s="710"/>
      <c r="V145" s="710"/>
      <c r="W145" s="710"/>
      <c r="X145" s="710"/>
      <c r="Y145" s="710"/>
    </row>
    <row r="146" spans="2:25" s="26" customFormat="1" ht="15.75">
      <c r="B146" s="27"/>
      <c r="C146" s="168"/>
      <c r="D146" s="168"/>
      <c r="E146" s="156"/>
      <c r="F146" s="156"/>
      <c r="G146" s="156"/>
      <c r="H146" s="156"/>
      <c r="I146" s="156"/>
      <c r="J146" s="156"/>
      <c r="K146" s="156"/>
      <c r="T146" s="710"/>
      <c r="U146" s="710"/>
      <c r="V146" s="710"/>
      <c r="W146" s="710"/>
      <c r="X146" s="710"/>
      <c r="Y146" s="710"/>
    </row>
    <row r="147" spans="2:25" s="26" customFormat="1" ht="15.75">
      <c r="B147" s="27"/>
      <c r="C147" s="168"/>
      <c r="D147" s="168"/>
      <c r="E147" s="156"/>
      <c r="F147" s="156"/>
      <c r="G147" s="156"/>
      <c r="H147" s="156"/>
      <c r="I147" s="156"/>
      <c r="J147" s="156"/>
      <c r="K147" s="156"/>
      <c r="T147" s="710"/>
      <c r="U147" s="710"/>
      <c r="V147" s="710"/>
      <c r="W147" s="710"/>
      <c r="X147" s="710"/>
      <c r="Y147" s="710"/>
    </row>
    <row r="148" spans="2:25" s="26" customFormat="1" ht="15.75">
      <c r="B148" s="27"/>
      <c r="C148" s="168"/>
      <c r="D148" s="168"/>
      <c r="E148" s="156"/>
      <c r="F148" s="156"/>
      <c r="G148" s="156"/>
      <c r="H148" s="156"/>
      <c r="I148" s="156"/>
      <c r="J148" s="156"/>
      <c r="K148" s="156"/>
      <c r="T148" s="710"/>
      <c r="U148" s="710"/>
      <c r="V148" s="710"/>
      <c r="W148" s="710"/>
      <c r="X148" s="710"/>
      <c r="Y148" s="710"/>
    </row>
    <row r="149" spans="2:25" s="26" customFormat="1" ht="15.75">
      <c r="B149" s="27"/>
      <c r="C149" s="168"/>
      <c r="D149" s="168"/>
      <c r="E149" s="156"/>
      <c r="F149" s="156"/>
      <c r="G149" s="156"/>
      <c r="H149" s="156"/>
      <c r="I149" s="156"/>
      <c r="J149" s="156"/>
      <c r="K149" s="156"/>
      <c r="T149" s="710"/>
      <c r="U149" s="710"/>
      <c r="V149" s="710"/>
      <c r="W149" s="710"/>
      <c r="X149" s="710"/>
      <c r="Y149" s="710"/>
    </row>
    <row r="150" spans="2:25" s="26" customFormat="1" ht="15.75">
      <c r="B150" s="27"/>
      <c r="C150" s="168"/>
      <c r="D150" s="168"/>
      <c r="E150" s="156"/>
      <c r="F150" s="156"/>
      <c r="G150" s="156"/>
      <c r="H150" s="156"/>
      <c r="I150" s="156"/>
      <c r="J150" s="156"/>
      <c r="K150" s="156"/>
      <c r="T150" s="710"/>
      <c r="U150" s="710"/>
      <c r="V150" s="710"/>
      <c r="W150" s="710"/>
      <c r="X150" s="710"/>
      <c r="Y150" s="710"/>
    </row>
    <row r="151" spans="2:25" s="26" customFormat="1" ht="15.75">
      <c r="B151" s="27"/>
      <c r="C151" s="168"/>
      <c r="D151" s="168"/>
      <c r="E151" s="156"/>
      <c r="F151" s="156"/>
      <c r="G151" s="156"/>
      <c r="H151" s="156"/>
      <c r="I151" s="156"/>
      <c r="J151" s="156"/>
      <c r="K151" s="156"/>
      <c r="T151" s="710"/>
      <c r="U151" s="710"/>
      <c r="V151" s="710"/>
      <c r="W151" s="710"/>
      <c r="X151" s="710"/>
      <c r="Y151" s="710"/>
    </row>
    <row r="152" spans="2:25" s="26" customFormat="1" ht="15.75">
      <c r="B152" s="27"/>
      <c r="C152" s="168"/>
      <c r="D152" s="168"/>
      <c r="E152" s="156"/>
      <c r="F152" s="156"/>
      <c r="G152" s="156"/>
      <c r="H152" s="156"/>
      <c r="I152" s="156"/>
      <c r="J152" s="156"/>
      <c r="K152" s="156"/>
      <c r="T152" s="710"/>
      <c r="U152" s="710"/>
      <c r="V152" s="710"/>
      <c r="W152" s="710"/>
      <c r="X152" s="710"/>
      <c r="Y152" s="710"/>
    </row>
    <row r="153" spans="2:25" s="26" customFormat="1" ht="15.75">
      <c r="B153" s="27"/>
      <c r="C153" s="168"/>
      <c r="D153" s="168"/>
      <c r="E153" s="156"/>
      <c r="F153" s="156"/>
      <c r="G153" s="156"/>
      <c r="H153" s="156"/>
      <c r="I153" s="156"/>
      <c r="J153" s="156"/>
      <c r="K153" s="156"/>
      <c r="T153" s="710"/>
      <c r="U153" s="710"/>
      <c r="V153" s="710"/>
      <c r="W153" s="710"/>
      <c r="X153" s="710"/>
      <c r="Y153" s="710"/>
    </row>
    <row r="154" spans="2:25" s="26" customFormat="1" ht="15.75">
      <c r="B154" s="27"/>
      <c r="C154" s="168"/>
      <c r="D154" s="168"/>
      <c r="E154" s="156"/>
      <c r="F154" s="156"/>
      <c r="G154" s="156"/>
      <c r="H154" s="156"/>
      <c r="I154" s="156"/>
      <c r="J154" s="156"/>
      <c r="K154" s="156"/>
      <c r="T154" s="710"/>
      <c r="U154" s="710"/>
      <c r="V154" s="710"/>
      <c r="W154" s="710"/>
      <c r="X154" s="710"/>
      <c r="Y154" s="710"/>
    </row>
    <row r="155" spans="2:25" s="26" customFormat="1" ht="15.75">
      <c r="B155" s="27"/>
      <c r="C155" s="168"/>
      <c r="D155" s="168"/>
      <c r="E155" s="156"/>
      <c r="F155" s="156"/>
      <c r="G155" s="156"/>
      <c r="H155" s="156"/>
      <c r="I155" s="156"/>
      <c r="J155" s="156"/>
      <c r="K155" s="156"/>
      <c r="T155" s="710"/>
      <c r="U155" s="710"/>
      <c r="V155" s="710"/>
      <c r="W155" s="710"/>
      <c r="X155" s="710"/>
      <c r="Y155" s="710"/>
    </row>
    <row r="156" spans="2:25" s="26" customFormat="1" ht="15.75">
      <c r="B156" s="27"/>
      <c r="C156" s="168"/>
      <c r="D156" s="168"/>
      <c r="E156" s="156"/>
      <c r="F156" s="156"/>
      <c r="G156" s="156"/>
      <c r="H156" s="156"/>
      <c r="I156" s="156"/>
      <c r="J156" s="156"/>
      <c r="K156" s="156"/>
      <c r="T156" s="710"/>
      <c r="U156" s="710"/>
      <c r="V156" s="710"/>
      <c r="W156" s="710"/>
      <c r="X156" s="710"/>
      <c r="Y156" s="710"/>
    </row>
    <row r="157" spans="2:25" s="26" customFormat="1" ht="15.75">
      <c r="B157" s="27"/>
      <c r="C157" s="168"/>
      <c r="D157" s="168"/>
      <c r="E157" s="156"/>
      <c r="F157" s="156"/>
      <c r="G157" s="156"/>
      <c r="H157" s="156"/>
      <c r="I157" s="156"/>
      <c r="J157" s="156"/>
      <c r="K157" s="156"/>
      <c r="T157" s="710"/>
      <c r="U157" s="710"/>
      <c r="V157" s="710"/>
      <c r="W157" s="710"/>
      <c r="X157" s="710"/>
      <c r="Y157" s="710"/>
    </row>
    <row r="158" spans="2:25" s="26" customFormat="1" ht="15.75">
      <c r="B158" s="27"/>
      <c r="C158" s="168"/>
      <c r="D158" s="168"/>
      <c r="E158" s="156"/>
      <c r="F158" s="156"/>
      <c r="G158" s="156"/>
      <c r="H158" s="156"/>
      <c r="I158" s="156"/>
      <c r="J158" s="156"/>
      <c r="K158" s="156"/>
      <c r="T158" s="710"/>
      <c r="U158" s="710"/>
      <c r="V158" s="710"/>
      <c r="W158" s="710"/>
      <c r="X158" s="710"/>
      <c r="Y158" s="710"/>
    </row>
    <row r="159" spans="2:25" s="26" customFormat="1" ht="15.75">
      <c r="B159" s="27"/>
      <c r="C159" s="168"/>
      <c r="D159" s="168"/>
      <c r="E159" s="156"/>
      <c r="F159" s="156"/>
      <c r="G159" s="156"/>
      <c r="H159" s="156"/>
      <c r="I159" s="156"/>
      <c r="J159" s="156"/>
      <c r="K159" s="156"/>
      <c r="T159" s="710"/>
      <c r="U159" s="710"/>
      <c r="V159" s="710"/>
      <c r="W159" s="710"/>
      <c r="X159" s="710"/>
      <c r="Y159" s="710"/>
    </row>
    <row r="160" spans="2:25" s="26" customFormat="1" ht="15.75">
      <c r="B160" s="27"/>
      <c r="C160" s="168"/>
      <c r="D160" s="168"/>
      <c r="E160" s="156"/>
      <c r="F160" s="156"/>
      <c r="G160" s="156"/>
      <c r="H160" s="156"/>
      <c r="I160" s="156"/>
      <c r="J160" s="156"/>
      <c r="K160" s="156"/>
      <c r="T160" s="710"/>
      <c r="U160" s="710"/>
      <c r="V160" s="710"/>
      <c r="W160" s="710"/>
      <c r="X160" s="710"/>
      <c r="Y160" s="710"/>
    </row>
    <row r="161" spans="2:25" s="26" customFormat="1" ht="15.75">
      <c r="B161" s="27"/>
      <c r="C161" s="168"/>
      <c r="D161" s="168"/>
      <c r="E161" s="156"/>
      <c r="F161" s="156"/>
      <c r="G161" s="156"/>
      <c r="H161" s="156"/>
      <c r="I161" s="156"/>
      <c r="J161" s="156"/>
      <c r="K161" s="156"/>
      <c r="T161" s="710"/>
      <c r="U161" s="710"/>
      <c r="V161" s="710"/>
      <c r="W161" s="710"/>
      <c r="X161" s="710"/>
      <c r="Y161" s="710"/>
    </row>
    <row r="162" spans="2:25" s="26" customFormat="1" ht="15.75">
      <c r="B162" s="27"/>
      <c r="C162" s="168"/>
      <c r="D162" s="168"/>
      <c r="E162" s="156"/>
      <c r="F162" s="156"/>
      <c r="G162" s="156"/>
      <c r="H162" s="156"/>
      <c r="I162" s="156"/>
      <c r="J162" s="156"/>
      <c r="K162" s="156"/>
      <c r="T162" s="710"/>
      <c r="U162" s="710"/>
      <c r="V162" s="710"/>
      <c r="W162" s="710"/>
      <c r="X162" s="710"/>
      <c r="Y162" s="710"/>
    </row>
    <row r="163" spans="2:25" s="26" customFormat="1" ht="15.75">
      <c r="B163" s="27"/>
      <c r="C163" s="168"/>
      <c r="D163" s="168"/>
      <c r="E163" s="156"/>
      <c r="F163" s="156"/>
      <c r="G163" s="156"/>
      <c r="H163" s="156"/>
      <c r="I163" s="156"/>
      <c r="J163" s="156"/>
      <c r="K163" s="156"/>
      <c r="T163" s="710"/>
      <c r="U163" s="710"/>
      <c r="V163" s="710"/>
      <c r="W163" s="710"/>
      <c r="X163" s="710"/>
      <c r="Y163" s="710"/>
    </row>
    <row r="164" spans="2:25" s="26" customFormat="1" ht="15.75">
      <c r="B164" s="27"/>
      <c r="C164" s="168"/>
      <c r="D164" s="168"/>
      <c r="E164" s="156"/>
      <c r="F164" s="156"/>
      <c r="G164" s="156"/>
      <c r="H164" s="156"/>
      <c r="I164" s="156"/>
      <c r="J164" s="156"/>
      <c r="K164" s="156"/>
      <c r="T164" s="710"/>
      <c r="U164" s="710"/>
      <c r="V164" s="710"/>
      <c r="W164" s="710"/>
      <c r="X164" s="710"/>
      <c r="Y164" s="710"/>
    </row>
    <row r="165" spans="2:25" s="26" customFormat="1" ht="15.75">
      <c r="B165" s="27"/>
      <c r="C165" s="168"/>
      <c r="D165" s="168"/>
      <c r="E165" s="156"/>
      <c r="F165" s="156"/>
      <c r="G165" s="156"/>
      <c r="H165" s="156"/>
      <c r="I165" s="156"/>
      <c r="J165" s="156"/>
      <c r="K165" s="156"/>
      <c r="T165" s="710"/>
      <c r="U165" s="710"/>
      <c r="V165" s="710"/>
      <c r="W165" s="710"/>
      <c r="X165" s="710"/>
      <c r="Y165" s="710"/>
    </row>
    <row r="166" spans="2:25" s="26" customFormat="1" ht="15.75">
      <c r="B166" s="27"/>
      <c r="C166" s="168"/>
      <c r="D166" s="168"/>
      <c r="E166" s="156"/>
      <c r="F166" s="156"/>
      <c r="G166" s="156"/>
      <c r="H166" s="156"/>
      <c r="I166" s="156"/>
      <c r="J166" s="156"/>
      <c r="K166" s="156"/>
      <c r="T166" s="710"/>
      <c r="U166" s="710"/>
      <c r="V166" s="710"/>
      <c r="W166" s="710"/>
      <c r="X166" s="710"/>
      <c r="Y166" s="710"/>
    </row>
    <row r="167" spans="2:25" s="26" customFormat="1" ht="15.75">
      <c r="B167" s="27"/>
      <c r="C167" s="168"/>
      <c r="D167" s="168"/>
      <c r="E167" s="156"/>
      <c r="F167" s="156"/>
      <c r="G167" s="156"/>
      <c r="H167" s="156"/>
      <c r="I167" s="156"/>
      <c r="J167" s="156"/>
      <c r="K167" s="156"/>
      <c r="T167" s="710"/>
      <c r="U167" s="710"/>
      <c r="V167" s="710"/>
      <c r="W167" s="710"/>
      <c r="X167" s="710"/>
      <c r="Y167" s="710"/>
    </row>
    <row r="168" spans="2:25" s="26" customFormat="1" ht="15.75">
      <c r="B168" s="27"/>
      <c r="C168" s="168"/>
      <c r="D168" s="168"/>
      <c r="E168" s="156"/>
      <c r="F168" s="156"/>
      <c r="G168" s="156"/>
      <c r="H168" s="156"/>
      <c r="I168" s="156"/>
      <c r="J168" s="156"/>
      <c r="K168" s="156"/>
      <c r="T168" s="710"/>
      <c r="U168" s="710"/>
      <c r="V168" s="710"/>
      <c r="W168" s="710"/>
      <c r="X168" s="710"/>
      <c r="Y168" s="710"/>
    </row>
    <row r="169" spans="2:25" s="26" customFormat="1" ht="15.75">
      <c r="B169" s="27"/>
      <c r="C169" s="168"/>
      <c r="D169" s="168"/>
      <c r="E169" s="156"/>
      <c r="F169" s="156"/>
      <c r="G169" s="156"/>
      <c r="H169" s="156"/>
      <c r="I169" s="156"/>
      <c r="J169" s="156"/>
      <c r="K169" s="156"/>
      <c r="T169" s="710"/>
      <c r="U169" s="710"/>
      <c r="V169" s="710"/>
      <c r="W169" s="710"/>
      <c r="X169" s="710"/>
      <c r="Y169" s="710"/>
    </row>
    <row r="170" spans="2:25" s="26" customFormat="1" ht="15.75">
      <c r="B170" s="27"/>
      <c r="C170" s="168"/>
      <c r="D170" s="168"/>
      <c r="E170" s="156"/>
      <c r="F170" s="156"/>
      <c r="G170" s="156"/>
      <c r="H170" s="156"/>
      <c r="I170" s="156"/>
      <c r="J170" s="156"/>
      <c r="K170" s="156"/>
      <c r="T170" s="710"/>
      <c r="U170" s="710"/>
      <c r="V170" s="710"/>
      <c r="W170" s="710"/>
      <c r="X170" s="710"/>
      <c r="Y170" s="710"/>
    </row>
    <row r="171" spans="2:25" s="26" customFormat="1" ht="15.75">
      <c r="B171" s="27"/>
      <c r="C171" s="168"/>
      <c r="D171" s="168"/>
      <c r="E171" s="156"/>
      <c r="F171" s="156"/>
      <c r="G171" s="156"/>
      <c r="H171" s="156"/>
      <c r="I171" s="156"/>
      <c r="J171" s="156"/>
      <c r="K171" s="156"/>
      <c r="T171" s="710"/>
      <c r="U171" s="710"/>
      <c r="V171" s="710"/>
      <c r="W171" s="710"/>
      <c r="X171" s="710"/>
      <c r="Y171" s="710"/>
    </row>
    <row r="172" spans="2:25" s="26" customFormat="1" ht="15.75">
      <c r="B172" s="27"/>
      <c r="C172" s="168"/>
      <c r="D172" s="168"/>
      <c r="E172" s="156"/>
      <c r="F172" s="156"/>
      <c r="G172" s="156"/>
      <c r="H172" s="156"/>
      <c r="I172" s="156"/>
      <c r="J172" s="156"/>
      <c r="K172" s="156"/>
      <c r="T172" s="710"/>
      <c r="U172" s="710"/>
      <c r="V172" s="710"/>
      <c r="W172" s="710"/>
      <c r="X172" s="710"/>
      <c r="Y172" s="710"/>
    </row>
    <row r="173" spans="2:25" s="26" customFormat="1" ht="15.75">
      <c r="B173" s="27"/>
      <c r="C173" s="168"/>
      <c r="D173" s="168"/>
      <c r="E173" s="156"/>
      <c r="F173" s="156"/>
      <c r="G173" s="156"/>
      <c r="H173" s="156"/>
      <c r="I173" s="156"/>
      <c r="J173" s="156"/>
      <c r="K173" s="156"/>
      <c r="T173" s="710"/>
      <c r="U173" s="710"/>
      <c r="V173" s="710"/>
      <c r="W173" s="710"/>
      <c r="X173" s="710"/>
      <c r="Y173" s="710"/>
    </row>
    <row r="174" spans="2:25" s="26" customFormat="1" ht="15.75">
      <c r="B174" s="27"/>
      <c r="C174" s="168"/>
      <c r="D174" s="168"/>
      <c r="E174" s="156"/>
      <c r="F174" s="156"/>
      <c r="G174" s="156"/>
      <c r="H174" s="156"/>
      <c r="I174" s="156"/>
      <c r="J174" s="156"/>
      <c r="K174" s="156"/>
      <c r="T174" s="710"/>
      <c r="U174" s="710"/>
      <c r="V174" s="710"/>
      <c r="W174" s="710"/>
      <c r="X174" s="710"/>
      <c r="Y174" s="710"/>
    </row>
    <row r="175" spans="2:25" s="26" customFormat="1" ht="15.75">
      <c r="B175" s="27"/>
      <c r="C175" s="168"/>
      <c r="D175" s="168"/>
      <c r="E175" s="156"/>
      <c r="F175" s="156"/>
      <c r="G175" s="156"/>
      <c r="H175" s="156"/>
      <c r="I175" s="156"/>
      <c r="J175" s="156"/>
      <c r="K175" s="156"/>
      <c r="T175" s="710"/>
      <c r="U175" s="710"/>
      <c r="V175" s="710"/>
      <c r="W175" s="710"/>
      <c r="X175" s="710"/>
      <c r="Y175" s="710"/>
    </row>
    <row r="176" spans="2:25" s="26" customFormat="1" ht="15.75">
      <c r="B176" s="27"/>
      <c r="C176" s="168"/>
      <c r="D176" s="168"/>
      <c r="E176" s="156"/>
      <c r="F176" s="156"/>
      <c r="G176" s="156"/>
      <c r="H176" s="156"/>
      <c r="I176" s="156"/>
      <c r="J176" s="156"/>
      <c r="K176" s="156"/>
      <c r="T176" s="710"/>
      <c r="U176" s="710"/>
      <c r="V176" s="710"/>
      <c r="W176" s="710"/>
      <c r="X176" s="710"/>
      <c r="Y176" s="710"/>
    </row>
    <row r="177" spans="2:25" s="26" customFormat="1" ht="15.75">
      <c r="B177" s="27"/>
      <c r="C177" s="168"/>
      <c r="D177" s="168"/>
      <c r="E177" s="156"/>
      <c r="F177" s="156"/>
      <c r="G177" s="156"/>
      <c r="H177" s="156"/>
      <c r="I177" s="156"/>
      <c r="J177" s="156"/>
      <c r="K177" s="156"/>
      <c r="T177" s="710"/>
      <c r="U177" s="710"/>
      <c r="V177" s="710"/>
      <c r="W177" s="710"/>
      <c r="X177" s="710"/>
      <c r="Y177" s="710"/>
    </row>
    <row r="178" spans="2:25" s="26" customFormat="1" ht="15.75">
      <c r="B178" s="27"/>
      <c r="C178" s="168"/>
      <c r="D178" s="168"/>
      <c r="E178" s="156"/>
      <c r="F178" s="156"/>
      <c r="G178" s="156"/>
      <c r="H178" s="156"/>
      <c r="I178" s="156"/>
      <c r="J178" s="156"/>
      <c r="K178" s="156"/>
      <c r="T178" s="710"/>
      <c r="U178" s="710"/>
      <c r="V178" s="710"/>
      <c r="W178" s="710"/>
      <c r="X178" s="710"/>
      <c r="Y178" s="710"/>
    </row>
    <row r="179" spans="2:25" s="26" customFormat="1" ht="15.75">
      <c r="B179" s="27"/>
      <c r="C179" s="168"/>
      <c r="D179" s="168"/>
      <c r="E179" s="156"/>
      <c r="F179" s="156"/>
      <c r="G179" s="156"/>
      <c r="H179" s="156"/>
      <c r="I179" s="156"/>
      <c r="J179" s="156"/>
      <c r="K179" s="156"/>
      <c r="T179" s="710"/>
      <c r="U179" s="710"/>
      <c r="V179" s="710"/>
      <c r="W179" s="710"/>
      <c r="X179" s="710"/>
      <c r="Y179" s="710"/>
    </row>
    <row r="180" spans="2:25" s="26" customFormat="1" ht="15.75">
      <c r="B180" s="27"/>
      <c r="C180" s="168"/>
      <c r="D180" s="168"/>
      <c r="E180" s="156"/>
      <c r="F180" s="156"/>
      <c r="G180" s="156"/>
      <c r="H180" s="156"/>
      <c r="I180" s="156"/>
      <c r="J180" s="156"/>
      <c r="K180" s="156"/>
      <c r="T180" s="710"/>
      <c r="U180" s="710"/>
      <c r="V180" s="710"/>
      <c r="W180" s="710"/>
      <c r="X180" s="710"/>
      <c r="Y180" s="710"/>
    </row>
    <row r="181" spans="2:25" s="26" customFormat="1" ht="15.75">
      <c r="B181" s="27"/>
      <c r="C181" s="168"/>
      <c r="D181" s="168"/>
      <c r="E181" s="156"/>
      <c r="F181" s="156"/>
      <c r="G181" s="156"/>
      <c r="H181" s="156"/>
      <c r="I181" s="156"/>
      <c r="J181" s="156"/>
      <c r="K181" s="156"/>
      <c r="T181" s="710"/>
      <c r="U181" s="710"/>
      <c r="V181" s="710"/>
      <c r="W181" s="710"/>
      <c r="X181" s="710"/>
      <c r="Y181" s="710"/>
    </row>
    <row r="182" spans="2:25" s="26" customFormat="1" ht="15.75">
      <c r="B182" s="27"/>
      <c r="C182" s="168"/>
      <c r="D182" s="168"/>
      <c r="E182" s="156"/>
      <c r="F182" s="156"/>
      <c r="G182" s="156"/>
      <c r="H182" s="156"/>
      <c r="I182" s="156"/>
      <c r="J182" s="156"/>
      <c r="K182" s="156"/>
      <c r="T182" s="710"/>
      <c r="U182" s="710"/>
      <c r="V182" s="710"/>
      <c r="W182" s="710"/>
      <c r="X182" s="710"/>
      <c r="Y182" s="710"/>
    </row>
    <row r="183" spans="2:25" s="26" customFormat="1" ht="15.75">
      <c r="B183" s="27"/>
      <c r="C183" s="168"/>
      <c r="D183" s="168"/>
      <c r="E183" s="156"/>
      <c r="F183" s="156"/>
      <c r="G183" s="156"/>
      <c r="H183" s="156"/>
      <c r="I183" s="156"/>
      <c r="J183" s="156"/>
      <c r="K183" s="156"/>
      <c r="T183" s="710"/>
      <c r="U183" s="710"/>
      <c r="V183" s="710"/>
      <c r="W183" s="710"/>
      <c r="X183" s="710"/>
      <c r="Y183" s="710"/>
    </row>
    <row r="184" spans="2:25" s="26" customFormat="1" ht="15.75">
      <c r="B184" s="27"/>
      <c r="C184" s="168"/>
      <c r="D184" s="168"/>
      <c r="E184" s="156"/>
      <c r="F184" s="156"/>
      <c r="G184" s="156"/>
      <c r="H184" s="156"/>
      <c r="I184" s="156"/>
      <c r="J184" s="156"/>
      <c r="K184" s="156"/>
      <c r="T184" s="710"/>
      <c r="U184" s="710"/>
      <c r="V184" s="710"/>
      <c r="W184" s="710"/>
      <c r="X184" s="710"/>
      <c r="Y184" s="710"/>
    </row>
    <row r="185" spans="2:25" s="26" customFormat="1" ht="15.75">
      <c r="B185" s="27"/>
      <c r="C185" s="168"/>
      <c r="D185" s="168"/>
      <c r="E185" s="156"/>
      <c r="F185" s="156"/>
      <c r="G185" s="156"/>
      <c r="H185" s="156"/>
      <c r="I185" s="156"/>
      <c r="J185" s="156"/>
      <c r="K185" s="156"/>
      <c r="T185" s="710"/>
      <c r="U185" s="710"/>
      <c r="V185" s="710"/>
      <c r="W185" s="710"/>
      <c r="X185" s="710"/>
      <c r="Y185" s="710"/>
    </row>
    <row r="186" spans="2:25" s="26" customFormat="1" ht="15.75">
      <c r="B186" s="27"/>
      <c r="C186" s="168"/>
      <c r="D186" s="168"/>
      <c r="E186" s="156"/>
      <c r="F186" s="156"/>
      <c r="G186" s="156"/>
      <c r="H186" s="156"/>
      <c r="I186" s="156"/>
      <c r="J186" s="156"/>
      <c r="K186" s="156"/>
      <c r="T186" s="710"/>
      <c r="U186" s="710"/>
      <c r="V186" s="710"/>
      <c r="W186" s="710"/>
      <c r="X186" s="710"/>
      <c r="Y186" s="710"/>
    </row>
    <row r="187" spans="2:25" s="26" customFormat="1" ht="15.75">
      <c r="B187" s="27"/>
      <c r="C187" s="168"/>
      <c r="D187" s="168"/>
      <c r="E187" s="156"/>
      <c r="F187" s="156"/>
      <c r="G187" s="156"/>
      <c r="H187" s="156"/>
      <c r="I187" s="156"/>
      <c r="J187" s="156"/>
      <c r="K187" s="156"/>
      <c r="T187" s="710"/>
      <c r="U187" s="710"/>
      <c r="V187" s="710"/>
      <c r="W187" s="710"/>
      <c r="X187" s="710"/>
      <c r="Y187" s="710"/>
    </row>
    <row r="188" spans="2:25" s="26" customFormat="1" ht="15.75">
      <c r="B188" s="27"/>
      <c r="C188" s="168"/>
      <c r="D188" s="168"/>
      <c r="E188" s="156"/>
      <c r="F188" s="156"/>
      <c r="G188" s="156"/>
      <c r="H188" s="156"/>
      <c r="I188" s="156"/>
      <c r="J188" s="156"/>
      <c r="K188" s="156"/>
      <c r="T188" s="710"/>
      <c r="U188" s="710"/>
      <c r="V188" s="710"/>
      <c r="W188" s="710"/>
      <c r="X188" s="710"/>
      <c r="Y188" s="710"/>
    </row>
    <row r="189" spans="2:25" s="26" customFormat="1" ht="15.75">
      <c r="B189" s="27"/>
      <c r="C189" s="168"/>
      <c r="D189" s="168"/>
      <c r="E189" s="156"/>
      <c r="F189" s="156"/>
      <c r="G189" s="156"/>
      <c r="H189" s="156"/>
      <c r="I189" s="156"/>
      <c r="J189" s="156"/>
      <c r="K189" s="156"/>
      <c r="T189" s="710"/>
      <c r="U189" s="710"/>
      <c r="V189" s="710"/>
      <c r="W189" s="710"/>
      <c r="X189" s="710"/>
      <c r="Y189" s="710"/>
    </row>
    <row r="190" spans="2:25" s="26" customFormat="1" ht="15.75">
      <c r="B190" s="27"/>
      <c r="C190" s="168"/>
      <c r="D190" s="168"/>
      <c r="E190" s="156"/>
      <c r="F190" s="156"/>
      <c r="G190" s="156"/>
      <c r="H190" s="156"/>
      <c r="I190" s="156"/>
      <c r="J190" s="156"/>
      <c r="K190" s="156"/>
      <c r="T190" s="710"/>
      <c r="U190" s="710"/>
      <c r="V190" s="710"/>
      <c r="W190" s="710"/>
      <c r="X190" s="710"/>
      <c r="Y190" s="710"/>
    </row>
    <row r="191" spans="2:25" s="26" customFormat="1" ht="15.75">
      <c r="B191" s="27"/>
      <c r="C191" s="168"/>
      <c r="D191" s="168"/>
      <c r="E191" s="156"/>
      <c r="F191" s="156"/>
      <c r="G191" s="156"/>
      <c r="H191" s="156"/>
      <c r="I191" s="156"/>
      <c r="J191" s="156"/>
      <c r="K191" s="156"/>
      <c r="T191" s="710"/>
      <c r="U191" s="710"/>
      <c r="V191" s="710"/>
      <c r="W191" s="710"/>
      <c r="X191" s="710"/>
      <c r="Y191" s="710"/>
    </row>
    <row r="192" spans="2:25" s="26" customFormat="1" ht="15.75">
      <c r="B192" s="27"/>
      <c r="C192" s="168"/>
      <c r="D192" s="168"/>
      <c r="E192" s="156"/>
      <c r="F192" s="156"/>
      <c r="G192" s="156"/>
      <c r="H192" s="156"/>
      <c r="I192" s="156"/>
      <c r="J192" s="156"/>
      <c r="K192" s="156"/>
      <c r="T192" s="710"/>
      <c r="U192" s="710"/>
      <c r="V192" s="710"/>
      <c r="W192" s="710"/>
      <c r="X192" s="710"/>
      <c r="Y192" s="710"/>
    </row>
    <row r="193" spans="2:25" s="26" customFormat="1" ht="15.75">
      <c r="B193" s="27"/>
      <c r="C193" s="168"/>
      <c r="D193" s="168"/>
      <c r="E193" s="156"/>
      <c r="F193" s="156"/>
      <c r="G193" s="156"/>
      <c r="H193" s="156"/>
      <c r="I193" s="156"/>
      <c r="J193" s="156"/>
      <c r="K193" s="156"/>
      <c r="T193" s="710"/>
      <c r="U193" s="710"/>
      <c r="V193" s="710"/>
      <c r="W193" s="710"/>
      <c r="X193" s="710"/>
      <c r="Y193" s="710"/>
    </row>
    <row r="194" spans="2:25" s="26" customFormat="1" ht="15.75">
      <c r="B194" s="27"/>
      <c r="C194" s="168"/>
      <c r="D194" s="168"/>
      <c r="E194" s="156"/>
      <c r="F194" s="156"/>
      <c r="G194" s="156"/>
      <c r="H194" s="156"/>
      <c r="I194" s="156"/>
      <c r="J194" s="156"/>
      <c r="K194" s="156"/>
      <c r="T194" s="710"/>
      <c r="U194" s="710"/>
      <c r="V194" s="710"/>
      <c r="W194" s="710"/>
      <c r="X194" s="710"/>
      <c r="Y194" s="710"/>
    </row>
    <row r="195" spans="2:25" s="26" customFormat="1" ht="15.75">
      <c r="B195" s="27"/>
      <c r="C195" s="168"/>
      <c r="D195" s="168"/>
      <c r="E195" s="156"/>
      <c r="F195" s="156"/>
      <c r="G195" s="156"/>
      <c r="H195" s="156"/>
      <c r="I195" s="156"/>
      <c r="J195" s="156"/>
      <c r="K195" s="156"/>
      <c r="T195" s="710"/>
      <c r="U195" s="710"/>
      <c r="V195" s="710"/>
      <c r="W195" s="710"/>
      <c r="X195" s="710"/>
      <c r="Y195" s="710"/>
    </row>
    <row r="196" spans="2:25" s="26" customFormat="1" ht="15.75">
      <c r="B196" s="27"/>
      <c r="C196" s="168"/>
      <c r="D196" s="168"/>
      <c r="E196" s="156"/>
      <c r="F196" s="156"/>
      <c r="G196" s="156"/>
      <c r="H196" s="156"/>
      <c r="I196" s="156"/>
      <c r="J196" s="156"/>
      <c r="K196" s="156"/>
      <c r="T196" s="710"/>
      <c r="U196" s="710"/>
      <c r="V196" s="710"/>
      <c r="W196" s="710"/>
      <c r="X196" s="710"/>
      <c r="Y196" s="710"/>
    </row>
    <row r="197" spans="2:25" s="26" customFormat="1" ht="15.75">
      <c r="B197" s="27"/>
      <c r="C197" s="168"/>
      <c r="D197" s="168"/>
      <c r="E197" s="156"/>
      <c r="F197" s="156"/>
      <c r="G197" s="156"/>
      <c r="H197" s="156"/>
      <c r="I197" s="156"/>
      <c r="J197" s="156"/>
      <c r="K197" s="156"/>
      <c r="T197" s="710"/>
      <c r="U197" s="710"/>
      <c r="V197" s="710"/>
      <c r="W197" s="710"/>
      <c r="X197" s="710"/>
      <c r="Y197" s="710"/>
    </row>
    <row r="198" spans="2:25" s="26" customFormat="1" ht="15.75">
      <c r="B198" s="27"/>
      <c r="C198" s="168"/>
      <c r="D198" s="168"/>
      <c r="E198" s="156"/>
      <c r="F198" s="156"/>
      <c r="G198" s="156"/>
      <c r="H198" s="156"/>
      <c r="I198" s="156"/>
      <c r="J198" s="156"/>
      <c r="K198" s="156"/>
      <c r="T198" s="710"/>
      <c r="U198" s="710"/>
      <c r="V198" s="710"/>
      <c r="W198" s="710"/>
      <c r="X198" s="710"/>
      <c r="Y198" s="710"/>
    </row>
    <row r="199" spans="2:25" s="26" customFormat="1" ht="15.75">
      <c r="B199" s="27"/>
      <c r="C199" s="168"/>
      <c r="D199" s="168"/>
      <c r="E199" s="156"/>
      <c r="F199" s="156"/>
      <c r="G199" s="156"/>
      <c r="H199" s="156"/>
      <c r="I199" s="156"/>
      <c r="J199" s="156"/>
      <c r="K199" s="156"/>
      <c r="T199" s="710"/>
      <c r="U199" s="710"/>
      <c r="V199" s="710"/>
      <c r="W199" s="710"/>
      <c r="X199" s="710"/>
      <c r="Y199" s="710"/>
    </row>
    <row r="200" spans="2:25" s="26" customFormat="1" ht="15.75">
      <c r="B200" s="27"/>
      <c r="C200" s="168"/>
      <c r="D200" s="168"/>
      <c r="E200" s="156"/>
      <c r="F200" s="156"/>
      <c r="G200" s="156"/>
      <c r="H200" s="156"/>
      <c r="I200" s="156"/>
      <c r="J200" s="156"/>
      <c r="K200" s="156"/>
      <c r="T200" s="710"/>
      <c r="U200" s="710"/>
      <c r="V200" s="710"/>
      <c r="W200" s="710"/>
      <c r="X200" s="710"/>
      <c r="Y200" s="710"/>
    </row>
    <row r="201" spans="2:25" s="26" customFormat="1" ht="15.75">
      <c r="B201" s="27"/>
      <c r="C201" s="168"/>
      <c r="D201" s="168"/>
      <c r="E201" s="156"/>
      <c r="F201" s="156"/>
      <c r="G201" s="156"/>
      <c r="H201" s="156"/>
      <c r="I201" s="156"/>
      <c r="J201" s="156"/>
      <c r="K201" s="156"/>
      <c r="T201" s="710"/>
      <c r="U201" s="710"/>
      <c r="V201" s="710"/>
      <c r="W201" s="710"/>
      <c r="X201" s="710"/>
      <c r="Y201" s="710"/>
    </row>
    <row r="202" spans="2:25" s="26" customFormat="1" ht="15.75">
      <c r="B202" s="27"/>
      <c r="C202" s="168"/>
      <c r="D202" s="168"/>
      <c r="E202" s="156"/>
      <c r="F202" s="156"/>
      <c r="G202" s="156"/>
      <c r="H202" s="156"/>
      <c r="I202" s="156"/>
      <c r="J202" s="156"/>
      <c r="K202" s="156"/>
      <c r="T202" s="710"/>
      <c r="U202" s="710"/>
      <c r="V202" s="710"/>
      <c r="W202" s="710"/>
      <c r="X202" s="710"/>
      <c r="Y202" s="710"/>
    </row>
    <row r="203" spans="2:25" s="26" customFormat="1" ht="15.75">
      <c r="B203" s="27"/>
      <c r="C203" s="168"/>
      <c r="D203" s="168"/>
      <c r="E203" s="156"/>
      <c r="F203" s="156"/>
      <c r="G203" s="156"/>
      <c r="H203" s="156"/>
      <c r="I203" s="156"/>
      <c r="J203" s="156"/>
      <c r="K203" s="156"/>
      <c r="T203" s="710"/>
      <c r="U203" s="710"/>
      <c r="V203" s="710"/>
      <c r="W203" s="710"/>
      <c r="X203" s="710"/>
      <c r="Y203" s="710"/>
    </row>
    <row r="204" spans="2:25" s="26" customFormat="1" ht="15.75">
      <c r="B204" s="27"/>
      <c r="C204" s="168"/>
      <c r="D204" s="168"/>
      <c r="E204" s="156"/>
      <c r="F204" s="156"/>
      <c r="G204" s="156"/>
      <c r="H204" s="156"/>
      <c r="I204" s="156"/>
      <c r="J204" s="156"/>
      <c r="K204" s="156"/>
      <c r="T204" s="710"/>
      <c r="U204" s="710"/>
      <c r="V204" s="710"/>
      <c r="W204" s="710"/>
      <c r="X204" s="710"/>
      <c r="Y204" s="710"/>
    </row>
    <row r="205" spans="2:25" s="26" customFormat="1" ht="15.75">
      <c r="B205" s="27"/>
      <c r="C205" s="168"/>
      <c r="D205" s="168"/>
      <c r="E205" s="156"/>
      <c r="F205" s="156"/>
      <c r="G205" s="156"/>
      <c r="H205" s="156"/>
      <c r="I205" s="156"/>
      <c r="J205" s="156"/>
      <c r="K205" s="156"/>
      <c r="T205" s="710"/>
      <c r="U205" s="710"/>
      <c r="V205" s="710"/>
      <c r="W205" s="710"/>
      <c r="X205" s="710"/>
      <c r="Y205" s="710"/>
    </row>
    <row r="206" spans="2:25" s="26" customFormat="1" ht="15.75">
      <c r="B206" s="27"/>
      <c r="C206" s="168"/>
      <c r="D206" s="168"/>
      <c r="E206" s="156"/>
      <c r="F206" s="156"/>
      <c r="G206" s="156"/>
      <c r="H206" s="156"/>
      <c r="I206" s="156"/>
      <c r="J206" s="156"/>
      <c r="K206" s="156"/>
      <c r="T206" s="710"/>
      <c r="U206" s="710"/>
      <c r="V206" s="710"/>
      <c r="W206" s="710"/>
      <c r="X206" s="710"/>
      <c r="Y206" s="710"/>
    </row>
    <row r="207" spans="2:25" s="26" customFormat="1" ht="15.75">
      <c r="B207" s="27"/>
      <c r="C207" s="168"/>
      <c r="D207" s="168"/>
      <c r="E207" s="156"/>
      <c r="F207" s="156"/>
      <c r="G207" s="156"/>
      <c r="H207" s="156"/>
      <c r="I207" s="156"/>
      <c r="J207" s="156"/>
      <c r="K207" s="156"/>
      <c r="T207" s="710"/>
      <c r="U207" s="710"/>
      <c r="V207" s="710"/>
      <c r="W207" s="710"/>
      <c r="X207" s="710"/>
      <c r="Y207" s="710"/>
    </row>
    <row r="208" spans="2:25" s="26" customFormat="1" ht="15.75">
      <c r="B208" s="27"/>
      <c r="C208" s="168"/>
      <c r="D208" s="168"/>
      <c r="E208" s="156"/>
      <c r="F208" s="156"/>
      <c r="G208" s="156"/>
      <c r="H208" s="156"/>
      <c r="I208" s="156"/>
      <c r="J208" s="156"/>
      <c r="K208" s="156"/>
      <c r="T208" s="710"/>
      <c r="U208" s="710"/>
      <c r="V208" s="710"/>
      <c r="W208" s="710"/>
      <c r="X208" s="710"/>
      <c r="Y208" s="710"/>
    </row>
    <row r="209" spans="2:25" s="26" customFormat="1" ht="15.75">
      <c r="B209" s="27"/>
      <c r="C209" s="168"/>
      <c r="D209" s="168"/>
      <c r="E209" s="156"/>
      <c r="F209" s="156"/>
      <c r="G209" s="156"/>
      <c r="H209" s="156"/>
      <c r="I209" s="156"/>
      <c r="J209" s="156"/>
      <c r="K209" s="156"/>
      <c r="T209" s="710"/>
      <c r="U209" s="710"/>
      <c r="V209" s="710"/>
      <c r="W209" s="710"/>
      <c r="X209" s="710"/>
      <c r="Y209" s="710"/>
    </row>
    <row r="210" spans="2:25" s="26" customFormat="1" ht="15.75">
      <c r="B210" s="27"/>
      <c r="C210" s="168"/>
      <c r="D210" s="168"/>
      <c r="E210" s="156"/>
      <c r="F210" s="156"/>
      <c r="G210" s="156"/>
      <c r="H210" s="156"/>
      <c r="I210" s="156"/>
      <c r="J210" s="156"/>
      <c r="K210" s="156"/>
      <c r="T210" s="710"/>
      <c r="U210" s="710"/>
      <c r="V210" s="710"/>
      <c r="W210" s="710"/>
      <c r="X210" s="710"/>
      <c r="Y210" s="710"/>
    </row>
    <row r="211" spans="2:25" s="26" customFormat="1" ht="15.75">
      <c r="B211" s="27"/>
      <c r="C211" s="168"/>
      <c r="D211" s="168"/>
      <c r="E211" s="156"/>
      <c r="F211" s="156"/>
      <c r="G211" s="156"/>
      <c r="H211" s="156"/>
      <c r="I211" s="156"/>
      <c r="J211" s="156"/>
      <c r="K211" s="156"/>
      <c r="T211" s="710"/>
      <c r="U211" s="710"/>
      <c r="V211" s="710"/>
      <c r="W211" s="710"/>
      <c r="X211" s="710"/>
      <c r="Y211" s="710"/>
    </row>
    <row r="212" spans="2:25" s="26" customFormat="1" ht="15.75">
      <c r="B212" s="27"/>
      <c r="C212" s="168"/>
      <c r="D212" s="168"/>
      <c r="E212" s="156"/>
      <c r="F212" s="156"/>
      <c r="G212" s="156"/>
      <c r="H212" s="156"/>
      <c r="I212" s="156"/>
      <c r="J212" s="156"/>
      <c r="K212" s="156"/>
      <c r="T212" s="710"/>
      <c r="U212" s="710"/>
      <c r="V212" s="710"/>
      <c r="W212" s="710"/>
      <c r="X212" s="710"/>
      <c r="Y212" s="710"/>
    </row>
    <row r="213" spans="2:25" s="26" customFormat="1" ht="15.75">
      <c r="B213" s="27"/>
      <c r="C213" s="168"/>
      <c r="D213" s="168"/>
      <c r="E213" s="156"/>
      <c r="F213" s="156"/>
      <c r="G213" s="156"/>
      <c r="H213" s="156"/>
      <c r="I213" s="156"/>
      <c r="J213" s="156"/>
      <c r="K213" s="156"/>
      <c r="T213" s="710"/>
      <c r="U213" s="710"/>
      <c r="V213" s="710"/>
      <c r="W213" s="710"/>
      <c r="X213" s="710"/>
      <c r="Y213" s="710"/>
    </row>
    <row r="214" spans="2:25" s="26" customFormat="1" ht="15.75">
      <c r="B214" s="27"/>
      <c r="C214" s="168"/>
      <c r="D214" s="168"/>
      <c r="E214" s="156"/>
      <c r="F214" s="156"/>
      <c r="G214" s="156"/>
      <c r="H214" s="156"/>
      <c r="I214" s="156"/>
      <c r="J214" s="156"/>
      <c r="K214" s="156"/>
      <c r="T214" s="710"/>
      <c r="U214" s="710"/>
      <c r="V214" s="710"/>
      <c r="W214" s="710"/>
      <c r="X214" s="710"/>
      <c r="Y214" s="710"/>
    </row>
    <row r="215" spans="2:25" s="26" customFormat="1" ht="15.75">
      <c r="B215" s="27"/>
      <c r="C215" s="168"/>
      <c r="D215" s="168"/>
      <c r="E215" s="156"/>
      <c r="F215" s="156"/>
      <c r="G215" s="156"/>
      <c r="H215" s="156"/>
      <c r="I215" s="156"/>
      <c r="J215" s="156"/>
      <c r="K215" s="156"/>
      <c r="T215" s="710"/>
      <c r="U215" s="710"/>
      <c r="V215" s="710"/>
      <c r="W215" s="710"/>
      <c r="X215" s="710"/>
      <c r="Y215" s="710"/>
    </row>
    <row r="216" spans="2:25" s="26" customFormat="1" ht="15.75">
      <c r="B216" s="27"/>
      <c r="C216" s="168"/>
      <c r="D216" s="168"/>
      <c r="E216" s="156"/>
      <c r="F216" s="156"/>
      <c r="G216" s="156"/>
      <c r="H216" s="156"/>
      <c r="I216" s="156"/>
      <c r="J216" s="156"/>
      <c r="K216" s="156"/>
      <c r="T216" s="710"/>
      <c r="U216" s="710"/>
      <c r="V216" s="710"/>
      <c r="W216" s="710"/>
      <c r="X216" s="710"/>
      <c r="Y216" s="710"/>
    </row>
    <row r="217" spans="2:25" s="26" customFormat="1" ht="15.75">
      <c r="B217" s="27"/>
      <c r="C217" s="168"/>
      <c r="D217" s="168"/>
      <c r="E217" s="156"/>
      <c r="F217" s="156"/>
      <c r="G217" s="156"/>
      <c r="H217" s="156"/>
      <c r="I217" s="156"/>
      <c r="J217" s="156"/>
      <c r="K217" s="156"/>
      <c r="T217" s="710"/>
      <c r="U217" s="710"/>
      <c r="V217" s="710"/>
      <c r="W217" s="710"/>
      <c r="X217" s="710"/>
      <c r="Y217" s="710"/>
    </row>
    <row r="218" spans="2:25" s="26" customFormat="1" ht="15.75">
      <c r="B218" s="27"/>
      <c r="C218" s="168"/>
      <c r="D218" s="168"/>
      <c r="E218" s="156"/>
      <c r="F218" s="156"/>
      <c r="G218" s="156"/>
      <c r="H218" s="156"/>
      <c r="I218" s="156"/>
      <c r="J218" s="156"/>
      <c r="K218" s="156"/>
      <c r="T218" s="710"/>
      <c r="U218" s="710"/>
      <c r="V218" s="710"/>
      <c r="W218" s="710"/>
      <c r="X218" s="710"/>
      <c r="Y218" s="710"/>
    </row>
    <row r="219" spans="2:25" s="26" customFormat="1" ht="15.75">
      <c r="B219" s="27"/>
      <c r="C219" s="168"/>
      <c r="D219" s="168"/>
      <c r="E219" s="156"/>
      <c r="F219" s="156"/>
      <c r="G219" s="156"/>
      <c r="H219" s="156"/>
      <c r="I219" s="156"/>
      <c r="J219" s="156"/>
      <c r="K219" s="156"/>
      <c r="T219" s="710"/>
      <c r="U219" s="710"/>
      <c r="V219" s="710"/>
      <c r="W219" s="710"/>
      <c r="X219" s="710"/>
      <c r="Y219" s="710"/>
    </row>
    <row r="220" spans="2:25" s="26" customFormat="1" ht="15.75">
      <c r="B220" s="27"/>
      <c r="C220" s="168"/>
      <c r="D220" s="168"/>
      <c r="E220" s="156"/>
      <c r="F220" s="156"/>
      <c r="G220" s="156"/>
      <c r="H220" s="156"/>
      <c r="I220" s="156"/>
      <c r="J220" s="156"/>
      <c r="K220" s="156"/>
      <c r="T220" s="710"/>
      <c r="U220" s="710"/>
      <c r="V220" s="710"/>
      <c r="W220" s="710"/>
      <c r="X220" s="710"/>
      <c r="Y220" s="710"/>
    </row>
    <row r="221" spans="2:25" s="26" customFormat="1" ht="15.75">
      <c r="B221" s="27"/>
      <c r="C221" s="168"/>
      <c r="D221" s="168"/>
      <c r="E221" s="156"/>
      <c r="F221" s="156"/>
      <c r="G221" s="156"/>
      <c r="H221" s="156"/>
      <c r="I221" s="156"/>
      <c r="J221" s="156"/>
      <c r="K221" s="156"/>
      <c r="T221" s="710"/>
      <c r="U221" s="710"/>
      <c r="V221" s="710"/>
      <c r="W221" s="710"/>
      <c r="X221" s="710"/>
      <c r="Y221" s="710"/>
    </row>
    <row r="222" spans="2:25" s="26" customFormat="1" ht="15.75">
      <c r="B222" s="27"/>
      <c r="C222" s="168"/>
      <c r="D222" s="168"/>
      <c r="E222" s="156"/>
      <c r="F222" s="156"/>
      <c r="G222" s="156"/>
      <c r="H222" s="156"/>
      <c r="I222" s="156"/>
      <c r="J222" s="156"/>
      <c r="K222" s="156"/>
      <c r="T222" s="710"/>
      <c r="U222" s="710"/>
      <c r="V222" s="710"/>
      <c r="W222" s="710"/>
      <c r="X222" s="710"/>
      <c r="Y222" s="710"/>
    </row>
    <row r="223" spans="2:25" s="26" customFormat="1" ht="15.75">
      <c r="B223" s="27"/>
      <c r="C223" s="168"/>
      <c r="D223" s="168"/>
      <c r="E223" s="156"/>
      <c r="F223" s="156"/>
      <c r="G223" s="156"/>
      <c r="H223" s="156"/>
      <c r="I223" s="156"/>
      <c r="J223" s="156"/>
      <c r="K223" s="156"/>
      <c r="T223" s="710"/>
      <c r="U223" s="710"/>
      <c r="V223" s="710"/>
      <c r="W223" s="710"/>
      <c r="X223" s="710"/>
      <c r="Y223" s="710"/>
    </row>
    <row r="224" spans="2:25" s="26" customFormat="1" ht="15.75">
      <c r="B224" s="27"/>
      <c r="C224" s="168"/>
      <c r="D224" s="168"/>
      <c r="E224" s="156"/>
      <c r="F224" s="156"/>
      <c r="G224" s="156"/>
      <c r="H224" s="156"/>
      <c r="I224" s="156"/>
      <c r="J224" s="156"/>
      <c r="K224" s="156"/>
      <c r="T224" s="710"/>
      <c r="U224" s="710"/>
      <c r="V224" s="710"/>
      <c r="W224" s="710"/>
      <c r="X224" s="710"/>
      <c r="Y224" s="710"/>
    </row>
    <row r="225" spans="2:25" s="26" customFormat="1" ht="15.75">
      <c r="B225" s="27"/>
      <c r="C225" s="168"/>
      <c r="D225" s="168"/>
      <c r="E225" s="156"/>
      <c r="F225" s="156"/>
      <c r="G225" s="156"/>
      <c r="H225" s="156"/>
      <c r="I225" s="156"/>
      <c r="J225" s="156"/>
      <c r="K225" s="156"/>
      <c r="T225" s="710"/>
      <c r="U225" s="710"/>
      <c r="V225" s="710"/>
      <c r="W225" s="710"/>
      <c r="X225" s="710"/>
      <c r="Y225" s="710"/>
    </row>
    <row r="226" spans="2:25" s="26" customFormat="1" ht="15.75">
      <c r="B226" s="27"/>
      <c r="C226" s="168"/>
      <c r="D226" s="168"/>
      <c r="E226" s="156"/>
      <c r="F226" s="156"/>
      <c r="G226" s="156"/>
      <c r="H226" s="156"/>
      <c r="I226" s="156"/>
      <c r="J226" s="156"/>
      <c r="K226" s="156"/>
      <c r="T226" s="710"/>
      <c r="U226" s="710"/>
      <c r="V226" s="710"/>
      <c r="W226" s="710"/>
      <c r="X226" s="710"/>
      <c r="Y226" s="710"/>
    </row>
    <row r="227" spans="2:25" s="26" customFormat="1" ht="15.75">
      <c r="B227" s="27"/>
      <c r="C227" s="168"/>
      <c r="D227" s="168"/>
      <c r="E227" s="156"/>
      <c r="F227" s="156"/>
      <c r="G227" s="156"/>
      <c r="H227" s="156"/>
      <c r="I227" s="156"/>
      <c r="J227" s="156"/>
      <c r="K227" s="156"/>
      <c r="T227" s="710"/>
      <c r="U227" s="710"/>
      <c r="V227" s="710"/>
      <c r="W227" s="710"/>
      <c r="X227" s="710"/>
      <c r="Y227" s="710"/>
    </row>
    <row r="228" spans="2:25" s="26" customFormat="1" ht="15.75">
      <c r="B228" s="27"/>
      <c r="C228" s="168"/>
      <c r="D228" s="168"/>
      <c r="E228" s="156"/>
      <c r="F228" s="156"/>
      <c r="G228" s="156"/>
      <c r="H228" s="156"/>
      <c r="I228" s="156"/>
      <c r="J228" s="156"/>
      <c r="K228" s="156"/>
      <c r="T228" s="710"/>
      <c r="U228" s="710"/>
      <c r="V228" s="710"/>
      <c r="W228" s="710"/>
      <c r="X228" s="710"/>
      <c r="Y228" s="710"/>
    </row>
    <row r="229" spans="2:25" s="26" customFormat="1" ht="15.75">
      <c r="B229" s="27"/>
      <c r="C229" s="168"/>
      <c r="D229" s="168"/>
      <c r="E229" s="156"/>
      <c r="F229" s="156"/>
      <c r="G229" s="156"/>
      <c r="H229" s="156"/>
      <c r="I229" s="156"/>
      <c r="J229" s="156"/>
      <c r="K229" s="156"/>
      <c r="T229" s="710"/>
      <c r="U229" s="710"/>
      <c r="V229" s="710"/>
      <c r="W229" s="710"/>
      <c r="X229" s="710"/>
      <c r="Y229" s="710"/>
    </row>
    <row r="230" spans="2:25" s="26" customFormat="1" ht="15.75">
      <c r="B230" s="27"/>
      <c r="C230" s="168"/>
      <c r="D230" s="168"/>
      <c r="E230" s="156"/>
      <c r="F230" s="156"/>
      <c r="G230" s="156"/>
      <c r="H230" s="156"/>
      <c r="I230" s="156"/>
      <c r="J230" s="156"/>
      <c r="K230" s="156"/>
      <c r="T230" s="710"/>
      <c r="U230" s="710"/>
      <c r="V230" s="710"/>
      <c r="W230" s="710"/>
      <c r="X230" s="710"/>
      <c r="Y230" s="710"/>
    </row>
    <row r="231" spans="2:25" s="26" customFormat="1" ht="15.75">
      <c r="B231" s="27"/>
      <c r="C231" s="168"/>
      <c r="D231" s="168"/>
      <c r="E231" s="156"/>
      <c r="F231" s="156"/>
      <c r="G231" s="156"/>
      <c r="H231" s="156"/>
      <c r="I231" s="156"/>
      <c r="J231" s="156"/>
      <c r="K231" s="156"/>
      <c r="T231" s="710"/>
      <c r="U231" s="710"/>
      <c r="V231" s="710"/>
      <c r="W231" s="710"/>
      <c r="X231" s="710"/>
      <c r="Y231" s="710"/>
    </row>
    <row r="232" spans="2:25" s="26" customFormat="1" ht="15.75">
      <c r="B232" s="27"/>
      <c r="C232" s="168"/>
      <c r="D232" s="168"/>
      <c r="E232" s="156"/>
      <c r="F232" s="156"/>
      <c r="G232" s="156"/>
      <c r="H232" s="156"/>
      <c r="I232" s="156"/>
      <c r="J232" s="156"/>
      <c r="K232" s="156"/>
      <c r="T232" s="710"/>
      <c r="U232" s="710"/>
      <c r="V232" s="710"/>
      <c r="W232" s="710"/>
      <c r="X232" s="710"/>
      <c r="Y232" s="710"/>
    </row>
    <row r="233" spans="2:25" s="26" customFormat="1" ht="15.75">
      <c r="B233" s="27"/>
      <c r="C233" s="168"/>
      <c r="D233" s="168"/>
      <c r="E233" s="156"/>
      <c r="F233" s="156"/>
      <c r="G233" s="156"/>
      <c r="H233" s="156"/>
      <c r="I233" s="156"/>
      <c r="J233" s="156"/>
      <c r="K233" s="156"/>
      <c r="T233" s="710"/>
      <c r="U233" s="710"/>
      <c r="V233" s="710"/>
      <c r="W233" s="710"/>
      <c r="X233" s="710"/>
      <c r="Y233" s="710"/>
    </row>
    <row r="234" spans="2:25" s="26" customFormat="1" ht="15.75">
      <c r="B234" s="27"/>
      <c r="C234" s="168"/>
      <c r="D234" s="168"/>
      <c r="E234" s="156"/>
      <c r="F234" s="156"/>
      <c r="G234" s="156"/>
      <c r="H234" s="156"/>
      <c r="I234" s="156"/>
      <c r="J234" s="156"/>
      <c r="K234" s="156"/>
      <c r="T234" s="710"/>
      <c r="U234" s="710"/>
      <c r="V234" s="710"/>
      <c r="W234" s="710"/>
      <c r="X234" s="710"/>
      <c r="Y234" s="710"/>
    </row>
    <row r="235" spans="2:25" s="26" customFormat="1" ht="15.75">
      <c r="B235" s="27"/>
      <c r="C235" s="168"/>
      <c r="D235" s="168"/>
      <c r="E235" s="156"/>
      <c r="F235" s="156"/>
      <c r="G235" s="156"/>
      <c r="H235" s="156"/>
      <c r="I235" s="156"/>
      <c r="J235" s="156"/>
      <c r="K235" s="156"/>
      <c r="T235" s="710"/>
      <c r="U235" s="710"/>
      <c r="V235" s="710"/>
      <c r="W235" s="710"/>
      <c r="X235" s="710"/>
      <c r="Y235" s="710"/>
    </row>
    <row r="236" spans="2:25" s="26" customFormat="1" ht="15.75">
      <c r="B236" s="27"/>
      <c r="C236" s="168"/>
      <c r="D236" s="168"/>
      <c r="E236" s="156"/>
      <c r="F236" s="156"/>
      <c r="G236" s="156"/>
      <c r="H236" s="156"/>
      <c r="I236" s="156"/>
      <c r="J236" s="156"/>
      <c r="K236" s="156"/>
      <c r="T236" s="710"/>
      <c r="U236" s="710"/>
      <c r="V236" s="710"/>
      <c r="W236" s="710"/>
      <c r="X236" s="710"/>
      <c r="Y236" s="710"/>
    </row>
    <row r="237" spans="2:25" s="26" customFormat="1" ht="15.75">
      <c r="B237" s="27"/>
      <c r="C237" s="168"/>
      <c r="D237" s="168"/>
      <c r="E237" s="156"/>
      <c r="F237" s="156"/>
      <c r="G237" s="156"/>
      <c r="H237" s="156"/>
      <c r="I237" s="156"/>
      <c r="J237" s="156"/>
      <c r="K237" s="156"/>
      <c r="T237" s="710"/>
      <c r="U237" s="710"/>
      <c r="V237" s="710"/>
      <c r="W237" s="710"/>
      <c r="X237" s="710"/>
      <c r="Y237" s="710"/>
    </row>
    <row r="238" spans="2:25" s="26" customFormat="1" ht="15.75">
      <c r="B238" s="27"/>
      <c r="C238" s="168"/>
      <c r="D238" s="168"/>
      <c r="E238" s="156"/>
      <c r="F238" s="156"/>
      <c r="G238" s="156"/>
      <c r="H238" s="156"/>
      <c r="I238" s="156"/>
      <c r="J238" s="156"/>
      <c r="K238" s="156"/>
      <c r="T238" s="710"/>
      <c r="U238" s="710"/>
      <c r="V238" s="710"/>
      <c r="W238" s="710"/>
      <c r="X238" s="710"/>
      <c r="Y238" s="710"/>
    </row>
    <row r="239" spans="2:25" s="26" customFormat="1" ht="15.75">
      <c r="B239" s="27"/>
      <c r="C239" s="168"/>
      <c r="D239" s="168"/>
      <c r="E239" s="156"/>
      <c r="F239" s="156"/>
      <c r="G239" s="156"/>
      <c r="H239" s="156"/>
      <c r="I239" s="156"/>
      <c r="J239" s="156"/>
      <c r="K239" s="156"/>
      <c r="T239" s="710"/>
      <c r="U239" s="710"/>
      <c r="V239" s="710"/>
      <c r="W239" s="710"/>
      <c r="X239" s="710"/>
      <c r="Y239" s="710"/>
    </row>
    <row r="240" spans="2:25" s="26" customFormat="1" ht="15.75">
      <c r="B240" s="27"/>
      <c r="C240" s="168"/>
      <c r="D240" s="168"/>
      <c r="E240" s="156"/>
      <c r="F240" s="156"/>
      <c r="G240" s="156"/>
      <c r="H240" s="156"/>
      <c r="I240" s="156"/>
      <c r="J240" s="156"/>
      <c r="K240" s="156"/>
      <c r="T240" s="710"/>
      <c r="U240" s="710"/>
      <c r="V240" s="710"/>
      <c r="W240" s="710"/>
      <c r="X240" s="710"/>
      <c r="Y240" s="710"/>
    </row>
    <row r="241" spans="2:25" s="26" customFormat="1" ht="15.75">
      <c r="B241" s="27"/>
      <c r="C241" s="168"/>
      <c r="D241" s="168"/>
      <c r="E241" s="156"/>
      <c r="F241" s="156"/>
      <c r="G241" s="156"/>
      <c r="H241" s="156"/>
      <c r="I241" s="156"/>
      <c r="J241" s="156"/>
      <c r="K241" s="156"/>
      <c r="T241" s="710"/>
      <c r="U241" s="710"/>
      <c r="V241" s="710"/>
      <c r="W241" s="710"/>
      <c r="X241" s="710"/>
      <c r="Y241" s="710"/>
    </row>
    <row r="242" spans="2:25" s="26" customFormat="1" ht="15.75">
      <c r="B242" s="27"/>
      <c r="C242" s="168"/>
      <c r="D242" s="168"/>
      <c r="E242" s="156"/>
      <c r="F242" s="156"/>
      <c r="G242" s="156"/>
      <c r="H242" s="156"/>
      <c r="I242" s="156"/>
      <c r="J242" s="156"/>
      <c r="K242" s="156"/>
      <c r="T242" s="710"/>
      <c r="U242" s="710"/>
      <c r="V242" s="710"/>
      <c r="W242" s="710"/>
      <c r="X242" s="710"/>
      <c r="Y242" s="710"/>
    </row>
    <row r="243" spans="2:25" s="26" customFormat="1" ht="15.75">
      <c r="B243" s="27"/>
      <c r="C243" s="168"/>
      <c r="D243" s="168"/>
      <c r="E243" s="156"/>
      <c r="F243" s="156"/>
      <c r="G243" s="156"/>
      <c r="H243" s="156"/>
      <c r="I243" s="156"/>
      <c r="J243" s="156"/>
      <c r="K243" s="156"/>
      <c r="T243" s="710"/>
      <c r="U243" s="710"/>
      <c r="V243" s="710"/>
      <c r="W243" s="710"/>
      <c r="X243" s="710"/>
      <c r="Y243" s="710"/>
    </row>
    <row r="244" spans="2:25" s="26" customFormat="1" ht="15.75">
      <c r="B244" s="27"/>
      <c r="C244" s="168"/>
      <c r="D244" s="168"/>
      <c r="E244" s="156"/>
      <c r="F244" s="156"/>
      <c r="G244" s="156"/>
      <c r="H244" s="156"/>
      <c r="I244" s="156"/>
      <c r="J244" s="156"/>
      <c r="K244" s="156"/>
      <c r="T244" s="710"/>
      <c r="U244" s="710"/>
      <c r="V244" s="710"/>
      <c r="W244" s="710"/>
      <c r="X244" s="710"/>
      <c r="Y244" s="710"/>
    </row>
    <row r="245" spans="2:25" s="26" customFormat="1" ht="15.75">
      <c r="B245" s="27"/>
      <c r="C245" s="168"/>
      <c r="D245" s="168"/>
      <c r="E245" s="156"/>
      <c r="F245" s="156"/>
      <c r="G245" s="156"/>
      <c r="H245" s="156"/>
      <c r="I245" s="156"/>
      <c r="J245" s="156"/>
      <c r="K245" s="156"/>
      <c r="T245" s="710"/>
      <c r="U245" s="710"/>
      <c r="V245" s="710"/>
      <c r="W245" s="710"/>
      <c r="X245" s="710"/>
      <c r="Y245" s="710"/>
    </row>
    <row r="246" spans="2:25" s="26" customFormat="1" ht="15.75">
      <c r="B246" s="27"/>
      <c r="C246" s="168"/>
      <c r="D246" s="168"/>
      <c r="E246" s="156"/>
      <c r="F246" s="156"/>
      <c r="G246" s="156"/>
      <c r="H246" s="156"/>
      <c r="I246" s="156"/>
      <c r="J246" s="156"/>
      <c r="K246" s="156"/>
      <c r="T246" s="710"/>
      <c r="U246" s="710"/>
      <c r="V246" s="710"/>
      <c r="W246" s="710"/>
      <c r="X246" s="710"/>
      <c r="Y246" s="710"/>
    </row>
    <row r="247" spans="2:25" s="26" customFormat="1" ht="15.75">
      <c r="B247" s="27"/>
      <c r="C247" s="168"/>
      <c r="D247" s="168"/>
      <c r="E247" s="156"/>
      <c r="F247" s="156"/>
      <c r="G247" s="156"/>
      <c r="H247" s="156"/>
      <c r="I247" s="156"/>
      <c r="J247" s="156"/>
      <c r="K247" s="156"/>
      <c r="T247" s="710"/>
      <c r="U247" s="710"/>
      <c r="V247" s="710"/>
      <c r="W247" s="710"/>
      <c r="X247" s="710"/>
      <c r="Y247" s="710"/>
    </row>
    <row r="248" spans="2:25" s="26" customFormat="1" ht="15.75">
      <c r="B248" s="27"/>
      <c r="C248" s="168"/>
      <c r="D248" s="168"/>
      <c r="E248" s="156"/>
      <c r="F248" s="156"/>
      <c r="G248" s="156"/>
      <c r="H248" s="156"/>
      <c r="I248" s="156"/>
      <c r="J248" s="156"/>
      <c r="K248" s="156"/>
      <c r="T248" s="710"/>
      <c r="U248" s="710"/>
      <c r="V248" s="710"/>
      <c r="W248" s="710"/>
      <c r="X248" s="710"/>
      <c r="Y248" s="710"/>
    </row>
    <row r="249" spans="2:25" s="26" customFormat="1" ht="15.75">
      <c r="B249" s="27"/>
      <c r="C249" s="168"/>
      <c r="D249" s="168"/>
      <c r="E249" s="156"/>
      <c r="F249" s="156"/>
      <c r="G249" s="156"/>
      <c r="H249" s="156"/>
      <c r="I249" s="156"/>
      <c r="J249" s="156"/>
      <c r="K249" s="156"/>
      <c r="T249" s="710"/>
      <c r="U249" s="710"/>
      <c r="V249" s="710"/>
      <c r="W249" s="710"/>
      <c r="X249" s="710"/>
      <c r="Y249" s="710"/>
    </row>
    <row r="250" spans="2:25" s="26" customFormat="1" ht="15.75">
      <c r="B250" s="27"/>
      <c r="C250" s="168"/>
      <c r="D250" s="168"/>
      <c r="E250" s="156"/>
      <c r="F250" s="156"/>
      <c r="G250" s="156"/>
      <c r="H250" s="156"/>
      <c r="I250" s="156"/>
      <c r="J250" s="156"/>
      <c r="K250" s="156"/>
      <c r="T250" s="710"/>
      <c r="U250" s="710"/>
      <c r="V250" s="710"/>
      <c r="W250" s="710"/>
      <c r="X250" s="710"/>
      <c r="Y250" s="710"/>
    </row>
    <row r="251" spans="2:25" s="26" customFormat="1" ht="15.75">
      <c r="B251" s="27"/>
      <c r="C251" s="168"/>
      <c r="D251" s="168"/>
      <c r="E251" s="156"/>
      <c r="F251" s="156"/>
      <c r="G251" s="156"/>
      <c r="H251" s="156"/>
      <c r="I251" s="156"/>
      <c r="J251" s="156"/>
      <c r="K251" s="156"/>
      <c r="T251" s="710"/>
      <c r="U251" s="710"/>
      <c r="V251" s="710"/>
      <c r="W251" s="710"/>
      <c r="X251" s="710"/>
      <c r="Y251" s="710"/>
    </row>
    <row r="252" spans="2:25" s="26" customFormat="1" ht="15.75">
      <c r="B252" s="27"/>
      <c r="C252" s="168"/>
      <c r="D252" s="168"/>
      <c r="E252" s="156"/>
      <c r="F252" s="156"/>
      <c r="G252" s="156"/>
      <c r="H252" s="156"/>
      <c r="I252" s="156"/>
      <c r="J252" s="156"/>
      <c r="K252" s="156"/>
      <c r="T252" s="710"/>
      <c r="U252" s="710"/>
      <c r="V252" s="710"/>
      <c r="W252" s="710"/>
      <c r="X252" s="710"/>
      <c r="Y252" s="710"/>
    </row>
    <row r="253" spans="2:25" s="26" customFormat="1" ht="15.75">
      <c r="B253" s="27"/>
      <c r="C253" s="168"/>
      <c r="D253" s="168"/>
      <c r="E253" s="156"/>
      <c r="F253" s="156"/>
      <c r="G253" s="156"/>
      <c r="H253" s="156"/>
      <c r="I253" s="156"/>
      <c r="J253" s="156"/>
      <c r="K253" s="156"/>
      <c r="T253" s="710"/>
      <c r="U253" s="710"/>
      <c r="V253" s="710"/>
      <c r="W253" s="710"/>
      <c r="X253" s="710"/>
      <c r="Y253" s="710"/>
    </row>
    <row r="254" spans="2:25" s="26" customFormat="1" ht="15.75">
      <c r="B254" s="27"/>
      <c r="C254" s="168"/>
      <c r="D254" s="168"/>
      <c r="E254" s="156"/>
      <c r="F254" s="156"/>
      <c r="G254" s="156"/>
      <c r="H254" s="156"/>
      <c r="I254" s="156"/>
      <c r="J254" s="156"/>
      <c r="K254" s="156"/>
      <c r="T254" s="710"/>
      <c r="U254" s="710"/>
      <c r="V254" s="710"/>
      <c r="W254" s="710"/>
      <c r="X254" s="710"/>
      <c r="Y254" s="710"/>
    </row>
    <row r="255" spans="2:25" s="26" customFormat="1" ht="15.75">
      <c r="B255" s="27"/>
      <c r="C255" s="168"/>
      <c r="D255" s="168"/>
      <c r="E255" s="156"/>
      <c r="F255" s="156"/>
      <c r="G255" s="156"/>
      <c r="H255" s="156"/>
      <c r="I255" s="156"/>
      <c r="J255" s="156"/>
      <c r="K255" s="156"/>
      <c r="T255" s="710"/>
      <c r="U255" s="710"/>
      <c r="V255" s="710"/>
      <c r="W255" s="710"/>
      <c r="X255" s="710"/>
      <c r="Y255" s="710"/>
    </row>
    <row r="256" spans="2:25" s="26" customFormat="1" ht="15.75">
      <c r="B256" s="27"/>
      <c r="C256" s="168"/>
      <c r="D256" s="168"/>
      <c r="E256" s="156"/>
      <c r="F256" s="156"/>
      <c r="G256" s="156"/>
      <c r="H256" s="156"/>
      <c r="I256" s="156"/>
      <c r="J256" s="156"/>
      <c r="K256" s="156"/>
      <c r="T256" s="710"/>
      <c r="U256" s="710"/>
      <c r="V256" s="710"/>
      <c r="W256" s="710"/>
      <c r="X256" s="710"/>
      <c r="Y256" s="710"/>
    </row>
    <row r="257" spans="2:25" s="26" customFormat="1" ht="15.75">
      <c r="B257" s="27"/>
      <c r="C257" s="168"/>
      <c r="D257" s="168"/>
      <c r="E257" s="156"/>
      <c r="F257" s="156"/>
      <c r="G257" s="156"/>
      <c r="H257" s="156"/>
      <c r="I257" s="156"/>
      <c r="J257" s="156"/>
      <c r="K257" s="156"/>
      <c r="T257" s="710"/>
      <c r="U257" s="710"/>
      <c r="V257" s="710"/>
      <c r="W257" s="710"/>
      <c r="X257" s="710"/>
      <c r="Y257" s="710"/>
    </row>
    <row r="258" spans="2:25" s="26" customFormat="1" ht="15.75">
      <c r="B258" s="27"/>
      <c r="C258" s="168"/>
      <c r="D258" s="168"/>
      <c r="E258" s="156"/>
      <c r="F258" s="156"/>
      <c r="G258" s="156"/>
      <c r="H258" s="156"/>
      <c r="I258" s="156"/>
      <c r="J258" s="156"/>
      <c r="K258" s="156"/>
      <c r="T258" s="710"/>
      <c r="U258" s="710"/>
      <c r="V258" s="710"/>
      <c r="W258" s="710"/>
      <c r="X258" s="710"/>
      <c r="Y258" s="710"/>
    </row>
    <row r="259" spans="2:25" s="26" customFormat="1" ht="15.75">
      <c r="B259" s="27"/>
      <c r="C259" s="168"/>
      <c r="D259" s="168"/>
      <c r="E259" s="156"/>
      <c r="F259" s="156"/>
      <c r="G259" s="156"/>
      <c r="H259" s="156"/>
      <c r="I259" s="156"/>
      <c r="J259" s="156"/>
      <c r="K259" s="156"/>
      <c r="T259" s="710"/>
      <c r="U259" s="710"/>
      <c r="V259" s="710"/>
      <c r="W259" s="710"/>
      <c r="X259" s="710"/>
      <c r="Y259" s="710"/>
    </row>
    <row r="260" spans="2:25" s="26" customFormat="1" ht="15.75">
      <c r="B260" s="27"/>
      <c r="C260" s="168"/>
      <c r="D260" s="168"/>
      <c r="E260" s="156"/>
      <c r="F260" s="156"/>
      <c r="G260" s="156"/>
      <c r="H260" s="156"/>
      <c r="I260" s="156"/>
      <c r="J260" s="156"/>
      <c r="K260" s="156"/>
      <c r="T260" s="710"/>
      <c r="U260" s="710"/>
      <c r="V260" s="710"/>
      <c r="W260" s="710"/>
      <c r="X260" s="710"/>
      <c r="Y260" s="710"/>
    </row>
    <row r="261" spans="2:25" s="26" customFormat="1" ht="15.75">
      <c r="B261" s="27"/>
      <c r="C261" s="168"/>
      <c r="D261" s="168"/>
      <c r="E261" s="156"/>
      <c r="F261" s="156"/>
      <c r="G261" s="156"/>
      <c r="H261" s="156"/>
      <c r="I261" s="156"/>
      <c r="J261" s="156"/>
      <c r="K261" s="156"/>
      <c r="T261" s="710"/>
      <c r="U261" s="710"/>
      <c r="V261" s="710"/>
      <c r="W261" s="710"/>
      <c r="X261" s="710"/>
      <c r="Y261" s="710"/>
    </row>
    <row r="262" spans="2:25" s="26" customFormat="1" ht="15.75">
      <c r="B262" s="27"/>
      <c r="C262" s="168"/>
      <c r="D262" s="168"/>
      <c r="E262" s="156"/>
      <c r="F262" s="156"/>
      <c r="G262" s="156"/>
      <c r="H262" s="156"/>
      <c r="I262" s="156"/>
      <c r="J262" s="156"/>
      <c r="K262" s="156"/>
      <c r="T262" s="710"/>
      <c r="U262" s="710"/>
      <c r="V262" s="710"/>
      <c r="W262" s="710"/>
      <c r="X262" s="710"/>
      <c r="Y262" s="710"/>
    </row>
    <row r="263" spans="2:25" s="26" customFormat="1" ht="15.75">
      <c r="B263" s="27"/>
      <c r="C263" s="168"/>
      <c r="D263" s="168"/>
      <c r="E263" s="156"/>
      <c r="F263" s="156"/>
      <c r="G263" s="156"/>
      <c r="H263" s="156"/>
      <c r="I263" s="156"/>
      <c r="J263" s="156"/>
      <c r="K263" s="156"/>
      <c r="T263" s="710"/>
      <c r="U263" s="710"/>
      <c r="V263" s="710"/>
      <c r="W263" s="710"/>
      <c r="X263" s="710"/>
      <c r="Y263" s="710"/>
    </row>
    <row r="264" spans="2:25" s="26" customFormat="1" ht="15.75">
      <c r="B264" s="27"/>
      <c r="C264" s="168"/>
      <c r="D264" s="168"/>
      <c r="E264" s="156"/>
      <c r="F264" s="156"/>
      <c r="G264" s="156"/>
      <c r="H264" s="156"/>
      <c r="I264" s="156"/>
      <c r="J264" s="156"/>
      <c r="K264" s="156"/>
      <c r="T264" s="710"/>
      <c r="U264" s="710"/>
      <c r="V264" s="710"/>
      <c r="W264" s="710"/>
      <c r="X264" s="710"/>
      <c r="Y264" s="710"/>
    </row>
    <row r="265" spans="2:25" s="26" customFormat="1" ht="15.75">
      <c r="B265" s="27"/>
      <c r="C265" s="168"/>
      <c r="D265" s="168"/>
      <c r="E265" s="156"/>
      <c r="F265" s="156"/>
      <c r="G265" s="156"/>
      <c r="H265" s="156"/>
      <c r="I265" s="156"/>
      <c r="J265" s="156"/>
      <c r="K265" s="156"/>
      <c r="T265" s="710"/>
      <c r="U265" s="710"/>
      <c r="V265" s="710"/>
      <c r="W265" s="710"/>
      <c r="X265" s="710"/>
      <c r="Y265" s="710"/>
    </row>
    <row r="266" spans="2:25" s="26" customFormat="1" ht="15.75">
      <c r="B266" s="27"/>
      <c r="C266" s="168"/>
      <c r="D266" s="168"/>
      <c r="E266" s="156"/>
      <c r="F266" s="156"/>
      <c r="G266" s="156"/>
      <c r="H266" s="156"/>
      <c r="I266" s="156"/>
      <c r="J266" s="156"/>
      <c r="K266" s="156"/>
      <c r="T266" s="710"/>
      <c r="U266" s="710"/>
      <c r="V266" s="710"/>
      <c r="W266" s="710"/>
      <c r="X266" s="710"/>
      <c r="Y266" s="710"/>
    </row>
    <row r="267" spans="2:25" s="26" customFormat="1" ht="15.75">
      <c r="B267" s="27"/>
      <c r="C267" s="168"/>
      <c r="D267" s="168"/>
      <c r="E267" s="156"/>
      <c r="F267" s="156"/>
      <c r="G267" s="156"/>
      <c r="H267" s="156"/>
      <c r="I267" s="156"/>
      <c r="J267" s="156"/>
      <c r="K267" s="156"/>
      <c r="T267" s="710"/>
      <c r="U267" s="710"/>
      <c r="V267" s="710"/>
      <c r="W267" s="710"/>
      <c r="X267" s="710"/>
      <c r="Y267" s="710"/>
    </row>
    <row r="268" spans="2:25" s="26" customFormat="1" ht="15.75">
      <c r="B268" s="27"/>
      <c r="C268" s="168"/>
      <c r="D268" s="168"/>
      <c r="E268" s="156"/>
      <c r="F268" s="156"/>
      <c r="G268" s="156"/>
      <c r="H268" s="156"/>
      <c r="I268" s="156"/>
      <c r="J268" s="156"/>
      <c r="K268" s="156"/>
      <c r="T268" s="710"/>
      <c r="U268" s="710"/>
      <c r="V268" s="710"/>
      <c r="W268" s="710"/>
      <c r="X268" s="710"/>
      <c r="Y268" s="710"/>
    </row>
    <row r="269" spans="2:25" s="26" customFormat="1" ht="15.75">
      <c r="B269" s="27"/>
      <c r="C269" s="168"/>
      <c r="D269" s="168"/>
      <c r="E269" s="156"/>
      <c r="F269" s="156"/>
      <c r="G269" s="156"/>
      <c r="H269" s="156"/>
      <c r="I269" s="156"/>
      <c r="J269" s="156"/>
      <c r="K269" s="156"/>
      <c r="T269" s="710"/>
      <c r="U269" s="710"/>
      <c r="V269" s="710"/>
      <c r="W269" s="710"/>
      <c r="X269" s="710"/>
      <c r="Y269" s="710"/>
    </row>
    <row r="270" spans="2:25" s="26" customFormat="1" ht="15.75">
      <c r="B270" s="27"/>
      <c r="C270" s="168"/>
      <c r="D270" s="168"/>
      <c r="E270" s="156"/>
      <c r="F270" s="156"/>
      <c r="G270" s="156"/>
      <c r="H270" s="156"/>
      <c r="I270" s="156"/>
      <c r="J270" s="156"/>
      <c r="K270" s="156"/>
      <c r="T270" s="710"/>
      <c r="U270" s="710"/>
      <c r="V270" s="710"/>
      <c r="W270" s="710"/>
      <c r="X270" s="710"/>
      <c r="Y270" s="710"/>
    </row>
    <row r="271" spans="2:25" s="26" customFormat="1" ht="15.75">
      <c r="B271" s="27"/>
      <c r="C271" s="168"/>
      <c r="D271" s="168"/>
      <c r="E271" s="156"/>
      <c r="F271" s="156"/>
      <c r="G271" s="156"/>
      <c r="H271" s="156"/>
      <c r="I271" s="156"/>
      <c r="J271" s="156"/>
      <c r="K271" s="156"/>
      <c r="T271" s="710"/>
      <c r="U271" s="710"/>
      <c r="V271" s="710"/>
      <c r="W271" s="710"/>
      <c r="X271" s="710"/>
      <c r="Y271" s="710"/>
    </row>
    <row r="272" spans="2:25" s="26" customFormat="1" ht="15.75">
      <c r="B272" s="27"/>
      <c r="C272" s="168"/>
      <c r="D272" s="168"/>
      <c r="E272" s="156"/>
      <c r="F272" s="156"/>
      <c r="G272" s="156"/>
      <c r="H272" s="156"/>
      <c r="I272" s="156"/>
      <c r="J272" s="156"/>
      <c r="K272" s="156"/>
      <c r="T272" s="710"/>
      <c r="U272" s="710"/>
      <c r="V272" s="710"/>
      <c r="W272" s="710"/>
      <c r="X272" s="710"/>
      <c r="Y272" s="710"/>
    </row>
    <row r="273" spans="2:25" s="26" customFormat="1" ht="15.75">
      <c r="B273" s="27"/>
      <c r="C273" s="168"/>
      <c r="D273" s="168"/>
      <c r="E273" s="156"/>
      <c r="F273" s="156"/>
      <c r="G273" s="156"/>
      <c r="H273" s="156"/>
      <c r="I273" s="156"/>
      <c r="J273" s="156"/>
      <c r="K273" s="156"/>
      <c r="T273" s="710"/>
      <c r="U273" s="710"/>
      <c r="V273" s="710"/>
      <c r="W273" s="710"/>
      <c r="X273" s="710"/>
      <c r="Y273" s="710"/>
    </row>
    <row r="274" spans="2:25" s="26" customFormat="1" ht="15.75">
      <c r="B274" s="27"/>
      <c r="C274" s="168"/>
      <c r="D274" s="168"/>
      <c r="E274" s="156"/>
      <c r="F274" s="156"/>
      <c r="G274" s="156"/>
      <c r="H274" s="156"/>
      <c r="I274" s="156"/>
      <c r="J274" s="156"/>
      <c r="K274" s="156"/>
      <c r="T274" s="710"/>
      <c r="U274" s="710"/>
      <c r="V274" s="710"/>
      <c r="W274" s="710"/>
      <c r="X274" s="710"/>
      <c r="Y274" s="710"/>
    </row>
    <row r="275" spans="2:25" s="26" customFormat="1" ht="15.75">
      <c r="B275" s="27"/>
      <c r="C275" s="168"/>
      <c r="D275" s="168"/>
      <c r="E275" s="156"/>
      <c r="F275" s="156"/>
      <c r="G275" s="156"/>
      <c r="H275" s="156"/>
      <c r="I275" s="156"/>
      <c r="J275" s="156"/>
      <c r="K275" s="156"/>
      <c r="T275" s="710"/>
      <c r="U275" s="710"/>
      <c r="V275" s="710"/>
      <c r="W275" s="710"/>
      <c r="X275" s="710"/>
      <c r="Y275" s="710"/>
    </row>
    <row r="276" spans="2:25" s="26" customFormat="1" ht="15.75">
      <c r="B276" s="27"/>
      <c r="C276" s="168"/>
      <c r="D276" s="168"/>
      <c r="E276" s="156"/>
      <c r="F276" s="156"/>
      <c r="G276" s="156"/>
      <c r="H276" s="156"/>
      <c r="I276" s="156"/>
      <c r="J276" s="156"/>
      <c r="K276" s="156"/>
      <c r="T276" s="710"/>
      <c r="U276" s="710"/>
      <c r="V276" s="710"/>
      <c r="W276" s="710"/>
      <c r="X276" s="710"/>
      <c r="Y276" s="710"/>
    </row>
    <row r="277" spans="2:25" s="26" customFormat="1" ht="15.75">
      <c r="B277" s="27"/>
      <c r="C277" s="168"/>
      <c r="D277" s="168"/>
      <c r="E277" s="156"/>
      <c r="F277" s="156"/>
      <c r="G277" s="156"/>
      <c r="H277" s="156"/>
      <c r="I277" s="156"/>
      <c r="J277" s="156"/>
      <c r="K277" s="156"/>
      <c r="T277" s="710"/>
      <c r="U277" s="710"/>
      <c r="V277" s="710"/>
      <c r="W277" s="710"/>
      <c r="X277" s="710"/>
      <c r="Y277" s="710"/>
    </row>
    <row r="278" spans="2:25" s="26" customFormat="1" ht="15.75">
      <c r="B278" s="27"/>
      <c r="C278" s="168"/>
      <c r="D278" s="168"/>
      <c r="E278" s="156"/>
      <c r="F278" s="156"/>
      <c r="G278" s="156"/>
      <c r="H278" s="156"/>
      <c r="I278" s="156"/>
      <c r="J278" s="156"/>
      <c r="K278" s="156"/>
      <c r="T278" s="710"/>
      <c r="U278" s="710"/>
      <c r="V278" s="710"/>
      <c r="W278" s="710"/>
      <c r="X278" s="710"/>
      <c r="Y278" s="710"/>
    </row>
    <row r="279" spans="2:25" s="26" customFormat="1" ht="15.75">
      <c r="B279" s="27"/>
      <c r="C279" s="168"/>
      <c r="D279" s="168"/>
      <c r="E279" s="156"/>
      <c r="F279" s="156"/>
      <c r="G279" s="156"/>
      <c r="H279" s="156"/>
      <c r="I279" s="156"/>
      <c r="J279" s="156"/>
      <c r="K279" s="156"/>
      <c r="T279" s="710"/>
      <c r="U279" s="710"/>
      <c r="V279" s="710"/>
      <c r="W279" s="710"/>
      <c r="X279" s="710"/>
      <c r="Y279" s="710"/>
    </row>
    <row r="280" spans="2:25" s="26" customFormat="1" ht="15.75">
      <c r="B280" s="27"/>
      <c r="C280" s="168"/>
      <c r="D280" s="168"/>
      <c r="E280" s="156"/>
      <c r="F280" s="156"/>
      <c r="G280" s="156"/>
      <c r="H280" s="156"/>
      <c r="I280" s="156"/>
      <c r="J280" s="156"/>
      <c r="K280" s="156"/>
      <c r="T280" s="710"/>
      <c r="U280" s="710"/>
      <c r="V280" s="710"/>
      <c r="W280" s="710"/>
      <c r="X280" s="710"/>
      <c r="Y280" s="710"/>
    </row>
    <row r="281" spans="2:25" s="26" customFormat="1" ht="15.75">
      <c r="B281" s="27"/>
      <c r="C281" s="168"/>
      <c r="D281" s="168"/>
      <c r="E281" s="156"/>
      <c r="F281" s="156"/>
      <c r="G281" s="156"/>
      <c r="H281" s="156"/>
      <c r="I281" s="156"/>
      <c r="J281" s="156"/>
      <c r="K281" s="156"/>
      <c r="T281" s="710"/>
      <c r="U281" s="710"/>
      <c r="V281" s="710"/>
      <c r="W281" s="710"/>
      <c r="X281" s="710"/>
      <c r="Y281" s="710"/>
    </row>
    <row r="282" spans="2:25" s="26" customFormat="1" ht="15.75">
      <c r="B282" s="27"/>
      <c r="C282" s="168"/>
      <c r="D282" s="168"/>
      <c r="E282" s="156"/>
      <c r="F282" s="156"/>
      <c r="G282" s="156"/>
      <c r="H282" s="156"/>
      <c r="I282" s="156"/>
      <c r="J282" s="156"/>
      <c r="K282" s="156"/>
      <c r="T282" s="710"/>
      <c r="U282" s="710"/>
      <c r="V282" s="710"/>
      <c r="W282" s="710"/>
      <c r="X282" s="710"/>
      <c r="Y282" s="710"/>
    </row>
    <row r="283" spans="2:25" s="26" customFormat="1" ht="15.75">
      <c r="B283" s="27"/>
      <c r="C283" s="168"/>
      <c r="D283" s="168"/>
      <c r="E283" s="156"/>
      <c r="F283" s="156"/>
      <c r="G283" s="156"/>
      <c r="H283" s="156"/>
      <c r="I283" s="156"/>
      <c r="J283" s="156"/>
      <c r="K283" s="156"/>
      <c r="T283" s="710"/>
      <c r="U283" s="710"/>
      <c r="V283" s="710"/>
      <c r="W283" s="710"/>
      <c r="X283" s="710"/>
      <c r="Y283" s="710"/>
    </row>
    <row r="284" spans="2:25" s="26" customFormat="1" ht="15.75">
      <c r="B284" s="27"/>
      <c r="C284" s="168"/>
      <c r="D284" s="168"/>
      <c r="E284" s="156"/>
      <c r="F284" s="156"/>
      <c r="G284" s="156"/>
      <c r="H284" s="156"/>
      <c r="I284" s="156"/>
      <c r="J284" s="156"/>
      <c r="K284" s="156"/>
      <c r="T284" s="710"/>
      <c r="U284" s="710"/>
      <c r="V284" s="710"/>
      <c r="W284" s="710"/>
      <c r="X284" s="710"/>
      <c r="Y284" s="710"/>
    </row>
    <row r="285" spans="2:25" s="26" customFormat="1" ht="15.75">
      <c r="B285" s="27"/>
      <c r="C285" s="168"/>
      <c r="D285" s="168"/>
      <c r="E285" s="156"/>
      <c r="F285" s="156"/>
      <c r="G285" s="156"/>
      <c r="H285" s="156"/>
      <c r="I285" s="156"/>
      <c r="J285" s="156"/>
      <c r="K285" s="156"/>
      <c r="T285" s="710"/>
      <c r="U285" s="710"/>
      <c r="V285" s="710"/>
      <c r="W285" s="710"/>
      <c r="X285" s="710"/>
      <c r="Y285" s="710"/>
    </row>
    <row r="286" spans="2:25" s="26" customFormat="1" ht="15.75">
      <c r="B286" s="27"/>
      <c r="C286" s="168"/>
      <c r="D286" s="168"/>
      <c r="E286" s="156"/>
      <c r="F286" s="156"/>
      <c r="G286" s="156"/>
      <c r="H286" s="156"/>
      <c r="I286" s="156"/>
      <c r="J286" s="156"/>
      <c r="K286" s="156"/>
      <c r="T286" s="710"/>
      <c r="U286" s="710"/>
      <c r="V286" s="710"/>
      <c r="W286" s="710"/>
      <c r="X286" s="710"/>
      <c r="Y286" s="710"/>
    </row>
    <row r="287" spans="2:25" s="26" customFormat="1" ht="15.75">
      <c r="B287" s="27"/>
      <c r="C287" s="168"/>
      <c r="D287" s="168"/>
      <c r="E287" s="156"/>
      <c r="F287" s="156"/>
      <c r="G287" s="156"/>
      <c r="H287" s="156"/>
      <c r="I287" s="156"/>
      <c r="J287" s="156"/>
      <c r="K287" s="156"/>
      <c r="T287" s="710"/>
      <c r="U287" s="710"/>
      <c r="V287" s="710"/>
      <c r="W287" s="710"/>
      <c r="X287" s="710"/>
      <c r="Y287" s="710"/>
    </row>
    <row r="288" spans="2:25" s="26" customFormat="1" ht="15.75">
      <c r="B288" s="27"/>
      <c r="C288" s="168"/>
      <c r="D288" s="168"/>
      <c r="E288" s="156"/>
      <c r="F288" s="156"/>
      <c r="G288" s="156"/>
      <c r="H288" s="156"/>
      <c r="I288" s="156"/>
      <c r="J288" s="156"/>
      <c r="K288" s="156"/>
      <c r="T288" s="710"/>
      <c r="U288" s="710"/>
      <c r="V288" s="710"/>
      <c r="W288" s="710"/>
      <c r="X288" s="710"/>
      <c r="Y288" s="710"/>
    </row>
    <row r="289" spans="2:25" s="26" customFormat="1" ht="15.75">
      <c r="B289" s="27"/>
      <c r="C289" s="168"/>
      <c r="D289" s="168"/>
      <c r="E289" s="156"/>
      <c r="F289" s="156"/>
      <c r="G289" s="156"/>
      <c r="H289" s="156"/>
      <c r="I289" s="156"/>
      <c r="J289" s="156"/>
      <c r="K289" s="156"/>
      <c r="T289" s="710"/>
      <c r="U289" s="710"/>
      <c r="V289" s="710"/>
      <c r="W289" s="710"/>
      <c r="X289" s="710"/>
      <c r="Y289" s="710"/>
    </row>
    <row r="290" spans="2:25" s="26" customFormat="1" ht="15.75">
      <c r="B290" s="27"/>
      <c r="C290" s="168"/>
      <c r="D290" s="168"/>
      <c r="E290" s="156"/>
      <c r="F290" s="156"/>
      <c r="G290" s="156"/>
      <c r="H290" s="156"/>
      <c r="I290" s="156"/>
      <c r="J290" s="156"/>
      <c r="K290" s="156"/>
      <c r="T290" s="710"/>
      <c r="U290" s="710"/>
      <c r="V290" s="710"/>
      <c r="W290" s="710"/>
      <c r="X290" s="710"/>
      <c r="Y290" s="710"/>
    </row>
    <row r="291" spans="2:25" s="26" customFormat="1" ht="15.75">
      <c r="B291" s="27"/>
      <c r="C291" s="168"/>
      <c r="D291" s="168"/>
      <c r="E291" s="156"/>
      <c r="F291" s="156"/>
      <c r="G291" s="156"/>
      <c r="H291" s="156"/>
      <c r="I291" s="156"/>
      <c r="J291" s="156"/>
      <c r="K291" s="156"/>
      <c r="T291" s="710"/>
      <c r="U291" s="710"/>
      <c r="V291" s="710"/>
      <c r="W291" s="710"/>
      <c r="X291" s="710"/>
      <c r="Y291" s="710"/>
    </row>
    <row r="292" spans="2:25" s="26" customFormat="1" ht="15.75">
      <c r="B292" s="27"/>
      <c r="C292" s="168"/>
      <c r="D292" s="168"/>
      <c r="E292" s="156"/>
      <c r="F292" s="156"/>
      <c r="G292" s="156"/>
      <c r="H292" s="156"/>
      <c r="I292" s="156"/>
      <c r="J292" s="156"/>
      <c r="K292" s="156"/>
      <c r="T292" s="710"/>
      <c r="U292" s="710"/>
      <c r="V292" s="710"/>
      <c r="W292" s="710"/>
      <c r="X292" s="710"/>
      <c r="Y292" s="710"/>
    </row>
    <row r="293" spans="2:25" s="26" customFormat="1" ht="15.75">
      <c r="B293" s="27"/>
      <c r="C293" s="168"/>
      <c r="D293" s="168"/>
      <c r="E293" s="156"/>
      <c r="F293" s="156"/>
      <c r="G293" s="156"/>
      <c r="H293" s="156"/>
      <c r="I293" s="156"/>
      <c r="J293" s="156"/>
      <c r="K293" s="156"/>
      <c r="T293" s="710"/>
      <c r="U293" s="710"/>
      <c r="V293" s="710"/>
      <c r="W293" s="710"/>
      <c r="X293" s="710"/>
      <c r="Y293" s="710"/>
    </row>
  </sheetData>
  <mergeCells count="139">
    <mergeCell ref="A2:AF2"/>
    <mergeCell ref="AB72:AB74"/>
    <mergeCell ref="AC72:AC74"/>
    <mergeCell ref="AD72:AD74"/>
    <mergeCell ref="AE72:AE74"/>
    <mergeCell ref="AF72:AF74"/>
    <mergeCell ref="AC68:AC70"/>
    <mergeCell ref="AD68:AD70"/>
    <mergeCell ref="AE68:AE70"/>
    <mergeCell ref="AF68:AF70"/>
    <mergeCell ref="A72:A74"/>
    <mergeCell ref="E72:E74"/>
    <mergeCell ref="F72:F74"/>
    <mergeCell ref="G72:G74"/>
    <mergeCell ref="Z72:Z74"/>
    <mergeCell ref="AA72:AA74"/>
    <mergeCell ref="AA64:AA65"/>
    <mergeCell ref="AB64:AB65"/>
    <mergeCell ref="AF64:AF65"/>
    <mergeCell ref="A68:A70"/>
    <mergeCell ref="E68:E70"/>
    <mergeCell ref="F68:F70"/>
    <mergeCell ref="G68:G70"/>
    <mergeCell ref="Z68:Z70"/>
    <mergeCell ref="AA68:AA70"/>
    <mergeCell ref="AB68:AB70"/>
    <mergeCell ref="AD56:AD59"/>
    <mergeCell ref="AE56:AE59"/>
    <mergeCell ref="AF56:AF59"/>
    <mergeCell ref="E64:E65"/>
    <mergeCell ref="F64:F65"/>
    <mergeCell ref="G64:G65"/>
    <mergeCell ref="Z64:Z65"/>
    <mergeCell ref="AC64:AC65"/>
    <mergeCell ref="AD64:AD65"/>
    <mergeCell ref="AE64:AE65"/>
    <mergeCell ref="K64:K65"/>
    <mergeCell ref="L64:L65"/>
    <mergeCell ref="M64:M65"/>
    <mergeCell ref="AF53:AF54"/>
    <mergeCell ref="A56:A59"/>
    <mergeCell ref="E56:E59"/>
    <mergeCell ref="F56:F59"/>
    <mergeCell ref="G56:G59"/>
    <mergeCell ref="Z56:Z59"/>
    <mergeCell ref="AA56:AA59"/>
    <mergeCell ref="AB56:AB59"/>
    <mergeCell ref="AC56:AC59"/>
    <mergeCell ref="M53:M54"/>
    <mergeCell ref="Z53:Z54"/>
    <mergeCell ref="AA53:AA54"/>
    <mergeCell ref="AB53:AB54"/>
    <mergeCell ref="AC53:AC54"/>
    <mergeCell ref="AD53:AD54"/>
    <mergeCell ref="E53:E54"/>
    <mergeCell ref="F53:F54"/>
    <mergeCell ref="G53:G54"/>
    <mergeCell ref="H53:H54"/>
    <mergeCell ref="I53:I54"/>
    <mergeCell ref="J53:J54"/>
    <mergeCell ref="K53:K54"/>
    <mergeCell ref="L53:L54"/>
    <mergeCell ref="AE53:AE54"/>
    <mergeCell ref="AD37:AD38"/>
    <mergeCell ref="AE37:AE38"/>
    <mergeCell ref="AF37:AF38"/>
    <mergeCell ref="E44:E45"/>
    <mergeCell ref="F44:F45"/>
    <mergeCell ref="G44:G45"/>
    <mergeCell ref="Z44:Z45"/>
    <mergeCell ref="AA44:AA45"/>
    <mergeCell ref="AB44:AB45"/>
    <mergeCell ref="AF44:AF45"/>
    <mergeCell ref="A37:A38"/>
    <mergeCell ref="E37:E38"/>
    <mergeCell ref="F37:F38"/>
    <mergeCell ref="G37:G38"/>
    <mergeCell ref="Z37:Z38"/>
    <mergeCell ref="AA37:AA38"/>
    <mergeCell ref="AA27:AA29"/>
    <mergeCell ref="AB27:AB29"/>
    <mergeCell ref="AC27:AC29"/>
    <mergeCell ref="AB37:AB38"/>
    <mergeCell ref="AC37:AC38"/>
    <mergeCell ref="A27:A29"/>
    <mergeCell ref="E27:E29"/>
    <mergeCell ref="F27:F29"/>
    <mergeCell ref="G27:G29"/>
    <mergeCell ref="Z27:Z29"/>
    <mergeCell ref="A19:A22"/>
    <mergeCell ref="E19:E22"/>
    <mergeCell ref="F19:F22"/>
    <mergeCell ref="G19:G22"/>
    <mergeCell ref="Z19:Z22"/>
    <mergeCell ref="B17:B18"/>
    <mergeCell ref="C17:C18"/>
    <mergeCell ref="D17:D18"/>
    <mergeCell ref="H7:J7"/>
    <mergeCell ref="K7:L7"/>
    <mergeCell ref="Z7:AB7"/>
    <mergeCell ref="AA19:AA22"/>
    <mergeCell ref="N7:P7"/>
    <mergeCell ref="Q7:R7"/>
    <mergeCell ref="T7:V7"/>
    <mergeCell ref="W7:X7"/>
    <mergeCell ref="AC7:AD7"/>
    <mergeCell ref="AF6:AF8"/>
    <mergeCell ref="AD27:AD29"/>
    <mergeCell ref="AE27:AE29"/>
    <mergeCell ref="AF27:AF29"/>
    <mergeCell ref="AB19:AB22"/>
    <mergeCell ref="AC19:AC22"/>
    <mergeCell ref="AD19:AD22"/>
    <mergeCell ref="AE19:AE22"/>
    <mergeCell ref="AF19:AF22"/>
    <mergeCell ref="A5:G5"/>
    <mergeCell ref="AE5:AF5"/>
    <mergeCell ref="A11:A13"/>
    <mergeCell ref="E11:E13"/>
    <mergeCell ref="F11:F13"/>
    <mergeCell ref="G11:G13"/>
    <mergeCell ref="Z11:Z13"/>
    <mergeCell ref="AA11:AA13"/>
    <mergeCell ref="A6:A8"/>
    <mergeCell ref="B6:D6"/>
    <mergeCell ref="E6:G6"/>
    <mergeCell ref="H6:M6"/>
    <mergeCell ref="Z6:AE6"/>
    <mergeCell ref="B7:B8"/>
    <mergeCell ref="C7:D7"/>
    <mergeCell ref="E7:E8"/>
    <mergeCell ref="F7:G7"/>
    <mergeCell ref="AB11:AB13"/>
    <mergeCell ref="AC11:AC13"/>
    <mergeCell ref="AD11:AD13"/>
    <mergeCell ref="AE11:AE13"/>
    <mergeCell ref="AF11:AF13"/>
    <mergeCell ref="N6:S6"/>
    <mergeCell ref="T6:Y6"/>
  </mergeCells>
  <hyperlinks>
    <hyperlink ref="B6" r:id="rId1" tooltip="45/2019/QĐ-UBND" display="https://thuvienphapluat.vn/phap-luat/tim-van-ban.aspx?keyword=45/2019/Q%C4%90-UBND&amp;match=True&amp;area=2&amp;lan=1"/>
  </hyperlinks>
  <pageMargins left="0.70866141732283472" right="0.70866141732283472" top="0.74803149606299213" bottom="0.74803149606299213" header="0.31496062992125984" footer="0.31496062992125984"/>
  <pageSetup paperSize="9" scale="58"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2"/>
  <sheetViews>
    <sheetView view="pageBreakPreview" topLeftCell="A3" zoomScale="80" zoomScaleNormal="100" zoomScaleSheetLayoutView="80" workbookViewId="0">
      <selection activeCell="K6" sqref="K6:M6"/>
    </sheetView>
  </sheetViews>
  <sheetFormatPr defaultRowHeight="15"/>
  <cols>
    <col min="2" max="2" width="24.28515625" customWidth="1"/>
    <col min="3" max="7" width="21.42578125" customWidth="1"/>
    <col min="8" max="10" width="7.5703125" bestFit="1" customWidth="1"/>
    <col min="11" max="16" width="7.5703125" customWidth="1"/>
    <col min="17" max="17" width="10.28515625" customWidth="1"/>
    <col min="18" max="18" width="7.5703125" bestFit="1" customWidth="1"/>
    <col min="19" max="19" width="11.42578125" bestFit="1" customWidth="1"/>
    <col min="20" max="20" width="18.140625" customWidth="1"/>
  </cols>
  <sheetData>
    <row r="1" spans="1:37" hidden="1"/>
    <row r="2" spans="1:37" s="87" customFormat="1" ht="18.75" hidden="1">
      <c r="A2" s="820" t="s">
        <v>354</v>
      </c>
      <c r="B2" s="820"/>
      <c r="C2" s="820"/>
      <c r="D2" s="820"/>
      <c r="E2" s="820"/>
      <c r="F2" s="820"/>
      <c r="G2" s="820"/>
      <c r="H2" s="820"/>
      <c r="I2" s="820"/>
      <c r="J2" s="820"/>
      <c r="K2" s="820"/>
      <c r="L2" s="820"/>
      <c r="M2" s="820"/>
      <c r="N2" s="820"/>
      <c r="O2" s="820"/>
      <c r="P2" s="820"/>
      <c r="Q2" s="820"/>
      <c r="R2" s="820"/>
      <c r="S2" s="820"/>
      <c r="T2" s="820"/>
    </row>
    <row r="3" spans="1:37" s="87" customFormat="1" ht="18.75">
      <c r="A3" s="187"/>
      <c r="B3" s="187"/>
      <c r="C3" s="187"/>
      <c r="D3" s="187"/>
      <c r="E3" s="187"/>
      <c r="F3" s="187"/>
      <c r="G3" s="187"/>
      <c r="H3" s="187"/>
      <c r="I3" s="187"/>
      <c r="J3" s="187"/>
      <c r="K3" s="187"/>
      <c r="L3" s="187"/>
      <c r="M3" s="187"/>
      <c r="N3" s="187"/>
      <c r="O3" s="187"/>
      <c r="P3" s="187"/>
      <c r="Q3" s="187"/>
      <c r="R3" s="187"/>
      <c r="S3" s="187"/>
      <c r="T3" s="187"/>
    </row>
    <row r="4" spans="1:37" s="87" customFormat="1" ht="15.75">
      <c r="A4" s="86"/>
      <c r="B4" s="88"/>
      <c r="C4" s="89"/>
      <c r="D4" s="89"/>
      <c r="E4" s="88"/>
      <c r="F4" s="89"/>
      <c r="G4" s="89"/>
      <c r="H4" s="176"/>
      <c r="I4" s="176"/>
      <c r="J4" s="176"/>
      <c r="K4" s="176"/>
      <c r="L4" s="176"/>
      <c r="M4" s="176"/>
      <c r="N4" s="176"/>
      <c r="O4" s="176"/>
      <c r="P4" s="176"/>
      <c r="T4" s="86"/>
    </row>
    <row r="5" spans="1:37" s="104" customFormat="1" ht="15.75">
      <c r="A5" s="977" t="s">
        <v>292</v>
      </c>
      <c r="B5" s="977"/>
      <c r="C5" s="977"/>
      <c r="D5" s="977"/>
      <c r="E5" s="977"/>
      <c r="F5" s="977"/>
      <c r="G5" s="977"/>
      <c r="H5" s="977"/>
      <c r="I5" s="169"/>
      <c r="J5" s="169"/>
      <c r="K5" s="169"/>
      <c r="L5" s="169"/>
      <c r="M5" s="169"/>
      <c r="N5" s="169"/>
      <c r="O5" s="169"/>
      <c r="P5" s="169"/>
      <c r="Q5" s="169"/>
      <c r="R5" s="169"/>
      <c r="S5" s="169"/>
      <c r="T5" s="223" t="s">
        <v>776</v>
      </c>
      <c r="X5" s="106"/>
      <c r="Y5" s="106"/>
      <c r="Z5" s="106"/>
      <c r="AJ5" s="108"/>
      <c r="AK5" s="108"/>
    </row>
    <row r="6" spans="1:37" s="59" customFormat="1" ht="63" customHeight="1">
      <c r="A6" s="916" t="s">
        <v>11</v>
      </c>
      <c r="B6" s="914" t="s">
        <v>766</v>
      </c>
      <c r="C6" s="912" t="s">
        <v>1</v>
      </c>
      <c r="D6" s="913"/>
      <c r="E6" s="914" t="s">
        <v>765</v>
      </c>
      <c r="F6" s="912" t="s">
        <v>1</v>
      </c>
      <c r="G6" s="913"/>
      <c r="H6" s="908" t="s">
        <v>2063</v>
      </c>
      <c r="I6" s="909"/>
      <c r="J6" s="910"/>
      <c r="K6" s="918" t="s">
        <v>2061</v>
      </c>
      <c r="L6" s="918"/>
      <c r="M6" s="918"/>
      <c r="N6" s="918" t="s">
        <v>2062</v>
      </c>
      <c r="O6" s="918"/>
      <c r="P6" s="918"/>
      <c r="Q6" s="978" t="s">
        <v>2064</v>
      </c>
      <c r="R6" s="979"/>
      <c r="S6" s="980"/>
      <c r="T6" s="916" t="s">
        <v>2</v>
      </c>
      <c r="U6" s="104"/>
      <c r="V6" s="104"/>
      <c r="W6" s="104"/>
      <c r="X6" s="106"/>
      <c r="Y6" s="106"/>
      <c r="Z6" s="106"/>
      <c r="AA6" s="104"/>
      <c r="AB6" s="104"/>
      <c r="AC6" s="104"/>
      <c r="AD6" s="104"/>
      <c r="AE6" s="104"/>
      <c r="AF6" s="104"/>
      <c r="AG6" s="104"/>
      <c r="AH6" s="104"/>
      <c r="AI6" s="104"/>
      <c r="AJ6" s="108"/>
      <c r="AK6" s="108"/>
    </row>
    <row r="7" spans="1:37" s="59" customFormat="1" ht="68.25" customHeight="1">
      <c r="A7" s="917"/>
      <c r="B7" s="915"/>
      <c r="C7" s="97" t="s">
        <v>42</v>
      </c>
      <c r="D7" s="97" t="s">
        <v>4</v>
      </c>
      <c r="E7" s="915"/>
      <c r="F7" s="97" t="s">
        <v>42</v>
      </c>
      <c r="G7" s="97" t="s">
        <v>4</v>
      </c>
      <c r="H7" s="77" t="s">
        <v>5</v>
      </c>
      <c r="I7" s="77" t="s">
        <v>6</v>
      </c>
      <c r="J7" s="77" t="s">
        <v>7</v>
      </c>
      <c r="K7" s="77" t="s">
        <v>5</v>
      </c>
      <c r="L7" s="77" t="s">
        <v>6</v>
      </c>
      <c r="M7" s="77" t="s">
        <v>7</v>
      </c>
      <c r="N7" s="77" t="s">
        <v>5</v>
      </c>
      <c r="O7" s="77" t="s">
        <v>6</v>
      </c>
      <c r="P7" s="77" t="s">
        <v>7</v>
      </c>
      <c r="Q7" s="95" t="s">
        <v>5</v>
      </c>
      <c r="R7" s="95" t="s">
        <v>6</v>
      </c>
      <c r="S7" s="95" t="s">
        <v>7</v>
      </c>
      <c r="T7" s="917"/>
      <c r="U7" s="104"/>
      <c r="V7" s="104"/>
      <c r="W7" s="104"/>
      <c r="X7" s="106"/>
      <c r="Y7" s="106"/>
      <c r="Z7" s="106"/>
      <c r="AA7" s="104"/>
      <c r="AB7" s="104"/>
      <c r="AC7" s="104"/>
      <c r="AD7" s="104"/>
      <c r="AE7" s="104"/>
      <c r="AF7" s="104"/>
      <c r="AG7" s="104"/>
      <c r="AH7" s="104"/>
      <c r="AI7" s="104"/>
      <c r="AJ7" s="108"/>
      <c r="AK7" s="108"/>
    </row>
    <row r="8" spans="1:37" s="59" customFormat="1" ht="18.75" customHeight="1">
      <c r="A8" s="782">
        <v>1</v>
      </c>
      <c r="B8" s="782">
        <v>2</v>
      </c>
      <c r="C8" s="782">
        <v>3</v>
      </c>
      <c r="D8" s="782">
        <v>4</v>
      </c>
      <c r="E8" s="782">
        <v>5</v>
      </c>
      <c r="F8" s="782">
        <v>6</v>
      </c>
      <c r="G8" s="782">
        <v>7</v>
      </c>
      <c r="H8" s="782">
        <v>8</v>
      </c>
      <c r="I8" s="782">
        <v>9</v>
      </c>
      <c r="J8" s="782">
        <v>10</v>
      </c>
      <c r="K8" s="782">
        <v>11</v>
      </c>
      <c r="L8" s="782">
        <v>12</v>
      </c>
      <c r="M8" s="782">
        <v>13</v>
      </c>
      <c r="N8" s="782">
        <v>14</v>
      </c>
      <c r="O8" s="782">
        <v>15</v>
      </c>
      <c r="P8" s="782">
        <v>16</v>
      </c>
      <c r="Q8" s="782">
        <v>17</v>
      </c>
      <c r="R8" s="782">
        <v>18</v>
      </c>
      <c r="S8" s="782">
        <v>19</v>
      </c>
      <c r="T8" s="782">
        <v>20</v>
      </c>
      <c r="U8" s="104"/>
      <c r="V8" s="104"/>
      <c r="W8" s="104"/>
      <c r="X8" s="106"/>
      <c r="Y8" s="106"/>
      <c r="Z8" s="106"/>
      <c r="AA8" s="104"/>
      <c r="AB8" s="104"/>
      <c r="AC8" s="104"/>
      <c r="AD8" s="104"/>
      <c r="AE8" s="104"/>
      <c r="AF8" s="104"/>
      <c r="AG8" s="104"/>
      <c r="AH8" s="104"/>
      <c r="AI8" s="104"/>
      <c r="AJ8" s="108"/>
      <c r="AK8" s="108"/>
    </row>
    <row r="9" spans="1:37" s="104" customFormat="1" ht="47.25">
      <c r="A9" s="149" t="s">
        <v>387</v>
      </c>
      <c r="B9" s="164" t="s">
        <v>275</v>
      </c>
      <c r="C9" s="163"/>
      <c r="D9" s="163"/>
      <c r="E9" s="163" t="s">
        <v>43</v>
      </c>
      <c r="F9" s="163" t="s">
        <v>44</v>
      </c>
      <c r="G9" s="163" t="s">
        <v>45</v>
      </c>
      <c r="H9" s="162">
        <v>2100</v>
      </c>
      <c r="I9" s="162">
        <v>1680</v>
      </c>
      <c r="J9" s="162">
        <v>1260</v>
      </c>
      <c r="K9" s="149">
        <v>1.25</v>
      </c>
      <c r="L9" s="150">
        <v>1.2</v>
      </c>
      <c r="M9" s="149">
        <v>1.1499999999999999</v>
      </c>
      <c r="N9" s="162">
        <f>H9*K9</f>
        <v>2625</v>
      </c>
      <c r="O9" s="162">
        <f t="shared" ref="O9:P9" si="0">I9*L9</f>
        <v>2016</v>
      </c>
      <c r="P9" s="162">
        <f t="shared" si="0"/>
        <v>1449</v>
      </c>
      <c r="Q9" s="151">
        <v>2700</v>
      </c>
      <c r="R9" s="151">
        <v>2100</v>
      </c>
      <c r="S9" s="151">
        <v>1500</v>
      </c>
      <c r="T9" s="161" t="s">
        <v>276</v>
      </c>
      <c r="X9" s="106"/>
      <c r="Y9" s="106"/>
      <c r="Z9" s="106"/>
      <c r="AJ9" s="108"/>
      <c r="AK9" s="108"/>
    </row>
    <row r="10" spans="1:37" s="104" customFormat="1" ht="63" customHeight="1">
      <c r="A10" s="149" t="s">
        <v>386</v>
      </c>
      <c r="B10" s="164" t="s">
        <v>277</v>
      </c>
      <c r="C10" s="163"/>
      <c r="D10" s="163"/>
      <c r="E10" s="163" t="s">
        <v>62</v>
      </c>
      <c r="F10" s="163" t="s">
        <v>49</v>
      </c>
      <c r="G10" s="163" t="s">
        <v>44</v>
      </c>
      <c r="H10" s="162">
        <v>820</v>
      </c>
      <c r="I10" s="162"/>
      <c r="J10" s="162"/>
      <c r="K10" s="149">
        <v>1.25</v>
      </c>
      <c r="L10" s="150"/>
      <c r="M10" s="149"/>
      <c r="N10" s="162">
        <f t="shared" ref="N10:N15" si="1">H10*K10</f>
        <v>1025</v>
      </c>
      <c r="O10" s="162"/>
      <c r="P10" s="162"/>
      <c r="Q10" s="151">
        <v>1100</v>
      </c>
      <c r="R10" s="151"/>
      <c r="S10" s="151"/>
      <c r="T10" s="161" t="s">
        <v>276</v>
      </c>
      <c r="X10" s="106"/>
      <c r="Y10" s="106"/>
      <c r="Z10" s="106"/>
      <c r="AJ10" s="108"/>
      <c r="AK10" s="108"/>
    </row>
    <row r="11" spans="1:37" s="104" customFormat="1" ht="47.25">
      <c r="A11" s="149" t="s">
        <v>385</v>
      </c>
      <c r="B11" s="164" t="s">
        <v>277</v>
      </c>
      <c r="C11" s="163"/>
      <c r="D11" s="163" t="s">
        <v>388</v>
      </c>
      <c r="E11" s="163" t="s">
        <v>47</v>
      </c>
      <c r="F11" s="163" t="s">
        <v>48</v>
      </c>
      <c r="G11" s="163" t="s">
        <v>49</v>
      </c>
      <c r="H11" s="162">
        <v>820</v>
      </c>
      <c r="I11" s="162"/>
      <c r="J11" s="162"/>
      <c r="K11" s="149">
        <v>1.25</v>
      </c>
      <c r="L11" s="150"/>
      <c r="M11" s="149"/>
      <c r="N11" s="162">
        <f t="shared" si="1"/>
        <v>1025</v>
      </c>
      <c r="O11" s="162"/>
      <c r="P11" s="162"/>
      <c r="Q11" s="151">
        <v>1100</v>
      </c>
      <c r="R11" s="151"/>
      <c r="S11" s="151"/>
      <c r="T11" s="161" t="s">
        <v>276</v>
      </c>
      <c r="X11" s="106"/>
      <c r="Y11" s="106"/>
      <c r="Z11" s="106"/>
      <c r="AJ11" s="108"/>
      <c r="AK11" s="108"/>
    </row>
    <row r="12" spans="1:37" s="104" customFormat="1" ht="47.25">
      <c r="A12" s="149" t="s">
        <v>384</v>
      </c>
      <c r="B12" s="164" t="s">
        <v>278</v>
      </c>
      <c r="C12" s="163"/>
      <c r="D12" s="163"/>
      <c r="E12" s="163" t="s">
        <v>50</v>
      </c>
      <c r="F12" s="163" t="s">
        <v>51</v>
      </c>
      <c r="G12" s="163" t="s">
        <v>52</v>
      </c>
      <c r="H12" s="162">
        <v>1400</v>
      </c>
      <c r="I12" s="162">
        <v>1120</v>
      </c>
      <c r="J12" s="162">
        <v>840</v>
      </c>
      <c r="K12" s="149">
        <v>1.25</v>
      </c>
      <c r="L12" s="150">
        <v>1.2</v>
      </c>
      <c r="M12" s="149">
        <v>1.1499999999999999</v>
      </c>
      <c r="N12" s="162">
        <f t="shared" si="1"/>
        <v>1750</v>
      </c>
      <c r="O12" s="162">
        <f t="shared" ref="O12:O15" si="2">I12*L12</f>
        <v>1344</v>
      </c>
      <c r="P12" s="162">
        <f t="shared" ref="P12:P15" si="3">J12*M12</f>
        <v>965.99999999999989</v>
      </c>
      <c r="Q12" s="151">
        <v>1800</v>
      </c>
      <c r="R12" s="151">
        <v>1400</v>
      </c>
      <c r="S12" s="151">
        <v>990</v>
      </c>
      <c r="T12" s="161" t="s">
        <v>276</v>
      </c>
      <c r="X12" s="106"/>
      <c r="Y12" s="106"/>
      <c r="Z12" s="106"/>
      <c r="AJ12" s="108"/>
      <c r="AK12" s="108"/>
    </row>
    <row r="13" spans="1:37" s="104" customFormat="1" ht="15.75" customHeight="1">
      <c r="A13" s="149" t="s">
        <v>383</v>
      </c>
      <c r="B13" s="164" t="s">
        <v>277</v>
      </c>
      <c r="C13" s="163"/>
      <c r="D13" s="163"/>
      <c r="E13" s="163" t="s">
        <v>53</v>
      </c>
      <c r="F13" s="163" t="s">
        <v>48</v>
      </c>
      <c r="G13" s="163" t="s">
        <v>44</v>
      </c>
      <c r="H13" s="162">
        <v>820</v>
      </c>
      <c r="I13" s="162"/>
      <c r="J13" s="162"/>
      <c r="K13" s="149">
        <v>1.25</v>
      </c>
      <c r="L13" s="150">
        <v>1.2</v>
      </c>
      <c r="M13" s="149">
        <v>1.1499999999999999</v>
      </c>
      <c r="N13" s="162">
        <f t="shared" si="1"/>
        <v>1025</v>
      </c>
      <c r="O13" s="162"/>
      <c r="P13" s="162"/>
      <c r="Q13" s="151">
        <v>1100</v>
      </c>
      <c r="R13" s="151"/>
      <c r="S13" s="151"/>
      <c r="T13" s="161" t="s">
        <v>276</v>
      </c>
      <c r="X13" s="106"/>
      <c r="Y13" s="106"/>
      <c r="Z13" s="106"/>
      <c r="AJ13" s="108"/>
      <c r="AK13" s="108"/>
    </row>
    <row r="14" spans="1:37" s="104" customFormat="1" ht="47.25">
      <c r="A14" s="149" t="s">
        <v>382</v>
      </c>
      <c r="B14" s="164" t="s">
        <v>279</v>
      </c>
      <c r="C14" s="163"/>
      <c r="D14" s="163"/>
      <c r="E14" s="163" t="s">
        <v>54</v>
      </c>
      <c r="F14" s="163" t="s">
        <v>52</v>
      </c>
      <c r="G14" s="163" t="s">
        <v>55</v>
      </c>
      <c r="H14" s="162">
        <v>1100</v>
      </c>
      <c r="I14" s="162">
        <v>880</v>
      </c>
      <c r="J14" s="162">
        <v>660</v>
      </c>
      <c r="K14" s="149">
        <v>1.25</v>
      </c>
      <c r="L14" s="150">
        <v>1.2</v>
      </c>
      <c r="M14" s="149">
        <v>1.1499999999999999</v>
      </c>
      <c r="N14" s="162">
        <f t="shared" si="1"/>
        <v>1375</v>
      </c>
      <c r="O14" s="162">
        <f t="shared" si="2"/>
        <v>1056</v>
      </c>
      <c r="P14" s="162">
        <f t="shared" si="3"/>
        <v>758.99999999999989</v>
      </c>
      <c r="Q14" s="151">
        <v>1400</v>
      </c>
      <c r="R14" s="151">
        <v>1090</v>
      </c>
      <c r="S14" s="151">
        <v>780</v>
      </c>
      <c r="T14" s="161" t="s">
        <v>276</v>
      </c>
      <c r="X14" s="106"/>
      <c r="Y14" s="106"/>
      <c r="Z14" s="106"/>
      <c r="AJ14" s="108"/>
      <c r="AK14" s="108"/>
    </row>
    <row r="15" spans="1:37" s="104" customFormat="1" ht="47.25">
      <c r="A15" s="149" t="s">
        <v>381</v>
      </c>
      <c r="B15" s="164" t="s">
        <v>280</v>
      </c>
      <c r="C15" s="163"/>
      <c r="D15" s="163"/>
      <c r="E15" s="163" t="s">
        <v>56</v>
      </c>
      <c r="F15" s="163" t="s">
        <v>51</v>
      </c>
      <c r="G15" s="163" t="s">
        <v>57</v>
      </c>
      <c r="H15" s="162">
        <v>1140</v>
      </c>
      <c r="I15" s="162">
        <v>910</v>
      </c>
      <c r="J15" s="162">
        <v>680</v>
      </c>
      <c r="K15" s="149">
        <v>1.25</v>
      </c>
      <c r="L15" s="150">
        <v>1.2</v>
      </c>
      <c r="M15" s="149">
        <v>1.1499999999999999</v>
      </c>
      <c r="N15" s="162">
        <f t="shared" si="1"/>
        <v>1425</v>
      </c>
      <c r="O15" s="162">
        <f t="shared" si="2"/>
        <v>1092</v>
      </c>
      <c r="P15" s="162">
        <f t="shared" si="3"/>
        <v>781.99999999999989</v>
      </c>
      <c r="Q15" s="151">
        <v>1500</v>
      </c>
      <c r="R15" s="151">
        <v>1100</v>
      </c>
      <c r="S15" s="151">
        <v>800</v>
      </c>
      <c r="T15" s="161" t="s">
        <v>276</v>
      </c>
      <c r="X15" s="106"/>
      <c r="Y15" s="106"/>
      <c r="Z15" s="106"/>
      <c r="AJ15" s="108"/>
      <c r="AK15" s="108"/>
    </row>
    <row r="16" spans="1:37" s="104" customFormat="1" ht="15.75">
      <c r="A16" s="147"/>
      <c r="B16" s="148"/>
      <c r="C16" s="167"/>
      <c r="D16" s="167"/>
      <c r="E16" s="167"/>
      <c r="F16" s="167"/>
      <c r="G16" s="167"/>
      <c r="H16" s="152"/>
      <c r="I16" s="152"/>
      <c r="J16" s="152"/>
      <c r="K16" s="152"/>
      <c r="L16" s="152"/>
      <c r="M16" s="152"/>
      <c r="N16" s="152"/>
      <c r="O16" s="152"/>
      <c r="P16" s="152"/>
      <c r="Q16" s="147"/>
      <c r="R16" s="166"/>
      <c r="S16" s="147"/>
      <c r="T16" s="166"/>
      <c r="X16" s="106"/>
      <c r="Y16" s="106"/>
      <c r="Z16" s="106"/>
      <c r="AJ16" s="108"/>
      <c r="AK16" s="108"/>
    </row>
    <row r="17" spans="2:17" s="26" customFormat="1" ht="15.75">
      <c r="B17" s="27"/>
      <c r="C17" s="168"/>
      <c r="D17" s="168"/>
      <c r="E17" s="156"/>
      <c r="F17" s="156"/>
      <c r="G17" s="156"/>
      <c r="H17" s="156"/>
      <c r="I17" s="156"/>
      <c r="J17" s="156"/>
      <c r="K17" s="156"/>
      <c r="L17" s="156"/>
      <c r="M17" s="156"/>
      <c r="N17" s="156"/>
      <c r="O17" s="156"/>
      <c r="P17" s="156"/>
      <c r="Q17" s="156"/>
    </row>
    <row r="18" spans="2:17" s="26" customFormat="1" ht="15.75">
      <c r="B18" s="27"/>
      <c r="C18" s="168"/>
      <c r="D18" s="168"/>
      <c r="E18" s="156"/>
      <c r="F18" s="156"/>
      <c r="G18" s="156"/>
      <c r="H18" s="156"/>
      <c r="I18" s="156"/>
      <c r="J18" s="156"/>
      <c r="K18" s="156"/>
      <c r="L18" s="156"/>
      <c r="M18" s="156"/>
      <c r="N18" s="156"/>
      <c r="O18" s="156"/>
      <c r="P18" s="156"/>
      <c r="Q18" s="156"/>
    </row>
    <row r="19" spans="2:17" s="26" customFormat="1" ht="15.75">
      <c r="B19" s="27"/>
      <c r="C19" s="168"/>
      <c r="D19" s="168"/>
      <c r="E19" s="156"/>
      <c r="F19" s="156"/>
      <c r="G19" s="156"/>
      <c r="H19" s="156"/>
      <c r="I19" s="156"/>
      <c r="J19" s="156"/>
      <c r="K19" s="156"/>
      <c r="L19" s="156"/>
      <c r="M19" s="156"/>
      <c r="N19" s="156"/>
      <c r="O19" s="156"/>
      <c r="P19" s="156"/>
      <c r="Q19" s="156"/>
    </row>
    <row r="20" spans="2:17" s="26" customFormat="1" ht="15.75">
      <c r="B20" s="27"/>
      <c r="C20" s="168"/>
      <c r="D20" s="168"/>
      <c r="E20" s="156"/>
      <c r="F20" s="156"/>
      <c r="G20" s="156"/>
      <c r="H20" s="156"/>
      <c r="I20" s="156"/>
      <c r="J20" s="156"/>
      <c r="K20" s="156"/>
      <c r="L20" s="156"/>
      <c r="M20" s="156"/>
      <c r="N20" s="156"/>
      <c r="O20" s="156"/>
      <c r="P20" s="156"/>
      <c r="Q20" s="156"/>
    </row>
    <row r="21" spans="2:17" s="26" customFormat="1" ht="15.75">
      <c r="B21" s="27"/>
      <c r="C21" s="168"/>
      <c r="D21" s="168"/>
      <c r="E21" s="156"/>
      <c r="F21" s="156"/>
      <c r="G21" s="156"/>
      <c r="H21" s="156"/>
      <c r="I21" s="156"/>
      <c r="J21" s="156"/>
      <c r="K21" s="156"/>
      <c r="L21" s="156"/>
      <c r="M21" s="156"/>
      <c r="N21" s="156"/>
      <c r="O21" s="156"/>
      <c r="P21" s="156"/>
      <c r="Q21" s="156"/>
    </row>
    <row r="22" spans="2:17" s="26" customFormat="1" ht="15.75">
      <c r="B22" s="27"/>
      <c r="C22" s="168"/>
      <c r="D22" s="168"/>
      <c r="E22" s="156"/>
      <c r="F22" s="156"/>
      <c r="G22" s="156"/>
      <c r="H22" s="156"/>
      <c r="I22" s="156"/>
      <c r="J22" s="156"/>
      <c r="K22" s="156"/>
      <c r="L22" s="156"/>
      <c r="M22" s="156"/>
      <c r="N22" s="156"/>
      <c r="O22" s="156"/>
      <c r="P22" s="156"/>
      <c r="Q22" s="156"/>
    </row>
    <row r="23" spans="2:17" s="26" customFormat="1" ht="15.75">
      <c r="B23" s="27"/>
      <c r="C23" s="168"/>
      <c r="D23" s="168"/>
      <c r="E23" s="156"/>
      <c r="F23" s="156"/>
      <c r="G23" s="156"/>
      <c r="H23" s="156"/>
      <c r="I23" s="156"/>
      <c r="J23" s="156"/>
      <c r="K23" s="156"/>
      <c r="L23" s="156"/>
      <c r="M23" s="156"/>
      <c r="N23" s="156"/>
      <c r="O23" s="156"/>
      <c r="P23" s="156"/>
      <c r="Q23" s="156"/>
    </row>
    <row r="24" spans="2:17" s="26" customFormat="1" ht="15.75">
      <c r="B24" s="27"/>
      <c r="C24" s="168"/>
      <c r="D24" s="168"/>
      <c r="E24" s="156"/>
      <c r="F24" s="156"/>
      <c r="G24" s="156"/>
      <c r="H24" s="156"/>
      <c r="I24" s="156"/>
      <c r="J24" s="156"/>
      <c r="K24" s="156"/>
      <c r="L24" s="156"/>
      <c r="M24" s="156"/>
      <c r="N24" s="156"/>
      <c r="O24" s="156"/>
      <c r="P24" s="156"/>
      <c r="Q24" s="156"/>
    </row>
    <row r="25" spans="2:17" s="26" customFormat="1" ht="15.75">
      <c r="B25" s="27"/>
      <c r="C25" s="168"/>
      <c r="D25" s="168"/>
      <c r="E25" s="156"/>
      <c r="F25" s="156"/>
      <c r="G25" s="156"/>
      <c r="H25" s="156"/>
      <c r="I25" s="156"/>
      <c r="J25" s="156"/>
      <c r="K25" s="156"/>
      <c r="L25" s="156"/>
      <c r="M25" s="156"/>
      <c r="N25" s="156"/>
      <c r="O25" s="156"/>
      <c r="P25" s="156"/>
      <c r="Q25" s="156"/>
    </row>
    <row r="26" spans="2:17" s="26" customFormat="1" ht="15.75">
      <c r="B26" s="27"/>
      <c r="C26" s="168"/>
      <c r="D26" s="168"/>
      <c r="E26" s="156"/>
      <c r="F26" s="156"/>
      <c r="G26" s="156"/>
      <c r="H26" s="156"/>
      <c r="I26" s="156"/>
      <c r="J26" s="156"/>
      <c r="K26" s="156"/>
      <c r="L26" s="156"/>
      <c r="M26" s="156"/>
      <c r="N26" s="156"/>
      <c r="O26" s="156"/>
      <c r="P26" s="156"/>
      <c r="Q26" s="156"/>
    </row>
    <row r="27" spans="2:17" s="26" customFormat="1" ht="15.75">
      <c r="B27" s="27"/>
      <c r="C27" s="168"/>
      <c r="D27" s="168"/>
      <c r="E27" s="156"/>
      <c r="F27" s="156"/>
      <c r="G27" s="156"/>
      <c r="H27" s="156"/>
      <c r="I27" s="156"/>
      <c r="J27" s="156"/>
      <c r="K27" s="156"/>
      <c r="L27" s="156"/>
      <c r="M27" s="156"/>
      <c r="N27" s="156"/>
      <c r="O27" s="156"/>
      <c r="P27" s="156"/>
      <c r="Q27" s="156"/>
    </row>
    <row r="28" spans="2:17" s="26" customFormat="1" ht="15.75">
      <c r="B28" s="27"/>
      <c r="C28" s="168"/>
      <c r="D28" s="168"/>
      <c r="E28" s="156"/>
      <c r="F28" s="156"/>
      <c r="G28" s="156"/>
      <c r="H28" s="156"/>
      <c r="I28" s="156"/>
      <c r="J28" s="156"/>
      <c r="K28" s="156"/>
      <c r="L28" s="156"/>
      <c r="M28" s="156"/>
      <c r="N28" s="156"/>
      <c r="O28" s="156"/>
      <c r="P28" s="156"/>
      <c r="Q28" s="156"/>
    </row>
    <row r="29" spans="2:17" s="26" customFormat="1" ht="15.75">
      <c r="B29" s="27"/>
      <c r="C29" s="168"/>
      <c r="D29" s="168"/>
      <c r="E29" s="156"/>
      <c r="F29" s="156"/>
      <c r="G29" s="156"/>
      <c r="H29" s="156"/>
      <c r="I29" s="156"/>
      <c r="J29" s="156"/>
      <c r="K29" s="156"/>
      <c r="L29" s="156"/>
      <c r="M29" s="156"/>
      <c r="N29" s="156"/>
      <c r="O29" s="156"/>
      <c r="P29" s="156"/>
      <c r="Q29" s="156"/>
    </row>
    <row r="30" spans="2:17" s="26" customFormat="1" ht="15.75">
      <c r="B30" s="27"/>
      <c r="C30" s="168"/>
      <c r="D30" s="168"/>
      <c r="E30" s="156"/>
      <c r="F30" s="156"/>
      <c r="G30" s="156"/>
      <c r="H30" s="156"/>
      <c r="I30" s="156"/>
      <c r="J30" s="156"/>
      <c r="K30" s="156"/>
      <c r="L30" s="156"/>
      <c r="M30" s="156"/>
      <c r="N30" s="156"/>
      <c r="O30" s="156"/>
      <c r="P30" s="156"/>
      <c r="Q30" s="156"/>
    </row>
    <row r="31" spans="2:17" s="26" customFormat="1" ht="15.75">
      <c r="B31" s="27"/>
      <c r="C31" s="168"/>
      <c r="D31" s="168"/>
      <c r="E31" s="156"/>
      <c r="F31" s="156"/>
      <c r="G31" s="156"/>
      <c r="H31" s="156"/>
      <c r="I31" s="156"/>
      <c r="J31" s="156"/>
      <c r="K31" s="156"/>
      <c r="L31" s="156"/>
      <c r="M31" s="156"/>
      <c r="N31" s="156"/>
      <c r="O31" s="156"/>
      <c r="P31" s="156"/>
      <c r="Q31" s="156"/>
    </row>
    <row r="32" spans="2:17" s="26" customFormat="1" ht="15.75">
      <c r="B32" s="27"/>
      <c r="C32" s="168"/>
      <c r="D32" s="168"/>
      <c r="E32" s="156"/>
      <c r="F32" s="156"/>
      <c r="G32" s="156"/>
      <c r="H32" s="156"/>
      <c r="I32" s="156"/>
      <c r="J32" s="156"/>
      <c r="K32" s="156"/>
      <c r="L32" s="156"/>
      <c r="M32" s="156"/>
      <c r="N32" s="156"/>
      <c r="O32" s="156"/>
      <c r="P32" s="156"/>
      <c r="Q32" s="156"/>
    </row>
    <row r="33" spans="2:17" s="26" customFormat="1" ht="15.75">
      <c r="B33" s="27"/>
      <c r="C33" s="168"/>
      <c r="D33" s="168"/>
      <c r="E33" s="156"/>
      <c r="F33" s="156"/>
      <c r="G33" s="156"/>
      <c r="H33" s="156"/>
      <c r="I33" s="156"/>
      <c r="J33" s="156"/>
      <c r="K33" s="156"/>
      <c r="L33" s="156"/>
      <c r="M33" s="156"/>
      <c r="N33" s="156"/>
      <c r="O33" s="156"/>
      <c r="P33" s="156"/>
      <c r="Q33" s="156"/>
    </row>
    <row r="34" spans="2:17" s="26" customFormat="1" ht="15.75">
      <c r="B34" s="27"/>
      <c r="C34" s="168"/>
      <c r="D34" s="168"/>
      <c r="E34" s="156"/>
      <c r="F34" s="156"/>
      <c r="G34" s="156"/>
      <c r="H34" s="156"/>
      <c r="I34" s="156"/>
      <c r="J34" s="156"/>
      <c r="K34" s="156"/>
      <c r="L34" s="156"/>
      <c r="M34" s="156"/>
      <c r="N34" s="156"/>
      <c r="O34" s="156"/>
      <c r="P34" s="156"/>
      <c r="Q34" s="156"/>
    </row>
    <row r="35" spans="2:17" s="26" customFormat="1" ht="15.75">
      <c r="B35" s="27"/>
      <c r="C35" s="168"/>
      <c r="D35" s="168"/>
      <c r="E35" s="156"/>
      <c r="F35" s="156"/>
      <c r="G35" s="156"/>
      <c r="H35" s="156"/>
      <c r="I35" s="156"/>
      <c r="J35" s="156"/>
      <c r="K35" s="156"/>
      <c r="L35" s="156"/>
      <c r="M35" s="156"/>
      <c r="N35" s="156"/>
      <c r="O35" s="156"/>
      <c r="P35" s="156"/>
      <c r="Q35" s="156"/>
    </row>
    <row r="36" spans="2:17" s="26" customFormat="1" ht="15.75">
      <c r="B36" s="27"/>
      <c r="C36" s="168"/>
      <c r="D36" s="168"/>
      <c r="E36" s="156"/>
      <c r="F36" s="156"/>
      <c r="G36" s="156"/>
      <c r="H36" s="156"/>
      <c r="I36" s="156"/>
      <c r="J36" s="156"/>
      <c r="K36" s="156"/>
      <c r="L36" s="156"/>
      <c r="M36" s="156"/>
      <c r="N36" s="156"/>
      <c r="O36" s="156"/>
      <c r="P36" s="156"/>
      <c r="Q36" s="156"/>
    </row>
    <row r="37" spans="2:17" s="26" customFormat="1" ht="15.75">
      <c r="B37" s="27"/>
      <c r="C37" s="168"/>
      <c r="D37" s="168"/>
      <c r="E37" s="156"/>
      <c r="F37" s="156"/>
      <c r="G37" s="156"/>
      <c r="H37" s="156"/>
      <c r="I37" s="156"/>
      <c r="J37" s="156"/>
      <c r="K37" s="156"/>
      <c r="L37" s="156"/>
      <c r="M37" s="156"/>
      <c r="N37" s="156"/>
      <c r="O37" s="156"/>
      <c r="P37" s="156"/>
      <c r="Q37" s="156"/>
    </row>
    <row r="38" spans="2:17" s="26" customFormat="1" ht="15.75">
      <c r="B38" s="27"/>
      <c r="C38" s="168"/>
      <c r="D38" s="168"/>
      <c r="E38" s="156"/>
      <c r="F38" s="156"/>
      <c r="G38" s="156"/>
      <c r="H38" s="156"/>
      <c r="I38" s="156"/>
      <c r="J38" s="156"/>
      <c r="K38" s="156"/>
      <c r="L38" s="156"/>
      <c r="M38" s="156"/>
      <c r="N38" s="156"/>
      <c r="O38" s="156"/>
      <c r="P38" s="156"/>
      <c r="Q38" s="156"/>
    </row>
    <row r="39" spans="2:17" s="26" customFormat="1" ht="15.75">
      <c r="B39" s="27"/>
      <c r="C39" s="168"/>
      <c r="D39" s="168"/>
      <c r="E39" s="156"/>
      <c r="F39" s="156"/>
      <c r="G39" s="156"/>
      <c r="H39" s="156"/>
      <c r="I39" s="156"/>
      <c r="J39" s="156"/>
      <c r="K39" s="156"/>
      <c r="L39" s="156"/>
      <c r="M39" s="156"/>
      <c r="N39" s="156"/>
      <c r="O39" s="156"/>
      <c r="P39" s="156"/>
      <c r="Q39" s="156"/>
    </row>
    <row r="40" spans="2:17" s="26" customFormat="1" ht="15.75">
      <c r="B40" s="27"/>
      <c r="C40" s="168"/>
      <c r="D40" s="168"/>
      <c r="E40" s="156"/>
      <c r="F40" s="156"/>
      <c r="G40" s="156"/>
      <c r="H40" s="156"/>
      <c r="I40" s="156"/>
      <c r="J40" s="156"/>
      <c r="K40" s="156"/>
      <c r="L40" s="156"/>
      <c r="M40" s="156"/>
      <c r="N40" s="156"/>
      <c r="O40" s="156"/>
      <c r="P40" s="156"/>
      <c r="Q40" s="156"/>
    </row>
    <row r="41" spans="2:17" s="26" customFormat="1" ht="15.75">
      <c r="B41" s="27"/>
      <c r="C41" s="168"/>
      <c r="D41" s="168"/>
      <c r="E41" s="156"/>
      <c r="F41" s="156"/>
      <c r="G41" s="156"/>
      <c r="H41" s="156"/>
      <c r="I41" s="156"/>
      <c r="J41" s="156"/>
      <c r="K41" s="156"/>
      <c r="L41" s="156"/>
      <c r="M41" s="156"/>
      <c r="N41" s="156"/>
      <c r="O41" s="156"/>
      <c r="P41" s="156"/>
      <c r="Q41" s="156"/>
    </row>
    <row r="42" spans="2:17" s="26" customFormat="1" ht="15.75">
      <c r="B42" s="27"/>
      <c r="C42" s="168"/>
      <c r="D42" s="168"/>
      <c r="E42" s="156"/>
      <c r="F42" s="156"/>
      <c r="G42" s="156"/>
      <c r="H42" s="156"/>
      <c r="I42" s="156"/>
      <c r="J42" s="156"/>
      <c r="K42" s="156"/>
      <c r="L42" s="156"/>
      <c r="M42" s="156"/>
      <c r="N42" s="156"/>
      <c r="O42" s="156"/>
      <c r="P42" s="156"/>
      <c r="Q42" s="156"/>
    </row>
    <row r="43" spans="2:17" s="26" customFormat="1" ht="15.75">
      <c r="B43" s="27"/>
      <c r="C43" s="168"/>
      <c r="D43" s="168"/>
      <c r="E43" s="156"/>
      <c r="F43" s="156"/>
      <c r="G43" s="156"/>
      <c r="H43" s="156"/>
      <c r="I43" s="156"/>
      <c r="J43" s="156"/>
      <c r="K43" s="156"/>
      <c r="L43" s="156"/>
      <c r="M43" s="156"/>
      <c r="N43" s="156"/>
      <c r="O43" s="156"/>
      <c r="P43" s="156"/>
      <c r="Q43" s="156"/>
    </row>
    <row r="44" spans="2:17" s="26" customFormat="1" ht="15.75">
      <c r="B44" s="27"/>
      <c r="C44" s="168"/>
      <c r="D44" s="168"/>
      <c r="E44" s="156"/>
      <c r="F44" s="156"/>
      <c r="G44" s="156"/>
      <c r="H44" s="156"/>
      <c r="I44" s="156"/>
      <c r="J44" s="156"/>
      <c r="K44" s="156"/>
      <c r="L44" s="156"/>
      <c r="M44" s="156"/>
      <c r="N44" s="156"/>
      <c r="O44" s="156"/>
      <c r="P44" s="156"/>
      <c r="Q44" s="156"/>
    </row>
    <row r="45" spans="2:17" s="26" customFormat="1" ht="15.75">
      <c r="B45" s="27"/>
      <c r="C45" s="168"/>
      <c r="D45" s="168"/>
      <c r="E45" s="156"/>
      <c r="F45" s="156"/>
      <c r="G45" s="156"/>
      <c r="H45" s="156"/>
      <c r="I45" s="156"/>
      <c r="J45" s="156"/>
      <c r="K45" s="156"/>
      <c r="L45" s="156"/>
      <c r="M45" s="156"/>
      <c r="N45" s="156"/>
      <c r="O45" s="156"/>
      <c r="P45" s="156"/>
      <c r="Q45" s="156"/>
    </row>
    <row r="46" spans="2:17" s="26" customFormat="1" ht="15.75">
      <c r="B46" s="27"/>
      <c r="C46" s="168"/>
      <c r="D46" s="168"/>
      <c r="E46" s="156"/>
      <c r="F46" s="156"/>
      <c r="G46" s="156"/>
      <c r="H46" s="156"/>
      <c r="I46" s="156"/>
      <c r="J46" s="156"/>
      <c r="K46" s="156"/>
      <c r="L46" s="156"/>
      <c r="M46" s="156"/>
      <c r="N46" s="156"/>
      <c r="O46" s="156"/>
      <c r="P46" s="156"/>
      <c r="Q46" s="156"/>
    </row>
    <row r="47" spans="2:17" s="26" customFormat="1" ht="15.75">
      <c r="B47" s="27"/>
      <c r="C47" s="168"/>
      <c r="D47" s="168"/>
      <c r="E47" s="156"/>
      <c r="F47" s="156"/>
      <c r="G47" s="156"/>
      <c r="H47" s="156"/>
      <c r="I47" s="156"/>
      <c r="J47" s="156"/>
      <c r="K47" s="156"/>
      <c r="L47" s="156"/>
      <c r="M47" s="156"/>
      <c r="N47" s="156"/>
      <c r="O47" s="156"/>
      <c r="P47" s="156"/>
      <c r="Q47" s="156"/>
    </row>
    <row r="48" spans="2:17" s="26" customFormat="1" ht="15.75">
      <c r="B48" s="27"/>
      <c r="C48" s="168"/>
      <c r="D48" s="168"/>
      <c r="E48" s="156"/>
      <c r="F48" s="156"/>
      <c r="G48" s="156"/>
      <c r="H48" s="156"/>
      <c r="I48" s="156"/>
      <c r="J48" s="156"/>
      <c r="K48" s="156"/>
      <c r="L48" s="156"/>
      <c r="M48" s="156"/>
      <c r="N48" s="156"/>
      <c r="O48" s="156"/>
      <c r="P48" s="156"/>
      <c r="Q48" s="156"/>
    </row>
    <row r="49" spans="2:17" s="26" customFormat="1" ht="15.75">
      <c r="B49" s="27"/>
      <c r="C49" s="168"/>
      <c r="D49" s="168"/>
      <c r="E49" s="156"/>
      <c r="F49" s="156"/>
      <c r="G49" s="156"/>
      <c r="H49" s="156"/>
      <c r="I49" s="156"/>
      <c r="J49" s="156"/>
      <c r="K49" s="156"/>
      <c r="L49" s="156"/>
      <c r="M49" s="156"/>
      <c r="N49" s="156"/>
      <c r="O49" s="156"/>
      <c r="P49" s="156"/>
      <c r="Q49" s="156"/>
    </row>
    <row r="50" spans="2:17" s="26" customFormat="1" ht="15.75">
      <c r="B50" s="27"/>
      <c r="C50" s="168"/>
      <c r="D50" s="168"/>
      <c r="E50" s="156"/>
      <c r="F50" s="156"/>
      <c r="G50" s="156"/>
      <c r="H50" s="156"/>
      <c r="I50" s="156"/>
      <c r="J50" s="156"/>
      <c r="K50" s="156"/>
      <c r="L50" s="156"/>
      <c r="M50" s="156"/>
      <c r="N50" s="156"/>
      <c r="O50" s="156"/>
      <c r="P50" s="156"/>
      <c r="Q50" s="156"/>
    </row>
    <row r="51" spans="2:17" s="26" customFormat="1" ht="15.75">
      <c r="B51" s="27"/>
      <c r="C51" s="168"/>
      <c r="D51" s="168"/>
      <c r="E51" s="156"/>
      <c r="F51" s="156"/>
      <c r="G51" s="156"/>
      <c r="H51" s="156"/>
      <c r="I51" s="156"/>
      <c r="J51" s="156"/>
      <c r="K51" s="156"/>
      <c r="L51" s="156"/>
      <c r="M51" s="156"/>
      <c r="N51" s="156"/>
      <c r="O51" s="156"/>
      <c r="P51" s="156"/>
      <c r="Q51" s="156"/>
    </row>
    <row r="52" spans="2:17" s="26" customFormat="1" ht="15.75">
      <c r="B52" s="27"/>
      <c r="C52" s="168"/>
      <c r="D52" s="168"/>
      <c r="E52" s="156"/>
      <c r="F52" s="156"/>
      <c r="G52" s="156"/>
      <c r="H52" s="156"/>
      <c r="I52" s="156"/>
      <c r="J52" s="156"/>
      <c r="K52" s="156"/>
      <c r="L52" s="156"/>
      <c r="M52" s="156"/>
      <c r="N52" s="156"/>
      <c r="O52" s="156"/>
      <c r="P52" s="156"/>
      <c r="Q52" s="156"/>
    </row>
    <row r="53" spans="2:17" s="26" customFormat="1" ht="15.75">
      <c r="B53" s="27"/>
      <c r="C53" s="168"/>
      <c r="D53" s="168"/>
      <c r="E53" s="156"/>
      <c r="F53" s="156"/>
      <c r="G53" s="156"/>
      <c r="H53" s="156"/>
      <c r="I53" s="156"/>
      <c r="J53" s="156"/>
      <c r="K53" s="156"/>
      <c r="L53" s="156"/>
      <c r="M53" s="156"/>
      <c r="N53" s="156"/>
      <c r="O53" s="156"/>
      <c r="P53" s="156"/>
      <c r="Q53" s="156"/>
    </row>
    <row r="54" spans="2:17" s="26" customFormat="1" ht="15.75">
      <c r="B54" s="27"/>
      <c r="C54" s="168"/>
      <c r="D54" s="168"/>
      <c r="E54" s="156"/>
      <c r="F54" s="156"/>
      <c r="G54" s="156"/>
      <c r="H54" s="156"/>
      <c r="I54" s="156"/>
      <c r="J54" s="156"/>
      <c r="K54" s="156"/>
      <c r="L54" s="156"/>
      <c r="M54" s="156"/>
      <c r="N54" s="156"/>
      <c r="O54" s="156"/>
      <c r="P54" s="156"/>
      <c r="Q54" s="156"/>
    </row>
    <row r="55" spans="2:17" s="26" customFormat="1" ht="15.75">
      <c r="B55" s="27"/>
      <c r="C55" s="168"/>
      <c r="D55" s="168"/>
      <c r="E55" s="156"/>
      <c r="F55" s="156"/>
      <c r="G55" s="156"/>
      <c r="H55" s="156"/>
      <c r="I55" s="156"/>
      <c r="J55" s="156"/>
      <c r="K55" s="156"/>
      <c r="L55" s="156"/>
      <c r="M55" s="156"/>
      <c r="N55" s="156"/>
      <c r="O55" s="156"/>
      <c r="P55" s="156"/>
      <c r="Q55" s="156"/>
    </row>
    <row r="56" spans="2:17" s="26" customFormat="1" ht="15.75">
      <c r="B56" s="27"/>
      <c r="C56" s="168"/>
      <c r="D56" s="168"/>
      <c r="E56" s="156"/>
      <c r="F56" s="156"/>
      <c r="G56" s="156"/>
      <c r="H56" s="156"/>
      <c r="I56" s="156"/>
      <c r="J56" s="156"/>
      <c r="K56" s="156"/>
      <c r="L56" s="156"/>
      <c r="M56" s="156"/>
      <c r="N56" s="156"/>
      <c r="O56" s="156"/>
      <c r="P56" s="156"/>
      <c r="Q56" s="156"/>
    </row>
    <row r="57" spans="2:17" s="26" customFormat="1" ht="15.75">
      <c r="B57" s="27"/>
      <c r="C57" s="168"/>
      <c r="D57" s="168"/>
      <c r="E57" s="156"/>
      <c r="F57" s="156"/>
      <c r="G57" s="156"/>
      <c r="H57" s="156"/>
      <c r="I57" s="156"/>
      <c r="J57" s="156"/>
      <c r="K57" s="156"/>
      <c r="L57" s="156"/>
      <c r="M57" s="156"/>
      <c r="N57" s="156"/>
      <c r="O57" s="156"/>
      <c r="P57" s="156"/>
      <c r="Q57" s="156"/>
    </row>
    <row r="58" spans="2:17" s="26" customFormat="1" ht="15.75">
      <c r="B58" s="27"/>
      <c r="C58" s="168"/>
      <c r="D58" s="168"/>
      <c r="E58" s="156"/>
      <c r="F58" s="156"/>
      <c r="G58" s="156"/>
      <c r="H58" s="156"/>
      <c r="I58" s="156"/>
      <c r="J58" s="156"/>
      <c r="K58" s="156"/>
      <c r="L58" s="156"/>
      <c r="M58" s="156"/>
      <c r="N58" s="156"/>
      <c r="O58" s="156"/>
      <c r="P58" s="156"/>
      <c r="Q58" s="156"/>
    </row>
    <row r="59" spans="2:17" s="26" customFormat="1" ht="15.75">
      <c r="B59" s="27"/>
      <c r="C59" s="168"/>
      <c r="D59" s="168"/>
      <c r="E59" s="156"/>
      <c r="F59" s="156"/>
      <c r="G59" s="156"/>
      <c r="H59" s="156"/>
      <c r="I59" s="156"/>
      <c r="J59" s="156"/>
      <c r="K59" s="156"/>
      <c r="L59" s="156"/>
      <c r="M59" s="156"/>
      <c r="N59" s="156"/>
      <c r="O59" s="156"/>
      <c r="P59" s="156"/>
      <c r="Q59" s="156"/>
    </row>
    <row r="60" spans="2:17" s="26" customFormat="1" ht="15.75">
      <c r="B60" s="27"/>
      <c r="C60" s="168"/>
      <c r="D60" s="168"/>
      <c r="E60" s="156"/>
      <c r="F60" s="156"/>
      <c r="G60" s="156"/>
      <c r="H60" s="156"/>
      <c r="I60" s="156"/>
      <c r="J60" s="156"/>
      <c r="K60" s="156"/>
      <c r="L60" s="156"/>
      <c r="M60" s="156"/>
      <c r="N60" s="156"/>
      <c r="O60" s="156"/>
      <c r="P60" s="156"/>
      <c r="Q60" s="156"/>
    </row>
    <row r="61" spans="2:17" s="26" customFormat="1" ht="15.75">
      <c r="B61" s="27"/>
      <c r="C61" s="168"/>
      <c r="D61" s="168"/>
      <c r="E61" s="156"/>
      <c r="F61" s="156"/>
      <c r="G61" s="156"/>
      <c r="H61" s="156"/>
      <c r="I61" s="156"/>
      <c r="J61" s="156"/>
      <c r="K61" s="156"/>
      <c r="L61" s="156"/>
      <c r="M61" s="156"/>
      <c r="N61" s="156"/>
      <c r="O61" s="156"/>
      <c r="P61" s="156"/>
      <c r="Q61" s="156"/>
    </row>
    <row r="62" spans="2:17" s="26" customFormat="1" ht="15.75">
      <c r="B62" s="27"/>
      <c r="C62" s="168"/>
      <c r="D62" s="168"/>
      <c r="E62" s="156"/>
      <c r="F62" s="156"/>
      <c r="G62" s="156"/>
      <c r="H62" s="156"/>
      <c r="I62" s="156"/>
      <c r="J62" s="156"/>
      <c r="K62" s="156"/>
      <c r="L62" s="156"/>
      <c r="M62" s="156"/>
      <c r="N62" s="156"/>
      <c r="O62" s="156"/>
      <c r="P62" s="156"/>
      <c r="Q62" s="156"/>
    </row>
    <row r="63" spans="2:17" s="26" customFormat="1" ht="15.75">
      <c r="B63" s="27"/>
      <c r="C63" s="168"/>
      <c r="D63" s="168"/>
      <c r="E63" s="156"/>
      <c r="F63" s="156"/>
      <c r="G63" s="156"/>
      <c r="H63" s="156"/>
      <c r="I63" s="156"/>
      <c r="J63" s="156"/>
      <c r="K63" s="156"/>
      <c r="L63" s="156"/>
      <c r="M63" s="156"/>
      <c r="N63" s="156"/>
      <c r="O63" s="156"/>
      <c r="P63" s="156"/>
      <c r="Q63" s="156"/>
    </row>
    <row r="64" spans="2:17" s="26" customFormat="1" ht="15.75">
      <c r="B64" s="27"/>
      <c r="C64" s="168"/>
      <c r="D64" s="168"/>
      <c r="E64" s="156"/>
      <c r="F64" s="156"/>
      <c r="G64" s="156"/>
      <c r="H64" s="156"/>
      <c r="I64" s="156"/>
      <c r="J64" s="156"/>
      <c r="K64" s="156"/>
      <c r="L64" s="156"/>
      <c r="M64" s="156"/>
      <c r="N64" s="156"/>
      <c r="O64" s="156"/>
      <c r="P64" s="156"/>
      <c r="Q64" s="156"/>
    </row>
    <row r="65" spans="2:17" s="26" customFormat="1" ht="15.75">
      <c r="B65" s="27"/>
      <c r="C65" s="168"/>
      <c r="D65" s="168"/>
      <c r="E65" s="156"/>
      <c r="F65" s="156"/>
      <c r="G65" s="156"/>
      <c r="H65" s="156"/>
      <c r="I65" s="156"/>
      <c r="J65" s="156"/>
      <c r="K65" s="156"/>
      <c r="L65" s="156"/>
      <c r="M65" s="156"/>
      <c r="N65" s="156"/>
      <c r="O65" s="156"/>
      <c r="P65" s="156"/>
      <c r="Q65" s="156"/>
    </row>
    <row r="66" spans="2:17" s="26" customFormat="1" ht="15.75">
      <c r="B66" s="27"/>
      <c r="C66" s="168"/>
      <c r="D66" s="168"/>
      <c r="E66" s="156"/>
      <c r="F66" s="156"/>
      <c r="G66" s="156"/>
      <c r="H66" s="156"/>
      <c r="I66" s="156"/>
      <c r="J66" s="156"/>
      <c r="K66" s="156"/>
      <c r="L66" s="156"/>
      <c r="M66" s="156"/>
      <c r="N66" s="156"/>
      <c r="O66" s="156"/>
      <c r="P66" s="156"/>
      <c r="Q66" s="156"/>
    </row>
    <row r="67" spans="2:17" s="26" customFormat="1" ht="15.75">
      <c r="B67" s="27"/>
      <c r="C67" s="168"/>
      <c r="D67" s="168"/>
      <c r="E67" s="156"/>
      <c r="F67" s="156"/>
      <c r="G67" s="156"/>
      <c r="H67" s="156"/>
      <c r="I67" s="156"/>
      <c r="J67" s="156"/>
      <c r="K67" s="156"/>
      <c r="L67" s="156"/>
      <c r="M67" s="156"/>
      <c r="N67" s="156"/>
      <c r="O67" s="156"/>
      <c r="P67" s="156"/>
      <c r="Q67" s="156"/>
    </row>
    <row r="68" spans="2:17" s="26" customFormat="1" ht="15.75">
      <c r="B68" s="27"/>
      <c r="C68" s="168"/>
      <c r="D68" s="168"/>
      <c r="E68" s="156"/>
      <c r="F68" s="156"/>
      <c r="G68" s="156"/>
      <c r="H68" s="156"/>
      <c r="I68" s="156"/>
      <c r="J68" s="156"/>
      <c r="K68" s="156"/>
      <c r="L68" s="156"/>
      <c r="M68" s="156"/>
      <c r="N68" s="156"/>
      <c r="O68" s="156"/>
      <c r="P68" s="156"/>
      <c r="Q68" s="156"/>
    </row>
    <row r="69" spans="2:17" s="26" customFormat="1" ht="15.75">
      <c r="B69" s="27"/>
      <c r="C69" s="168"/>
      <c r="D69" s="168"/>
      <c r="E69" s="156"/>
      <c r="F69" s="156"/>
      <c r="G69" s="156"/>
      <c r="H69" s="156"/>
      <c r="I69" s="156"/>
      <c r="J69" s="156"/>
      <c r="K69" s="156"/>
      <c r="L69" s="156"/>
      <c r="M69" s="156"/>
      <c r="N69" s="156"/>
      <c r="O69" s="156"/>
      <c r="P69" s="156"/>
      <c r="Q69" s="156"/>
    </row>
    <row r="70" spans="2:17" s="26" customFormat="1" ht="15.75">
      <c r="B70" s="27"/>
      <c r="C70" s="168"/>
      <c r="D70" s="168"/>
      <c r="E70" s="156"/>
      <c r="F70" s="156"/>
      <c r="G70" s="156"/>
      <c r="H70" s="156"/>
      <c r="I70" s="156"/>
      <c r="J70" s="156"/>
      <c r="K70" s="156"/>
      <c r="L70" s="156"/>
      <c r="M70" s="156"/>
      <c r="N70" s="156"/>
      <c r="O70" s="156"/>
      <c r="P70" s="156"/>
      <c r="Q70" s="156"/>
    </row>
    <row r="71" spans="2:17" s="26" customFormat="1" ht="15.75">
      <c r="B71" s="27"/>
      <c r="C71" s="168"/>
      <c r="D71" s="168"/>
      <c r="E71" s="156"/>
      <c r="F71" s="156"/>
      <c r="G71" s="156"/>
      <c r="H71" s="156"/>
      <c r="I71" s="156"/>
      <c r="J71" s="156"/>
      <c r="K71" s="156"/>
      <c r="L71" s="156"/>
      <c r="M71" s="156"/>
      <c r="N71" s="156"/>
      <c r="O71" s="156"/>
      <c r="P71" s="156"/>
      <c r="Q71" s="156"/>
    </row>
    <row r="72" spans="2:17" s="26" customFormat="1" ht="15.75">
      <c r="B72" s="27"/>
      <c r="C72" s="168"/>
      <c r="D72" s="168"/>
      <c r="E72" s="156"/>
      <c r="F72" s="156"/>
      <c r="G72" s="156"/>
      <c r="H72" s="156"/>
      <c r="I72" s="156"/>
      <c r="J72" s="156"/>
      <c r="K72" s="156"/>
      <c r="L72" s="156"/>
      <c r="M72" s="156"/>
      <c r="N72" s="156"/>
      <c r="O72" s="156"/>
      <c r="P72" s="156"/>
      <c r="Q72" s="156"/>
    </row>
    <row r="73" spans="2:17" s="26" customFormat="1" ht="15.75">
      <c r="B73" s="27"/>
      <c r="C73" s="168"/>
      <c r="D73" s="168"/>
      <c r="E73" s="156"/>
      <c r="F73" s="156"/>
      <c r="G73" s="156"/>
      <c r="H73" s="156"/>
      <c r="I73" s="156"/>
      <c r="J73" s="156"/>
      <c r="K73" s="156"/>
      <c r="L73" s="156"/>
      <c r="M73" s="156"/>
      <c r="N73" s="156"/>
      <c r="O73" s="156"/>
      <c r="P73" s="156"/>
      <c r="Q73" s="156"/>
    </row>
    <row r="74" spans="2:17" s="26" customFormat="1" ht="15.75">
      <c r="B74" s="27"/>
      <c r="C74" s="168"/>
      <c r="D74" s="168"/>
      <c r="E74" s="156"/>
      <c r="F74" s="156"/>
      <c r="G74" s="156"/>
      <c r="H74" s="156"/>
      <c r="I74" s="156"/>
      <c r="J74" s="156"/>
      <c r="K74" s="156"/>
      <c r="L74" s="156"/>
      <c r="M74" s="156"/>
      <c r="N74" s="156"/>
      <c r="O74" s="156"/>
      <c r="P74" s="156"/>
      <c r="Q74" s="156"/>
    </row>
    <row r="75" spans="2:17" s="26" customFormat="1" ht="15.75">
      <c r="B75" s="27"/>
      <c r="C75" s="168"/>
      <c r="D75" s="168"/>
      <c r="E75" s="156"/>
      <c r="F75" s="156"/>
      <c r="G75" s="156"/>
      <c r="H75" s="156"/>
      <c r="I75" s="156"/>
      <c r="J75" s="156"/>
      <c r="K75" s="156"/>
      <c r="L75" s="156"/>
      <c r="M75" s="156"/>
      <c r="N75" s="156"/>
      <c r="O75" s="156"/>
      <c r="P75" s="156"/>
      <c r="Q75" s="156"/>
    </row>
    <row r="76" spans="2:17" s="26" customFormat="1" ht="15.75">
      <c r="B76" s="27"/>
      <c r="C76" s="168"/>
      <c r="D76" s="168"/>
      <c r="E76" s="156"/>
      <c r="F76" s="156"/>
      <c r="G76" s="156"/>
      <c r="H76" s="156"/>
      <c r="I76" s="156"/>
      <c r="J76" s="156"/>
      <c r="K76" s="156"/>
      <c r="L76" s="156"/>
      <c r="M76" s="156"/>
      <c r="N76" s="156"/>
      <c r="O76" s="156"/>
      <c r="P76" s="156"/>
      <c r="Q76" s="156"/>
    </row>
    <row r="77" spans="2:17" s="26" customFormat="1" ht="15.75">
      <c r="B77" s="27"/>
      <c r="C77" s="168"/>
      <c r="D77" s="168"/>
      <c r="E77" s="156"/>
      <c r="F77" s="156"/>
      <c r="G77" s="156"/>
      <c r="H77" s="156"/>
      <c r="I77" s="156"/>
      <c r="J77" s="156"/>
      <c r="K77" s="156"/>
      <c r="L77" s="156"/>
      <c r="M77" s="156"/>
      <c r="N77" s="156"/>
      <c r="O77" s="156"/>
      <c r="P77" s="156"/>
      <c r="Q77" s="156"/>
    </row>
    <row r="78" spans="2:17" s="26" customFormat="1" ht="15.75">
      <c r="B78" s="27"/>
      <c r="C78" s="168"/>
      <c r="D78" s="168"/>
      <c r="E78" s="156"/>
      <c r="F78" s="156"/>
      <c r="G78" s="156"/>
      <c r="H78" s="156"/>
      <c r="I78" s="156"/>
      <c r="J78" s="156"/>
      <c r="K78" s="156"/>
      <c r="L78" s="156"/>
      <c r="M78" s="156"/>
      <c r="N78" s="156"/>
      <c r="O78" s="156"/>
      <c r="P78" s="156"/>
      <c r="Q78" s="156"/>
    </row>
    <row r="79" spans="2:17" s="26" customFormat="1" ht="15.75">
      <c r="B79" s="27"/>
      <c r="C79" s="168"/>
      <c r="D79" s="168"/>
      <c r="E79" s="156"/>
      <c r="F79" s="156"/>
      <c r="G79" s="156"/>
      <c r="H79" s="156"/>
      <c r="I79" s="156"/>
      <c r="J79" s="156"/>
      <c r="K79" s="156"/>
      <c r="L79" s="156"/>
      <c r="M79" s="156"/>
      <c r="N79" s="156"/>
      <c r="O79" s="156"/>
      <c r="P79" s="156"/>
      <c r="Q79" s="156"/>
    </row>
    <row r="80" spans="2:17" s="26" customFormat="1" ht="15.75">
      <c r="B80" s="27"/>
      <c r="C80" s="168"/>
      <c r="D80" s="168"/>
      <c r="E80" s="156"/>
      <c r="F80" s="156"/>
      <c r="G80" s="156"/>
      <c r="H80" s="156"/>
      <c r="I80" s="156"/>
      <c r="J80" s="156"/>
      <c r="K80" s="156"/>
      <c r="L80" s="156"/>
      <c r="M80" s="156"/>
      <c r="N80" s="156"/>
      <c r="O80" s="156"/>
      <c r="P80" s="156"/>
      <c r="Q80" s="156"/>
    </row>
    <row r="81" spans="2:17" s="26" customFormat="1" ht="15.75">
      <c r="B81" s="27"/>
      <c r="C81" s="168"/>
      <c r="D81" s="168"/>
      <c r="E81" s="156"/>
      <c r="F81" s="156"/>
      <c r="G81" s="156"/>
      <c r="H81" s="156"/>
      <c r="I81" s="156"/>
      <c r="J81" s="156"/>
      <c r="K81" s="156"/>
      <c r="L81" s="156"/>
      <c r="M81" s="156"/>
      <c r="N81" s="156"/>
      <c r="O81" s="156"/>
      <c r="P81" s="156"/>
      <c r="Q81" s="156"/>
    </row>
    <row r="82" spans="2:17" s="26" customFormat="1" ht="15.75">
      <c r="B82" s="27"/>
      <c r="C82" s="168"/>
      <c r="D82" s="168"/>
      <c r="E82" s="156"/>
      <c r="F82" s="156"/>
      <c r="G82" s="156"/>
      <c r="H82" s="156"/>
      <c r="I82" s="156"/>
      <c r="J82" s="156"/>
      <c r="K82" s="156"/>
      <c r="L82" s="156"/>
      <c r="M82" s="156"/>
      <c r="N82" s="156"/>
      <c r="O82" s="156"/>
      <c r="P82" s="156"/>
      <c r="Q82" s="156"/>
    </row>
    <row r="83" spans="2:17" s="26" customFormat="1" ht="15.75">
      <c r="B83" s="27"/>
      <c r="C83" s="168"/>
      <c r="D83" s="168"/>
      <c r="E83" s="156"/>
      <c r="F83" s="156"/>
      <c r="G83" s="156"/>
      <c r="H83" s="156"/>
      <c r="I83" s="156"/>
      <c r="J83" s="156"/>
      <c r="K83" s="156"/>
      <c r="L83" s="156"/>
      <c r="M83" s="156"/>
      <c r="N83" s="156"/>
      <c r="O83" s="156"/>
      <c r="P83" s="156"/>
      <c r="Q83" s="156"/>
    </row>
    <row r="84" spans="2:17" s="26" customFormat="1" ht="15.75">
      <c r="B84" s="27"/>
      <c r="C84" s="168"/>
      <c r="D84" s="168"/>
      <c r="E84" s="156"/>
      <c r="F84" s="156"/>
      <c r="G84" s="156"/>
      <c r="H84" s="156"/>
      <c r="I84" s="156"/>
      <c r="J84" s="156"/>
      <c r="K84" s="156"/>
      <c r="L84" s="156"/>
      <c r="M84" s="156"/>
      <c r="N84" s="156"/>
      <c r="O84" s="156"/>
      <c r="P84" s="156"/>
      <c r="Q84" s="156"/>
    </row>
    <row r="85" spans="2:17" s="26" customFormat="1" ht="15.75">
      <c r="B85" s="27"/>
      <c r="C85" s="168"/>
      <c r="D85" s="168"/>
      <c r="E85" s="156"/>
      <c r="F85" s="156"/>
      <c r="G85" s="156"/>
      <c r="H85" s="156"/>
      <c r="I85" s="156"/>
      <c r="J85" s="156"/>
      <c r="K85" s="156"/>
      <c r="L85" s="156"/>
      <c r="M85" s="156"/>
      <c r="N85" s="156"/>
      <c r="O85" s="156"/>
      <c r="P85" s="156"/>
      <c r="Q85" s="156"/>
    </row>
    <row r="86" spans="2:17" s="26" customFormat="1" ht="15.75">
      <c r="B86" s="27"/>
      <c r="C86" s="168"/>
      <c r="D86" s="168"/>
      <c r="E86" s="156"/>
      <c r="F86" s="156"/>
      <c r="G86" s="156"/>
      <c r="H86" s="156"/>
      <c r="I86" s="156"/>
      <c r="J86" s="156"/>
      <c r="K86" s="156"/>
      <c r="L86" s="156"/>
      <c r="M86" s="156"/>
      <c r="N86" s="156"/>
      <c r="O86" s="156"/>
      <c r="P86" s="156"/>
      <c r="Q86" s="156"/>
    </row>
    <row r="87" spans="2:17" s="26" customFormat="1" ht="15.75">
      <c r="B87" s="27"/>
      <c r="C87" s="168"/>
      <c r="D87" s="168"/>
      <c r="E87" s="156"/>
      <c r="F87" s="156"/>
      <c r="G87" s="156"/>
      <c r="H87" s="156"/>
      <c r="I87" s="156"/>
      <c r="J87" s="156"/>
      <c r="K87" s="156"/>
      <c r="L87" s="156"/>
      <c r="M87" s="156"/>
      <c r="N87" s="156"/>
      <c r="O87" s="156"/>
      <c r="P87" s="156"/>
      <c r="Q87" s="156"/>
    </row>
    <row r="88" spans="2:17" s="26" customFormat="1" ht="15.75">
      <c r="B88" s="27"/>
      <c r="C88" s="168"/>
      <c r="D88" s="168"/>
      <c r="E88" s="156"/>
      <c r="F88" s="156"/>
      <c r="G88" s="156"/>
      <c r="H88" s="156"/>
      <c r="I88" s="156"/>
      <c r="J88" s="156"/>
      <c r="K88" s="156"/>
      <c r="L88" s="156"/>
      <c r="M88" s="156"/>
      <c r="N88" s="156"/>
      <c r="O88" s="156"/>
      <c r="P88" s="156"/>
      <c r="Q88" s="156"/>
    </row>
    <row r="89" spans="2:17" s="26" customFormat="1" ht="15.75">
      <c r="B89" s="27"/>
      <c r="C89" s="168"/>
      <c r="D89" s="168"/>
      <c r="E89" s="156"/>
      <c r="F89" s="156"/>
      <c r="G89" s="156"/>
      <c r="H89" s="156"/>
      <c r="I89" s="156"/>
      <c r="J89" s="156"/>
      <c r="K89" s="156"/>
      <c r="L89" s="156"/>
      <c r="M89" s="156"/>
      <c r="N89" s="156"/>
      <c r="O89" s="156"/>
      <c r="P89" s="156"/>
      <c r="Q89" s="156"/>
    </row>
    <row r="90" spans="2:17" s="26" customFormat="1" ht="15.75">
      <c r="B90" s="27"/>
      <c r="C90" s="168"/>
      <c r="D90" s="168"/>
      <c r="E90" s="156"/>
      <c r="F90" s="156"/>
      <c r="G90" s="156"/>
      <c r="H90" s="156"/>
      <c r="I90" s="156"/>
      <c r="J90" s="156"/>
      <c r="K90" s="156"/>
      <c r="L90" s="156"/>
      <c r="M90" s="156"/>
      <c r="N90" s="156"/>
      <c r="O90" s="156"/>
      <c r="P90" s="156"/>
      <c r="Q90" s="156"/>
    </row>
    <row r="91" spans="2:17" s="26" customFormat="1" ht="15.75">
      <c r="B91" s="27"/>
      <c r="C91" s="168"/>
      <c r="D91" s="168"/>
      <c r="E91" s="156"/>
      <c r="F91" s="156"/>
      <c r="G91" s="156"/>
      <c r="H91" s="156"/>
      <c r="I91" s="156"/>
      <c r="J91" s="156"/>
      <c r="K91" s="156"/>
      <c r="L91" s="156"/>
      <c r="M91" s="156"/>
      <c r="N91" s="156"/>
      <c r="O91" s="156"/>
      <c r="P91" s="156"/>
      <c r="Q91" s="156"/>
    </row>
    <row r="92" spans="2:17" s="26" customFormat="1" ht="15.75">
      <c r="B92" s="27"/>
      <c r="C92" s="168"/>
      <c r="D92" s="168"/>
      <c r="E92" s="156"/>
      <c r="F92" s="156"/>
      <c r="G92" s="156"/>
      <c r="H92" s="156"/>
      <c r="I92" s="156"/>
      <c r="J92" s="156"/>
      <c r="K92" s="156"/>
      <c r="L92" s="156"/>
      <c r="M92" s="156"/>
      <c r="N92" s="156"/>
      <c r="O92" s="156"/>
      <c r="P92" s="156"/>
      <c r="Q92" s="156"/>
    </row>
    <row r="93" spans="2:17" s="26" customFormat="1" ht="15.75">
      <c r="B93" s="27"/>
      <c r="C93" s="168"/>
      <c r="D93" s="168"/>
      <c r="E93" s="156"/>
      <c r="F93" s="156"/>
      <c r="G93" s="156"/>
      <c r="H93" s="156"/>
      <c r="I93" s="156"/>
      <c r="J93" s="156"/>
      <c r="K93" s="156"/>
      <c r="L93" s="156"/>
      <c r="M93" s="156"/>
      <c r="N93" s="156"/>
      <c r="O93" s="156"/>
      <c r="P93" s="156"/>
      <c r="Q93" s="156"/>
    </row>
    <row r="94" spans="2:17" s="26" customFormat="1" ht="15.75">
      <c r="B94" s="27"/>
      <c r="C94" s="168"/>
      <c r="D94" s="168"/>
      <c r="E94" s="156"/>
      <c r="F94" s="156"/>
      <c r="G94" s="156"/>
      <c r="H94" s="156"/>
      <c r="I94" s="156"/>
      <c r="J94" s="156"/>
      <c r="K94" s="156"/>
      <c r="L94" s="156"/>
      <c r="M94" s="156"/>
      <c r="N94" s="156"/>
      <c r="O94" s="156"/>
      <c r="P94" s="156"/>
      <c r="Q94" s="156"/>
    </row>
    <row r="95" spans="2:17" s="26" customFormat="1" ht="15.75">
      <c r="B95" s="27"/>
      <c r="C95" s="168"/>
      <c r="D95" s="168"/>
      <c r="E95" s="156"/>
      <c r="F95" s="156"/>
      <c r="G95" s="156"/>
      <c r="H95" s="156"/>
      <c r="I95" s="156"/>
      <c r="J95" s="156"/>
      <c r="K95" s="156"/>
      <c r="L95" s="156"/>
      <c r="M95" s="156"/>
      <c r="N95" s="156"/>
      <c r="O95" s="156"/>
      <c r="P95" s="156"/>
      <c r="Q95" s="156"/>
    </row>
    <row r="96" spans="2:17" s="26" customFormat="1" ht="15.75">
      <c r="B96" s="27"/>
      <c r="C96" s="168"/>
      <c r="D96" s="168"/>
      <c r="E96" s="156"/>
      <c r="F96" s="156"/>
      <c r="G96" s="156"/>
      <c r="H96" s="156"/>
      <c r="I96" s="156"/>
      <c r="J96" s="156"/>
      <c r="K96" s="156"/>
      <c r="L96" s="156"/>
      <c r="M96" s="156"/>
      <c r="N96" s="156"/>
      <c r="O96" s="156"/>
      <c r="P96" s="156"/>
      <c r="Q96" s="156"/>
    </row>
    <row r="97" spans="2:17" s="26" customFormat="1" ht="15.75">
      <c r="B97" s="27"/>
      <c r="C97" s="168"/>
      <c r="D97" s="168"/>
      <c r="E97" s="156"/>
      <c r="F97" s="156"/>
      <c r="G97" s="156"/>
      <c r="H97" s="156"/>
      <c r="I97" s="156"/>
      <c r="J97" s="156"/>
      <c r="K97" s="156"/>
      <c r="L97" s="156"/>
      <c r="M97" s="156"/>
      <c r="N97" s="156"/>
      <c r="O97" s="156"/>
      <c r="P97" s="156"/>
      <c r="Q97" s="156"/>
    </row>
    <row r="98" spans="2:17" s="26" customFormat="1" ht="15.75">
      <c r="B98" s="27"/>
      <c r="C98" s="168"/>
      <c r="D98" s="168"/>
      <c r="E98" s="156"/>
      <c r="F98" s="156"/>
      <c r="G98" s="156"/>
      <c r="H98" s="156"/>
      <c r="I98" s="156"/>
      <c r="J98" s="156"/>
      <c r="K98" s="156"/>
      <c r="L98" s="156"/>
      <c r="M98" s="156"/>
      <c r="N98" s="156"/>
      <c r="O98" s="156"/>
      <c r="P98" s="156"/>
      <c r="Q98" s="156"/>
    </row>
    <row r="99" spans="2:17" s="26" customFormat="1" ht="15.75">
      <c r="B99" s="27"/>
      <c r="C99" s="168"/>
      <c r="D99" s="168"/>
      <c r="E99" s="156"/>
      <c r="F99" s="156"/>
      <c r="G99" s="156"/>
      <c r="H99" s="156"/>
      <c r="I99" s="156"/>
      <c r="J99" s="156"/>
      <c r="K99" s="156"/>
      <c r="L99" s="156"/>
      <c r="M99" s="156"/>
      <c r="N99" s="156"/>
      <c r="O99" s="156"/>
      <c r="P99" s="156"/>
      <c r="Q99" s="156"/>
    </row>
    <row r="100" spans="2:17" s="26" customFormat="1" ht="15.75">
      <c r="B100" s="27"/>
      <c r="C100" s="168"/>
      <c r="D100" s="168"/>
      <c r="E100" s="156"/>
      <c r="F100" s="156"/>
      <c r="G100" s="156"/>
      <c r="H100" s="156"/>
      <c r="I100" s="156"/>
      <c r="J100" s="156"/>
      <c r="K100" s="156"/>
      <c r="L100" s="156"/>
      <c r="M100" s="156"/>
      <c r="N100" s="156"/>
      <c r="O100" s="156"/>
      <c r="P100" s="156"/>
      <c r="Q100" s="156"/>
    </row>
    <row r="101" spans="2:17" s="26" customFormat="1" ht="15.75">
      <c r="B101" s="27"/>
      <c r="C101" s="168"/>
      <c r="D101" s="168"/>
      <c r="E101" s="156"/>
      <c r="F101" s="156"/>
      <c r="G101" s="156"/>
      <c r="H101" s="156"/>
      <c r="I101" s="156"/>
      <c r="J101" s="156"/>
      <c r="K101" s="156"/>
      <c r="L101" s="156"/>
      <c r="M101" s="156"/>
      <c r="N101" s="156"/>
      <c r="O101" s="156"/>
      <c r="P101" s="156"/>
      <c r="Q101" s="156"/>
    </row>
    <row r="102" spans="2:17" s="26" customFormat="1" ht="15.75">
      <c r="B102" s="27"/>
      <c r="C102" s="168"/>
      <c r="D102" s="168"/>
      <c r="E102" s="156"/>
      <c r="F102" s="156"/>
      <c r="G102" s="156"/>
      <c r="H102" s="156"/>
      <c r="I102" s="156"/>
      <c r="J102" s="156"/>
      <c r="K102" s="156"/>
      <c r="L102" s="156"/>
      <c r="M102" s="156"/>
      <c r="N102" s="156"/>
      <c r="O102" s="156"/>
      <c r="P102" s="156"/>
      <c r="Q102" s="156"/>
    </row>
    <row r="103" spans="2:17" s="26" customFormat="1" ht="15.75">
      <c r="B103" s="27"/>
      <c r="C103" s="168"/>
      <c r="D103" s="168"/>
      <c r="E103" s="156"/>
      <c r="F103" s="156"/>
      <c r="G103" s="156"/>
      <c r="H103" s="156"/>
      <c r="I103" s="156"/>
      <c r="J103" s="156"/>
      <c r="K103" s="156"/>
      <c r="L103" s="156"/>
      <c r="M103" s="156"/>
      <c r="N103" s="156"/>
      <c r="O103" s="156"/>
      <c r="P103" s="156"/>
      <c r="Q103" s="156"/>
    </row>
    <row r="104" spans="2:17" s="26" customFormat="1" ht="15.75">
      <c r="B104" s="27"/>
      <c r="C104" s="168"/>
      <c r="D104" s="168"/>
      <c r="E104" s="156"/>
      <c r="F104" s="156"/>
      <c r="G104" s="156"/>
      <c r="H104" s="156"/>
      <c r="I104" s="156"/>
      <c r="J104" s="156"/>
      <c r="K104" s="156"/>
      <c r="L104" s="156"/>
      <c r="M104" s="156"/>
      <c r="N104" s="156"/>
      <c r="O104" s="156"/>
      <c r="P104" s="156"/>
      <c r="Q104" s="156"/>
    </row>
    <row r="105" spans="2:17" s="26" customFormat="1" ht="15.75">
      <c r="B105" s="27"/>
      <c r="C105" s="168"/>
      <c r="D105" s="168"/>
      <c r="E105" s="156"/>
      <c r="F105" s="156"/>
      <c r="G105" s="156"/>
      <c r="H105" s="156"/>
      <c r="I105" s="156"/>
      <c r="J105" s="156"/>
      <c r="K105" s="156"/>
      <c r="L105" s="156"/>
      <c r="M105" s="156"/>
      <c r="N105" s="156"/>
      <c r="O105" s="156"/>
      <c r="P105" s="156"/>
      <c r="Q105" s="156"/>
    </row>
    <row r="106" spans="2:17" s="26" customFormat="1" ht="15.75">
      <c r="B106" s="27"/>
      <c r="C106" s="168"/>
      <c r="D106" s="168"/>
      <c r="E106" s="156"/>
      <c r="F106" s="156"/>
      <c r="G106" s="156"/>
      <c r="H106" s="156"/>
      <c r="I106" s="156"/>
      <c r="J106" s="156"/>
      <c r="K106" s="156"/>
      <c r="L106" s="156"/>
      <c r="M106" s="156"/>
      <c r="N106" s="156"/>
      <c r="O106" s="156"/>
      <c r="P106" s="156"/>
      <c r="Q106" s="156"/>
    </row>
    <row r="107" spans="2:17" s="26" customFormat="1" ht="15.75">
      <c r="B107" s="27"/>
      <c r="C107" s="168"/>
      <c r="D107" s="168"/>
      <c r="E107" s="156"/>
      <c r="F107" s="156"/>
      <c r="G107" s="156"/>
      <c r="H107" s="156"/>
      <c r="I107" s="156"/>
      <c r="J107" s="156"/>
      <c r="K107" s="156"/>
      <c r="L107" s="156"/>
      <c r="M107" s="156"/>
      <c r="N107" s="156"/>
      <c r="O107" s="156"/>
      <c r="P107" s="156"/>
      <c r="Q107" s="156"/>
    </row>
    <row r="108" spans="2:17" s="26" customFormat="1" ht="15.75">
      <c r="B108" s="27"/>
      <c r="C108" s="168"/>
      <c r="D108" s="168"/>
      <c r="E108" s="156"/>
      <c r="F108" s="156"/>
      <c r="G108" s="156"/>
      <c r="H108" s="156"/>
      <c r="I108" s="156"/>
      <c r="J108" s="156"/>
      <c r="K108" s="156"/>
      <c r="L108" s="156"/>
      <c r="M108" s="156"/>
      <c r="N108" s="156"/>
      <c r="O108" s="156"/>
      <c r="P108" s="156"/>
      <c r="Q108" s="156"/>
    </row>
    <row r="109" spans="2:17" s="26" customFormat="1" ht="15.75">
      <c r="B109" s="27"/>
      <c r="C109" s="168"/>
      <c r="D109" s="168"/>
      <c r="E109" s="156"/>
      <c r="F109" s="156"/>
      <c r="G109" s="156"/>
      <c r="H109" s="156"/>
      <c r="I109" s="156"/>
      <c r="J109" s="156"/>
      <c r="K109" s="156"/>
      <c r="L109" s="156"/>
      <c r="M109" s="156"/>
      <c r="N109" s="156"/>
      <c r="O109" s="156"/>
      <c r="P109" s="156"/>
      <c r="Q109" s="156"/>
    </row>
    <row r="110" spans="2:17" s="26" customFormat="1" ht="15.75">
      <c r="B110" s="27"/>
      <c r="C110" s="168"/>
      <c r="D110" s="168"/>
      <c r="E110" s="156"/>
      <c r="F110" s="156"/>
      <c r="G110" s="156"/>
      <c r="H110" s="156"/>
      <c r="I110" s="156"/>
      <c r="J110" s="156"/>
      <c r="K110" s="156"/>
      <c r="L110" s="156"/>
      <c r="M110" s="156"/>
      <c r="N110" s="156"/>
      <c r="O110" s="156"/>
      <c r="P110" s="156"/>
      <c r="Q110" s="156"/>
    </row>
    <row r="111" spans="2:17" s="26" customFormat="1" ht="15.75">
      <c r="B111" s="27"/>
      <c r="C111" s="168"/>
      <c r="D111" s="168"/>
      <c r="E111" s="156"/>
      <c r="F111" s="156"/>
      <c r="G111" s="156"/>
      <c r="H111" s="156"/>
      <c r="I111" s="156"/>
      <c r="J111" s="156"/>
      <c r="K111" s="156"/>
      <c r="L111" s="156"/>
      <c r="M111" s="156"/>
      <c r="N111" s="156"/>
      <c r="O111" s="156"/>
      <c r="P111" s="156"/>
      <c r="Q111" s="156"/>
    </row>
    <row r="112" spans="2:17" s="26" customFormat="1" ht="15.75">
      <c r="B112" s="27"/>
      <c r="C112" s="168"/>
      <c r="D112" s="168"/>
      <c r="E112" s="156"/>
      <c r="F112" s="156"/>
      <c r="G112" s="156"/>
      <c r="H112" s="156"/>
      <c r="I112" s="156"/>
      <c r="J112" s="156"/>
      <c r="K112" s="156"/>
      <c r="L112" s="156"/>
      <c r="M112" s="156"/>
      <c r="N112" s="156"/>
      <c r="O112" s="156"/>
      <c r="P112" s="156"/>
      <c r="Q112" s="156"/>
    </row>
    <row r="113" spans="2:17" s="26" customFormat="1" ht="15.75">
      <c r="B113" s="27"/>
      <c r="C113" s="168"/>
      <c r="D113" s="168"/>
      <c r="E113" s="156"/>
      <c r="F113" s="156"/>
      <c r="G113" s="156"/>
      <c r="H113" s="156"/>
      <c r="I113" s="156"/>
      <c r="J113" s="156"/>
      <c r="K113" s="156"/>
      <c r="L113" s="156"/>
      <c r="M113" s="156"/>
      <c r="N113" s="156"/>
      <c r="O113" s="156"/>
      <c r="P113" s="156"/>
      <c r="Q113" s="156"/>
    </row>
    <row r="114" spans="2:17" s="26" customFormat="1" ht="15.75">
      <c r="B114" s="27"/>
      <c r="C114" s="168"/>
      <c r="D114" s="168"/>
      <c r="E114" s="156"/>
      <c r="F114" s="156"/>
      <c r="G114" s="156"/>
      <c r="H114" s="156"/>
      <c r="I114" s="156"/>
      <c r="J114" s="156"/>
      <c r="K114" s="156"/>
      <c r="L114" s="156"/>
      <c r="M114" s="156"/>
      <c r="N114" s="156"/>
      <c r="O114" s="156"/>
      <c r="P114" s="156"/>
      <c r="Q114" s="156"/>
    </row>
    <row r="115" spans="2:17" s="26" customFormat="1" ht="15.75">
      <c r="B115" s="27"/>
      <c r="C115" s="168"/>
      <c r="D115" s="168"/>
      <c r="E115" s="156"/>
      <c r="F115" s="156"/>
      <c r="G115" s="156"/>
      <c r="H115" s="156"/>
      <c r="I115" s="156"/>
      <c r="J115" s="156"/>
      <c r="K115" s="156"/>
      <c r="L115" s="156"/>
      <c r="M115" s="156"/>
      <c r="N115" s="156"/>
      <c r="O115" s="156"/>
      <c r="P115" s="156"/>
      <c r="Q115" s="156"/>
    </row>
    <row r="116" spans="2:17" s="26" customFormat="1" ht="15.75">
      <c r="B116" s="27"/>
      <c r="C116" s="168"/>
      <c r="D116" s="168"/>
      <c r="E116" s="156"/>
      <c r="F116" s="156"/>
      <c r="G116" s="156"/>
      <c r="H116" s="156"/>
      <c r="I116" s="156"/>
      <c r="J116" s="156"/>
      <c r="K116" s="156"/>
      <c r="L116" s="156"/>
      <c r="M116" s="156"/>
      <c r="N116" s="156"/>
      <c r="O116" s="156"/>
      <c r="P116" s="156"/>
      <c r="Q116" s="156"/>
    </row>
    <row r="117" spans="2:17" s="26" customFormat="1" ht="15.75">
      <c r="B117" s="27"/>
      <c r="C117" s="168"/>
      <c r="D117" s="168"/>
      <c r="E117" s="156"/>
      <c r="F117" s="156"/>
      <c r="G117" s="156"/>
      <c r="H117" s="156"/>
      <c r="I117" s="156"/>
      <c r="J117" s="156"/>
      <c r="K117" s="156"/>
      <c r="L117" s="156"/>
      <c r="M117" s="156"/>
      <c r="N117" s="156"/>
      <c r="O117" s="156"/>
      <c r="P117" s="156"/>
      <c r="Q117" s="156"/>
    </row>
    <row r="118" spans="2:17" s="26" customFormat="1" ht="15.75">
      <c r="B118" s="27"/>
      <c r="C118" s="168"/>
      <c r="D118" s="168"/>
      <c r="E118" s="156"/>
      <c r="F118" s="156"/>
      <c r="G118" s="156"/>
      <c r="H118" s="156"/>
      <c r="I118" s="156"/>
      <c r="J118" s="156"/>
      <c r="K118" s="156"/>
      <c r="L118" s="156"/>
      <c r="M118" s="156"/>
      <c r="N118" s="156"/>
      <c r="O118" s="156"/>
      <c r="P118" s="156"/>
      <c r="Q118" s="156"/>
    </row>
    <row r="119" spans="2:17" s="26" customFormat="1" ht="15.75">
      <c r="B119" s="27"/>
      <c r="C119" s="168"/>
      <c r="D119" s="168"/>
      <c r="E119" s="156"/>
      <c r="F119" s="156"/>
      <c r="G119" s="156"/>
      <c r="H119" s="156"/>
      <c r="I119" s="156"/>
      <c r="J119" s="156"/>
      <c r="K119" s="156"/>
      <c r="L119" s="156"/>
      <c r="M119" s="156"/>
      <c r="N119" s="156"/>
      <c r="O119" s="156"/>
      <c r="P119" s="156"/>
      <c r="Q119" s="156"/>
    </row>
    <row r="120" spans="2:17" s="26" customFormat="1" ht="15.75">
      <c r="B120" s="27"/>
      <c r="C120" s="168"/>
      <c r="D120" s="168"/>
      <c r="E120" s="156"/>
      <c r="F120" s="156"/>
      <c r="G120" s="156"/>
      <c r="H120" s="156"/>
      <c r="I120" s="156"/>
      <c r="J120" s="156"/>
      <c r="K120" s="156"/>
      <c r="L120" s="156"/>
      <c r="M120" s="156"/>
      <c r="N120" s="156"/>
      <c r="O120" s="156"/>
      <c r="P120" s="156"/>
      <c r="Q120" s="156"/>
    </row>
    <row r="121" spans="2:17" s="26" customFormat="1" ht="15.75">
      <c r="B121" s="27"/>
      <c r="C121" s="168"/>
      <c r="D121" s="168"/>
      <c r="E121" s="156"/>
      <c r="F121" s="156"/>
      <c r="G121" s="156"/>
      <c r="H121" s="156"/>
      <c r="I121" s="156"/>
      <c r="J121" s="156"/>
      <c r="K121" s="156"/>
      <c r="L121" s="156"/>
      <c r="M121" s="156"/>
      <c r="N121" s="156"/>
      <c r="O121" s="156"/>
      <c r="P121" s="156"/>
      <c r="Q121" s="156"/>
    </row>
    <row r="122" spans="2:17" s="26" customFormat="1" ht="15.75">
      <c r="B122" s="27"/>
      <c r="C122" s="168"/>
      <c r="D122" s="168"/>
      <c r="E122" s="156"/>
      <c r="F122" s="156"/>
      <c r="G122" s="156"/>
      <c r="H122" s="156"/>
      <c r="I122" s="156"/>
      <c r="J122" s="156"/>
      <c r="K122" s="156"/>
      <c r="L122" s="156"/>
      <c r="M122" s="156"/>
      <c r="N122" s="156"/>
      <c r="O122" s="156"/>
      <c r="P122" s="156"/>
      <c r="Q122" s="156"/>
    </row>
    <row r="123" spans="2:17" s="26" customFormat="1" ht="15.75">
      <c r="B123" s="27"/>
      <c r="C123" s="168"/>
      <c r="D123" s="168"/>
      <c r="E123" s="156"/>
      <c r="F123" s="156"/>
      <c r="G123" s="156"/>
      <c r="H123" s="156"/>
      <c r="I123" s="156"/>
      <c r="J123" s="156"/>
      <c r="K123" s="156"/>
      <c r="L123" s="156"/>
      <c r="M123" s="156"/>
      <c r="N123" s="156"/>
      <c r="O123" s="156"/>
      <c r="P123" s="156"/>
      <c r="Q123" s="156"/>
    </row>
    <row r="124" spans="2:17" s="26" customFormat="1" ht="15.75">
      <c r="B124" s="27"/>
      <c r="C124" s="168"/>
      <c r="D124" s="168"/>
      <c r="E124" s="156"/>
      <c r="F124" s="156"/>
      <c r="G124" s="156"/>
      <c r="H124" s="156"/>
      <c r="I124" s="156"/>
      <c r="J124" s="156"/>
      <c r="K124" s="156"/>
      <c r="L124" s="156"/>
      <c r="M124" s="156"/>
      <c r="N124" s="156"/>
      <c r="O124" s="156"/>
      <c r="P124" s="156"/>
      <c r="Q124" s="156"/>
    </row>
    <row r="125" spans="2:17" s="26" customFormat="1" ht="15.75">
      <c r="B125" s="27"/>
      <c r="C125" s="168"/>
      <c r="D125" s="168"/>
      <c r="E125" s="156"/>
      <c r="F125" s="156"/>
      <c r="G125" s="156"/>
      <c r="H125" s="156"/>
      <c r="I125" s="156"/>
      <c r="J125" s="156"/>
      <c r="K125" s="156"/>
      <c r="L125" s="156"/>
      <c r="M125" s="156"/>
      <c r="N125" s="156"/>
      <c r="O125" s="156"/>
      <c r="P125" s="156"/>
      <c r="Q125" s="156"/>
    </row>
    <row r="126" spans="2:17" s="26" customFormat="1" ht="15.75">
      <c r="B126" s="27"/>
      <c r="C126" s="168"/>
      <c r="D126" s="168"/>
      <c r="E126" s="156"/>
      <c r="F126" s="156"/>
      <c r="G126" s="156"/>
      <c r="H126" s="156"/>
      <c r="I126" s="156"/>
      <c r="J126" s="156"/>
      <c r="K126" s="156"/>
      <c r="L126" s="156"/>
      <c r="M126" s="156"/>
      <c r="N126" s="156"/>
      <c r="O126" s="156"/>
      <c r="P126" s="156"/>
      <c r="Q126" s="156"/>
    </row>
    <row r="127" spans="2:17" s="26" customFormat="1" ht="15.75">
      <c r="B127" s="27"/>
      <c r="C127" s="168"/>
      <c r="D127" s="168"/>
      <c r="E127" s="156"/>
      <c r="F127" s="156"/>
      <c r="G127" s="156"/>
      <c r="H127" s="156"/>
      <c r="I127" s="156"/>
      <c r="J127" s="156"/>
      <c r="K127" s="156"/>
      <c r="L127" s="156"/>
      <c r="M127" s="156"/>
      <c r="N127" s="156"/>
      <c r="O127" s="156"/>
      <c r="P127" s="156"/>
      <c r="Q127" s="156"/>
    </row>
    <row r="128" spans="2:17" s="26" customFormat="1" ht="15.75">
      <c r="B128" s="27"/>
      <c r="C128" s="168"/>
      <c r="D128" s="168"/>
      <c r="E128" s="156"/>
      <c r="F128" s="156"/>
      <c r="G128" s="156"/>
      <c r="H128" s="156"/>
      <c r="I128" s="156"/>
      <c r="J128" s="156"/>
      <c r="K128" s="156"/>
      <c r="L128" s="156"/>
      <c r="M128" s="156"/>
      <c r="N128" s="156"/>
      <c r="O128" s="156"/>
      <c r="P128" s="156"/>
      <c r="Q128" s="156"/>
    </row>
    <row r="129" spans="2:17" s="26" customFormat="1" ht="15.75">
      <c r="B129" s="27"/>
      <c r="C129" s="168"/>
      <c r="D129" s="168"/>
      <c r="E129" s="156"/>
      <c r="F129" s="156"/>
      <c r="G129" s="156"/>
      <c r="H129" s="156"/>
      <c r="I129" s="156"/>
      <c r="J129" s="156"/>
      <c r="K129" s="156"/>
      <c r="L129" s="156"/>
      <c r="M129" s="156"/>
      <c r="N129" s="156"/>
      <c r="O129" s="156"/>
      <c r="P129" s="156"/>
      <c r="Q129" s="156"/>
    </row>
    <row r="130" spans="2:17" s="26" customFormat="1" ht="15.75">
      <c r="B130" s="27"/>
      <c r="C130" s="168"/>
      <c r="D130" s="168"/>
      <c r="E130" s="156"/>
      <c r="F130" s="156"/>
      <c r="G130" s="156"/>
      <c r="H130" s="156"/>
      <c r="I130" s="156"/>
      <c r="J130" s="156"/>
      <c r="K130" s="156"/>
      <c r="L130" s="156"/>
      <c r="M130" s="156"/>
      <c r="N130" s="156"/>
      <c r="O130" s="156"/>
      <c r="P130" s="156"/>
      <c r="Q130" s="156"/>
    </row>
    <row r="131" spans="2:17" s="26" customFormat="1" ht="15.75">
      <c r="B131" s="27"/>
      <c r="C131" s="168"/>
      <c r="D131" s="168"/>
      <c r="E131" s="156"/>
      <c r="F131" s="156"/>
      <c r="G131" s="156"/>
      <c r="H131" s="156"/>
      <c r="I131" s="156"/>
      <c r="J131" s="156"/>
      <c r="K131" s="156"/>
      <c r="L131" s="156"/>
      <c r="M131" s="156"/>
      <c r="N131" s="156"/>
      <c r="O131" s="156"/>
      <c r="P131" s="156"/>
      <c r="Q131" s="156"/>
    </row>
    <row r="132" spans="2:17" s="26" customFormat="1" ht="15.75">
      <c r="B132" s="27"/>
      <c r="C132" s="168"/>
      <c r="D132" s="168"/>
      <c r="E132" s="156"/>
      <c r="F132" s="156"/>
      <c r="G132" s="156"/>
      <c r="H132" s="156"/>
      <c r="I132" s="156"/>
      <c r="J132" s="156"/>
      <c r="K132" s="156"/>
      <c r="L132" s="156"/>
      <c r="M132" s="156"/>
      <c r="N132" s="156"/>
      <c r="O132" s="156"/>
      <c r="P132" s="156"/>
      <c r="Q132" s="156"/>
    </row>
    <row r="133" spans="2:17" s="26" customFormat="1" ht="15.75">
      <c r="B133" s="27"/>
      <c r="C133" s="168"/>
      <c r="D133" s="168"/>
      <c r="E133" s="156"/>
      <c r="F133" s="156"/>
      <c r="G133" s="156"/>
      <c r="H133" s="156"/>
      <c r="I133" s="156"/>
      <c r="J133" s="156"/>
      <c r="K133" s="156"/>
      <c r="L133" s="156"/>
      <c r="M133" s="156"/>
      <c r="N133" s="156"/>
      <c r="O133" s="156"/>
      <c r="P133" s="156"/>
      <c r="Q133" s="156"/>
    </row>
    <row r="134" spans="2:17" s="26" customFormat="1" ht="15.75">
      <c r="B134" s="27"/>
      <c r="C134" s="168"/>
      <c r="D134" s="168"/>
      <c r="E134" s="156"/>
      <c r="F134" s="156"/>
      <c r="G134" s="156"/>
      <c r="H134" s="156"/>
      <c r="I134" s="156"/>
      <c r="J134" s="156"/>
      <c r="K134" s="156"/>
      <c r="L134" s="156"/>
      <c r="M134" s="156"/>
      <c r="N134" s="156"/>
      <c r="O134" s="156"/>
      <c r="P134" s="156"/>
      <c r="Q134" s="156"/>
    </row>
    <row r="135" spans="2:17" s="26" customFormat="1" ht="15.75">
      <c r="B135" s="27"/>
      <c r="C135" s="168"/>
      <c r="D135" s="168"/>
      <c r="E135" s="156"/>
      <c r="F135" s="156"/>
      <c r="G135" s="156"/>
      <c r="H135" s="156"/>
      <c r="I135" s="156"/>
      <c r="J135" s="156"/>
      <c r="K135" s="156"/>
      <c r="L135" s="156"/>
      <c r="M135" s="156"/>
      <c r="N135" s="156"/>
      <c r="O135" s="156"/>
      <c r="P135" s="156"/>
      <c r="Q135" s="156"/>
    </row>
    <row r="136" spans="2:17" s="26" customFormat="1" ht="15.75">
      <c r="B136" s="27"/>
      <c r="C136" s="168"/>
      <c r="D136" s="168"/>
      <c r="E136" s="156"/>
      <c r="F136" s="156"/>
      <c r="G136" s="156"/>
      <c r="H136" s="156"/>
      <c r="I136" s="156"/>
      <c r="J136" s="156"/>
      <c r="K136" s="156"/>
      <c r="L136" s="156"/>
      <c r="M136" s="156"/>
      <c r="N136" s="156"/>
      <c r="O136" s="156"/>
      <c r="P136" s="156"/>
      <c r="Q136" s="156"/>
    </row>
    <row r="137" spans="2:17" s="26" customFormat="1" ht="15.75">
      <c r="B137" s="27"/>
      <c r="C137" s="168"/>
      <c r="D137" s="168"/>
      <c r="E137" s="156"/>
      <c r="F137" s="156"/>
      <c r="G137" s="156"/>
      <c r="H137" s="156"/>
      <c r="I137" s="156"/>
      <c r="J137" s="156"/>
      <c r="K137" s="156"/>
      <c r="L137" s="156"/>
      <c r="M137" s="156"/>
      <c r="N137" s="156"/>
      <c r="O137" s="156"/>
      <c r="P137" s="156"/>
      <c r="Q137" s="156"/>
    </row>
    <row r="138" spans="2:17" s="26" customFormat="1" ht="15.75">
      <c r="B138" s="27"/>
      <c r="C138" s="168"/>
      <c r="D138" s="168"/>
      <c r="E138" s="156"/>
      <c r="F138" s="156"/>
      <c r="G138" s="156"/>
      <c r="H138" s="156"/>
      <c r="I138" s="156"/>
      <c r="J138" s="156"/>
      <c r="K138" s="156"/>
      <c r="L138" s="156"/>
      <c r="M138" s="156"/>
      <c r="N138" s="156"/>
      <c r="O138" s="156"/>
      <c r="P138" s="156"/>
      <c r="Q138" s="156"/>
    </row>
    <row r="139" spans="2:17" s="26" customFormat="1" ht="15.75">
      <c r="B139" s="27"/>
      <c r="C139" s="168"/>
      <c r="D139" s="168"/>
      <c r="E139" s="156"/>
      <c r="F139" s="156"/>
      <c r="G139" s="156"/>
      <c r="H139" s="156"/>
      <c r="I139" s="156"/>
      <c r="J139" s="156"/>
      <c r="K139" s="156"/>
      <c r="L139" s="156"/>
      <c r="M139" s="156"/>
      <c r="N139" s="156"/>
      <c r="O139" s="156"/>
      <c r="P139" s="156"/>
      <c r="Q139" s="156"/>
    </row>
    <row r="140" spans="2:17" s="26" customFormat="1" ht="15.75">
      <c r="B140" s="27"/>
      <c r="C140" s="168"/>
      <c r="D140" s="168"/>
      <c r="E140" s="156"/>
      <c r="F140" s="156"/>
      <c r="G140" s="156"/>
      <c r="H140" s="156"/>
      <c r="I140" s="156"/>
      <c r="J140" s="156"/>
      <c r="K140" s="156"/>
      <c r="L140" s="156"/>
      <c r="M140" s="156"/>
      <c r="N140" s="156"/>
      <c r="O140" s="156"/>
      <c r="P140" s="156"/>
      <c r="Q140" s="156"/>
    </row>
    <row r="141" spans="2:17" s="26" customFormat="1" ht="15.75">
      <c r="B141" s="27"/>
      <c r="C141" s="168"/>
      <c r="D141" s="168"/>
      <c r="E141" s="156"/>
      <c r="F141" s="156"/>
      <c r="G141" s="156"/>
      <c r="H141" s="156"/>
      <c r="I141" s="156"/>
      <c r="J141" s="156"/>
      <c r="K141" s="156"/>
      <c r="L141" s="156"/>
      <c r="M141" s="156"/>
      <c r="N141" s="156"/>
      <c r="O141" s="156"/>
      <c r="P141" s="156"/>
      <c r="Q141" s="156"/>
    </row>
    <row r="142" spans="2:17" s="26" customFormat="1" ht="15.75">
      <c r="B142" s="27"/>
      <c r="C142" s="168"/>
      <c r="D142" s="168"/>
      <c r="E142" s="156"/>
      <c r="F142" s="156"/>
      <c r="G142" s="156"/>
      <c r="H142" s="156"/>
      <c r="I142" s="156"/>
      <c r="J142" s="156"/>
      <c r="K142" s="156"/>
      <c r="L142" s="156"/>
      <c r="M142" s="156"/>
      <c r="N142" s="156"/>
      <c r="O142" s="156"/>
      <c r="P142" s="156"/>
      <c r="Q142" s="156"/>
    </row>
    <row r="143" spans="2:17" s="26" customFormat="1" ht="15.75">
      <c r="B143" s="27"/>
      <c r="C143" s="168"/>
      <c r="D143" s="168"/>
      <c r="E143" s="156"/>
      <c r="F143" s="156"/>
      <c r="G143" s="156"/>
      <c r="H143" s="156"/>
      <c r="I143" s="156"/>
      <c r="J143" s="156"/>
      <c r="K143" s="156"/>
      <c r="L143" s="156"/>
      <c r="M143" s="156"/>
      <c r="N143" s="156"/>
      <c r="O143" s="156"/>
      <c r="P143" s="156"/>
      <c r="Q143" s="156"/>
    </row>
    <row r="144" spans="2:17" s="26" customFormat="1" ht="15.75">
      <c r="B144" s="27"/>
      <c r="C144" s="168"/>
      <c r="D144" s="168"/>
      <c r="E144" s="156"/>
      <c r="F144" s="156"/>
      <c r="G144" s="156"/>
      <c r="H144" s="156"/>
      <c r="I144" s="156"/>
      <c r="J144" s="156"/>
      <c r="K144" s="156"/>
      <c r="L144" s="156"/>
      <c r="M144" s="156"/>
      <c r="N144" s="156"/>
      <c r="O144" s="156"/>
      <c r="P144" s="156"/>
      <c r="Q144" s="156"/>
    </row>
    <row r="145" spans="2:17" s="26" customFormat="1" ht="15.75">
      <c r="B145" s="27"/>
      <c r="C145" s="168"/>
      <c r="D145" s="168"/>
      <c r="E145" s="156"/>
      <c r="F145" s="156"/>
      <c r="G145" s="156"/>
      <c r="H145" s="156"/>
      <c r="I145" s="156"/>
      <c r="J145" s="156"/>
      <c r="K145" s="156"/>
      <c r="L145" s="156"/>
      <c r="M145" s="156"/>
      <c r="N145" s="156"/>
      <c r="O145" s="156"/>
      <c r="P145" s="156"/>
      <c r="Q145" s="156"/>
    </row>
    <row r="146" spans="2:17" s="26" customFormat="1" ht="15.75">
      <c r="B146" s="27"/>
      <c r="C146" s="168"/>
      <c r="D146" s="168"/>
      <c r="E146" s="156"/>
      <c r="F146" s="156"/>
      <c r="G146" s="156"/>
      <c r="H146" s="156"/>
      <c r="I146" s="156"/>
      <c r="J146" s="156"/>
      <c r="K146" s="156"/>
      <c r="L146" s="156"/>
      <c r="M146" s="156"/>
      <c r="N146" s="156"/>
      <c r="O146" s="156"/>
      <c r="P146" s="156"/>
      <c r="Q146" s="156"/>
    </row>
    <row r="147" spans="2:17" s="26" customFormat="1" ht="15.75">
      <c r="B147" s="27"/>
      <c r="C147" s="168"/>
      <c r="D147" s="168"/>
      <c r="E147" s="156"/>
      <c r="F147" s="156"/>
      <c r="G147" s="156"/>
      <c r="H147" s="156"/>
      <c r="I147" s="156"/>
      <c r="J147" s="156"/>
      <c r="K147" s="156"/>
      <c r="L147" s="156"/>
      <c r="M147" s="156"/>
      <c r="N147" s="156"/>
      <c r="O147" s="156"/>
      <c r="P147" s="156"/>
      <c r="Q147" s="156"/>
    </row>
    <row r="148" spans="2:17" s="26" customFormat="1" ht="15.75">
      <c r="B148" s="27"/>
      <c r="C148" s="168"/>
      <c r="D148" s="168"/>
      <c r="E148" s="156"/>
      <c r="F148" s="156"/>
      <c r="G148" s="156"/>
      <c r="H148" s="156"/>
      <c r="I148" s="156"/>
      <c r="J148" s="156"/>
      <c r="K148" s="156"/>
      <c r="L148" s="156"/>
      <c r="M148" s="156"/>
      <c r="N148" s="156"/>
      <c r="O148" s="156"/>
      <c r="P148" s="156"/>
      <c r="Q148" s="156"/>
    </row>
    <row r="149" spans="2:17" s="26" customFormat="1" ht="15.75">
      <c r="B149" s="27"/>
      <c r="C149" s="168"/>
      <c r="D149" s="168"/>
      <c r="E149" s="156"/>
      <c r="F149" s="156"/>
      <c r="G149" s="156"/>
      <c r="H149" s="156"/>
      <c r="I149" s="156"/>
      <c r="J149" s="156"/>
      <c r="K149" s="156"/>
      <c r="L149" s="156"/>
      <c r="M149" s="156"/>
      <c r="N149" s="156"/>
      <c r="O149" s="156"/>
      <c r="P149" s="156"/>
      <c r="Q149" s="156"/>
    </row>
    <row r="150" spans="2:17" s="26" customFormat="1" ht="15.75">
      <c r="B150" s="27"/>
      <c r="C150" s="168"/>
      <c r="D150" s="168"/>
      <c r="E150" s="156"/>
      <c r="F150" s="156"/>
      <c r="G150" s="156"/>
      <c r="H150" s="156"/>
      <c r="I150" s="156"/>
      <c r="J150" s="156"/>
      <c r="K150" s="156"/>
      <c r="L150" s="156"/>
      <c r="M150" s="156"/>
      <c r="N150" s="156"/>
      <c r="O150" s="156"/>
      <c r="P150" s="156"/>
      <c r="Q150" s="156"/>
    </row>
    <row r="151" spans="2:17" s="26" customFormat="1" ht="15.75">
      <c r="B151" s="27"/>
      <c r="C151" s="168"/>
      <c r="D151" s="168"/>
      <c r="E151" s="156"/>
      <c r="F151" s="156"/>
      <c r="G151" s="156"/>
      <c r="H151" s="156"/>
      <c r="I151" s="156"/>
      <c r="J151" s="156"/>
      <c r="K151" s="156"/>
      <c r="L151" s="156"/>
      <c r="M151" s="156"/>
      <c r="N151" s="156"/>
      <c r="O151" s="156"/>
      <c r="P151" s="156"/>
      <c r="Q151" s="156"/>
    </row>
    <row r="152" spans="2:17" s="26" customFormat="1" ht="15.75">
      <c r="B152" s="27"/>
      <c r="C152" s="168"/>
      <c r="D152" s="168"/>
      <c r="E152" s="156"/>
      <c r="F152" s="156"/>
      <c r="G152" s="156"/>
      <c r="H152" s="156"/>
      <c r="I152" s="156"/>
      <c r="J152" s="156"/>
      <c r="K152" s="156"/>
      <c r="L152" s="156"/>
      <c r="M152" s="156"/>
      <c r="N152" s="156"/>
      <c r="O152" s="156"/>
      <c r="P152" s="156"/>
      <c r="Q152" s="156"/>
    </row>
    <row r="153" spans="2:17" s="26" customFormat="1" ht="15.75">
      <c r="B153" s="27"/>
      <c r="C153" s="168"/>
      <c r="D153" s="168"/>
      <c r="E153" s="156"/>
      <c r="F153" s="156"/>
      <c r="G153" s="156"/>
      <c r="H153" s="156"/>
      <c r="I153" s="156"/>
      <c r="J153" s="156"/>
      <c r="K153" s="156"/>
      <c r="L153" s="156"/>
      <c r="M153" s="156"/>
      <c r="N153" s="156"/>
      <c r="O153" s="156"/>
      <c r="P153" s="156"/>
      <c r="Q153" s="156"/>
    </row>
    <row r="154" spans="2:17" s="26" customFormat="1" ht="15.75">
      <c r="B154" s="27"/>
      <c r="C154" s="168"/>
      <c r="D154" s="168"/>
      <c r="E154" s="156"/>
      <c r="F154" s="156"/>
      <c r="G154" s="156"/>
      <c r="H154" s="156"/>
      <c r="I154" s="156"/>
      <c r="J154" s="156"/>
      <c r="K154" s="156"/>
      <c r="L154" s="156"/>
      <c r="M154" s="156"/>
      <c r="N154" s="156"/>
      <c r="O154" s="156"/>
      <c r="P154" s="156"/>
      <c r="Q154" s="156"/>
    </row>
    <row r="155" spans="2:17" s="26" customFormat="1" ht="15.75">
      <c r="B155" s="27"/>
      <c r="C155" s="168"/>
      <c r="D155" s="168"/>
      <c r="E155" s="156"/>
      <c r="F155" s="156"/>
      <c r="G155" s="156"/>
      <c r="H155" s="156"/>
      <c r="I155" s="156"/>
      <c r="J155" s="156"/>
      <c r="K155" s="156"/>
      <c r="L155" s="156"/>
      <c r="M155" s="156"/>
      <c r="N155" s="156"/>
      <c r="O155" s="156"/>
      <c r="P155" s="156"/>
      <c r="Q155" s="156"/>
    </row>
    <row r="156" spans="2:17" s="26" customFormat="1" ht="15.75">
      <c r="B156" s="27"/>
      <c r="C156" s="168"/>
      <c r="D156" s="168"/>
      <c r="E156" s="156"/>
      <c r="F156" s="156"/>
      <c r="G156" s="156"/>
      <c r="H156" s="156"/>
      <c r="I156" s="156"/>
      <c r="J156" s="156"/>
      <c r="K156" s="156"/>
      <c r="L156" s="156"/>
      <c r="M156" s="156"/>
      <c r="N156" s="156"/>
      <c r="O156" s="156"/>
      <c r="P156" s="156"/>
      <c r="Q156" s="156"/>
    </row>
    <row r="157" spans="2:17" s="26" customFormat="1" ht="15.75">
      <c r="B157" s="27"/>
      <c r="C157" s="168"/>
      <c r="D157" s="168"/>
      <c r="E157" s="156"/>
      <c r="F157" s="156"/>
      <c r="G157" s="156"/>
      <c r="H157" s="156"/>
      <c r="I157" s="156"/>
      <c r="J157" s="156"/>
      <c r="K157" s="156"/>
      <c r="L157" s="156"/>
      <c r="M157" s="156"/>
      <c r="N157" s="156"/>
      <c r="O157" s="156"/>
      <c r="P157" s="156"/>
      <c r="Q157" s="156"/>
    </row>
    <row r="158" spans="2:17" s="26" customFormat="1" ht="15.75">
      <c r="B158" s="27"/>
      <c r="C158" s="168"/>
      <c r="D158" s="168"/>
      <c r="E158" s="156"/>
      <c r="F158" s="156"/>
      <c r="G158" s="156"/>
      <c r="H158" s="156"/>
      <c r="I158" s="156"/>
      <c r="J158" s="156"/>
      <c r="K158" s="156"/>
      <c r="L158" s="156"/>
      <c r="M158" s="156"/>
      <c r="N158" s="156"/>
      <c r="O158" s="156"/>
      <c r="P158" s="156"/>
      <c r="Q158" s="156"/>
    </row>
    <row r="159" spans="2:17" s="26" customFormat="1" ht="15.75">
      <c r="B159" s="27"/>
      <c r="C159" s="168"/>
      <c r="D159" s="168"/>
      <c r="E159" s="156"/>
      <c r="F159" s="156"/>
      <c r="G159" s="156"/>
      <c r="H159" s="156"/>
      <c r="I159" s="156"/>
      <c r="J159" s="156"/>
      <c r="K159" s="156"/>
      <c r="L159" s="156"/>
      <c r="M159" s="156"/>
      <c r="N159" s="156"/>
      <c r="O159" s="156"/>
      <c r="P159" s="156"/>
      <c r="Q159" s="156"/>
    </row>
    <row r="160" spans="2:17" s="26" customFormat="1" ht="15.75">
      <c r="B160" s="27"/>
      <c r="C160" s="168"/>
      <c r="D160" s="168"/>
      <c r="E160" s="156"/>
      <c r="F160" s="156"/>
      <c r="G160" s="156"/>
      <c r="H160" s="156"/>
      <c r="I160" s="156"/>
      <c r="J160" s="156"/>
      <c r="K160" s="156"/>
      <c r="L160" s="156"/>
      <c r="M160" s="156"/>
      <c r="N160" s="156"/>
      <c r="O160" s="156"/>
      <c r="P160" s="156"/>
      <c r="Q160" s="156"/>
    </row>
    <row r="161" spans="2:17" s="26" customFormat="1" ht="15.75">
      <c r="B161" s="27"/>
      <c r="C161" s="168"/>
      <c r="D161" s="168"/>
      <c r="E161" s="156"/>
      <c r="F161" s="156"/>
      <c r="G161" s="156"/>
      <c r="H161" s="156"/>
      <c r="I161" s="156"/>
      <c r="J161" s="156"/>
      <c r="K161" s="156"/>
      <c r="L161" s="156"/>
      <c r="M161" s="156"/>
      <c r="N161" s="156"/>
      <c r="O161" s="156"/>
      <c r="P161" s="156"/>
      <c r="Q161" s="156"/>
    </row>
    <row r="162" spans="2:17" s="26" customFormat="1" ht="15.75">
      <c r="B162" s="27"/>
      <c r="C162" s="168"/>
      <c r="D162" s="168"/>
      <c r="E162" s="156"/>
      <c r="F162" s="156"/>
      <c r="G162" s="156"/>
      <c r="H162" s="156"/>
      <c r="I162" s="156"/>
      <c r="J162" s="156"/>
      <c r="K162" s="156"/>
      <c r="L162" s="156"/>
      <c r="M162" s="156"/>
      <c r="N162" s="156"/>
      <c r="O162" s="156"/>
      <c r="P162" s="156"/>
      <c r="Q162" s="156"/>
    </row>
    <row r="163" spans="2:17" s="26" customFormat="1" ht="15.75">
      <c r="B163" s="27"/>
      <c r="C163" s="168"/>
      <c r="D163" s="168"/>
      <c r="E163" s="156"/>
      <c r="F163" s="156"/>
      <c r="G163" s="156"/>
      <c r="H163" s="156"/>
      <c r="I163" s="156"/>
      <c r="J163" s="156"/>
      <c r="K163" s="156"/>
      <c r="L163" s="156"/>
      <c r="M163" s="156"/>
      <c r="N163" s="156"/>
      <c r="O163" s="156"/>
      <c r="P163" s="156"/>
      <c r="Q163" s="156"/>
    </row>
    <row r="164" spans="2:17" s="26" customFormat="1" ht="15.75">
      <c r="B164" s="27"/>
      <c r="C164" s="168"/>
      <c r="D164" s="168"/>
      <c r="E164" s="156"/>
      <c r="F164" s="156"/>
      <c r="G164" s="156"/>
      <c r="H164" s="156"/>
      <c r="I164" s="156"/>
      <c r="J164" s="156"/>
      <c r="K164" s="156"/>
      <c r="L164" s="156"/>
      <c r="M164" s="156"/>
      <c r="N164" s="156"/>
      <c r="O164" s="156"/>
      <c r="P164" s="156"/>
      <c r="Q164" s="156"/>
    </row>
    <row r="165" spans="2:17" s="26" customFormat="1" ht="15.75">
      <c r="B165" s="27"/>
      <c r="C165" s="168"/>
      <c r="D165" s="168"/>
      <c r="E165" s="156"/>
      <c r="F165" s="156"/>
      <c r="G165" s="156"/>
      <c r="H165" s="156"/>
      <c r="I165" s="156"/>
      <c r="J165" s="156"/>
      <c r="K165" s="156"/>
      <c r="L165" s="156"/>
      <c r="M165" s="156"/>
      <c r="N165" s="156"/>
      <c r="O165" s="156"/>
      <c r="P165" s="156"/>
      <c r="Q165" s="156"/>
    </row>
    <row r="166" spans="2:17" s="26" customFormat="1" ht="15.75">
      <c r="B166" s="27"/>
      <c r="C166" s="168"/>
      <c r="D166" s="168"/>
      <c r="E166" s="156"/>
      <c r="F166" s="156"/>
      <c r="G166" s="156"/>
      <c r="H166" s="156"/>
      <c r="I166" s="156"/>
      <c r="J166" s="156"/>
      <c r="K166" s="156"/>
      <c r="L166" s="156"/>
      <c r="M166" s="156"/>
      <c r="N166" s="156"/>
      <c r="O166" s="156"/>
      <c r="P166" s="156"/>
      <c r="Q166" s="156"/>
    </row>
    <row r="167" spans="2:17" s="26" customFormat="1" ht="15.75">
      <c r="B167" s="27"/>
      <c r="C167" s="168"/>
      <c r="D167" s="168"/>
      <c r="E167" s="156"/>
      <c r="F167" s="156"/>
      <c r="G167" s="156"/>
      <c r="H167" s="156"/>
      <c r="I167" s="156"/>
      <c r="J167" s="156"/>
      <c r="K167" s="156"/>
      <c r="L167" s="156"/>
      <c r="M167" s="156"/>
      <c r="N167" s="156"/>
      <c r="O167" s="156"/>
      <c r="P167" s="156"/>
      <c r="Q167" s="156"/>
    </row>
    <row r="168" spans="2:17" s="26" customFormat="1" ht="15.75">
      <c r="B168" s="27"/>
      <c r="C168" s="168"/>
      <c r="D168" s="168"/>
      <c r="E168" s="156"/>
      <c r="F168" s="156"/>
      <c r="G168" s="156"/>
      <c r="H168" s="156"/>
      <c r="I168" s="156"/>
      <c r="J168" s="156"/>
      <c r="K168" s="156"/>
      <c r="L168" s="156"/>
      <c r="M168" s="156"/>
      <c r="N168" s="156"/>
      <c r="O168" s="156"/>
      <c r="P168" s="156"/>
      <c r="Q168" s="156"/>
    </row>
    <row r="169" spans="2:17" s="26" customFormat="1" ht="15.75">
      <c r="B169" s="27"/>
      <c r="C169" s="168"/>
      <c r="D169" s="168"/>
      <c r="E169" s="156"/>
      <c r="F169" s="156"/>
      <c r="G169" s="156"/>
      <c r="H169" s="156"/>
      <c r="I169" s="156"/>
      <c r="J169" s="156"/>
      <c r="K169" s="156"/>
      <c r="L169" s="156"/>
      <c r="M169" s="156"/>
      <c r="N169" s="156"/>
      <c r="O169" s="156"/>
      <c r="P169" s="156"/>
      <c r="Q169" s="156"/>
    </row>
    <row r="170" spans="2:17" s="26" customFormat="1" ht="15.75">
      <c r="B170" s="27"/>
      <c r="C170" s="168"/>
      <c r="D170" s="168"/>
      <c r="E170" s="156"/>
      <c r="F170" s="156"/>
      <c r="G170" s="156"/>
      <c r="H170" s="156"/>
      <c r="I170" s="156"/>
      <c r="J170" s="156"/>
      <c r="K170" s="156"/>
      <c r="L170" s="156"/>
      <c r="M170" s="156"/>
      <c r="N170" s="156"/>
      <c r="O170" s="156"/>
      <c r="P170" s="156"/>
      <c r="Q170" s="156"/>
    </row>
    <row r="171" spans="2:17" s="26" customFormat="1" ht="15.75">
      <c r="B171" s="27"/>
      <c r="C171" s="168"/>
      <c r="D171" s="168"/>
      <c r="E171" s="156"/>
      <c r="F171" s="156"/>
      <c r="G171" s="156"/>
      <c r="H171" s="156"/>
      <c r="I171" s="156"/>
      <c r="J171" s="156"/>
      <c r="K171" s="156"/>
      <c r="L171" s="156"/>
      <c r="M171" s="156"/>
      <c r="N171" s="156"/>
      <c r="O171" s="156"/>
      <c r="P171" s="156"/>
      <c r="Q171" s="156"/>
    </row>
    <row r="172" spans="2:17" s="26" customFormat="1" ht="15.75">
      <c r="B172" s="27"/>
      <c r="C172" s="168"/>
      <c r="D172" s="168"/>
      <c r="E172" s="156"/>
      <c r="F172" s="156"/>
      <c r="G172" s="156"/>
      <c r="H172" s="156"/>
      <c r="I172" s="156"/>
      <c r="J172" s="156"/>
      <c r="K172" s="156"/>
      <c r="L172" s="156"/>
      <c r="M172" s="156"/>
      <c r="N172" s="156"/>
      <c r="O172" s="156"/>
      <c r="P172" s="156"/>
      <c r="Q172" s="156"/>
    </row>
  </sheetData>
  <mergeCells count="12">
    <mergeCell ref="A5:H5"/>
    <mergeCell ref="A2:T2"/>
    <mergeCell ref="Q6:S6"/>
    <mergeCell ref="T6:T7"/>
    <mergeCell ref="A6:A7"/>
    <mergeCell ref="B6:B7"/>
    <mergeCell ref="C6:D6"/>
    <mergeCell ref="E6:E7"/>
    <mergeCell ref="F6:G6"/>
    <mergeCell ref="H6:J6"/>
    <mergeCell ref="K6:M6"/>
    <mergeCell ref="N6:P6"/>
  </mergeCells>
  <pageMargins left="0.70866141732283472" right="0.70866141732283472" top="0.74803149606299213" bottom="0.74803149606299213" header="0.31496062992125984" footer="0.31496062992125984"/>
  <pageSetup paperSize="9" scale="63"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244"/>
  <sheetViews>
    <sheetView view="pageBreakPreview" topLeftCell="A16" zoomScale="80" zoomScaleNormal="100" zoomScaleSheetLayoutView="80" workbookViewId="0">
      <selection activeCell="G38" sqref="G38"/>
    </sheetView>
  </sheetViews>
  <sheetFormatPr defaultRowHeight="15"/>
  <cols>
    <col min="2" max="2" width="24.28515625" customWidth="1"/>
    <col min="3" max="7" width="21.42578125" customWidth="1"/>
    <col min="8" max="10" width="7.5703125" bestFit="1" customWidth="1"/>
    <col min="11" max="16" width="7.5703125" customWidth="1"/>
    <col min="17" max="18" width="7.5703125" bestFit="1" customWidth="1"/>
    <col min="19" max="19" width="11.42578125" bestFit="1" customWidth="1"/>
    <col min="20" max="20" width="18.140625" customWidth="1"/>
    <col min="21" max="21" width="8.7109375" bestFit="1" customWidth="1"/>
    <col min="22" max="24" width="6.140625" bestFit="1" customWidth="1"/>
    <col min="25" max="25" width="11.42578125" bestFit="1" customWidth="1"/>
    <col min="26" max="26" width="11.5703125" customWidth="1"/>
    <col min="35" max="40" width="0" hidden="1" customWidth="1"/>
  </cols>
  <sheetData>
    <row r="1" spans="1:65" hidden="1"/>
    <row r="2" spans="1:65" s="87" customFormat="1" ht="18.75" hidden="1">
      <c r="A2" s="820" t="s">
        <v>354</v>
      </c>
      <c r="B2" s="820"/>
      <c r="C2" s="820"/>
      <c r="D2" s="820"/>
      <c r="E2" s="820"/>
      <c r="F2" s="820"/>
      <c r="G2" s="820"/>
      <c r="H2" s="820"/>
      <c r="I2" s="820"/>
      <c r="J2" s="820"/>
      <c r="K2" s="820"/>
      <c r="L2" s="820"/>
      <c r="M2" s="820"/>
      <c r="N2" s="820"/>
      <c r="O2" s="820"/>
      <c r="P2" s="820"/>
      <c r="Q2" s="820"/>
      <c r="R2" s="820"/>
      <c r="S2" s="820"/>
      <c r="T2" s="820"/>
      <c r="U2" s="187"/>
      <c r="V2" s="187"/>
      <c r="W2" s="86"/>
    </row>
    <row r="3" spans="1:65" s="87" customFormat="1" ht="18.75" hidden="1">
      <c r="A3" s="187"/>
      <c r="B3" s="187"/>
      <c r="C3" s="187"/>
      <c r="D3" s="187"/>
      <c r="E3" s="187"/>
      <c r="F3" s="187"/>
      <c r="G3" s="187"/>
      <c r="H3" s="187"/>
      <c r="I3" s="187"/>
      <c r="J3" s="187"/>
      <c r="K3" s="187"/>
      <c r="L3" s="187"/>
      <c r="M3" s="187"/>
      <c r="N3" s="187"/>
      <c r="O3" s="187"/>
      <c r="P3" s="187"/>
      <c r="Q3" s="187"/>
      <c r="R3" s="187"/>
      <c r="S3" s="187"/>
      <c r="T3" s="187"/>
      <c r="U3" s="187"/>
      <c r="V3" s="187"/>
      <c r="W3" s="86"/>
    </row>
    <row r="4" spans="1:65" s="87" customFormat="1" ht="15.75">
      <c r="A4" s="86"/>
      <c r="B4" s="88"/>
      <c r="C4" s="89"/>
      <c r="D4" s="89"/>
      <c r="E4" s="88"/>
      <c r="F4" s="89"/>
      <c r="G4" s="89"/>
      <c r="H4" s="176"/>
      <c r="I4" s="176"/>
      <c r="J4" s="176"/>
      <c r="K4" s="176"/>
      <c r="L4" s="176"/>
      <c r="M4" s="176"/>
      <c r="N4" s="176"/>
      <c r="O4" s="176"/>
      <c r="P4" s="176"/>
      <c r="T4" s="86"/>
      <c r="U4" s="86"/>
      <c r="V4" s="86"/>
      <c r="Z4" s="89"/>
    </row>
    <row r="5" spans="1:65" s="104" customFormat="1" ht="15.75">
      <c r="A5" s="977" t="s">
        <v>293</v>
      </c>
      <c r="B5" s="977"/>
      <c r="C5" s="977"/>
      <c r="D5" s="977"/>
      <c r="E5" s="977"/>
      <c r="F5" s="977"/>
      <c r="G5" s="100"/>
      <c r="H5" s="100"/>
      <c r="I5" s="100"/>
      <c r="J5" s="100"/>
      <c r="K5" s="100"/>
      <c r="L5" s="100"/>
      <c r="M5" s="100"/>
      <c r="N5" s="100"/>
      <c r="O5" s="100"/>
      <c r="P5" s="100"/>
      <c r="Q5" s="100"/>
      <c r="R5" s="100"/>
      <c r="S5" s="100"/>
      <c r="T5" s="222" t="s">
        <v>776</v>
      </c>
      <c r="U5" s="219"/>
      <c r="V5" s="219"/>
      <c r="W5" s="100"/>
      <c r="X5" s="100"/>
      <c r="Y5" s="100"/>
      <c r="Z5" s="100"/>
      <c r="AA5" s="100"/>
      <c r="AB5" s="100"/>
      <c r="AC5" s="59"/>
      <c r="AD5" s="59"/>
      <c r="AN5" s="105"/>
      <c r="AO5" s="106"/>
      <c r="AP5" s="106"/>
      <c r="AQ5" s="107"/>
      <c r="AR5" s="107"/>
      <c r="AS5" s="107"/>
      <c r="AT5" s="107"/>
      <c r="AU5" s="107"/>
      <c r="AV5" s="107"/>
      <c r="AZ5" s="106"/>
      <c r="BA5" s="106"/>
      <c r="BB5" s="106"/>
      <c r="BL5" s="108"/>
      <c r="BM5" s="108"/>
    </row>
    <row r="6" spans="1:65" s="59" customFormat="1" ht="76.5" customHeight="1">
      <c r="A6" s="916" t="s">
        <v>11</v>
      </c>
      <c r="B6" s="914" t="s">
        <v>766</v>
      </c>
      <c r="C6" s="912" t="s">
        <v>1</v>
      </c>
      <c r="D6" s="913"/>
      <c r="E6" s="914" t="s">
        <v>765</v>
      </c>
      <c r="F6" s="912" t="s">
        <v>1</v>
      </c>
      <c r="G6" s="913"/>
      <c r="H6" s="908" t="s">
        <v>2063</v>
      </c>
      <c r="I6" s="909"/>
      <c r="J6" s="910"/>
      <c r="K6" s="918" t="s">
        <v>2061</v>
      </c>
      <c r="L6" s="918"/>
      <c r="M6" s="918"/>
      <c r="N6" s="918" t="s">
        <v>2062</v>
      </c>
      <c r="O6" s="918"/>
      <c r="P6" s="918"/>
      <c r="Q6" s="978" t="s">
        <v>2064</v>
      </c>
      <c r="R6" s="979"/>
      <c r="S6" s="980"/>
      <c r="T6" s="916" t="s">
        <v>2</v>
      </c>
      <c r="U6" s="981" t="s">
        <v>2</v>
      </c>
      <c r="V6" s="215"/>
      <c r="AE6" s="104"/>
      <c r="AF6" s="104"/>
      <c r="AG6" s="104"/>
      <c r="AH6" s="104"/>
      <c r="AI6" s="982" t="s">
        <v>41</v>
      </c>
      <c r="AJ6" s="983"/>
      <c r="AK6" s="984"/>
      <c r="AL6" s="982" t="s">
        <v>273</v>
      </c>
      <c r="AM6" s="983"/>
      <c r="AN6" s="984"/>
      <c r="AO6" s="106"/>
      <c r="AP6" s="106"/>
      <c r="AQ6" s="107"/>
      <c r="AR6" s="107"/>
      <c r="AS6" s="107"/>
      <c r="AT6" s="107"/>
      <c r="AU6" s="107"/>
      <c r="AV6" s="107"/>
      <c r="AW6" s="104"/>
      <c r="AX6" s="104"/>
      <c r="AY6" s="104"/>
      <c r="AZ6" s="106"/>
      <c r="BA6" s="106"/>
      <c r="BB6" s="106"/>
      <c r="BC6" s="104"/>
      <c r="BD6" s="104"/>
      <c r="BE6" s="104"/>
      <c r="BF6" s="104"/>
      <c r="BG6" s="104"/>
      <c r="BH6" s="104"/>
      <c r="BI6" s="104"/>
      <c r="BJ6" s="104"/>
      <c r="BK6" s="104"/>
      <c r="BL6" s="108"/>
      <c r="BM6" s="108"/>
    </row>
    <row r="7" spans="1:65" s="59" customFormat="1" ht="27.75" customHeight="1">
      <c r="A7" s="917"/>
      <c r="B7" s="915"/>
      <c r="C7" s="97" t="s">
        <v>42</v>
      </c>
      <c r="D7" s="97" t="s">
        <v>4</v>
      </c>
      <c r="E7" s="915"/>
      <c r="F7" s="97" t="s">
        <v>42</v>
      </c>
      <c r="G7" s="97" t="s">
        <v>4</v>
      </c>
      <c r="H7" s="77" t="s">
        <v>5</v>
      </c>
      <c r="I7" s="77" t="s">
        <v>6</v>
      </c>
      <c r="J7" s="77" t="s">
        <v>7</v>
      </c>
      <c r="K7" s="77" t="s">
        <v>5</v>
      </c>
      <c r="L7" s="77" t="s">
        <v>6</v>
      </c>
      <c r="M7" s="77" t="s">
        <v>7</v>
      </c>
      <c r="N7" s="77" t="s">
        <v>5</v>
      </c>
      <c r="O7" s="77" t="s">
        <v>6</v>
      </c>
      <c r="P7" s="77" t="s">
        <v>7</v>
      </c>
      <c r="Q7" s="95" t="s">
        <v>5</v>
      </c>
      <c r="R7" s="95" t="s">
        <v>6</v>
      </c>
      <c r="S7" s="95" t="s">
        <v>7</v>
      </c>
      <c r="T7" s="917"/>
      <c r="U7" s="981"/>
      <c r="V7" s="215"/>
      <c r="AE7" s="104"/>
      <c r="AF7" s="104"/>
      <c r="AG7" s="104"/>
      <c r="AH7" s="104"/>
      <c r="AI7" s="95" t="s">
        <v>5</v>
      </c>
      <c r="AJ7" s="95" t="s">
        <v>6</v>
      </c>
      <c r="AK7" s="95" t="s">
        <v>7</v>
      </c>
      <c r="AL7" s="95" t="s">
        <v>5</v>
      </c>
      <c r="AM7" s="95" t="s">
        <v>6</v>
      </c>
      <c r="AN7" s="95" t="s">
        <v>7</v>
      </c>
      <c r="AO7" s="106"/>
      <c r="AP7" s="106"/>
      <c r="AQ7" s="107"/>
      <c r="AR7" s="107"/>
      <c r="AS7" s="107"/>
      <c r="AT7" s="107"/>
      <c r="AU7" s="107"/>
      <c r="AV7" s="107"/>
      <c r="AW7" s="104"/>
      <c r="AX7" s="104"/>
      <c r="AY7" s="104"/>
      <c r="AZ7" s="106"/>
      <c r="BA7" s="106"/>
      <c r="BB7" s="106"/>
      <c r="BC7" s="104"/>
      <c r="BD7" s="104"/>
      <c r="BE7" s="104"/>
      <c r="BF7" s="104"/>
      <c r="BG7" s="104"/>
      <c r="BH7" s="104"/>
      <c r="BI7" s="104"/>
      <c r="BJ7" s="104"/>
      <c r="BK7" s="104"/>
      <c r="BL7" s="108"/>
      <c r="BM7" s="108"/>
    </row>
    <row r="8" spans="1:65" s="59" customFormat="1" ht="17.25" customHeight="1">
      <c r="A8" s="782">
        <v>1</v>
      </c>
      <c r="B8" s="782">
        <v>2</v>
      </c>
      <c r="C8" s="782">
        <v>3</v>
      </c>
      <c r="D8" s="782">
        <v>4</v>
      </c>
      <c r="E8" s="782">
        <v>5</v>
      </c>
      <c r="F8" s="782">
        <v>6</v>
      </c>
      <c r="G8" s="782">
        <v>7</v>
      </c>
      <c r="H8" s="782">
        <v>8</v>
      </c>
      <c r="I8" s="782">
        <v>9</v>
      </c>
      <c r="J8" s="782">
        <v>10</v>
      </c>
      <c r="K8" s="782">
        <v>11</v>
      </c>
      <c r="L8" s="782">
        <v>12</v>
      </c>
      <c r="M8" s="782">
        <v>13</v>
      </c>
      <c r="N8" s="782">
        <v>14</v>
      </c>
      <c r="O8" s="782">
        <v>15</v>
      </c>
      <c r="P8" s="782">
        <v>16</v>
      </c>
      <c r="Q8" s="782">
        <v>17</v>
      </c>
      <c r="R8" s="782">
        <v>18</v>
      </c>
      <c r="S8" s="782">
        <v>19</v>
      </c>
      <c r="T8" s="782">
        <v>20</v>
      </c>
      <c r="U8" s="784"/>
      <c r="V8" s="215"/>
      <c r="AE8" s="104"/>
      <c r="AF8" s="104"/>
      <c r="AG8" s="104"/>
      <c r="AH8" s="104"/>
      <c r="AI8" s="95"/>
      <c r="AJ8" s="95"/>
      <c r="AK8" s="95"/>
      <c r="AL8" s="95"/>
      <c r="AM8" s="95"/>
      <c r="AN8" s="95"/>
      <c r="AO8" s="106"/>
      <c r="AP8" s="106"/>
      <c r="AQ8" s="107"/>
      <c r="AR8" s="107"/>
      <c r="AS8" s="107"/>
      <c r="AT8" s="107"/>
      <c r="AU8" s="107"/>
      <c r="AV8" s="107"/>
      <c r="AW8" s="104"/>
      <c r="AX8" s="104"/>
      <c r="AY8" s="104"/>
      <c r="AZ8" s="106"/>
      <c r="BA8" s="106"/>
      <c r="BB8" s="106"/>
      <c r="BC8" s="104"/>
      <c r="BD8" s="104"/>
      <c r="BE8" s="104"/>
      <c r="BF8" s="104"/>
      <c r="BG8" s="104"/>
      <c r="BH8" s="104"/>
      <c r="BI8" s="104"/>
      <c r="BJ8" s="104"/>
      <c r="BK8" s="104"/>
      <c r="BL8" s="108"/>
      <c r="BM8" s="108"/>
    </row>
    <row r="9" spans="1:65" s="59" customFormat="1" ht="31.5">
      <c r="A9" s="149" t="s">
        <v>380</v>
      </c>
      <c r="B9" s="164" t="s">
        <v>281</v>
      </c>
      <c r="C9" s="163"/>
      <c r="D9" s="163"/>
      <c r="E9" s="163" t="s">
        <v>281</v>
      </c>
      <c r="F9" s="163" t="s">
        <v>282</v>
      </c>
      <c r="G9" s="163" t="s">
        <v>59</v>
      </c>
      <c r="H9" s="162">
        <v>1280</v>
      </c>
      <c r="I9" s="162">
        <v>850</v>
      </c>
      <c r="J9" s="162"/>
      <c r="K9" s="149">
        <v>1.25</v>
      </c>
      <c r="L9" s="150">
        <v>1.2</v>
      </c>
      <c r="M9" s="149"/>
      <c r="N9" s="162">
        <f>H9*K9</f>
        <v>1600</v>
      </c>
      <c r="O9" s="162">
        <f>I9*L9</f>
        <v>1020</v>
      </c>
      <c r="P9" s="162"/>
      <c r="Q9" s="151">
        <v>1600</v>
      </c>
      <c r="R9" s="151">
        <v>1000</v>
      </c>
      <c r="S9" s="151"/>
      <c r="T9" s="161" t="s">
        <v>283</v>
      </c>
      <c r="U9" s="216"/>
      <c r="V9" s="217"/>
      <c r="AE9" s="104"/>
      <c r="AF9" s="104"/>
      <c r="AG9" s="104"/>
      <c r="AH9" s="104"/>
      <c r="AI9" s="149">
        <v>1.25</v>
      </c>
      <c r="AJ9" s="150">
        <v>1.2</v>
      </c>
      <c r="AK9" s="149">
        <v>1.1499999999999999</v>
      </c>
      <c r="AL9" s="150">
        <v>1.2858749999999999</v>
      </c>
      <c r="AM9" s="150">
        <v>1.23444</v>
      </c>
      <c r="AN9" s="150">
        <v>1.1830049999999999</v>
      </c>
      <c r="AO9" s="106"/>
      <c r="AP9" s="106"/>
      <c r="AQ9" s="107"/>
      <c r="AR9" s="107"/>
      <c r="AS9" s="107"/>
      <c r="AT9" s="107"/>
      <c r="AU9" s="107"/>
      <c r="AV9" s="107"/>
      <c r="AW9" s="104"/>
      <c r="AX9" s="104"/>
      <c r="AY9" s="104"/>
      <c r="AZ9" s="106"/>
      <c r="BA9" s="106"/>
      <c r="BB9" s="106"/>
      <c r="BC9" s="104"/>
      <c r="BD9" s="104"/>
      <c r="BE9" s="104"/>
      <c r="BF9" s="104"/>
      <c r="BG9" s="104"/>
      <c r="BH9" s="104"/>
      <c r="BI9" s="104"/>
      <c r="BJ9" s="104"/>
      <c r="BK9" s="104"/>
      <c r="BL9" s="108"/>
      <c r="BM9" s="108"/>
    </row>
    <row r="10" spans="1:65" s="59" customFormat="1" ht="47.25">
      <c r="A10" s="149" t="s">
        <v>379</v>
      </c>
      <c r="B10" s="164" t="s">
        <v>284</v>
      </c>
      <c r="C10" s="163"/>
      <c r="D10" s="163"/>
      <c r="E10" s="163" t="s">
        <v>60</v>
      </c>
      <c r="F10" s="163" t="s">
        <v>51</v>
      </c>
      <c r="G10" s="163" t="s">
        <v>59</v>
      </c>
      <c r="H10" s="162">
        <v>490</v>
      </c>
      <c r="I10" s="162"/>
      <c r="J10" s="162"/>
      <c r="K10" s="149">
        <v>1.25</v>
      </c>
      <c r="L10" s="150"/>
      <c r="M10" s="149"/>
      <c r="N10" s="162">
        <f t="shared" ref="N10:N20" si="0">H10*K10</f>
        <v>612.5</v>
      </c>
      <c r="O10" s="162"/>
      <c r="P10" s="162"/>
      <c r="Q10" s="151">
        <v>600</v>
      </c>
      <c r="R10" s="151"/>
      <c r="S10" s="151"/>
      <c r="T10" s="161" t="s">
        <v>276</v>
      </c>
      <c r="U10" s="216"/>
      <c r="V10" s="217"/>
      <c r="AE10" s="104"/>
      <c r="AF10" s="104"/>
      <c r="AG10" s="104"/>
      <c r="AH10" s="104"/>
      <c r="AI10" s="149">
        <v>1.25</v>
      </c>
      <c r="AJ10" s="150">
        <v>1.2</v>
      </c>
      <c r="AK10" s="149">
        <v>1.1499999999999999</v>
      </c>
      <c r="AL10" s="150">
        <v>1.2858749999999999</v>
      </c>
      <c r="AM10" s="150">
        <v>1.23444</v>
      </c>
      <c r="AN10" s="150">
        <v>1.1830049999999999</v>
      </c>
      <c r="AO10" s="106"/>
      <c r="AP10" s="106"/>
      <c r="AQ10" s="107"/>
      <c r="AR10" s="107"/>
      <c r="AS10" s="107"/>
      <c r="AT10" s="107"/>
      <c r="AU10" s="107"/>
      <c r="AV10" s="107"/>
      <c r="AW10" s="104"/>
      <c r="AX10" s="104"/>
      <c r="AY10" s="104"/>
      <c r="AZ10" s="106"/>
      <c r="BA10" s="106"/>
      <c r="BB10" s="106"/>
      <c r="BC10" s="104"/>
      <c r="BD10" s="104"/>
      <c r="BE10" s="104"/>
      <c r="BF10" s="104"/>
      <c r="BG10" s="104"/>
      <c r="BH10" s="104"/>
      <c r="BI10" s="104"/>
      <c r="BJ10" s="104"/>
      <c r="BK10" s="104"/>
      <c r="BL10" s="108"/>
      <c r="BM10" s="108"/>
    </row>
    <row r="11" spans="1:65" s="59" customFormat="1" ht="47.25">
      <c r="A11" s="149" t="s">
        <v>378</v>
      </c>
      <c r="B11" s="164" t="s">
        <v>285</v>
      </c>
      <c r="C11" s="163"/>
      <c r="D11" s="163"/>
      <c r="E11" s="163" t="s">
        <v>61</v>
      </c>
      <c r="F11" s="163" t="s">
        <v>57</v>
      </c>
      <c r="G11" s="163" t="s">
        <v>59</v>
      </c>
      <c r="H11" s="162">
        <v>620</v>
      </c>
      <c r="I11" s="162"/>
      <c r="J11" s="162"/>
      <c r="K11" s="149">
        <v>1.25</v>
      </c>
      <c r="L11" s="150"/>
      <c r="M11" s="149"/>
      <c r="N11" s="162">
        <f t="shared" si="0"/>
        <v>775</v>
      </c>
      <c r="O11" s="162"/>
      <c r="P11" s="162"/>
      <c r="Q11" s="151">
        <v>800</v>
      </c>
      <c r="R11" s="151"/>
      <c r="S11" s="151"/>
      <c r="T11" s="161" t="s">
        <v>276</v>
      </c>
      <c r="U11" s="216"/>
      <c r="V11" s="217"/>
      <c r="AE11" s="104"/>
      <c r="AF11" s="104"/>
      <c r="AG11" s="104"/>
      <c r="AH11" s="104"/>
      <c r="AI11" s="149">
        <v>1.25</v>
      </c>
      <c r="AJ11" s="150">
        <v>1.2</v>
      </c>
      <c r="AK11" s="149">
        <v>1.1499999999999999</v>
      </c>
      <c r="AL11" s="150">
        <v>1.2858749999999999</v>
      </c>
      <c r="AM11" s="150">
        <v>1.23444</v>
      </c>
      <c r="AN11" s="150">
        <v>1.1830049999999999</v>
      </c>
      <c r="AO11" s="106"/>
      <c r="AP11" s="106"/>
      <c r="AQ11" s="107"/>
      <c r="AR11" s="107"/>
      <c r="AS11" s="107"/>
      <c r="AT11" s="107"/>
      <c r="AU11" s="107"/>
      <c r="AV11" s="107"/>
      <c r="AW11" s="104"/>
      <c r="AX11" s="104"/>
      <c r="AY11" s="104"/>
      <c r="AZ11" s="106"/>
      <c r="BA11" s="106"/>
      <c r="BB11" s="106"/>
      <c r="BC11" s="104"/>
      <c r="BD11" s="104"/>
      <c r="BE11" s="104"/>
      <c r="BF11" s="104"/>
      <c r="BG11" s="104"/>
      <c r="BH11" s="104"/>
      <c r="BI11" s="104"/>
      <c r="BJ11" s="104"/>
      <c r="BK11" s="104"/>
      <c r="BL11" s="108"/>
      <c r="BM11" s="108"/>
    </row>
    <row r="12" spans="1:65" s="59" customFormat="1" ht="47.25">
      <c r="A12" s="149" t="s">
        <v>377</v>
      </c>
      <c r="B12" s="164" t="s">
        <v>286</v>
      </c>
      <c r="C12" s="163"/>
      <c r="D12" s="163"/>
      <c r="E12" s="163" t="s">
        <v>46</v>
      </c>
      <c r="F12" s="163" t="s">
        <v>44</v>
      </c>
      <c r="G12" s="163" t="s">
        <v>44</v>
      </c>
      <c r="H12" s="162">
        <v>620</v>
      </c>
      <c r="I12" s="162"/>
      <c r="J12" s="162"/>
      <c r="K12" s="149">
        <v>1.25</v>
      </c>
      <c r="L12" s="150"/>
      <c r="M12" s="149"/>
      <c r="N12" s="162">
        <f t="shared" si="0"/>
        <v>775</v>
      </c>
      <c r="O12" s="162"/>
      <c r="P12" s="162"/>
      <c r="Q12" s="151">
        <v>800</v>
      </c>
      <c r="R12" s="151"/>
      <c r="S12" s="151"/>
      <c r="T12" s="161" t="s">
        <v>276</v>
      </c>
      <c r="U12" s="216"/>
      <c r="V12" s="217"/>
      <c r="AE12" s="104"/>
      <c r="AF12" s="104"/>
      <c r="AG12" s="104"/>
      <c r="AH12" s="104"/>
      <c r="AI12" s="149">
        <v>1.25</v>
      </c>
      <c r="AJ12" s="150">
        <v>1.2</v>
      </c>
      <c r="AK12" s="149">
        <v>1.1499999999999999</v>
      </c>
      <c r="AL12" s="150">
        <v>1.2858749999999999</v>
      </c>
      <c r="AM12" s="150">
        <v>1.23444</v>
      </c>
      <c r="AN12" s="150">
        <v>1.1830049999999999</v>
      </c>
      <c r="AO12" s="106"/>
      <c r="AP12" s="106"/>
      <c r="AQ12" s="107"/>
      <c r="AR12" s="107"/>
      <c r="AS12" s="107"/>
      <c r="AT12" s="107"/>
      <c r="AU12" s="107"/>
      <c r="AV12" s="107"/>
      <c r="AW12" s="104"/>
      <c r="AX12" s="104"/>
      <c r="AY12" s="104"/>
      <c r="AZ12" s="106"/>
      <c r="BA12" s="106"/>
      <c r="BB12" s="106"/>
      <c r="BC12" s="104"/>
      <c r="BD12" s="104"/>
      <c r="BE12" s="104"/>
      <c r="BF12" s="104"/>
      <c r="BG12" s="104"/>
      <c r="BH12" s="104"/>
      <c r="BI12" s="104"/>
      <c r="BJ12" s="104"/>
      <c r="BK12" s="104"/>
      <c r="BL12" s="108"/>
      <c r="BM12" s="108"/>
    </row>
    <row r="13" spans="1:65" s="59" customFormat="1" ht="47.25">
      <c r="A13" s="149" t="s">
        <v>376</v>
      </c>
      <c r="B13" s="164" t="s">
        <v>285</v>
      </c>
      <c r="C13" s="163"/>
      <c r="D13" s="163"/>
      <c r="E13" s="163" t="s">
        <v>62</v>
      </c>
      <c r="F13" s="163" t="s">
        <v>44</v>
      </c>
      <c r="G13" s="163" t="s">
        <v>44</v>
      </c>
      <c r="H13" s="162">
        <v>620</v>
      </c>
      <c r="I13" s="162"/>
      <c r="J13" s="162"/>
      <c r="K13" s="149">
        <v>1.25</v>
      </c>
      <c r="L13" s="150"/>
      <c r="M13" s="149"/>
      <c r="N13" s="162">
        <f t="shared" si="0"/>
        <v>775</v>
      </c>
      <c r="O13" s="162"/>
      <c r="P13" s="162"/>
      <c r="Q13" s="151">
        <v>800</v>
      </c>
      <c r="R13" s="151"/>
      <c r="S13" s="151"/>
      <c r="T13" s="161" t="s">
        <v>276</v>
      </c>
      <c r="U13" s="216"/>
      <c r="V13" s="217"/>
      <c r="AE13" s="104"/>
      <c r="AF13" s="104"/>
      <c r="AG13" s="104"/>
      <c r="AH13" s="104"/>
      <c r="AI13" s="149">
        <v>1.25</v>
      </c>
      <c r="AJ13" s="150">
        <v>1.2</v>
      </c>
      <c r="AK13" s="149">
        <v>1.1499999999999999</v>
      </c>
      <c r="AL13" s="150">
        <v>1.2858749999999999</v>
      </c>
      <c r="AM13" s="150">
        <v>1.23444</v>
      </c>
      <c r="AN13" s="150">
        <v>1.1830049999999999</v>
      </c>
      <c r="AO13" s="106"/>
      <c r="AP13" s="106"/>
      <c r="AQ13" s="107"/>
      <c r="AR13" s="107"/>
      <c r="AS13" s="107"/>
      <c r="AT13" s="107"/>
      <c r="AU13" s="107"/>
      <c r="AV13" s="107"/>
      <c r="AW13" s="104"/>
      <c r="AX13" s="104"/>
      <c r="AY13" s="104"/>
      <c r="AZ13" s="106"/>
      <c r="BA13" s="106"/>
      <c r="BB13" s="106"/>
      <c r="BC13" s="104"/>
      <c r="BD13" s="104"/>
      <c r="BE13" s="104"/>
      <c r="BF13" s="104"/>
      <c r="BG13" s="104"/>
      <c r="BH13" s="104"/>
      <c r="BI13" s="104"/>
      <c r="BJ13" s="104"/>
      <c r="BK13" s="104"/>
      <c r="BL13" s="108"/>
      <c r="BM13" s="108"/>
    </row>
    <row r="14" spans="1:65" s="59" customFormat="1" ht="47.25">
      <c r="A14" s="149" t="s">
        <v>375</v>
      </c>
      <c r="B14" s="164" t="s">
        <v>287</v>
      </c>
      <c r="C14" s="163"/>
      <c r="D14" s="163"/>
      <c r="E14" s="163" t="s">
        <v>47</v>
      </c>
      <c r="F14" s="163" t="s">
        <v>48</v>
      </c>
      <c r="G14" s="163" t="s">
        <v>67</v>
      </c>
      <c r="H14" s="162">
        <v>490</v>
      </c>
      <c r="I14" s="162"/>
      <c r="J14" s="162"/>
      <c r="K14" s="149">
        <v>1.25</v>
      </c>
      <c r="L14" s="150"/>
      <c r="M14" s="149"/>
      <c r="N14" s="162">
        <f t="shared" si="0"/>
        <v>612.5</v>
      </c>
      <c r="O14" s="162"/>
      <c r="P14" s="162"/>
      <c r="Q14" s="151">
        <v>600</v>
      </c>
      <c r="R14" s="151"/>
      <c r="S14" s="151"/>
      <c r="T14" s="161" t="s">
        <v>276</v>
      </c>
      <c r="U14" s="216"/>
      <c r="V14" s="217"/>
      <c r="AE14" s="104"/>
      <c r="AF14" s="104"/>
      <c r="AG14" s="104"/>
      <c r="AH14" s="104"/>
      <c r="AI14" s="149">
        <v>1.25</v>
      </c>
      <c r="AJ14" s="150">
        <v>1.2</v>
      </c>
      <c r="AK14" s="149">
        <v>1.1499999999999999</v>
      </c>
      <c r="AL14" s="150">
        <v>1.2858749999999999</v>
      </c>
      <c r="AM14" s="150">
        <v>1.23444</v>
      </c>
      <c r="AN14" s="150">
        <v>1.1830049999999999</v>
      </c>
      <c r="AO14" s="106"/>
      <c r="AP14" s="106"/>
      <c r="AQ14" s="107"/>
      <c r="AR14" s="107"/>
      <c r="AS14" s="107"/>
      <c r="AT14" s="107"/>
      <c r="AU14" s="107"/>
      <c r="AV14" s="107"/>
      <c r="AW14" s="104"/>
      <c r="AX14" s="104"/>
      <c r="AY14" s="104"/>
      <c r="AZ14" s="106"/>
      <c r="BA14" s="106"/>
      <c r="BB14" s="106"/>
      <c r="BC14" s="104"/>
      <c r="BD14" s="104"/>
      <c r="BE14" s="104"/>
      <c r="BF14" s="104"/>
      <c r="BG14" s="104"/>
      <c r="BH14" s="104"/>
      <c r="BI14" s="104"/>
      <c r="BJ14" s="104"/>
      <c r="BK14" s="104"/>
      <c r="BL14" s="108"/>
      <c r="BM14" s="108"/>
    </row>
    <row r="15" spans="1:65" s="59" customFormat="1" ht="47.25">
      <c r="A15" s="149" t="s">
        <v>374</v>
      </c>
      <c r="B15" s="164" t="s">
        <v>285</v>
      </c>
      <c r="C15" s="163"/>
      <c r="D15" s="163"/>
      <c r="E15" s="163" t="s">
        <v>63</v>
      </c>
      <c r="F15" s="163" t="s">
        <v>51</v>
      </c>
      <c r="G15" s="163" t="s">
        <v>48</v>
      </c>
      <c r="H15" s="162">
        <v>620</v>
      </c>
      <c r="I15" s="162"/>
      <c r="J15" s="162"/>
      <c r="K15" s="149">
        <v>1.25</v>
      </c>
      <c r="L15" s="150"/>
      <c r="M15" s="149"/>
      <c r="N15" s="162">
        <f t="shared" si="0"/>
        <v>775</v>
      </c>
      <c r="O15" s="162"/>
      <c r="P15" s="162"/>
      <c r="Q15" s="151">
        <v>800</v>
      </c>
      <c r="R15" s="151"/>
      <c r="S15" s="151"/>
      <c r="T15" s="161" t="s">
        <v>276</v>
      </c>
      <c r="U15" s="216"/>
      <c r="V15" s="217"/>
      <c r="AE15" s="104"/>
      <c r="AF15" s="104"/>
      <c r="AG15" s="104"/>
      <c r="AH15" s="104"/>
      <c r="AI15" s="149">
        <v>1.25</v>
      </c>
      <c r="AJ15" s="150">
        <v>1.2</v>
      </c>
      <c r="AK15" s="149">
        <v>1.1499999999999999</v>
      </c>
      <c r="AL15" s="150">
        <v>1.2858749999999999</v>
      </c>
      <c r="AM15" s="150">
        <v>1.23444</v>
      </c>
      <c r="AN15" s="150">
        <v>1.1830049999999999</v>
      </c>
      <c r="AO15" s="106"/>
      <c r="AP15" s="106"/>
      <c r="AQ15" s="107"/>
      <c r="AR15" s="107"/>
      <c r="AS15" s="107"/>
      <c r="AT15" s="107"/>
      <c r="AU15" s="107"/>
      <c r="AV15" s="107"/>
      <c r="AW15" s="104"/>
      <c r="AX15" s="104"/>
      <c r="AY15" s="104"/>
      <c r="AZ15" s="106"/>
      <c r="BA15" s="106"/>
      <c r="BB15" s="106"/>
      <c r="BC15" s="104"/>
      <c r="BD15" s="104"/>
      <c r="BE15" s="104"/>
      <c r="BF15" s="104"/>
      <c r="BG15" s="104"/>
      <c r="BH15" s="104"/>
      <c r="BI15" s="104"/>
      <c r="BJ15" s="104"/>
      <c r="BK15" s="104"/>
      <c r="BL15" s="108"/>
      <c r="BM15" s="108"/>
    </row>
    <row r="16" spans="1:65" s="59" customFormat="1" ht="47.25">
      <c r="A16" s="149" t="s">
        <v>373</v>
      </c>
      <c r="B16" s="164" t="s">
        <v>285</v>
      </c>
      <c r="C16" s="163"/>
      <c r="D16" s="163"/>
      <c r="E16" s="163" t="s">
        <v>64</v>
      </c>
      <c r="F16" s="163" t="s">
        <v>51</v>
      </c>
      <c r="G16" s="163" t="s">
        <v>48</v>
      </c>
      <c r="H16" s="162">
        <v>620</v>
      </c>
      <c r="I16" s="162"/>
      <c r="J16" s="162"/>
      <c r="K16" s="149">
        <v>1.25</v>
      </c>
      <c r="L16" s="150"/>
      <c r="M16" s="149"/>
      <c r="N16" s="162">
        <f t="shared" si="0"/>
        <v>775</v>
      </c>
      <c r="O16" s="162"/>
      <c r="P16" s="162"/>
      <c r="Q16" s="151">
        <v>800</v>
      </c>
      <c r="R16" s="151"/>
      <c r="S16" s="151"/>
      <c r="T16" s="161" t="s">
        <v>276</v>
      </c>
      <c r="U16" s="216"/>
      <c r="V16" s="217"/>
      <c r="AE16" s="104"/>
      <c r="AF16" s="104"/>
      <c r="AG16" s="104"/>
      <c r="AH16" s="104"/>
      <c r="AI16" s="149">
        <v>1.25</v>
      </c>
      <c r="AJ16" s="150">
        <v>1.2</v>
      </c>
      <c r="AK16" s="149">
        <v>1.1499999999999999</v>
      </c>
      <c r="AL16" s="150">
        <v>1.2858749999999999</v>
      </c>
      <c r="AM16" s="150">
        <v>1.23444</v>
      </c>
      <c r="AN16" s="150">
        <v>1.1830049999999999</v>
      </c>
      <c r="AO16" s="106"/>
      <c r="AP16" s="106"/>
      <c r="AQ16" s="107"/>
      <c r="AR16" s="107"/>
      <c r="AS16" s="107"/>
      <c r="AT16" s="107"/>
      <c r="AU16" s="107"/>
      <c r="AV16" s="107"/>
      <c r="AW16" s="104"/>
      <c r="AX16" s="104"/>
      <c r="AY16" s="104"/>
      <c r="AZ16" s="106"/>
      <c r="BA16" s="106"/>
      <c r="BB16" s="106"/>
      <c r="BC16" s="104"/>
      <c r="BD16" s="104"/>
      <c r="BE16" s="104"/>
      <c r="BF16" s="104"/>
      <c r="BG16" s="104"/>
      <c r="BH16" s="104"/>
      <c r="BI16" s="104"/>
      <c r="BJ16" s="104"/>
      <c r="BK16" s="104"/>
      <c r="BL16" s="108"/>
      <c r="BM16" s="108"/>
    </row>
    <row r="17" spans="1:65" s="59" customFormat="1" ht="47.25">
      <c r="A17" s="149" t="s">
        <v>372</v>
      </c>
      <c r="B17" s="164" t="s">
        <v>285</v>
      </c>
      <c r="C17" s="163"/>
      <c r="D17" s="163"/>
      <c r="E17" s="163" t="s">
        <v>50</v>
      </c>
      <c r="F17" s="163" t="s">
        <v>51</v>
      </c>
      <c r="G17" s="163" t="s">
        <v>48</v>
      </c>
      <c r="H17" s="162">
        <v>620</v>
      </c>
      <c r="I17" s="162"/>
      <c r="J17" s="162"/>
      <c r="K17" s="149">
        <v>1.25</v>
      </c>
      <c r="L17" s="150"/>
      <c r="M17" s="149"/>
      <c r="N17" s="162">
        <f t="shared" si="0"/>
        <v>775</v>
      </c>
      <c r="O17" s="162"/>
      <c r="P17" s="162"/>
      <c r="Q17" s="151">
        <v>800</v>
      </c>
      <c r="R17" s="151"/>
      <c r="S17" s="151"/>
      <c r="T17" s="161" t="s">
        <v>276</v>
      </c>
      <c r="U17" s="216"/>
      <c r="V17" s="217"/>
      <c r="AE17" s="104"/>
      <c r="AF17" s="104"/>
      <c r="AG17" s="104"/>
      <c r="AH17" s="104"/>
      <c r="AI17" s="149">
        <v>1.25</v>
      </c>
      <c r="AJ17" s="150">
        <v>1.2</v>
      </c>
      <c r="AK17" s="149">
        <v>1.1499999999999999</v>
      </c>
      <c r="AL17" s="150">
        <v>1.2858749999999999</v>
      </c>
      <c r="AM17" s="150">
        <v>1.23444</v>
      </c>
      <c r="AN17" s="150">
        <v>1.1830049999999999</v>
      </c>
      <c r="AO17" s="106"/>
      <c r="AP17" s="106"/>
      <c r="AQ17" s="107"/>
      <c r="AR17" s="107"/>
      <c r="AS17" s="107"/>
      <c r="AT17" s="107"/>
      <c r="AU17" s="107"/>
      <c r="AV17" s="107"/>
      <c r="AW17" s="104"/>
      <c r="AX17" s="104"/>
      <c r="AY17" s="104"/>
      <c r="AZ17" s="106"/>
      <c r="BA17" s="106"/>
      <c r="BB17" s="106"/>
      <c r="BC17" s="104"/>
      <c r="BD17" s="104"/>
      <c r="BE17" s="104"/>
      <c r="BF17" s="104"/>
      <c r="BG17" s="104"/>
      <c r="BH17" s="104"/>
      <c r="BI17" s="104"/>
      <c r="BJ17" s="104"/>
      <c r="BK17" s="104"/>
      <c r="BL17" s="108"/>
      <c r="BM17" s="108"/>
    </row>
    <row r="18" spans="1:65" s="59" customFormat="1" ht="47.25">
      <c r="A18" s="149" t="s">
        <v>371</v>
      </c>
      <c r="B18" s="164" t="s">
        <v>285</v>
      </c>
      <c r="C18" s="163"/>
      <c r="D18" s="163"/>
      <c r="E18" s="163" t="s">
        <v>53</v>
      </c>
      <c r="F18" s="163" t="s">
        <v>48</v>
      </c>
      <c r="G18" s="163" t="s">
        <v>44</v>
      </c>
      <c r="H18" s="162">
        <v>620</v>
      </c>
      <c r="I18" s="162"/>
      <c r="J18" s="162"/>
      <c r="K18" s="149">
        <v>1.25</v>
      </c>
      <c r="L18" s="150"/>
      <c r="M18" s="149"/>
      <c r="N18" s="162">
        <f t="shared" si="0"/>
        <v>775</v>
      </c>
      <c r="O18" s="162"/>
      <c r="P18" s="162"/>
      <c r="Q18" s="151">
        <v>800</v>
      </c>
      <c r="R18" s="151"/>
      <c r="S18" s="151"/>
      <c r="T18" s="161" t="s">
        <v>276</v>
      </c>
      <c r="U18" s="216"/>
      <c r="V18" s="217"/>
      <c r="AE18" s="104"/>
      <c r="AF18" s="104"/>
      <c r="AG18" s="104"/>
      <c r="AH18" s="104"/>
      <c r="AI18" s="149">
        <v>1.25</v>
      </c>
      <c r="AJ18" s="150">
        <v>1.2</v>
      </c>
      <c r="AK18" s="149">
        <v>1.1499999999999999</v>
      </c>
      <c r="AL18" s="150">
        <v>1.2858749999999999</v>
      </c>
      <c r="AM18" s="150">
        <v>1.23444</v>
      </c>
      <c r="AN18" s="150">
        <v>1.1830049999999999</v>
      </c>
      <c r="AO18" s="106"/>
      <c r="AP18" s="106"/>
      <c r="AQ18" s="107"/>
      <c r="AR18" s="107"/>
      <c r="AS18" s="107"/>
      <c r="AT18" s="107"/>
      <c r="AU18" s="107"/>
      <c r="AV18" s="107"/>
      <c r="AW18" s="104"/>
      <c r="AX18" s="104"/>
      <c r="AY18" s="104"/>
      <c r="AZ18" s="106"/>
      <c r="BA18" s="106"/>
      <c r="BB18" s="106"/>
      <c r="BC18" s="104"/>
      <c r="BD18" s="104"/>
      <c r="BE18" s="104"/>
      <c r="BF18" s="104"/>
      <c r="BG18" s="104"/>
      <c r="BH18" s="104"/>
      <c r="BI18" s="104"/>
      <c r="BJ18" s="104"/>
      <c r="BK18" s="104"/>
      <c r="BL18" s="108"/>
      <c r="BM18" s="108"/>
    </row>
    <row r="19" spans="1:65" s="59" customFormat="1" ht="47.25">
      <c r="A19" s="149" t="s">
        <v>370</v>
      </c>
      <c r="B19" s="164" t="s">
        <v>287</v>
      </c>
      <c r="C19" s="163"/>
      <c r="D19" s="163"/>
      <c r="E19" s="163" t="s">
        <v>65</v>
      </c>
      <c r="F19" s="163" t="s">
        <v>48</v>
      </c>
      <c r="G19" s="163" t="s">
        <v>44</v>
      </c>
      <c r="H19" s="162">
        <v>490</v>
      </c>
      <c r="I19" s="162"/>
      <c r="J19" s="162"/>
      <c r="K19" s="149">
        <v>1.25</v>
      </c>
      <c r="L19" s="150"/>
      <c r="M19" s="149"/>
      <c r="N19" s="162">
        <f t="shared" si="0"/>
        <v>612.5</v>
      </c>
      <c r="O19" s="162"/>
      <c r="P19" s="162"/>
      <c r="Q19" s="151">
        <v>600</v>
      </c>
      <c r="R19" s="151"/>
      <c r="S19" s="151"/>
      <c r="T19" s="161" t="s">
        <v>276</v>
      </c>
      <c r="U19" s="216"/>
      <c r="V19" s="217"/>
      <c r="AE19" s="104"/>
      <c r="AF19" s="104"/>
      <c r="AG19" s="104"/>
      <c r="AH19" s="104"/>
      <c r="AI19" s="149">
        <v>1.25</v>
      </c>
      <c r="AJ19" s="150">
        <v>1.2</v>
      </c>
      <c r="AK19" s="149">
        <v>1.1499999999999999</v>
      </c>
      <c r="AL19" s="150">
        <v>1.2858749999999999</v>
      </c>
      <c r="AM19" s="150">
        <v>1.23444</v>
      </c>
      <c r="AN19" s="150">
        <v>1.1830049999999999</v>
      </c>
      <c r="AO19" s="106"/>
      <c r="AP19" s="106"/>
      <c r="AQ19" s="107"/>
      <c r="AR19" s="107"/>
      <c r="AS19" s="107"/>
      <c r="AT19" s="107"/>
      <c r="AU19" s="107"/>
      <c r="AV19" s="107"/>
      <c r="AW19" s="104"/>
      <c r="AX19" s="104"/>
      <c r="AY19" s="104"/>
      <c r="AZ19" s="106"/>
      <c r="BA19" s="106"/>
      <c r="BB19" s="106"/>
      <c r="BC19" s="104"/>
      <c r="BD19" s="104"/>
      <c r="BE19" s="104"/>
      <c r="BF19" s="104"/>
      <c r="BG19" s="104"/>
      <c r="BH19" s="104"/>
      <c r="BI19" s="104"/>
      <c r="BJ19" s="104"/>
      <c r="BK19" s="104"/>
      <c r="BL19" s="108"/>
      <c r="BM19" s="108"/>
    </row>
    <row r="20" spans="1:65" s="59" customFormat="1" ht="47.25">
      <c r="A20" s="149" t="s">
        <v>369</v>
      </c>
      <c r="B20" s="164" t="s">
        <v>287</v>
      </c>
      <c r="C20" s="163"/>
      <c r="D20" s="163"/>
      <c r="E20" s="163" t="s">
        <v>66</v>
      </c>
      <c r="F20" s="163" t="s">
        <v>49</v>
      </c>
      <c r="G20" s="163" t="s">
        <v>67</v>
      </c>
      <c r="H20" s="162">
        <v>490</v>
      </c>
      <c r="I20" s="162"/>
      <c r="J20" s="162"/>
      <c r="K20" s="149">
        <v>1.25</v>
      </c>
      <c r="L20" s="150"/>
      <c r="M20" s="149"/>
      <c r="N20" s="162">
        <f t="shared" si="0"/>
        <v>612.5</v>
      </c>
      <c r="O20" s="162"/>
      <c r="P20" s="162"/>
      <c r="Q20" s="151">
        <v>600</v>
      </c>
      <c r="R20" s="151"/>
      <c r="S20" s="151"/>
      <c r="T20" s="161" t="s">
        <v>276</v>
      </c>
      <c r="U20" s="216"/>
      <c r="V20" s="217"/>
      <c r="AE20" s="104"/>
      <c r="AF20" s="104"/>
      <c r="AG20" s="104"/>
      <c r="AH20" s="104"/>
      <c r="AI20" s="149">
        <v>1.25</v>
      </c>
      <c r="AJ20" s="150">
        <v>1.2</v>
      </c>
      <c r="AK20" s="149">
        <v>1.1499999999999999</v>
      </c>
      <c r="AL20" s="150">
        <v>1.2858749999999999</v>
      </c>
      <c r="AM20" s="150">
        <v>1.23444</v>
      </c>
      <c r="AN20" s="150">
        <v>1.1830049999999999</v>
      </c>
      <c r="AO20" s="106"/>
      <c r="AP20" s="106"/>
      <c r="AQ20" s="107"/>
      <c r="AR20" s="107"/>
      <c r="AS20" s="107"/>
      <c r="AT20" s="107"/>
      <c r="AU20" s="107"/>
      <c r="AV20" s="107"/>
      <c r="AW20" s="104"/>
      <c r="AX20" s="104"/>
      <c r="AY20" s="104"/>
      <c r="AZ20" s="106"/>
      <c r="BA20" s="106"/>
      <c r="BB20" s="106"/>
      <c r="BC20" s="104"/>
      <c r="BD20" s="104"/>
      <c r="BE20" s="104"/>
      <c r="BF20" s="104"/>
      <c r="BG20" s="104"/>
      <c r="BH20" s="104"/>
      <c r="BI20" s="104"/>
      <c r="BJ20" s="104"/>
      <c r="BK20" s="104"/>
      <c r="BL20" s="108"/>
      <c r="BM20" s="108"/>
    </row>
    <row r="21" spans="1:65" s="59" customFormat="1" ht="47.25">
      <c r="A21" s="149" t="s">
        <v>368</v>
      </c>
      <c r="B21" s="164" t="s">
        <v>287</v>
      </c>
      <c r="C21" s="163"/>
      <c r="D21" s="163"/>
      <c r="E21" s="163" t="s">
        <v>68</v>
      </c>
      <c r="F21" s="163" t="s">
        <v>49</v>
      </c>
      <c r="G21" s="163" t="s">
        <v>67</v>
      </c>
      <c r="H21" s="162">
        <v>490</v>
      </c>
      <c r="I21" s="162"/>
      <c r="J21" s="162"/>
      <c r="K21" s="149">
        <v>1.25</v>
      </c>
      <c r="L21" s="150"/>
      <c r="M21" s="149"/>
      <c r="N21" s="162">
        <f>H21*K21</f>
        <v>612.5</v>
      </c>
      <c r="O21" s="162"/>
      <c r="P21" s="162"/>
      <c r="Q21" s="151">
        <v>600</v>
      </c>
      <c r="R21" s="151"/>
      <c r="S21" s="151"/>
      <c r="T21" s="161" t="s">
        <v>276</v>
      </c>
      <c r="U21" s="216"/>
      <c r="V21" s="217"/>
      <c r="AE21" s="104"/>
      <c r="AF21" s="104"/>
      <c r="AG21" s="104"/>
      <c r="AH21" s="104"/>
      <c r="AI21" s="149">
        <v>1.25</v>
      </c>
      <c r="AJ21" s="150">
        <v>1.2</v>
      </c>
      <c r="AK21" s="149">
        <v>1.1499999999999999</v>
      </c>
      <c r="AL21" s="150">
        <v>1.2858749999999999</v>
      </c>
      <c r="AM21" s="150">
        <v>1.23444</v>
      </c>
      <c r="AN21" s="150">
        <v>1.1830049999999999</v>
      </c>
      <c r="AO21" s="106"/>
      <c r="AP21" s="106"/>
      <c r="AQ21" s="107"/>
      <c r="AR21" s="107"/>
      <c r="AS21" s="107"/>
      <c r="AT21" s="107"/>
      <c r="AU21" s="107"/>
      <c r="AV21" s="107"/>
      <c r="AW21" s="104"/>
      <c r="AX21" s="104"/>
      <c r="AY21" s="104"/>
      <c r="AZ21" s="106"/>
      <c r="BA21" s="106"/>
      <c r="BB21" s="106"/>
      <c r="BC21" s="104"/>
      <c r="BD21" s="104"/>
      <c r="BE21" s="104"/>
      <c r="BF21" s="104"/>
      <c r="BG21" s="104"/>
      <c r="BH21" s="104"/>
      <c r="BI21" s="104"/>
      <c r="BJ21" s="104"/>
      <c r="BK21" s="104"/>
      <c r="BL21" s="108"/>
      <c r="BM21" s="108"/>
    </row>
    <row r="22" spans="1:65" s="59" customFormat="1" ht="47.25">
      <c r="A22" s="149" t="s">
        <v>367</v>
      </c>
      <c r="B22" s="164" t="s">
        <v>285</v>
      </c>
      <c r="C22" s="163"/>
      <c r="D22" s="163"/>
      <c r="E22" s="163" t="s">
        <v>69</v>
      </c>
      <c r="F22" s="163" t="s">
        <v>51</v>
      </c>
      <c r="G22" s="163" t="s">
        <v>70</v>
      </c>
      <c r="H22" s="162">
        <v>620</v>
      </c>
      <c r="I22" s="162"/>
      <c r="J22" s="162"/>
      <c r="K22" s="149">
        <v>1.25</v>
      </c>
      <c r="L22" s="150"/>
      <c r="M22" s="149"/>
      <c r="N22" s="162">
        <f>H22*K22</f>
        <v>775</v>
      </c>
      <c r="O22" s="162"/>
      <c r="P22" s="162"/>
      <c r="Q22" s="151">
        <v>800</v>
      </c>
      <c r="R22" s="151"/>
      <c r="S22" s="151"/>
      <c r="T22" s="161" t="s">
        <v>276</v>
      </c>
      <c r="U22" s="216"/>
      <c r="V22" s="217"/>
      <c r="AE22" s="104"/>
      <c r="AF22" s="104"/>
      <c r="AG22" s="104"/>
      <c r="AH22" s="104"/>
      <c r="AI22" s="149">
        <v>1.25</v>
      </c>
      <c r="AJ22" s="150">
        <v>1.2</v>
      </c>
      <c r="AK22" s="149">
        <v>1.1499999999999999</v>
      </c>
      <c r="AL22" s="150">
        <v>1.2858749999999999</v>
      </c>
      <c r="AM22" s="150">
        <v>1.23444</v>
      </c>
      <c r="AN22" s="150">
        <v>1.1830049999999999</v>
      </c>
      <c r="AO22" s="106"/>
      <c r="AP22" s="106"/>
      <c r="AQ22" s="107"/>
      <c r="AR22" s="107"/>
      <c r="AS22" s="107"/>
      <c r="AT22" s="107"/>
      <c r="AU22" s="107"/>
      <c r="AV22" s="107"/>
      <c r="AW22" s="104"/>
      <c r="AX22" s="104"/>
      <c r="AY22" s="104"/>
      <c r="AZ22" s="106"/>
      <c r="BA22" s="106"/>
      <c r="BB22" s="106"/>
      <c r="BC22" s="104"/>
      <c r="BD22" s="104"/>
      <c r="BE22" s="104"/>
      <c r="BF22" s="104"/>
      <c r="BG22" s="104"/>
      <c r="BH22" s="104"/>
      <c r="BI22" s="104"/>
      <c r="BJ22" s="104"/>
      <c r="BK22" s="104"/>
      <c r="BL22" s="108"/>
      <c r="BM22" s="108"/>
    </row>
    <row r="23" spans="1:65" s="59" customFormat="1" ht="15.75">
      <c r="A23" s="147"/>
      <c r="B23" s="148"/>
      <c r="C23" s="167"/>
      <c r="D23" s="167"/>
      <c r="E23" s="167"/>
      <c r="F23" s="167"/>
      <c r="G23" s="167"/>
      <c r="H23" s="152"/>
      <c r="I23" s="152"/>
      <c r="J23" s="152"/>
      <c r="K23" s="152"/>
      <c r="L23" s="152"/>
      <c r="M23" s="152"/>
      <c r="N23" s="152"/>
      <c r="O23" s="152"/>
      <c r="P23" s="152"/>
      <c r="Q23" s="147"/>
      <c r="R23" s="166"/>
      <c r="S23" s="147"/>
      <c r="T23" s="166"/>
      <c r="U23" s="218"/>
      <c r="V23" s="218"/>
      <c r="X23" s="166"/>
      <c r="Y23" s="153"/>
      <c r="Z23" s="153"/>
      <c r="AA23" s="153"/>
      <c r="AB23" s="165"/>
      <c r="AE23" s="104"/>
      <c r="AF23" s="104"/>
      <c r="AG23" s="104"/>
      <c r="AH23" s="104"/>
      <c r="AI23" s="104"/>
      <c r="AJ23" s="104"/>
      <c r="AK23" s="104"/>
      <c r="AL23" s="104"/>
      <c r="AM23" s="104"/>
      <c r="AN23" s="105"/>
      <c r="AO23" s="106"/>
      <c r="AP23" s="106"/>
      <c r="AQ23" s="107"/>
      <c r="AR23" s="107"/>
      <c r="AS23" s="107"/>
      <c r="AT23" s="107"/>
      <c r="AU23" s="107"/>
      <c r="AV23" s="107"/>
      <c r="AW23" s="104"/>
      <c r="AX23" s="104"/>
      <c r="AY23" s="104"/>
      <c r="AZ23" s="106"/>
      <c r="BA23" s="106"/>
      <c r="BB23" s="106"/>
      <c r="BC23" s="104"/>
      <c r="BD23" s="104"/>
      <c r="BE23" s="104"/>
      <c r="BF23" s="104"/>
      <c r="BG23" s="104"/>
      <c r="BH23" s="104"/>
      <c r="BI23" s="104"/>
      <c r="BJ23" s="104"/>
      <c r="BK23" s="104"/>
      <c r="BL23" s="108"/>
      <c r="BM23" s="108"/>
    </row>
    <row r="24" spans="1:65" s="26" customFormat="1" ht="15.75">
      <c r="B24" s="27"/>
      <c r="C24" s="168"/>
      <c r="D24" s="168"/>
      <c r="E24" s="156"/>
      <c r="F24" s="156"/>
      <c r="G24" s="156"/>
      <c r="H24" s="156"/>
      <c r="I24" s="156"/>
      <c r="J24" s="156"/>
      <c r="K24" s="156"/>
      <c r="L24" s="156"/>
      <c r="M24" s="156"/>
      <c r="N24" s="156"/>
      <c r="O24" s="156"/>
      <c r="P24" s="156"/>
      <c r="Q24" s="156"/>
    </row>
    <row r="25" spans="1:65" s="26" customFormat="1" ht="15.75">
      <c r="B25" s="27"/>
      <c r="C25" s="168"/>
      <c r="D25" s="168"/>
      <c r="E25" s="156"/>
      <c r="F25" s="156"/>
      <c r="G25" s="156"/>
      <c r="H25" s="156"/>
      <c r="I25" s="156"/>
      <c r="J25" s="156"/>
      <c r="K25" s="156"/>
      <c r="L25" s="156"/>
      <c r="M25" s="156"/>
      <c r="N25" s="156"/>
      <c r="O25" s="156"/>
      <c r="P25" s="156"/>
      <c r="Q25" s="156"/>
    </row>
    <row r="26" spans="1:65" s="26" customFormat="1" ht="15.75">
      <c r="B26" s="27"/>
      <c r="C26" s="168"/>
      <c r="D26" s="168"/>
      <c r="E26" s="156"/>
      <c r="F26" s="156"/>
      <c r="G26" s="156"/>
      <c r="H26" s="156"/>
      <c r="I26" s="156"/>
      <c r="J26" s="156"/>
      <c r="K26" s="156"/>
      <c r="L26" s="156"/>
      <c r="M26" s="156"/>
      <c r="N26" s="156"/>
      <c r="O26" s="156"/>
      <c r="P26" s="156"/>
      <c r="Q26" s="156"/>
    </row>
    <row r="27" spans="1:65" s="26" customFormat="1" ht="15.75">
      <c r="B27" s="27"/>
      <c r="C27" s="168"/>
      <c r="D27" s="168"/>
      <c r="E27" s="156"/>
      <c r="F27" s="156"/>
      <c r="G27" s="156"/>
      <c r="H27" s="156"/>
      <c r="I27" s="156"/>
      <c r="J27" s="156"/>
      <c r="K27" s="156"/>
      <c r="L27" s="156"/>
      <c r="M27" s="156"/>
      <c r="N27" s="156"/>
      <c r="O27" s="156"/>
      <c r="P27" s="156"/>
      <c r="Q27" s="156"/>
    </row>
    <row r="28" spans="1:65" s="26" customFormat="1" ht="15.75">
      <c r="B28" s="27"/>
      <c r="C28" s="168"/>
      <c r="D28" s="168"/>
      <c r="E28" s="156"/>
      <c r="F28" s="156"/>
      <c r="G28" s="156"/>
      <c r="H28" s="156"/>
      <c r="I28" s="156"/>
      <c r="J28" s="156"/>
      <c r="K28" s="156"/>
      <c r="L28" s="156"/>
      <c r="M28" s="156"/>
      <c r="N28" s="156"/>
      <c r="O28" s="156"/>
      <c r="P28" s="156"/>
      <c r="Q28" s="156"/>
    </row>
    <row r="29" spans="1:65" s="26" customFormat="1" ht="15.75">
      <c r="B29" s="27"/>
      <c r="C29" s="168"/>
      <c r="D29" s="168"/>
      <c r="E29" s="156"/>
      <c r="F29" s="156"/>
      <c r="G29" s="156"/>
      <c r="H29" s="156"/>
      <c r="I29" s="156"/>
      <c r="J29" s="156"/>
      <c r="K29" s="156"/>
      <c r="L29" s="156"/>
      <c r="M29" s="156"/>
      <c r="N29" s="156"/>
      <c r="O29" s="156"/>
      <c r="P29" s="156"/>
      <c r="Q29" s="156"/>
    </row>
    <row r="30" spans="1:65" s="26" customFormat="1" ht="15.75">
      <c r="B30" s="27"/>
      <c r="C30" s="168"/>
      <c r="D30" s="168"/>
      <c r="E30" s="156"/>
      <c r="F30" s="156"/>
      <c r="G30" s="156"/>
      <c r="H30" s="156"/>
      <c r="I30" s="156"/>
      <c r="J30" s="156"/>
      <c r="K30" s="156"/>
      <c r="L30" s="156"/>
      <c r="M30" s="156"/>
      <c r="N30" s="156"/>
      <c r="O30" s="156"/>
      <c r="P30" s="156"/>
      <c r="Q30" s="156"/>
    </row>
    <row r="31" spans="1:65" s="26" customFormat="1" ht="15.75">
      <c r="B31" s="27"/>
      <c r="C31" s="168"/>
      <c r="D31" s="168"/>
      <c r="E31" s="156"/>
      <c r="F31" s="156"/>
      <c r="G31" s="156"/>
      <c r="H31" s="156"/>
      <c r="I31" s="156"/>
      <c r="J31" s="156"/>
      <c r="K31" s="156"/>
      <c r="L31" s="156"/>
      <c r="M31" s="156"/>
      <c r="N31" s="156"/>
      <c r="O31" s="156"/>
      <c r="P31" s="156"/>
      <c r="Q31" s="156"/>
    </row>
    <row r="32" spans="1:65" s="26" customFormat="1" ht="15.75">
      <c r="B32" s="27"/>
      <c r="C32" s="168"/>
      <c r="D32" s="168"/>
      <c r="E32" s="156"/>
      <c r="F32" s="156"/>
      <c r="G32" s="156"/>
      <c r="H32" s="156"/>
      <c r="I32" s="156"/>
      <c r="J32" s="156"/>
      <c r="K32" s="156"/>
      <c r="L32" s="156"/>
      <c r="M32" s="156"/>
      <c r="N32" s="156"/>
      <c r="O32" s="156"/>
      <c r="P32" s="156"/>
      <c r="Q32" s="156"/>
    </row>
    <row r="33" spans="2:17" s="26" customFormat="1" ht="15.75">
      <c r="B33" s="27"/>
      <c r="C33" s="168"/>
      <c r="D33" s="168"/>
      <c r="E33" s="156"/>
      <c r="F33" s="156"/>
      <c r="G33" s="156"/>
      <c r="H33" s="156"/>
      <c r="I33" s="156"/>
      <c r="J33" s="156"/>
      <c r="K33" s="156"/>
      <c r="L33" s="156"/>
      <c r="M33" s="156"/>
      <c r="N33" s="156"/>
      <c r="O33" s="156"/>
      <c r="P33" s="156"/>
      <c r="Q33" s="156"/>
    </row>
    <row r="34" spans="2:17" s="26" customFormat="1" ht="15.75">
      <c r="B34" s="27"/>
      <c r="C34" s="168"/>
      <c r="D34" s="168"/>
      <c r="E34" s="156"/>
      <c r="F34" s="156"/>
      <c r="G34" s="156"/>
      <c r="H34" s="156"/>
      <c r="I34" s="156"/>
      <c r="J34" s="156"/>
      <c r="K34" s="156"/>
      <c r="L34" s="156"/>
      <c r="M34" s="156"/>
      <c r="N34" s="156"/>
      <c r="O34" s="156"/>
      <c r="P34" s="156"/>
      <c r="Q34" s="156"/>
    </row>
    <row r="35" spans="2:17" s="26" customFormat="1" ht="15.75">
      <c r="B35" s="27"/>
      <c r="C35" s="168"/>
      <c r="D35" s="168"/>
      <c r="E35" s="156"/>
      <c r="F35" s="156"/>
      <c r="G35" s="156"/>
      <c r="H35" s="156"/>
      <c r="I35" s="156"/>
      <c r="J35" s="156"/>
      <c r="K35" s="156"/>
      <c r="L35" s="156"/>
      <c r="M35" s="156"/>
      <c r="N35" s="156"/>
      <c r="O35" s="156"/>
      <c r="P35" s="156"/>
      <c r="Q35" s="156"/>
    </row>
    <row r="36" spans="2:17" s="26" customFormat="1" ht="15.75">
      <c r="B36" s="27"/>
      <c r="C36" s="168"/>
      <c r="D36" s="168"/>
      <c r="E36" s="156"/>
      <c r="F36" s="156"/>
      <c r="G36" s="156"/>
      <c r="H36" s="156"/>
      <c r="I36" s="156"/>
      <c r="J36" s="156"/>
      <c r="K36" s="156"/>
      <c r="L36" s="156"/>
      <c r="M36" s="156"/>
      <c r="N36" s="156"/>
      <c r="O36" s="156"/>
      <c r="P36" s="156"/>
      <c r="Q36" s="156"/>
    </row>
    <row r="37" spans="2:17" s="26" customFormat="1" ht="15.75">
      <c r="B37" s="27"/>
      <c r="C37" s="168"/>
      <c r="D37" s="168"/>
      <c r="E37" s="156"/>
      <c r="F37" s="156"/>
      <c r="G37" s="156"/>
      <c r="H37" s="156"/>
      <c r="I37" s="156"/>
      <c r="J37" s="156"/>
      <c r="K37" s="156"/>
      <c r="L37" s="156"/>
      <c r="M37" s="156"/>
      <c r="N37" s="156"/>
      <c r="O37" s="156"/>
      <c r="P37" s="156"/>
      <c r="Q37" s="156"/>
    </row>
    <row r="38" spans="2:17" s="26" customFormat="1" ht="15.75">
      <c r="B38" s="27"/>
      <c r="C38" s="168"/>
      <c r="D38" s="168"/>
      <c r="E38" s="156"/>
      <c r="F38" s="156"/>
      <c r="G38" s="156"/>
      <c r="H38" s="156"/>
      <c r="I38" s="156"/>
      <c r="J38" s="156"/>
      <c r="K38" s="156"/>
      <c r="L38" s="156"/>
      <c r="M38" s="156"/>
      <c r="N38" s="156"/>
      <c r="O38" s="156"/>
      <c r="P38" s="156"/>
      <c r="Q38" s="156"/>
    </row>
    <row r="39" spans="2:17" s="26" customFormat="1" ht="15.75">
      <c r="B39" s="27"/>
      <c r="C39" s="168"/>
      <c r="D39" s="168"/>
      <c r="E39" s="156"/>
      <c r="F39" s="156"/>
      <c r="G39" s="156"/>
      <c r="H39" s="156"/>
      <c r="I39" s="156"/>
      <c r="J39" s="156"/>
      <c r="K39" s="156"/>
      <c r="L39" s="156"/>
      <c r="M39" s="156"/>
      <c r="N39" s="156"/>
      <c r="O39" s="156"/>
      <c r="P39" s="156"/>
      <c r="Q39" s="156"/>
    </row>
    <row r="40" spans="2:17" s="26" customFormat="1" ht="15.75">
      <c r="B40" s="27"/>
      <c r="C40" s="168"/>
      <c r="D40" s="168"/>
      <c r="E40" s="156"/>
      <c r="F40" s="156"/>
      <c r="G40" s="156"/>
      <c r="H40" s="156"/>
      <c r="I40" s="156"/>
      <c r="J40" s="156"/>
      <c r="K40" s="156"/>
      <c r="L40" s="156"/>
      <c r="M40" s="156"/>
      <c r="N40" s="156"/>
      <c r="O40" s="156"/>
      <c r="P40" s="156"/>
      <c r="Q40" s="156"/>
    </row>
    <row r="41" spans="2:17" s="26" customFormat="1" ht="15.75">
      <c r="B41" s="27"/>
      <c r="C41" s="168"/>
      <c r="D41" s="168"/>
      <c r="E41" s="156"/>
      <c r="F41" s="156"/>
      <c r="G41" s="156"/>
      <c r="H41" s="156"/>
      <c r="I41" s="156"/>
      <c r="J41" s="156"/>
      <c r="K41" s="156"/>
      <c r="L41" s="156"/>
      <c r="M41" s="156"/>
      <c r="N41" s="156"/>
      <c r="O41" s="156"/>
      <c r="P41" s="156"/>
      <c r="Q41" s="156"/>
    </row>
    <row r="42" spans="2:17" s="26" customFormat="1" ht="15.75">
      <c r="B42" s="27"/>
      <c r="C42" s="168"/>
      <c r="D42" s="168"/>
      <c r="E42" s="156"/>
      <c r="F42" s="156"/>
      <c r="G42" s="156"/>
      <c r="H42" s="156"/>
      <c r="I42" s="156"/>
      <c r="J42" s="156"/>
      <c r="K42" s="156"/>
      <c r="L42" s="156"/>
      <c r="M42" s="156"/>
      <c r="N42" s="156"/>
      <c r="O42" s="156"/>
      <c r="P42" s="156"/>
      <c r="Q42" s="156"/>
    </row>
    <row r="43" spans="2:17" s="26" customFormat="1" ht="15.75">
      <c r="B43" s="27"/>
      <c r="C43" s="168"/>
      <c r="D43" s="168"/>
      <c r="E43" s="156"/>
      <c r="F43" s="156"/>
      <c r="G43" s="156"/>
      <c r="H43" s="156"/>
      <c r="I43" s="156"/>
      <c r="J43" s="156"/>
      <c r="K43" s="156"/>
      <c r="L43" s="156"/>
      <c r="M43" s="156"/>
      <c r="N43" s="156"/>
      <c r="O43" s="156"/>
      <c r="P43" s="156"/>
      <c r="Q43" s="156"/>
    </row>
    <row r="44" spans="2:17" s="26" customFormat="1" ht="15.75">
      <c r="B44" s="27"/>
      <c r="C44" s="168"/>
      <c r="D44" s="168"/>
      <c r="E44" s="156"/>
      <c r="F44" s="156"/>
      <c r="G44" s="156"/>
      <c r="H44" s="156"/>
      <c r="I44" s="156"/>
      <c r="J44" s="156"/>
      <c r="K44" s="156"/>
      <c r="L44" s="156"/>
      <c r="M44" s="156"/>
      <c r="N44" s="156"/>
      <c r="O44" s="156"/>
      <c r="P44" s="156"/>
      <c r="Q44" s="156"/>
    </row>
    <row r="45" spans="2:17" s="26" customFormat="1" ht="15.75">
      <c r="B45" s="27"/>
      <c r="C45" s="168"/>
      <c r="D45" s="168"/>
      <c r="E45" s="156"/>
      <c r="F45" s="156"/>
      <c r="G45" s="156"/>
      <c r="H45" s="156"/>
      <c r="I45" s="156"/>
      <c r="J45" s="156"/>
      <c r="K45" s="156"/>
      <c r="L45" s="156"/>
      <c r="M45" s="156"/>
      <c r="N45" s="156"/>
      <c r="O45" s="156"/>
      <c r="P45" s="156"/>
      <c r="Q45" s="156"/>
    </row>
    <row r="46" spans="2:17" s="26" customFormat="1" ht="15.75">
      <c r="B46" s="27"/>
      <c r="C46" s="168"/>
      <c r="D46" s="168"/>
      <c r="E46" s="156"/>
      <c r="F46" s="156"/>
      <c r="G46" s="156"/>
      <c r="H46" s="156"/>
      <c r="I46" s="156"/>
      <c r="J46" s="156"/>
      <c r="K46" s="156"/>
      <c r="L46" s="156"/>
      <c r="M46" s="156"/>
      <c r="N46" s="156"/>
      <c r="O46" s="156"/>
      <c r="P46" s="156"/>
      <c r="Q46" s="156"/>
    </row>
    <row r="47" spans="2:17" s="26" customFormat="1" ht="15.75">
      <c r="B47" s="27"/>
      <c r="C47" s="168"/>
      <c r="D47" s="168"/>
      <c r="E47" s="156"/>
      <c r="F47" s="156"/>
      <c r="G47" s="156"/>
      <c r="H47" s="156"/>
      <c r="I47" s="156"/>
      <c r="J47" s="156"/>
      <c r="K47" s="156"/>
      <c r="L47" s="156"/>
      <c r="M47" s="156"/>
      <c r="N47" s="156"/>
      <c r="O47" s="156"/>
      <c r="P47" s="156"/>
      <c r="Q47" s="156"/>
    </row>
    <row r="48" spans="2:17" s="26" customFormat="1" ht="15.75">
      <c r="B48" s="27"/>
      <c r="C48" s="168"/>
      <c r="D48" s="168"/>
      <c r="E48" s="156"/>
      <c r="F48" s="156"/>
      <c r="G48" s="156"/>
      <c r="H48" s="156"/>
      <c r="I48" s="156"/>
      <c r="J48" s="156"/>
      <c r="K48" s="156"/>
      <c r="L48" s="156"/>
      <c r="M48" s="156"/>
      <c r="N48" s="156"/>
      <c r="O48" s="156"/>
      <c r="P48" s="156"/>
      <c r="Q48" s="156"/>
    </row>
    <row r="49" spans="2:17" s="26" customFormat="1" ht="15.75">
      <c r="B49" s="27"/>
      <c r="C49" s="168"/>
      <c r="D49" s="168"/>
      <c r="E49" s="156"/>
      <c r="F49" s="156"/>
      <c r="G49" s="156"/>
      <c r="H49" s="156"/>
      <c r="I49" s="156"/>
      <c r="J49" s="156"/>
      <c r="K49" s="156"/>
      <c r="L49" s="156"/>
      <c r="M49" s="156"/>
      <c r="N49" s="156"/>
      <c r="O49" s="156"/>
      <c r="P49" s="156"/>
      <c r="Q49" s="156"/>
    </row>
    <row r="50" spans="2:17" s="26" customFormat="1" ht="15.75">
      <c r="B50" s="27"/>
      <c r="C50" s="168"/>
      <c r="D50" s="168"/>
      <c r="E50" s="156"/>
      <c r="F50" s="156"/>
      <c r="G50" s="156"/>
      <c r="H50" s="156"/>
      <c r="I50" s="156"/>
      <c r="J50" s="156"/>
      <c r="K50" s="156"/>
      <c r="L50" s="156"/>
      <c r="M50" s="156"/>
      <c r="N50" s="156"/>
      <c r="O50" s="156"/>
      <c r="P50" s="156"/>
      <c r="Q50" s="156"/>
    </row>
    <row r="51" spans="2:17" s="26" customFormat="1" ht="15.75">
      <c r="B51" s="27"/>
      <c r="C51" s="168"/>
      <c r="D51" s="168"/>
      <c r="E51" s="156"/>
      <c r="F51" s="156"/>
      <c r="G51" s="156"/>
      <c r="H51" s="156"/>
      <c r="I51" s="156"/>
      <c r="J51" s="156"/>
      <c r="K51" s="156"/>
      <c r="L51" s="156"/>
      <c r="M51" s="156"/>
      <c r="N51" s="156"/>
      <c r="O51" s="156"/>
      <c r="P51" s="156"/>
      <c r="Q51" s="156"/>
    </row>
    <row r="52" spans="2:17" s="26" customFormat="1" ht="15.75">
      <c r="B52" s="27"/>
      <c r="C52" s="168"/>
      <c r="D52" s="168"/>
      <c r="E52" s="156"/>
      <c r="F52" s="156"/>
      <c r="G52" s="156"/>
      <c r="H52" s="156"/>
      <c r="I52" s="156"/>
      <c r="J52" s="156"/>
      <c r="K52" s="156"/>
      <c r="L52" s="156"/>
      <c r="M52" s="156"/>
      <c r="N52" s="156"/>
      <c r="O52" s="156"/>
      <c r="P52" s="156"/>
      <c r="Q52" s="156"/>
    </row>
    <row r="53" spans="2:17" s="26" customFormat="1" ht="15.75">
      <c r="B53" s="27"/>
      <c r="C53" s="168"/>
      <c r="D53" s="168"/>
      <c r="E53" s="156"/>
      <c r="F53" s="156"/>
      <c r="G53" s="156"/>
      <c r="H53" s="156"/>
      <c r="I53" s="156"/>
      <c r="J53" s="156"/>
      <c r="K53" s="156"/>
      <c r="L53" s="156"/>
      <c r="M53" s="156"/>
      <c r="N53" s="156"/>
      <c r="O53" s="156"/>
      <c r="P53" s="156"/>
      <c r="Q53" s="156"/>
    </row>
    <row r="54" spans="2:17" s="26" customFormat="1" ht="15.75">
      <c r="B54" s="27"/>
      <c r="C54" s="168"/>
      <c r="D54" s="168"/>
      <c r="E54" s="156"/>
      <c r="F54" s="156"/>
      <c r="G54" s="156"/>
      <c r="H54" s="156"/>
      <c r="I54" s="156"/>
      <c r="J54" s="156"/>
      <c r="K54" s="156"/>
      <c r="L54" s="156"/>
      <c r="M54" s="156"/>
      <c r="N54" s="156"/>
      <c r="O54" s="156"/>
      <c r="P54" s="156"/>
      <c r="Q54" s="156"/>
    </row>
    <row r="55" spans="2:17" s="26" customFormat="1" ht="15.75">
      <c r="B55" s="27"/>
      <c r="C55" s="168"/>
      <c r="D55" s="168"/>
      <c r="E55" s="156"/>
      <c r="F55" s="156"/>
      <c r="G55" s="156"/>
      <c r="H55" s="156"/>
      <c r="I55" s="156"/>
      <c r="J55" s="156"/>
      <c r="K55" s="156"/>
      <c r="L55" s="156"/>
      <c r="M55" s="156"/>
      <c r="N55" s="156"/>
      <c r="O55" s="156"/>
      <c r="P55" s="156"/>
      <c r="Q55" s="156"/>
    </row>
    <row r="56" spans="2:17" s="26" customFormat="1" ht="15.75">
      <c r="B56" s="27"/>
      <c r="C56" s="168"/>
      <c r="D56" s="168"/>
      <c r="E56" s="156"/>
      <c r="F56" s="156"/>
      <c r="G56" s="156"/>
      <c r="H56" s="156"/>
      <c r="I56" s="156"/>
      <c r="J56" s="156"/>
      <c r="K56" s="156"/>
      <c r="L56" s="156"/>
      <c r="M56" s="156"/>
      <c r="N56" s="156"/>
      <c r="O56" s="156"/>
      <c r="P56" s="156"/>
      <c r="Q56" s="156"/>
    </row>
    <row r="57" spans="2:17" s="26" customFormat="1" ht="15.75">
      <c r="B57" s="27"/>
      <c r="C57" s="168"/>
      <c r="D57" s="168"/>
      <c r="E57" s="156"/>
      <c r="F57" s="156"/>
      <c r="G57" s="156"/>
      <c r="H57" s="156"/>
      <c r="I57" s="156"/>
      <c r="J57" s="156"/>
      <c r="K57" s="156"/>
      <c r="L57" s="156"/>
      <c r="M57" s="156"/>
      <c r="N57" s="156"/>
      <c r="O57" s="156"/>
      <c r="P57" s="156"/>
      <c r="Q57" s="156"/>
    </row>
    <row r="58" spans="2:17" s="26" customFormat="1" ht="15.75">
      <c r="B58" s="27"/>
      <c r="C58" s="168"/>
      <c r="D58" s="168"/>
      <c r="E58" s="156"/>
      <c r="F58" s="156"/>
      <c r="G58" s="156"/>
      <c r="H58" s="156"/>
      <c r="I58" s="156"/>
      <c r="J58" s="156"/>
      <c r="K58" s="156"/>
      <c r="L58" s="156"/>
      <c r="M58" s="156"/>
      <c r="N58" s="156"/>
      <c r="O58" s="156"/>
      <c r="P58" s="156"/>
      <c r="Q58" s="156"/>
    </row>
    <row r="59" spans="2:17" s="26" customFormat="1" ht="15.75">
      <c r="B59" s="27"/>
      <c r="C59" s="168"/>
      <c r="D59" s="168"/>
      <c r="E59" s="156"/>
      <c r="F59" s="156"/>
      <c r="G59" s="156"/>
      <c r="H59" s="156"/>
      <c r="I59" s="156"/>
      <c r="J59" s="156"/>
      <c r="K59" s="156"/>
      <c r="L59" s="156"/>
      <c r="M59" s="156"/>
      <c r="N59" s="156"/>
      <c r="O59" s="156"/>
      <c r="P59" s="156"/>
      <c r="Q59" s="156"/>
    </row>
    <row r="60" spans="2:17" s="26" customFormat="1" ht="15.75">
      <c r="B60" s="27"/>
      <c r="C60" s="168"/>
      <c r="D60" s="168"/>
      <c r="E60" s="156"/>
      <c r="F60" s="156"/>
      <c r="G60" s="156"/>
      <c r="H60" s="156"/>
      <c r="I60" s="156"/>
      <c r="J60" s="156"/>
      <c r="K60" s="156"/>
      <c r="L60" s="156"/>
      <c r="M60" s="156"/>
      <c r="N60" s="156"/>
      <c r="O60" s="156"/>
      <c r="P60" s="156"/>
      <c r="Q60" s="156"/>
    </row>
    <row r="61" spans="2:17" s="26" customFormat="1" ht="15.75">
      <c r="B61" s="27"/>
      <c r="C61" s="168"/>
      <c r="D61" s="168"/>
      <c r="E61" s="156"/>
      <c r="F61" s="156"/>
      <c r="G61" s="156"/>
      <c r="H61" s="156"/>
      <c r="I61" s="156"/>
      <c r="J61" s="156"/>
      <c r="K61" s="156"/>
      <c r="L61" s="156"/>
      <c r="M61" s="156"/>
      <c r="N61" s="156"/>
      <c r="O61" s="156"/>
      <c r="P61" s="156"/>
      <c r="Q61" s="156"/>
    </row>
    <row r="62" spans="2:17" s="26" customFormat="1" ht="15.75">
      <c r="B62" s="27"/>
      <c r="C62" s="168"/>
      <c r="D62" s="168"/>
      <c r="E62" s="156"/>
      <c r="F62" s="156"/>
      <c r="G62" s="156"/>
      <c r="H62" s="156"/>
      <c r="I62" s="156"/>
      <c r="J62" s="156"/>
      <c r="K62" s="156"/>
      <c r="L62" s="156"/>
      <c r="M62" s="156"/>
      <c r="N62" s="156"/>
      <c r="O62" s="156"/>
      <c r="P62" s="156"/>
      <c r="Q62" s="156"/>
    </row>
    <row r="63" spans="2:17" s="26" customFormat="1" ht="15.75">
      <c r="B63" s="27"/>
      <c r="C63" s="168"/>
      <c r="D63" s="168"/>
      <c r="E63" s="156"/>
      <c r="F63" s="156"/>
      <c r="G63" s="156"/>
      <c r="H63" s="156"/>
      <c r="I63" s="156"/>
      <c r="J63" s="156"/>
      <c r="K63" s="156"/>
      <c r="L63" s="156"/>
      <c r="M63" s="156"/>
      <c r="N63" s="156"/>
      <c r="O63" s="156"/>
      <c r="P63" s="156"/>
      <c r="Q63" s="156"/>
    </row>
    <row r="64" spans="2:17" s="26" customFormat="1" ht="15.75">
      <c r="B64" s="27"/>
      <c r="C64" s="168"/>
      <c r="D64" s="168"/>
      <c r="E64" s="156"/>
      <c r="F64" s="156"/>
      <c r="G64" s="156"/>
      <c r="H64" s="156"/>
      <c r="I64" s="156"/>
      <c r="J64" s="156"/>
      <c r="K64" s="156"/>
      <c r="L64" s="156"/>
      <c r="M64" s="156"/>
      <c r="N64" s="156"/>
      <c r="O64" s="156"/>
      <c r="P64" s="156"/>
      <c r="Q64" s="156"/>
    </row>
    <row r="65" spans="2:17" s="26" customFormat="1" ht="15.75">
      <c r="B65" s="27"/>
      <c r="C65" s="168"/>
      <c r="D65" s="168"/>
      <c r="E65" s="156"/>
      <c r="F65" s="156"/>
      <c r="G65" s="156"/>
      <c r="H65" s="156"/>
      <c r="I65" s="156"/>
      <c r="J65" s="156"/>
      <c r="K65" s="156"/>
      <c r="L65" s="156"/>
      <c r="M65" s="156"/>
      <c r="N65" s="156"/>
      <c r="O65" s="156"/>
      <c r="P65" s="156"/>
      <c r="Q65" s="156"/>
    </row>
    <row r="66" spans="2:17" s="26" customFormat="1" ht="15.75">
      <c r="B66" s="27"/>
      <c r="C66" s="168"/>
      <c r="D66" s="168"/>
      <c r="E66" s="156"/>
      <c r="F66" s="156"/>
      <c r="G66" s="156"/>
      <c r="H66" s="156"/>
      <c r="I66" s="156"/>
      <c r="J66" s="156"/>
      <c r="K66" s="156"/>
      <c r="L66" s="156"/>
      <c r="M66" s="156"/>
      <c r="N66" s="156"/>
      <c r="O66" s="156"/>
      <c r="P66" s="156"/>
      <c r="Q66" s="156"/>
    </row>
    <row r="67" spans="2:17" s="26" customFormat="1" ht="15.75">
      <c r="B67" s="27"/>
      <c r="C67" s="168"/>
      <c r="D67" s="168"/>
      <c r="E67" s="156"/>
      <c r="F67" s="156"/>
      <c r="G67" s="156"/>
      <c r="H67" s="156"/>
      <c r="I67" s="156"/>
      <c r="J67" s="156"/>
      <c r="K67" s="156"/>
      <c r="L67" s="156"/>
      <c r="M67" s="156"/>
      <c r="N67" s="156"/>
      <c r="O67" s="156"/>
      <c r="P67" s="156"/>
      <c r="Q67" s="156"/>
    </row>
    <row r="68" spans="2:17" s="26" customFormat="1" ht="15.75">
      <c r="B68" s="27"/>
      <c r="C68" s="168"/>
      <c r="D68" s="168"/>
      <c r="E68" s="156"/>
      <c r="F68" s="156"/>
      <c r="G68" s="156"/>
      <c r="H68" s="156"/>
      <c r="I68" s="156"/>
      <c r="J68" s="156"/>
      <c r="K68" s="156"/>
      <c r="L68" s="156"/>
      <c r="M68" s="156"/>
      <c r="N68" s="156"/>
      <c r="O68" s="156"/>
      <c r="P68" s="156"/>
      <c r="Q68" s="156"/>
    </row>
    <row r="69" spans="2:17" s="26" customFormat="1" ht="15.75">
      <c r="B69" s="27"/>
      <c r="C69" s="168"/>
      <c r="D69" s="168"/>
      <c r="E69" s="156"/>
      <c r="F69" s="156"/>
      <c r="G69" s="156"/>
      <c r="H69" s="156"/>
      <c r="I69" s="156"/>
      <c r="J69" s="156"/>
      <c r="K69" s="156"/>
      <c r="L69" s="156"/>
      <c r="M69" s="156"/>
      <c r="N69" s="156"/>
      <c r="O69" s="156"/>
      <c r="P69" s="156"/>
      <c r="Q69" s="156"/>
    </row>
    <row r="70" spans="2:17" s="26" customFormat="1" ht="15.75">
      <c r="B70" s="27"/>
      <c r="C70" s="168"/>
      <c r="D70" s="168"/>
      <c r="E70" s="156"/>
      <c r="F70" s="156"/>
      <c r="G70" s="156"/>
      <c r="H70" s="156"/>
      <c r="I70" s="156"/>
      <c r="J70" s="156"/>
      <c r="K70" s="156"/>
      <c r="L70" s="156"/>
      <c r="M70" s="156"/>
      <c r="N70" s="156"/>
      <c r="O70" s="156"/>
      <c r="P70" s="156"/>
      <c r="Q70" s="156"/>
    </row>
    <row r="71" spans="2:17" s="26" customFormat="1" ht="15.75">
      <c r="B71" s="27"/>
      <c r="C71" s="168"/>
      <c r="D71" s="168"/>
      <c r="E71" s="156"/>
      <c r="F71" s="156"/>
      <c r="G71" s="156"/>
      <c r="H71" s="156"/>
      <c r="I71" s="156"/>
      <c r="J71" s="156"/>
      <c r="K71" s="156"/>
      <c r="L71" s="156"/>
      <c r="M71" s="156"/>
      <c r="N71" s="156"/>
      <c r="O71" s="156"/>
      <c r="P71" s="156"/>
      <c r="Q71" s="156"/>
    </row>
    <row r="72" spans="2:17" s="26" customFormat="1" ht="15.75">
      <c r="B72" s="27"/>
      <c r="C72" s="168"/>
      <c r="D72" s="168"/>
      <c r="E72" s="156"/>
      <c r="F72" s="156"/>
      <c r="G72" s="156"/>
      <c r="H72" s="156"/>
      <c r="I72" s="156"/>
      <c r="J72" s="156"/>
      <c r="K72" s="156"/>
      <c r="L72" s="156"/>
      <c r="M72" s="156"/>
      <c r="N72" s="156"/>
      <c r="O72" s="156"/>
      <c r="P72" s="156"/>
      <c r="Q72" s="156"/>
    </row>
    <row r="73" spans="2:17" s="26" customFormat="1" ht="15.75">
      <c r="B73" s="27"/>
      <c r="C73" s="168"/>
      <c r="D73" s="168"/>
      <c r="E73" s="156"/>
      <c r="F73" s="156"/>
      <c r="G73" s="156"/>
      <c r="H73" s="156"/>
      <c r="I73" s="156"/>
      <c r="J73" s="156"/>
      <c r="K73" s="156"/>
      <c r="L73" s="156"/>
      <c r="M73" s="156"/>
      <c r="N73" s="156"/>
      <c r="O73" s="156"/>
      <c r="P73" s="156"/>
      <c r="Q73" s="156"/>
    </row>
    <row r="74" spans="2:17" s="26" customFormat="1" ht="15.75">
      <c r="B74" s="27"/>
      <c r="C74" s="168"/>
      <c r="D74" s="168"/>
      <c r="E74" s="156"/>
      <c r="F74" s="156"/>
      <c r="G74" s="156"/>
      <c r="H74" s="156"/>
      <c r="I74" s="156"/>
      <c r="J74" s="156"/>
      <c r="K74" s="156"/>
      <c r="L74" s="156"/>
      <c r="M74" s="156"/>
      <c r="N74" s="156"/>
      <c r="O74" s="156"/>
      <c r="P74" s="156"/>
      <c r="Q74" s="156"/>
    </row>
    <row r="75" spans="2:17" s="26" customFormat="1" ht="15.75">
      <c r="B75" s="27"/>
      <c r="C75" s="168"/>
      <c r="D75" s="168"/>
      <c r="E75" s="156"/>
      <c r="F75" s="156"/>
      <c r="G75" s="156"/>
      <c r="H75" s="156"/>
      <c r="I75" s="156"/>
      <c r="J75" s="156"/>
      <c r="K75" s="156"/>
      <c r="L75" s="156"/>
      <c r="M75" s="156"/>
      <c r="N75" s="156"/>
      <c r="O75" s="156"/>
      <c r="P75" s="156"/>
      <c r="Q75" s="156"/>
    </row>
    <row r="76" spans="2:17" s="26" customFormat="1" ht="15.75">
      <c r="B76" s="27"/>
      <c r="C76" s="168"/>
      <c r="D76" s="168"/>
      <c r="E76" s="156"/>
      <c r="F76" s="156"/>
      <c r="G76" s="156"/>
      <c r="H76" s="156"/>
      <c r="I76" s="156"/>
      <c r="J76" s="156"/>
      <c r="K76" s="156"/>
      <c r="L76" s="156"/>
      <c r="M76" s="156"/>
      <c r="N76" s="156"/>
      <c r="O76" s="156"/>
      <c r="P76" s="156"/>
      <c r="Q76" s="156"/>
    </row>
    <row r="77" spans="2:17" s="26" customFormat="1" ht="15.75">
      <c r="B77" s="27"/>
      <c r="C77" s="168"/>
      <c r="D77" s="168"/>
      <c r="E77" s="156"/>
      <c r="F77" s="156"/>
      <c r="G77" s="156"/>
      <c r="H77" s="156"/>
      <c r="I77" s="156"/>
      <c r="J77" s="156"/>
      <c r="K77" s="156"/>
      <c r="L77" s="156"/>
      <c r="M77" s="156"/>
      <c r="N77" s="156"/>
      <c r="O77" s="156"/>
      <c r="P77" s="156"/>
      <c r="Q77" s="156"/>
    </row>
    <row r="78" spans="2:17" s="26" customFormat="1" ht="15.75">
      <c r="B78" s="27"/>
      <c r="C78" s="168"/>
      <c r="D78" s="168"/>
      <c r="E78" s="156"/>
      <c r="F78" s="156"/>
      <c r="G78" s="156"/>
      <c r="H78" s="156"/>
      <c r="I78" s="156"/>
      <c r="J78" s="156"/>
      <c r="K78" s="156"/>
      <c r="L78" s="156"/>
      <c r="M78" s="156"/>
      <c r="N78" s="156"/>
      <c r="O78" s="156"/>
      <c r="P78" s="156"/>
      <c r="Q78" s="156"/>
    </row>
    <row r="79" spans="2:17" s="26" customFormat="1" ht="15.75">
      <c r="B79" s="27"/>
      <c r="C79" s="168"/>
      <c r="D79" s="168"/>
      <c r="E79" s="156"/>
      <c r="F79" s="156"/>
      <c r="G79" s="156"/>
      <c r="H79" s="156"/>
      <c r="I79" s="156"/>
      <c r="J79" s="156"/>
      <c r="K79" s="156"/>
      <c r="L79" s="156"/>
      <c r="M79" s="156"/>
      <c r="N79" s="156"/>
      <c r="O79" s="156"/>
      <c r="P79" s="156"/>
      <c r="Q79" s="156"/>
    </row>
    <row r="80" spans="2:17" s="26" customFormat="1" ht="15.75">
      <c r="B80" s="27"/>
      <c r="C80" s="168"/>
      <c r="D80" s="168"/>
      <c r="E80" s="156"/>
      <c r="F80" s="156"/>
      <c r="G80" s="156"/>
      <c r="H80" s="156"/>
      <c r="I80" s="156"/>
      <c r="J80" s="156"/>
      <c r="K80" s="156"/>
      <c r="L80" s="156"/>
      <c r="M80" s="156"/>
      <c r="N80" s="156"/>
      <c r="O80" s="156"/>
      <c r="P80" s="156"/>
      <c r="Q80" s="156"/>
    </row>
    <row r="81" spans="2:17" s="26" customFormat="1" ht="15.75">
      <c r="B81" s="27"/>
      <c r="C81" s="168"/>
      <c r="D81" s="168"/>
      <c r="E81" s="156"/>
      <c r="F81" s="156"/>
      <c r="G81" s="156"/>
      <c r="H81" s="156"/>
      <c r="I81" s="156"/>
      <c r="J81" s="156"/>
      <c r="K81" s="156"/>
      <c r="L81" s="156"/>
      <c r="M81" s="156"/>
      <c r="N81" s="156"/>
      <c r="O81" s="156"/>
      <c r="P81" s="156"/>
      <c r="Q81" s="156"/>
    </row>
    <row r="82" spans="2:17" s="26" customFormat="1" ht="15.75">
      <c r="B82" s="27"/>
      <c r="C82" s="168"/>
      <c r="D82" s="168"/>
      <c r="E82" s="156"/>
      <c r="F82" s="156"/>
      <c r="G82" s="156"/>
      <c r="H82" s="156"/>
      <c r="I82" s="156"/>
      <c r="J82" s="156"/>
      <c r="K82" s="156"/>
      <c r="L82" s="156"/>
      <c r="M82" s="156"/>
      <c r="N82" s="156"/>
      <c r="O82" s="156"/>
      <c r="P82" s="156"/>
      <c r="Q82" s="156"/>
    </row>
    <row r="83" spans="2:17" s="26" customFormat="1" ht="15.75">
      <c r="B83" s="27"/>
      <c r="C83" s="168"/>
      <c r="D83" s="168"/>
      <c r="E83" s="156"/>
      <c r="F83" s="156"/>
      <c r="G83" s="156"/>
      <c r="H83" s="156"/>
      <c r="I83" s="156"/>
      <c r="J83" s="156"/>
      <c r="K83" s="156"/>
      <c r="L83" s="156"/>
      <c r="M83" s="156"/>
      <c r="N83" s="156"/>
      <c r="O83" s="156"/>
      <c r="P83" s="156"/>
      <c r="Q83" s="156"/>
    </row>
    <row r="84" spans="2:17" s="26" customFormat="1" ht="15.75">
      <c r="B84" s="27"/>
      <c r="C84" s="168"/>
      <c r="D84" s="168"/>
      <c r="E84" s="156"/>
      <c r="F84" s="156"/>
      <c r="G84" s="156"/>
      <c r="H84" s="156"/>
      <c r="I84" s="156"/>
      <c r="J84" s="156"/>
      <c r="K84" s="156"/>
      <c r="L84" s="156"/>
      <c r="M84" s="156"/>
      <c r="N84" s="156"/>
      <c r="O84" s="156"/>
      <c r="P84" s="156"/>
      <c r="Q84" s="156"/>
    </row>
    <row r="85" spans="2:17" s="26" customFormat="1" ht="15.75">
      <c r="B85" s="27"/>
      <c r="C85" s="168"/>
      <c r="D85" s="168"/>
      <c r="E85" s="156"/>
      <c r="F85" s="156"/>
      <c r="G85" s="156"/>
      <c r="H85" s="156"/>
      <c r="I85" s="156"/>
      <c r="J85" s="156"/>
      <c r="K85" s="156"/>
      <c r="L85" s="156"/>
      <c r="M85" s="156"/>
      <c r="N85" s="156"/>
      <c r="O85" s="156"/>
      <c r="P85" s="156"/>
      <c r="Q85" s="156"/>
    </row>
    <row r="86" spans="2:17" s="26" customFormat="1" ht="15.75">
      <c r="B86" s="27"/>
      <c r="C86" s="168"/>
      <c r="D86" s="168"/>
      <c r="E86" s="156"/>
      <c r="F86" s="156"/>
      <c r="G86" s="156"/>
      <c r="H86" s="156"/>
      <c r="I86" s="156"/>
      <c r="J86" s="156"/>
      <c r="K86" s="156"/>
      <c r="L86" s="156"/>
      <c r="M86" s="156"/>
      <c r="N86" s="156"/>
      <c r="O86" s="156"/>
      <c r="P86" s="156"/>
      <c r="Q86" s="156"/>
    </row>
    <row r="87" spans="2:17" s="26" customFormat="1" ht="15.75">
      <c r="B87" s="27"/>
      <c r="C87" s="168"/>
      <c r="D87" s="168"/>
      <c r="E87" s="156"/>
      <c r="F87" s="156"/>
      <c r="G87" s="156"/>
      <c r="H87" s="156"/>
      <c r="I87" s="156"/>
      <c r="J87" s="156"/>
      <c r="K87" s="156"/>
      <c r="L87" s="156"/>
      <c r="M87" s="156"/>
      <c r="N87" s="156"/>
      <c r="O87" s="156"/>
      <c r="P87" s="156"/>
      <c r="Q87" s="156"/>
    </row>
    <row r="88" spans="2:17" s="26" customFormat="1" ht="15.75">
      <c r="B88" s="27"/>
      <c r="C88" s="168"/>
      <c r="D88" s="168"/>
      <c r="E88" s="156"/>
      <c r="F88" s="156"/>
      <c r="G88" s="156"/>
      <c r="H88" s="156"/>
      <c r="I88" s="156"/>
      <c r="J88" s="156"/>
      <c r="K88" s="156"/>
      <c r="L88" s="156"/>
      <c r="M88" s="156"/>
      <c r="N88" s="156"/>
      <c r="O88" s="156"/>
      <c r="P88" s="156"/>
      <c r="Q88" s="156"/>
    </row>
    <row r="89" spans="2:17" s="26" customFormat="1" ht="15.75">
      <c r="B89" s="27"/>
      <c r="C89" s="168"/>
      <c r="D89" s="168"/>
      <c r="E89" s="156"/>
      <c r="F89" s="156"/>
      <c r="G89" s="156"/>
      <c r="H89" s="156"/>
      <c r="I89" s="156"/>
      <c r="J89" s="156"/>
      <c r="K89" s="156"/>
      <c r="L89" s="156"/>
      <c r="M89" s="156"/>
      <c r="N89" s="156"/>
      <c r="O89" s="156"/>
      <c r="P89" s="156"/>
      <c r="Q89" s="156"/>
    </row>
    <row r="90" spans="2:17" s="26" customFormat="1" ht="15.75">
      <c r="B90" s="27"/>
      <c r="C90" s="168"/>
      <c r="D90" s="168"/>
      <c r="E90" s="156"/>
      <c r="F90" s="156"/>
      <c r="G90" s="156"/>
      <c r="H90" s="156"/>
      <c r="I90" s="156"/>
      <c r="J90" s="156"/>
      <c r="K90" s="156"/>
      <c r="L90" s="156"/>
      <c r="M90" s="156"/>
      <c r="N90" s="156"/>
      <c r="O90" s="156"/>
      <c r="P90" s="156"/>
      <c r="Q90" s="156"/>
    </row>
    <row r="91" spans="2:17" s="26" customFormat="1" ht="15.75">
      <c r="B91" s="27"/>
      <c r="C91" s="168"/>
      <c r="D91" s="168"/>
      <c r="E91" s="156"/>
      <c r="F91" s="156"/>
      <c r="G91" s="156"/>
      <c r="H91" s="156"/>
      <c r="I91" s="156"/>
      <c r="J91" s="156"/>
      <c r="K91" s="156"/>
      <c r="L91" s="156"/>
      <c r="M91" s="156"/>
      <c r="N91" s="156"/>
      <c r="O91" s="156"/>
      <c r="P91" s="156"/>
      <c r="Q91" s="156"/>
    </row>
    <row r="92" spans="2:17" s="26" customFormat="1" ht="15.75">
      <c r="B92" s="27"/>
      <c r="C92" s="168"/>
      <c r="D92" s="168"/>
      <c r="E92" s="156"/>
      <c r="F92" s="156"/>
      <c r="G92" s="156"/>
      <c r="H92" s="156"/>
      <c r="I92" s="156"/>
      <c r="J92" s="156"/>
      <c r="K92" s="156"/>
      <c r="L92" s="156"/>
      <c r="M92" s="156"/>
      <c r="N92" s="156"/>
      <c r="O92" s="156"/>
      <c r="P92" s="156"/>
      <c r="Q92" s="156"/>
    </row>
    <row r="93" spans="2:17" s="26" customFormat="1" ht="15.75">
      <c r="B93" s="27"/>
      <c r="C93" s="168"/>
      <c r="D93" s="168"/>
      <c r="E93" s="156"/>
      <c r="F93" s="156"/>
      <c r="G93" s="156"/>
      <c r="H93" s="156"/>
      <c r="I93" s="156"/>
      <c r="J93" s="156"/>
      <c r="K93" s="156"/>
      <c r="L93" s="156"/>
      <c r="M93" s="156"/>
      <c r="N93" s="156"/>
      <c r="O93" s="156"/>
      <c r="P93" s="156"/>
      <c r="Q93" s="156"/>
    </row>
    <row r="94" spans="2:17" s="26" customFormat="1" ht="15.75">
      <c r="B94" s="27"/>
      <c r="C94" s="168"/>
      <c r="D94" s="168"/>
      <c r="E94" s="156"/>
      <c r="F94" s="156"/>
      <c r="G94" s="156"/>
      <c r="H94" s="156"/>
      <c r="I94" s="156"/>
      <c r="J94" s="156"/>
      <c r="K94" s="156"/>
      <c r="L94" s="156"/>
      <c r="M94" s="156"/>
      <c r="N94" s="156"/>
      <c r="O94" s="156"/>
      <c r="P94" s="156"/>
      <c r="Q94" s="156"/>
    </row>
    <row r="95" spans="2:17" s="26" customFormat="1" ht="15.75">
      <c r="B95" s="27"/>
      <c r="C95" s="168"/>
      <c r="D95" s="168"/>
      <c r="E95" s="156"/>
      <c r="F95" s="156"/>
      <c r="G95" s="156"/>
      <c r="H95" s="156"/>
      <c r="I95" s="156"/>
      <c r="J95" s="156"/>
      <c r="K95" s="156"/>
      <c r="L95" s="156"/>
      <c r="M95" s="156"/>
      <c r="N95" s="156"/>
      <c r="O95" s="156"/>
      <c r="P95" s="156"/>
      <c r="Q95" s="156"/>
    </row>
    <row r="96" spans="2:17" s="26" customFormat="1" ht="15.75">
      <c r="B96" s="27"/>
      <c r="C96" s="168"/>
      <c r="D96" s="168"/>
      <c r="E96" s="156"/>
      <c r="F96" s="156"/>
      <c r="G96" s="156"/>
      <c r="H96" s="156"/>
      <c r="I96" s="156"/>
      <c r="J96" s="156"/>
      <c r="K96" s="156"/>
      <c r="L96" s="156"/>
      <c r="M96" s="156"/>
      <c r="N96" s="156"/>
      <c r="O96" s="156"/>
      <c r="P96" s="156"/>
      <c r="Q96" s="156"/>
    </row>
    <row r="97" spans="2:17" s="26" customFormat="1" ht="15.75">
      <c r="B97" s="27"/>
      <c r="C97" s="168"/>
      <c r="D97" s="168"/>
      <c r="E97" s="156"/>
      <c r="F97" s="156"/>
      <c r="G97" s="156"/>
      <c r="H97" s="156"/>
      <c r="I97" s="156"/>
      <c r="J97" s="156"/>
      <c r="K97" s="156"/>
      <c r="L97" s="156"/>
      <c r="M97" s="156"/>
      <c r="N97" s="156"/>
      <c r="O97" s="156"/>
      <c r="P97" s="156"/>
      <c r="Q97" s="156"/>
    </row>
    <row r="98" spans="2:17" s="26" customFormat="1" ht="15.75">
      <c r="B98" s="27"/>
      <c r="C98" s="168"/>
      <c r="D98" s="168"/>
      <c r="E98" s="156"/>
      <c r="F98" s="156"/>
      <c r="G98" s="156"/>
      <c r="H98" s="156"/>
      <c r="I98" s="156"/>
      <c r="J98" s="156"/>
      <c r="K98" s="156"/>
      <c r="L98" s="156"/>
      <c r="M98" s="156"/>
      <c r="N98" s="156"/>
      <c r="O98" s="156"/>
      <c r="P98" s="156"/>
      <c r="Q98" s="156"/>
    </row>
    <row r="99" spans="2:17" s="26" customFormat="1" ht="15.75">
      <c r="B99" s="27"/>
      <c r="C99" s="168"/>
      <c r="D99" s="168"/>
      <c r="E99" s="156"/>
      <c r="F99" s="156"/>
      <c r="G99" s="156"/>
      <c r="H99" s="156"/>
      <c r="I99" s="156"/>
      <c r="J99" s="156"/>
      <c r="K99" s="156"/>
      <c r="L99" s="156"/>
      <c r="M99" s="156"/>
      <c r="N99" s="156"/>
      <c r="O99" s="156"/>
      <c r="P99" s="156"/>
      <c r="Q99" s="156"/>
    </row>
    <row r="100" spans="2:17" s="26" customFormat="1" ht="15.75">
      <c r="B100" s="27"/>
      <c r="C100" s="168"/>
      <c r="D100" s="168"/>
      <c r="E100" s="156"/>
      <c r="F100" s="156"/>
      <c r="G100" s="156"/>
      <c r="H100" s="156"/>
      <c r="I100" s="156"/>
      <c r="J100" s="156"/>
      <c r="K100" s="156"/>
      <c r="L100" s="156"/>
      <c r="M100" s="156"/>
      <c r="N100" s="156"/>
      <c r="O100" s="156"/>
      <c r="P100" s="156"/>
      <c r="Q100" s="156"/>
    </row>
    <row r="101" spans="2:17" s="26" customFormat="1" ht="15.75">
      <c r="B101" s="27"/>
      <c r="C101" s="168"/>
      <c r="D101" s="168"/>
      <c r="E101" s="156"/>
      <c r="F101" s="156"/>
      <c r="G101" s="156"/>
      <c r="H101" s="156"/>
      <c r="I101" s="156"/>
      <c r="J101" s="156"/>
      <c r="K101" s="156"/>
      <c r="L101" s="156"/>
      <c r="M101" s="156"/>
      <c r="N101" s="156"/>
      <c r="O101" s="156"/>
      <c r="P101" s="156"/>
      <c r="Q101" s="156"/>
    </row>
    <row r="102" spans="2:17" s="26" customFormat="1" ht="15.75">
      <c r="B102" s="27"/>
      <c r="C102" s="168"/>
      <c r="D102" s="168"/>
      <c r="E102" s="156"/>
      <c r="F102" s="156"/>
      <c r="G102" s="156"/>
      <c r="H102" s="156"/>
      <c r="I102" s="156"/>
      <c r="J102" s="156"/>
      <c r="K102" s="156"/>
      <c r="L102" s="156"/>
      <c r="M102" s="156"/>
      <c r="N102" s="156"/>
      <c r="O102" s="156"/>
      <c r="P102" s="156"/>
      <c r="Q102" s="156"/>
    </row>
    <row r="103" spans="2:17" s="26" customFormat="1" ht="15.75">
      <c r="B103" s="27"/>
      <c r="C103" s="168"/>
      <c r="D103" s="168"/>
      <c r="E103" s="156"/>
      <c r="F103" s="156"/>
      <c r="G103" s="156"/>
      <c r="H103" s="156"/>
      <c r="I103" s="156"/>
      <c r="J103" s="156"/>
      <c r="K103" s="156"/>
      <c r="L103" s="156"/>
      <c r="M103" s="156"/>
      <c r="N103" s="156"/>
      <c r="O103" s="156"/>
      <c r="P103" s="156"/>
      <c r="Q103" s="156"/>
    </row>
    <row r="104" spans="2:17" s="26" customFormat="1" ht="15.75">
      <c r="B104" s="27"/>
      <c r="C104" s="168"/>
      <c r="D104" s="168"/>
      <c r="E104" s="156"/>
      <c r="F104" s="156"/>
      <c r="G104" s="156"/>
      <c r="H104" s="156"/>
      <c r="I104" s="156"/>
      <c r="J104" s="156"/>
      <c r="K104" s="156"/>
      <c r="L104" s="156"/>
      <c r="M104" s="156"/>
      <c r="N104" s="156"/>
      <c r="O104" s="156"/>
      <c r="P104" s="156"/>
      <c r="Q104" s="156"/>
    </row>
    <row r="105" spans="2:17" s="26" customFormat="1" ht="15.75">
      <c r="B105" s="27"/>
      <c r="C105" s="168"/>
      <c r="D105" s="168"/>
      <c r="E105" s="156"/>
      <c r="F105" s="156"/>
      <c r="G105" s="156"/>
      <c r="H105" s="156"/>
      <c r="I105" s="156"/>
      <c r="J105" s="156"/>
      <c r="K105" s="156"/>
      <c r="L105" s="156"/>
      <c r="M105" s="156"/>
      <c r="N105" s="156"/>
      <c r="O105" s="156"/>
      <c r="P105" s="156"/>
      <c r="Q105" s="156"/>
    </row>
    <row r="106" spans="2:17" s="26" customFormat="1" ht="15.75">
      <c r="B106" s="27"/>
      <c r="C106" s="168"/>
      <c r="D106" s="168"/>
      <c r="E106" s="156"/>
      <c r="F106" s="156"/>
      <c r="G106" s="156"/>
      <c r="H106" s="156"/>
      <c r="I106" s="156"/>
      <c r="J106" s="156"/>
      <c r="K106" s="156"/>
      <c r="L106" s="156"/>
      <c r="M106" s="156"/>
      <c r="N106" s="156"/>
      <c r="O106" s="156"/>
      <c r="P106" s="156"/>
      <c r="Q106" s="156"/>
    </row>
    <row r="107" spans="2:17" s="26" customFormat="1" ht="15.75">
      <c r="B107" s="27"/>
      <c r="C107" s="168"/>
      <c r="D107" s="168"/>
      <c r="E107" s="156"/>
      <c r="F107" s="156"/>
      <c r="G107" s="156"/>
      <c r="H107" s="156"/>
      <c r="I107" s="156"/>
      <c r="J107" s="156"/>
      <c r="K107" s="156"/>
      <c r="L107" s="156"/>
      <c r="M107" s="156"/>
      <c r="N107" s="156"/>
      <c r="O107" s="156"/>
      <c r="P107" s="156"/>
      <c r="Q107" s="156"/>
    </row>
    <row r="108" spans="2:17" s="26" customFormat="1" ht="15.75">
      <c r="B108" s="27"/>
      <c r="C108" s="168"/>
      <c r="D108" s="168"/>
      <c r="E108" s="156"/>
      <c r="F108" s="156"/>
      <c r="G108" s="156"/>
      <c r="H108" s="156"/>
      <c r="I108" s="156"/>
      <c r="J108" s="156"/>
      <c r="K108" s="156"/>
      <c r="L108" s="156"/>
      <c r="M108" s="156"/>
      <c r="N108" s="156"/>
      <c r="O108" s="156"/>
      <c r="P108" s="156"/>
      <c r="Q108" s="156"/>
    </row>
    <row r="109" spans="2:17" s="26" customFormat="1" ht="15.75">
      <c r="B109" s="27"/>
      <c r="C109" s="168"/>
      <c r="D109" s="168"/>
      <c r="E109" s="156"/>
      <c r="F109" s="156"/>
      <c r="G109" s="156"/>
      <c r="H109" s="156"/>
      <c r="I109" s="156"/>
      <c r="J109" s="156"/>
      <c r="K109" s="156"/>
      <c r="L109" s="156"/>
      <c r="M109" s="156"/>
      <c r="N109" s="156"/>
      <c r="O109" s="156"/>
      <c r="P109" s="156"/>
      <c r="Q109" s="156"/>
    </row>
    <row r="110" spans="2:17" s="26" customFormat="1" ht="15.75">
      <c r="B110" s="27"/>
      <c r="C110" s="168"/>
      <c r="D110" s="168"/>
      <c r="E110" s="156"/>
      <c r="F110" s="156"/>
      <c r="G110" s="156"/>
      <c r="H110" s="156"/>
      <c r="I110" s="156"/>
      <c r="J110" s="156"/>
      <c r="K110" s="156"/>
      <c r="L110" s="156"/>
      <c r="M110" s="156"/>
      <c r="N110" s="156"/>
      <c r="O110" s="156"/>
      <c r="P110" s="156"/>
      <c r="Q110" s="156"/>
    </row>
    <row r="111" spans="2:17" s="26" customFormat="1" ht="15.75">
      <c r="B111" s="27"/>
      <c r="C111" s="168"/>
      <c r="D111" s="168"/>
      <c r="E111" s="156"/>
      <c r="F111" s="156"/>
      <c r="G111" s="156"/>
      <c r="H111" s="156"/>
      <c r="I111" s="156"/>
      <c r="J111" s="156"/>
      <c r="K111" s="156"/>
      <c r="L111" s="156"/>
      <c r="M111" s="156"/>
      <c r="N111" s="156"/>
      <c r="O111" s="156"/>
      <c r="P111" s="156"/>
      <c r="Q111" s="156"/>
    </row>
    <row r="112" spans="2:17" s="26" customFormat="1" ht="15.75">
      <c r="B112" s="27"/>
      <c r="C112" s="168"/>
      <c r="D112" s="168"/>
      <c r="E112" s="156"/>
      <c r="F112" s="156"/>
      <c r="G112" s="156"/>
      <c r="H112" s="156"/>
      <c r="I112" s="156"/>
      <c r="J112" s="156"/>
      <c r="K112" s="156"/>
      <c r="L112" s="156"/>
      <c r="M112" s="156"/>
      <c r="N112" s="156"/>
      <c r="O112" s="156"/>
      <c r="P112" s="156"/>
      <c r="Q112" s="156"/>
    </row>
    <row r="113" spans="2:17" s="26" customFormat="1" ht="15.75">
      <c r="B113" s="27"/>
      <c r="C113" s="168"/>
      <c r="D113" s="168"/>
      <c r="E113" s="156"/>
      <c r="F113" s="156"/>
      <c r="G113" s="156"/>
      <c r="H113" s="156"/>
      <c r="I113" s="156"/>
      <c r="J113" s="156"/>
      <c r="K113" s="156"/>
      <c r="L113" s="156"/>
      <c r="M113" s="156"/>
      <c r="N113" s="156"/>
      <c r="O113" s="156"/>
      <c r="P113" s="156"/>
      <c r="Q113" s="156"/>
    </row>
    <row r="114" spans="2:17" s="26" customFormat="1" ht="15.75">
      <c r="B114" s="27"/>
      <c r="C114" s="168"/>
      <c r="D114" s="168"/>
      <c r="E114" s="156"/>
      <c r="F114" s="156"/>
      <c r="G114" s="156"/>
      <c r="H114" s="156"/>
      <c r="I114" s="156"/>
      <c r="J114" s="156"/>
      <c r="K114" s="156"/>
      <c r="L114" s="156"/>
      <c r="M114" s="156"/>
      <c r="N114" s="156"/>
      <c r="O114" s="156"/>
      <c r="P114" s="156"/>
      <c r="Q114" s="156"/>
    </row>
    <row r="115" spans="2:17" s="26" customFormat="1" ht="15.75">
      <c r="B115" s="27"/>
      <c r="C115" s="168"/>
      <c r="D115" s="168"/>
      <c r="E115" s="156"/>
      <c r="F115" s="156"/>
      <c r="G115" s="156"/>
      <c r="H115" s="156"/>
      <c r="I115" s="156"/>
      <c r="J115" s="156"/>
      <c r="K115" s="156"/>
      <c r="L115" s="156"/>
      <c r="M115" s="156"/>
      <c r="N115" s="156"/>
      <c r="O115" s="156"/>
      <c r="P115" s="156"/>
      <c r="Q115" s="156"/>
    </row>
    <row r="116" spans="2:17" s="26" customFormat="1" ht="15.75">
      <c r="B116" s="27"/>
      <c r="C116" s="168"/>
      <c r="D116" s="168"/>
      <c r="E116" s="156"/>
      <c r="F116" s="156"/>
      <c r="G116" s="156"/>
      <c r="H116" s="156"/>
      <c r="I116" s="156"/>
      <c r="J116" s="156"/>
      <c r="K116" s="156"/>
      <c r="L116" s="156"/>
      <c r="M116" s="156"/>
      <c r="N116" s="156"/>
      <c r="O116" s="156"/>
      <c r="P116" s="156"/>
      <c r="Q116" s="156"/>
    </row>
    <row r="117" spans="2:17" s="26" customFormat="1" ht="15.75">
      <c r="B117" s="27"/>
      <c r="C117" s="168"/>
      <c r="D117" s="168"/>
      <c r="E117" s="156"/>
      <c r="F117" s="156"/>
      <c r="G117" s="156"/>
      <c r="H117" s="156"/>
      <c r="I117" s="156"/>
      <c r="J117" s="156"/>
      <c r="K117" s="156"/>
      <c r="L117" s="156"/>
      <c r="M117" s="156"/>
      <c r="N117" s="156"/>
      <c r="O117" s="156"/>
      <c r="P117" s="156"/>
      <c r="Q117" s="156"/>
    </row>
    <row r="118" spans="2:17" s="26" customFormat="1" ht="15.75">
      <c r="B118" s="27"/>
      <c r="C118" s="168"/>
      <c r="D118" s="168"/>
      <c r="E118" s="156"/>
      <c r="F118" s="156"/>
      <c r="G118" s="156"/>
      <c r="H118" s="156"/>
      <c r="I118" s="156"/>
      <c r="J118" s="156"/>
      <c r="K118" s="156"/>
      <c r="L118" s="156"/>
      <c r="M118" s="156"/>
      <c r="N118" s="156"/>
      <c r="O118" s="156"/>
      <c r="P118" s="156"/>
      <c r="Q118" s="156"/>
    </row>
    <row r="119" spans="2:17" s="26" customFormat="1" ht="15.75">
      <c r="B119" s="27"/>
      <c r="C119" s="168"/>
      <c r="D119" s="168"/>
      <c r="E119" s="156"/>
      <c r="F119" s="156"/>
      <c r="G119" s="156"/>
      <c r="H119" s="156"/>
      <c r="I119" s="156"/>
      <c r="J119" s="156"/>
      <c r="K119" s="156"/>
      <c r="L119" s="156"/>
      <c r="M119" s="156"/>
      <c r="N119" s="156"/>
      <c r="O119" s="156"/>
      <c r="P119" s="156"/>
      <c r="Q119" s="156"/>
    </row>
    <row r="120" spans="2:17" s="26" customFormat="1" ht="15.75">
      <c r="B120" s="27"/>
      <c r="C120" s="168"/>
      <c r="D120" s="168"/>
      <c r="E120" s="156"/>
      <c r="F120" s="156"/>
      <c r="G120" s="156"/>
      <c r="H120" s="156"/>
      <c r="I120" s="156"/>
      <c r="J120" s="156"/>
      <c r="K120" s="156"/>
      <c r="L120" s="156"/>
      <c r="M120" s="156"/>
      <c r="N120" s="156"/>
      <c r="O120" s="156"/>
      <c r="P120" s="156"/>
      <c r="Q120" s="156"/>
    </row>
    <row r="121" spans="2:17" s="26" customFormat="1" ht="15.75">
      <c r="B121" s="27"/>
      <c r="C121" s="168"/>
      <c r="D121" s="168"/>
      <c r="E121" s="156"/>
      <c r="F121" s="156"/>
      <c r="G121" s="156"/>
      <c r="H121" s="156"/>
      <c r="I121" s="156"/>
      <c r="J121" s="156"/>
      <c r="K121" s="156"/>
      <c r="L121" s="156"/>
      <c r="M121" s="156"/>
      <c r="N121" s="156"/>
      <c r="O121" s="156"/>
      <c r="P121" s="156"/>
      <c r="Q121" s="156"/>
    </row>
    <row r="122" spans="2:17" s="26" customFormat="1" ht="15.75">
      <c r="B122" s="27"/>
      <c r="C122" s="168"/>
      <c r="D122" s="168"/>
      <c r="E122" s="156"/>
      <c r="F122" s="156"/>
      <c r="G122" s="156"/>
      <c r="H122" s="156"/>
      <c r="I122" s="156"/>
      <c r="J122" s="156"/>
      <c r="K122" s="156"/>
      <c r="L122" s="156"/>
      <c r="M122" s="156"/>
      <c r="N122" s="156"/>
      <c r="O122" s="156"/>
      <c r="P122" s="156"/>
      <c r="Q122" s="156"/>
    </row>
    <row r="123" spans="2:17" s="26" customFormat="1" ht="15.75">
      <c r="B123" s="27"/>
      <c r="C123" s="168"/>
      <c r="D123" s="168"/>
      <c r="E123" s="156"/>
      <c r="F123" s="156"/>
      <c r="G123" s="156"/>
      <c r="H123" s="156"/>
      <c r="I123" s="156"/>
      <c r="J123" s="156"/>
      <c r="K123" s="156"/>
      <c r="L123" s="156"/>
      <c r="M123" s="156"/>
      <c r="N123" s="156"/>
      <c r="O123" s="156"/>
      <c r="P123" s="156"/>
      <c r="Q123" s="156"/>
    </row>
    <row r="124" spans="2:17" s="26" customFormat="1" ht="15.75">
      <c r="B124" s="27"/>
      <c r="C124" s="168"/>
      <c r="D124" s="168"/>
      <c r="E124" s="156"/>
      <c r="F124" s="156"/>
      <c r="G124" s="156"/>
      <c r="H124" s="156"/>
      <c r="I124" s="156"/>
      <c r="J124" s="156"/>
      <c r="K124" s="156"/>
      <c r="L124" s="156"/>
      <c r="M124" s="156"/>
      <c r="N124" s="156"/>
      <c r="O124" s="156"/>
      <c r="P124" s="156"/>
      <c r="Q124" s="156"/>
    </row>
    <row r="125" spans="2:17" s="26" customFormat="1" ht="15.75">
      <c r="B125" s="27"/>
      <c r="C125" s="168"/>
      <c r="D125" s="168"/>
      <c r="E125" s="156"/>
      <c r="F125" s="156"/>
      <c r="G125" s="156"/>
      <c r="H125" s="156"/>
      <c r="I125" s="156"/>
      <c r="J125" s="156"/>
      <c r="K125" s="156"/>
      <c r="L125" s="156"/>
      <c r="M125" s="156"/>
      <c r="N125" s="156"/>
      <c r="O125" s="156"/>
      <c r="P125" s="156"/>
      <c r="Q125" s="156"/>
    </row>
    <row r="126" spans="2:17" s="26" customFormat="1" ht="15.75">
      <c r="B126" s="27"/>
      <c r="C126" s="168"/>
      <c r="D126" s="168"/>
      <c r="E126" s="156"/>
      <c r="F126" s="156"/>
      <c r="G126" s="156"/>
      <c r="H126" s="156"/>
      <c r="I126" s="156"/>
      <c r="J126" s="156"/>
      <c r="K126" s="156"/>
      <c r="L126" s="156"/>
      <c r="M126" s="156"/>
      <c r="N126" s="156"/>
      <c r="O126" s="156"/>
      <c r="P126" s="156"/>
      <c r="Q126" s="156"/>
    </row>
    <row r="127" spans="2:17" s="26" customFormat="1" ht="15.75">
      <c r="B127" s="27"/>
      <c r="C127" s="168"/>
      <c r="D127" s="168"/>
      <c r="E127" s="156"/>
      <c r="F127" s="156"/>
      <c r="G127" s="156"/>
      <c r="H127" s="156"/>
      <c r="I127" s="156"/>
      <c r="J127" s="156"/>
      <c r="K127" s="156"/>
      <c r="L127" s="156"/>
      <c r="M127" s="156"/>
      <c r="N127" s="156"/>
      <c r="O127" s="156"/>
      <c r="P127" s="156"/>
      <c r="Q127" s="156"/>
    </row>
    <row r="128" spans="2:17" s="26" customFormat="1" ht="15.75">
      <c r="B128" s="27"/>
      <c r="C128" s="168"/>
      <c r="D128" s="168"/>
      <c r="E128" s="156"/>
      <c r="F128" s="156"/>
      <c r="G128" s="156"/>
      <c r="H128" s="156"/>
      <c r="I128" s="156"/>
      <c r="J128" s="156"/>
      <c r="K128" s="156"/>
      <c r="L128" s="156"/>
      <c r="M128" s="156"/>
      <c r="N128" s="156"/>
      <c r="O128" s="156"/>
      <c r="P128" s="156"/>
      <c r="Q128" s="156"/>
    </row>
    <row r="129" spans="2:17" s="26" customFormat="1" ht="15.75">
      <c r="B129" s="27"/>
      <c r="C129" s="168"/>
      <c r="D129" s="168"/>
      <c r="E129" s="156"/>
      <c r="F129" s="156"/>
      <c r="G129" s="156"/>
      <c r="H129" s="156"/>
      <c r="I129" s="156"/>
      <c r="J129" s="156"/>
      <c r="K129" s="156"/>
      <c r="L129" s="156"/>
      <c r="M129" s="156"/>
      <c r="N129" s="156"/>
      <c r="O129" s="156"/>
      <c r="P129" s="156"/>
      <c r="Q129" s="156"/>
    </row>
    <row r="130" spans="2:17" s="26" customFormat="1" ht="15.75">
      <c r="B130" s="27"/>
      <c r="C130" s="168"/>
      <c r="D130" s="168"/>
      <c r="E130" s="156"/>
      <c r="F130" s="156"/>
      <c r="G130" s="156"/>
      <c r="H130" s="156"/>
      <c r="I130" s="156"/>
      <c r="J130" s="156"/>
      <c r="K130" s="156"/>
      <c r="L130" s="156"/>
      <c r="M130" s="156"/>
      <c r="N130" s="156"/>
      <c r="O130" s="156"/>
      <c r="P130" s="156"/>
      <c r="Q130" s="156"/>
    </row>
    <row r="131" spans="2:17" s="26" customFormat="1" ht="15.75">
      <c r="B131" s="27"/>
      <c r="C131" s="168"/>
      <c r="D131" s="168"/>
      <c r="E131" s="156"/>
      <c r="F131" s="156"/>
      <c r="G131" s="156"/>
      <c r="H131" s="156"/>
      <c r="I131" s="156"/>
      <c r="J131" s="156"/>
      <c r="K131" s="156"/>
      <c r="L131" s="156"/>
      <c r="M131" s="156"/>
      <c r="N131" s="156"/>
      <c r="O131" s="156"/>
      <c r="P131" s="156"/>
      <c r="Q131" s="156"/>
    </row>
    <row r="132" spans="2:17" s="26" customFormat="1" ht="15.75">
      <c r="B132" s="27"/>
      <c r="C132" s="168"/>
      <c r="D132" s="168"/>
      <c r="E132" s="156"/>
      <c r="F132" s="156"/>
      <c r="G132" s="156"/>
      <c r="H132" s="156"/>
      <c r="I132" s="156"/>
      <c r="J132" s="156"/>
      <c r="K132" s="156"/>
      <c r="L132" s="156"/>
      <c r="M132" s="156"/>
      <c r="N132" s="156"/>
      <c r="O132" s="156"/>
      <c r="P132" s="156"/>
      <c r="Q132" s="156"/>
    </row>
    <row r="133" spans="2:17" s="26" customFormat="1" ht="15.75">
      <c r="B133" s="27"/>
      <c r="C133" s="168"/>
      <c r="D133" s="168"/>
      <c r="E133" s="156"/>
      <c r="F133" s="156"/>
      <c r="G133" s="156"/>
      <c r="H133" s="156"/>
      <c r="I133" s="156"/>
      <c r="J133" s="156"/>
      <c r="K133" s="156"/>
      <c r="L133" s="156"/>
      <c r="M133" s="156"/>
      <c r="N133" s="156"/>
      <c r="O133" s="156"/>
      <c r="P133" s="156"/>
      <c r="Q133" s="156"/>
    </row>
    <row r="134" spans="2:17" s="26" customFormat="1" ht="15.75">
      <c r="B134" s="27"/>
      <c r="C134" s="168"/>
      <c r="D134" s="168"/>
      <c r="E134" s="156"/>
      <c r="F134" s="156"/>
      <c r="G134" s="156"/>
      <c r="H134" s="156"/>
      <c r="I134" s="156"/>
      <c r="J134" s="156"/>
      <c r="K134" s="156"/>
      <c r="L134" s="156"/>
      <c r="M134" s="156"/>
      <c r="N134" s="156"/>
      <c r="O134" s="156"/>
      <c r="P134" s="156"/>
      <c r="Q134" s="156"/>
    </row>
    <row r="135" spans="2:17" s="26" customFormat="1" ht="15.75">
      <c r="B135" s="27"/>
      <c r="C135" s="168"/>
      <c r="D135" s="168"/>
      <c r="E135" s="156"/>
      <c r="F135" s="156"/>
      <c r="G135" s="156"/>
      <c r="H135" s="156"/>
      <c r="I135" s="156"/>
      <c r="J135" s="156"/>
      <c r="K135" s="156"/>
      <c r="L135" s="156"/>
      <c r="M135" s="156"/>
      <c r="N135" s="156"/>
      <c r="O135" s="156"/>
      <c r="P135" s="156"/>
      <c r="Q135" s="156"/>
    </row>
    <row r="136" spans="2:17" s="26" customFormat="1" ht="15.75">
      <c r="B136" s="27"/>
      <c r="C136" s="168"/>
      <c r="D136" s="168"/>
      <c r="E136" s="156"/>
      <c r="F136" s="156"/>
      <c r="G136" s="156"/>
      <c r="H136" s="156"/>
      <c r="I136" s="156"/>
      <c r="J136" s="156"/>
      <c r="K136" s="156"/>
      <c r="L136" s="156"/>
      <c r="M136" s="156"/>
      <c r="N136" s="156"/>
      <c r="O136" s="156"/>
      <c r="P136" s="156"/>
      <c r="Q136" s="156"/>
    </row>
    <row r="137" spans="2:17" s="26" customFormat="1" ht="15.75">
      <c r="B137" s="27"/>
      <c r="C137" s="168"/>
      <c r="D137" s="168"/>
      <c r="E137" s="156"/>
      <c r="F137" s="156"/>
      <c r="G137" s="156"/>
      <c r="H137" s="156"/>
      <c r="I137" s="156"/>
      <c r="J137" s="156"/>
      <c r="K137" s="156"/>
      <c r="L137" s="156"/>
      <c r="M137" s="156"/>
      <c r="N137" s="156"/>
      <c r="O137" s="156"/>
      <c r="P137" s="156"/>
      <c r="Q137" s="156"/>
    </row>
    <row r="138" spans="2:17" s="26" customFormat="1" ht="15.75">
      <c r="B138" s="27"/>
      <c r="C138" s="168"/>
      <c r="D138" s="168"/>
      <c r="E138" s="156"/>
      <c r="F138" s="156"/>
      <c r="G138" s="156"/>
      <c r="H138" s="156"/>
      <c r="I138" s="156"/>
      <c r="J138" s="156"/>
      <c r="K138" s="156"/>
      <c r="L138" s="156"/>
      <c r="M138" s="156"/>
      <c r="N138" s="156"/>
      <c r="O138" s="156"/>
      <c r="P138" s="156"/>
      <c r="Q138" s="156"/>
    </row>
    <row r="139" spans="2:17" s="26" customFormat="1" ht="15.75">
      <c r="B139" s="27"/>
      <c r="C139" s="168"/>
      <c r="D139" s="168"/>
      <c r="E139" s="156"/>
      <c r="F139" s="156"/>
      <c r="G139" s="156"/>
      <c r="H139" s="156"/>
      <c r="I139" s="156"/>
      <c r="J139" s="156"/>
      <c r="K139" s="156"/>
      <c r="L139" s="156"/>
      <c r="M139" s="156"/>
      <c r="N139" s="156"/>
      <c r="O139" s="156"/>
      <c r="P139" s="156"/>
      <c r="Q139" s="156"/>
    </row>
    <row r="140" spans="2:17" s="26" customFormat="1" ht="15.75">
      <c r="B140" s="27"/>
      <c r="C140" s="168"/>
      <c r="D140" s="168"/>
      <c r="E140" s="156"/>
      <c r="F140" s="156"/>
      <c r="G140" s="156"/>
      <c r="H140" s="156"/>
      <c r="I140" s="156"/>
      <c r="J140" s="156"/>
      <c r="K140" s="156"/>
      <c r="L140" s="156"/>
      <c r="M140" s="156"/>
      <c r="N140" s="156"/>
      <c r="O140" s="156"/>
      <c r="P140" s="156"/>
      <c r="Q140" s="156"/>
    </row>
    <row r="141" spans="2:17" s="26" customFormat="1" ht="15.75">
      <c r="B141" s="27"/>
      <c r="C141" s="168"/>
      <c r="D141" s="168"/>
      <c r="E141" s="156"/>
      <c r="F141" s="156"/>
      <c r="G141" s="156"/>
      <c r="H141" s="156"/>
      <c r="I141" s="156"/>
      <c r="J141" s="156"/>
      <c r="K141" s="156"/>
      <c r="L141" s="156"/>
      <c r="M141" s="156"/>
      <c r="N141" s="156"/>
      <c r="O141" s="156"/>
      <c r="P141" s="156"/>
      <c r="Q141" s="156"/>
    </row>
    <row r="142" spans="2:17" s="26" customFormat="1" ht="15.75">
      <c r="B142" s="27"/>
      <c r="C142" s="168"/>
      <c r="D142" s="168"/>
      <c r="E142" s="156"/>
      <c r="F142" s="156"/>
      <c r="G142" s="156"/>
      <c r="H142" s="156"/>
      <c r="I142" s="156"/>
      <c r="J142" s="156"/>
      <c r="K142" s="156"/>
      <c r="L142" s="156"/>
      <c r="M142" s="156"/>
      <c r="N142" s="156"/>
      <c r="O142" s="156"/>
      <c r="P142" s="156"/>
      <c r="Q142" s="156"/>
    </row>
    <row r="143" spans="2:17" s="26" customFormat="1" ht="15.75">
      <c r="B143" s="27"/>
      <c r="C143" s="168"/>
      <c r="D143" s="168"/>
      <c r="E143" s="156"/>
      <c r="F143" s="156"/>
      <c r="G143" s="156"/>
      <c r="H143" s="156"/>
      <c r="I143" s="156"/>
      <c r="J143" s="156"/>
      <c r="K143" s="156"/>
      <c r="L143" s="156"/>
      <c r="M143" s="156"/>
      <c r="N143" s="156"/>
      <c r="O143" s="156"/>
      <c r="P143" s="156"/>
      <c r="Q143" s="156"/>
    </row>
    <row r="144" spans="2:17" s="26" customFormat="1" ht="15.75">
      <c r="B144" s="27"/>
      <c r="C144" s="168"/>
      <c r="D144" s="168"/>
      <c r="E144" s="156"/>
      <c r="F144" s="156"/>
      <c r="G144" s="156"/>
      <c r="H144" s="156"/>
      <c r="I144" s="156"/>
      <c r="J144" s="156"/>
      <c r="K144" s="156"/>
      <c r="L144" s="156"/>
      <c r="M144" s="156"/>
      <c r="N144" s="156"/>
      <c r="O144" s="156"/>
      <c r="P144" s="156"/>
      <c r="Q144" s="156"/>
    </row>
    <row r="145" spans="2:17" s="26" customFormat="1" ht="15.75">
      <c r="B145" s="27"/>
      <c r="C145" s="168"/>
      <c r="D145" s="168"/>
      <c r="E145" s="156"/>
      <c r="F145" s="156"/>
      <c r="G145" s="156"/>
      <c r="H145" s="156"/>
      <c r="I145" s="156"/>
      <c r="J145" s="156"/>
      <c r="K145" s="156"/>
      <c r="L145" s="156"/>
      <c r="M145" s="156"/>
      <c r="N145" s="156"/>
      <c r="O145" s="156"/>
      <c r="P145" s="156"/>
      <c r="Q145" s="156"/>
    </row>
    <row r="146" spans="2:17" s="26" customFormat="1" ht="15.75">
      <c r="B146" s="27"/>
      <c r="C146" s="168"/>
      <c r="D146" s="168"/>
      <c r="E146" s="156"/>
      <c r="F146" s="156"/>
      <c r="G146" s="156"/>
      <c r="H146" s="156"/>
      <c r="I146" s="156"/>
      <c r="J146" s="156"/>
      <c r="K146" s="156"/>
      <c r="L146" s="156"/>
      <c r="M146" s="156"/>
      <c r="N146" s="156"/>
      <c r="O146" s="156"/>
      <c r="P146" s="156"/>
      <c r="Q146" s="156"/>
    </row>
    <row r="147" spans="2:17" s="26" customFormat="1" ht="15.75">
      <c r="B147" s="27"/>
      <c r="C147" s="168"/>
      <c r="D147" s="168"/>
      <c r="E147" s="156"/>
      <c r="F147" s="156"/>
      <c r="G147" s="156"/>
      <c r="H147" s="156"/>
      <c r="I147" s="156"/>
      <c r="J147" s="156"/>
      <c r="K147" s="156"/>
      <c r="L147" s="156"/>
      <c r="M147" s="156"/>
      <c r="N147" s="156"/>
      <c r="O147" s="156"/>
      <c r="P147" s="156"/>
      <c r="Q147" s="156"/>
    </row>
    <row r="148" spans="2:17" s="26" customFormat="1" ht="15.75">
      <c r="B148" s="27"/>
      <c r="C148" s="168"/>
      <c r="D148" s="168"/>
      <c r="E148" s="156"/>
      <c r="F148" s="156"/>
      <c r="G148" s="156"/>
      <c r="H148" s="156"/>
      <c r="I148" s="156"/>
      <c r="J148" s="156"/>
      <c r="K148" s="156"/>
      <c r="L148" s="156"/>
      <c r="M148" s="156"/>
      <c r="N148" s="156"/>
      <c r="O148" s="156"/>
      <c r="P148" s="156"/>
      <c r="Q148" s="156"/>
    </row>
    <row r="149" spans="2:17" s="26" customFormat="1" ht="15.75">
      <c r="B149" s="27"/>
      <c r="C149" s="168"/>
      <c r="D149" s="168"/>
      <c r="E149" s="156"/>
      <c r="F149" s="156"/>
      <c r="G149" s="156"/>
      <c r="H149" s="156"/>
      <c r="I149" s="156"/>
      <c r="J149" s="156"/>
      <c r="K149" s="156"/>
      <c r="L149" s="156"/>
      <c r="M149" s="156"/>
      <c r="N149" s="156"/>
      <c r="O149" s="156"/>
      <c r="P149" s="156"/>
      <c r="Q149" s="156"/>
    </row>
    <row r="150" spans="2:17" s="26" customFormat="1" ht="15.75">
      <c r="B150" s="27"/>
      <c r="C150" s="168"/>
      <c r="D150" s="168"/>
      <c r="E150" s="156"/>
      <c r="F150" s="156"/>
      <c r="G150" s="156"/>
      <c r="H150" s="156"/>
      <c r="I150" s="156"/>
      <c r="J150" s="156"/>
      <c r="K150" s="156"/>
      <c r="L150" s="156"/>
      <c r="M150" s="156"/>
      <c r="N150" s="156"/>
      <c r="O150" s="156"/>
      <c r="P150" s="156"/>
      <c r="Q150" s="156"/>
    </row>
    <row r="151" spans="2:17" s="26" customFormat="1" ht="15.75">
      <c r="B151" s="27"/>
      <c r="C151" s="168"/>
      <c r="D151" s="168"/>
      <c r="E151" s="156"/>
      <c r="F151" s="156"/>
      <c r="G151" s="156"/>
      <c r="H151" s="156"/>
      <c r="I151" s="156"/>
      <c r="J151" s="156"/>
      <c r="K151" s="156"/>
      <c r="L151" s="156"/>
      <c r="M151" s="156"/>
      <c r="N151" s="156"/>
      <c r="O151" s="156"/>
      <c r="P151" s="156"/>
      <c r="Q151" s="156"/>
    </row>
    <row r="152" spans="2:17" s="26" customFormat="1" ht="15.75">
      <c r="B152" s="27"/>
      <c r="C152" s="168"/>
      <c r="D152" s="168"/>
      <c r="E152" s="156"/>
      <c r="F152" s="156"/>
      <c r="G152" s="156"/>
      <c r="H152" s="156"/>
      <c r="I152" s="156"/>
      <c r="J152" s="156"/>
      <c r="K152" s="156"/>
      <c r="L152" s="156"/>
      <c r="M152" s="156"/>
      <c r="N152" s="156"/>
      <c r="O152" s="156"/>
      <c r="P152" s="156"/>
      <c r="Q152" s="156"/>
    </row>
    <row r="153" spans="2:17" s="26" customFormat="1" ht="15.75">
      <c r="B153" s="27"/>
      <c r="C153" s="168"/>
      <c r="D153" s="168"/>
      <c r="E153" s="156"/>
      <c r="F153" s="156"/>
      <c r="G153" s="156"/>
      <c r="H153" s="156"/>
      <c r="I153" s="156"/>
      <c r="J153" s="156"/>
      <c r="K153" s="156"/>
      <c r="L153" s="156"/>
      <c r="M153" s="156"/>
      <c r="N153" s="156"/>
      <c r="O153" s="156"/>
      <c r="P153" s="156"/>
      <c r="Q153" s="156"/>
    </row>
    <row r="154" spans="2:17" s="26" customFormat="1" ht="15.75">
      <c r="B154" s="27"/>
      <c r="C154" s="168"/>
      <c r="D154" s="168"/>
      <c r="E154" s="156"/>
      <c r="F154" s="156"/>
      <c r="G154" s="156"/>
      <c r="H154" s="156"/>
      <c r="I154" s="156"/>
      <c r="J154" s="156"/>
      <c r="K154" s="156"/>
      <c r="L154" s="156"/>
      <c r="M154" s="156"/>
      <c r="N154" s="156"/>
      <c r="O154" s="156"/>
      <c r="P154" s="156"/>
      <c r="Q154" s="156"/>
    </row>
    <row r="155" spans="2:17" s="26" customFormat="1" ht="15.75">
      <c r="B155" s="27"/>
      <c r="C155" s="168"/>
      <c r="D155" s="168"/>
      <c r="E155" s="156"/>
      <c r="F155" s="156"/>
      <c r="G155" s="156"/>
      <c r="H155" s="156"/>
      <c r="I155" s="156"/>
      <c r="J155" s="156"/>
      <c r="K155" s="156"/>
      <c r="L155" s="156"/>
      <c r="M155" s="156"/>
      <c r="N155" s="156"/>
      <c r="O155" s="156"/>
      <c r="P155" s="156"/>
      <c r="Q155" s="156"/>
    </row>
    <row r="156" spans="2:17" s="26" customFormat="1" ht="15.75">
      <c r="B156" s="27"/>
      <c r="C156" s="168"/>
      <c r="D156" s="168"/>
      <c r="E156" s="156"/>
      <c r="F156" s="156"/>
      <c r="G156" s="156"/>
      <c r="H156" s="156"/>
      <c r="I156" s="156"/>
      <c r="J156" s="156"/>
      <c r="K156" s="156"/>
      <c r="L156" s="156"/>
      <c r="M156" s="156"/>
      <c r="N156" s="156"/>
      <c r="O156" s="156"/>
      <c r="P156" s="156"/>
      <c r="Q156" s="156"/>
    </row>
    <row r="157" spans="2:17" s="26" customFormat="1" ht="15.75">
      <c r="B157" s="27"/>
      <c r="C157" s="168"/>
      <c r="D157" s="168"/>
      <c r="E157" s="156"/>
      <c r="F157" s="156"/>
      <c r="G157" s="156"/>
      <c r="H157" s="156"/>
      <c r="I157" s="156"/>
      <c r="J157" s="156"/>
      <c r="K157" s="156"/>
      <c r="L157" s="156"/>
      <c r="M157" s="156"/>
      <c r="N157" s="156"/>
      <c r="O157" s="156"/>
      <c r="P157" s="156"/>
      <c r="Q157" s="156"/>
    </row>
    <row r="158" spans="2:17" s="26" customFormat="1" ht="15.75">
      <c r="B158" s="27"/>
      <c r="C158" s="168"/>
      <c r="D158" s="168"/>
      <c r="E158" s="156"/>
      <c r="F158" s="156"/>
      <c r="G158" s="156"/>
      <c r="H158" s="156"/>
      <c r="I158" s="156"/>
      <c r="J158" s="156"/>
      <c r="K158" s="156"/>
      <c r="L158" s="156"/>
      <c r="M158" s="156"/>
      <c r="N158" s="156"/>
      <c r="O158" s="156"/>
      <c r="P158" s="156"/>
      <c r="Q158" s="156"/>
    </row>
    <row r="159" spans="2:17" s="26" customFormat="1" ht="15.75">
      <c r="B159" s="27"/>
      <c r="C159" s="168"/>
      <c r="D159" s="168"/>
      <c r="E159" s="156"/>
      <c r="F159" s="156"/>
      <c r="G159" s="156"/>
      <c r="H159" s="156"/>
      <c r="I159" s="156"/>
      <c r="J159" s="156"/>
      <c r="K159" s="156"/>
      <c r="L159" s="156"/>
      <c r="M159" s="156"/>
      <c r="N159" s="156"/>
      <c r="O159" s="156"/>
      <c r="P159" s="156"/>
      <c r="Q159" s="156"/>
    </row>
    <row r="160" spans="2:17" s="26" customFormat="1" ht="15.75">
      <c r="B160" s="27"/>
      <c r="C160" s="168"/>
      <c r="D160" s="168"/>
      <c r="E160" s="156"/>
      <c r="F160" s="156"/>
      <c r="G160" s="156"/>
      <c r="H160" s="156"/>
      <c r="I160" s="156"/>
      <c r="J160" s="156"/>
      <c r="K160" s="156"/>
      <c r="L160" s="156"/>
      <c r="M160" s="156"/>
      <c r="N160" s="156"/>
      <c r="O160" s="156"/>
      <c r="P160" s="156"/>
      <c r="Q160" s="156"/>
    </row>
    <row r="161" spans="2:17" s="26" customFormat="1" ht="15.75">
      <c r="B161" s="27"/>
      <c r="C161" s="168"/>
      <c r="D161" s="168"/>
      <c r="E161" s="156"/>
      <c r="F161" s="156"/>
      <c r="G161" s="156"/>
      <c r="H161" s="156"/>
      <c r="I161" s="156"/>
      <c r="J161" s="156"/>
      <c r="K161" s="156"/>
      <c r="L161" s="156"/>
      <c r="M161" s="156"/>
      <c r="N161" s="156"/>
      <c r="O161" s="156"/>
      <c r="P161" s="156"/>
      <c r="Q161" s="156"/>
    </row>
    <row r="162" spans="2:17" s="26" customFormat="1" ht="15.75">
      <c r="B162" s="27"/>
      <c r="C162" s="168"/>
      <c r="D162" s="168"/>
      <c r="E162" s="156"/>
      <c r="F162" s="156"/>
      <c r="G162" s="156"/>
      <c r="H162" s="156"/>
      <c r="I162" s="156"/>
      <c r="J162" s="156"/>
      <c r="K162" s="156"/>
      <c r="L162" s="156"/>
      <c r="M162" s="156"/>
      <c r="N162" s="156"/>
      <c r="O162" s="156"/>
      <c r="P162" s="156"/>
      <c r="Q162" s="156"/>
    </row>
    <row r="163" spans="2:17" s="26" customFormat="1" ht="15.75">
      <c r="B163" s="27"/>
      <c r="C163" s="168"/>
      <c r="D163" s="168"/>
      <c r="E163" s="156"/>
      <c r="F163" s="156"/>
      <c r="G163" s="156"/>
      <c r="H163" s="156"/>
      <c r="I163" s="156"/>
      <c r="J163" s="156"/>
      <c r="K163" s="156"/>
      <c r="L163" s="156"/>
      <c r="M163" s="156"/>
      <c r="N163" s="156"/>
      <c r="O163" s="156"/>
      <c r="P163" s="156"/>
      <c r="Q163" s="156"/>
    </row>
    <row r="164" spans="2:17" s="26" customFormat="1" ht="15.75">
      <c r="B164" s="27"/>
      <c r="C164" s="168"/>
      <c r="D164" s="168"/>
      <c r="E164" s="156"/>
      <c r="F164" s="156"/>
      <c r="G164" s="156"/>
      <c r="H164" s="156"/>
      <c r="I164" s="156"/>
      <c r="J164" s="156"/>
      <c r="K164" s="156"/>
      <c r="L164" s="156"/>
      <c r="M164" s="156"/>
      <c r="N164" s="156"/>
      <c r="O164" s="156"/>
      <c r="P164" s="156"/>
      <c r="Q164" s="156"/>
    </row>
    <row r="165" spans="2:17" s="26" customFormat="1" ht="15.75">
      <c r="B165" s="27"/>
      <c r="C165" s="168"/>
      <c r="D165" s="168"/>
      <c r="E165" s="156"/>
      <c r="F165" s="156"/>
      <c r="G165" s="156"/>
      <c r="H165" s="156"/>
      <c r="I165" s="156"/>
      <c r="J165" s="156"/>
      <c r="K165" s="156"/>
      <c r="L165" s="156"/>
      <c r="M165" s="156"/>
      <c r="N165" s="156"/>
      <c r="O165" s="156"/>
      <c r="P165" s="156"/>
      <c r="Q165" s="156"/>
    </row>
    <row r="166" spans="2:17" s="26" customFormat="1" ht="15.75">
      <c r="B166" s="27"/>
      <c r="C166" s="168"/>
      <c r="D166" s="168"/>
      <c r="E166" s="156"/>
      <c r="F166" s="156"/>
      <c r="G166" s="156"/>
      <c r="H166" s="156"/>
      <c r="I166" s="156"/>
      <c r="J166" s="156"/>
      <c r="K166" s="156"/>
      <c r="L166" s="156"/>
      <c r="M166" s="156"/>
      <c r="N166" s="156"/>
      <c r="O166" s="156"/>
      <c r="P166" s="156"/>
      <c r="Q166" s="156"/>
    </row>
    <row r="167" spans="2:17" s="26" customFormat="1" ht="15.75">
      <c r="B167" s="27"/>
      <c r="C167" s="168"/>
      <c r="D167" s="168"/>
      <c r="E167" s="156"/>
      <c r="F167" s="156"/>
      <c r="G167" s="156"/>
      <c r="H167" s="156"/>
      <c r="I167" s="156"/>
      <c r="J167" s="156"/>
      <c r="K167" s="156"/>
      <c r="L167" s="156"/>
      <c r="M167" s="156"/>
      <c r="N167" s="156"/>
      <c r="O167" s="156"/>
      <c r="P167" s="156"/>
      <c r="Q167" s="156"/>
    </row>
    <row r="168" spans="2:17" s="26" customFormat="1" ht="15.75">
      <c r="B168" s="27"/>
      <c r="C168" s="168"/>
      <c r="D168" s="168"/>
      <c r="E168" s="156"/>
      <c r="F168" s="156"/>
      <c r="G168" s="156"/>
      <c r="H168" s="156"/>
      <c r="I168" s="156"/>
      <c r="J168" s="156"/>
      <c r="K168" s="156"/>
      <c r="L168" s="156"/>
      <c r="M168" s="156"/>
      <c r="N168" s="156"/>
      <c r="O168" s="156"/>
      <c r="P168" s="156"/>
      <c r="Q168" s="156"/>
    </row>
    <row r="169" spans="2:17" s="26" customFormat="1" ht="15.75">
      <c r="B169" s="27"/>
      <c r="C169" s="168"/>
      <c r="D169" s="168"/>
      <c r="E169" s="156"/>
      <c r="F169" s="156"/>
      <c r="G169" s="156"/>
      <c r="H169" s="156"/>
      <c r="I169" s="156"/>
      <c r="J169" s="156"/>
      <c r="K169" s="156"/>
      <c r="L169" s="156"/>
      <c r="M169" s="156"/>
      <c r="N169" s="156"/>
      <c r="O169" s="156"/>
      <c r="P169" s="156"/>
      <c r="Q169" s="156"/>
    </row>
    <row r="170" spans="2:17" s="26" customFormat="1" ht="15.75">
      <c r="B170" s="27"/>
      <c r="C170" s="168"/>
      <c r="D170" s="168"/>
      <c r="E170" s="156"/>
      <c r="F170" s="156"/>
      <c r="G170" s="156"/>
      <c r="H170" s="156"/>
      <c r="I170" s="156"/>
      <c r="J170" s="156"/>
      <c r="K170" s="156"/>
      <c r="L170" s="156"/>
      <c r="M170" s="156"/>
      <c r="N170" s="156"/>
      <c r="O170" s="156"/>
      <c r="P170" s="156"/>
      <c r="Q170" s="156"/>
    </row>
    <row r="171" spans="2:17" s="26" customFormat="1" ht="15.75">
      <c r="B171" s="27"/>
      <c r="C171" s="168"/>
      <c r="D171" s="168"/>
      <c r="E171" s="156"/>
      <c r="F171" s="156"/>
      <c r="G171" s="156"/>
      <c r="H171" s="156"/>
      <c r="I171" s="156"/>
      <c r="J171" s="156"/>
      <c r="K171" s="156"/>
      <c r="L171" s="156"/>
      <c r="M171" s="156"/>
      <c r="N171" s="156"/>
      <c r="O171" s="156"/>
      <c r="P171" s="156"/>
      <c r="Q171" s="156"/>
    </row>
    <row r="172" spans="2:17" s="26" customFormat="1" ht="15.75">
      <c r="B172" s="27"/>
      <c r="C172" s="168"/>
      <c r="D172" s="168"/>
      <c r="E172" s="156"/>
      <c r="F172" s="156"/>
      <c r="G172" s="156"/>
      <c r="H172" s="156"/>
      <c r="I172" s="156"/>
      <c r="J172" s="156"/>
      <c r="K172" s="156"/>
      <c r="L172" s="156"/>
      <c r="M172" s="156"/>
      <c r="N172" s="156"/>
      <c r="O172" s="156"/>
      <c r="P172" s="156"/>
      <c r="Q172" s="156"/>
    </row>
    <row r="173" spans="2:17" s="26" customFormat="1" ht="15.75">
      <c r="B173" s="27"/>
      <c r="C173" s="168"/>
      <c r="D173" s="168"/>
      <c r="E173" s="156"/>
      <c r="F173" s="156"/>
      <c r="G173" s="156"/>
      <c r="H173" s="156"/>
      <c r="I173" s="156"/>
      <c r="J173" s="156"/>
      <c r="K173" s="156"/>
      <c r="L173" s="156"/>
      <c r="M173" s="156"/>
      <c r="N173" s="156"/>
      <c r="O173" s="156"/>
      <c r="P173" s="156"/>
      <c r="Q173" s="156"/>
    </row>
    <row r="174" spans="2:17" s="26" customFormat="1" ht="15.75">
      <c r="B174" s="27"/>
      <c r="C174" s="168"/>
      <c r="D174" s="168"/>
      <c r="E174" s="156"/>
      <c r="F174" s="156"/>
      <c r="G174" s="156"/>
      <c r="H174" s="156"/>
      <c r="I174" s="156"/>
      <c r="J174" s="156"/>
      <c r="K174" s="156"/>
      <c r="L174" s="156"/>
      <c r="M174" s="156"/>
      <c r="N174" s="156"/>
      <c r="O174" s="156"/>
      <c r="P174" s="156"/>
      <c r="Q174" s="156"/>
    </row>
    <row r="175" spans="2:17" s="26" customFormat="1" ht="15.75">
      <c r="B175" s="27"/>
      <c r="C175" s="168"/>
      <c r="D175" s="168"/>
      <c r="E175" s="156"/>
      <c r="F175" s="156"/>
      <c r="G175" s="156"/>
      <c r="H175" s="156"/>
      <c r="I175" s="156"/>
      <c r="J175" s="156"/>
      <c r="K175" s="156"/>
      <c r="L175" s="156"/>
      <c r="M175" s="156"/>
      <c r="N175" s="156"/>
      <c r="O175" s="156"/>
      <c r="P175" s="156"/>
      <c r="Q175" s="156"/>
    </row>
    <row r="176" spans="2:17" s="26" customFormat="1" ht="15.75">
      <c r="B176" s="27"/>
      <c r="C176" s="168"/>
      <c r="D176" s="168"/>
      <c r="E176" s="156"/>
      <c r="F176" s="156"/>
      <c r="G176" s="156"/>
      <c r="H176" s="156"/>
      <c r="I176" s="156"/>
      <c r="J176" s="156"/>
      <c r="K176" s="156"/>
      <c r="L176" s="156"/>
      <c r="M176" s="156"/>
      <c r="N176" s="156"/>
      <c r="O176" s="156"/>
      <c r="P176" s="156"/>
      <c r="Q176" s="156"/>
    </row>
    <row r="177" spans="2:17" s="26" customFormat="1" ht="15.75">
      <c r="B177" s="27"/>
      <c r="C177" s="168"/>
      <c r="D177" s="168"/>
      <c r="E177" s="156"/>
      <c r="F177" s="156"/>
      <c r="G177" s="156"/>
      <c r="H177" s="156"/>
      <c r="I177" s="156"/>
      <c r="J177" s="156"/>
      <c r="K177" s="156"/>
      <c r="L177" s="156"/>
      <c r="M177" s="156"/>
      <c r="N177" s="156"/>
      <c r="O177" s="156"/>
      <c r="P177" s="156"/>
      <c r="Q177" s="156"/>
    </row>
    <row r="178" spans="2:17" s="26" customFormat="1" ht="15.75">
      <c r="B178" s="27"/>
      <c r="C178" s="168"/>
      <c r="D178" s="168"/>
      <c r="E178" s="156"/>
      <c r="F178" s="156"/>
      <c r="G178" s="156"/>
      <c r="H178" s="156"/>
      <c r="I178" s="156"/>
      <c r="J178" s="156"/>
      <c r="K178" s="156"/>
      <c r="L178" s="156"/>
      <c r="M178" s="156"/>
      <c r="N178" s="156"/>
      <c r="O178" s="156"/>
      <c r="P178" s="156"/>
      <c r="Q178" s="156"/>
    </row>
    <row r="179" spans="2:17" s="26" customFormat="1" ht="15.75">
      <c r="B179" s="27"/>
      <c r="C179" s="168"/>
      <c r="D179" s="168"/>
      <c r="E179" s="156"/>
      <c r="F179" s="156"/>
      <c r="G179" s="156"/>
      <c r="H179" s="156"/>
      <c r="I179" s="156"/>
      <c r="J179" s="156"/>
      <c r="K179" s="156"/>
      <c r="L179" s="156"/>
      <c r="M179" s="156"/>
      <c r="N179" s="156"/>
      <c r="O179" s="156"/>
      <c r="P179" s="156"/>
      <c r="Q179" s="156"/>
    </row>
    <row r="180" spans="2:17" s="26" customFormat="1" ht="15.75">
      <c r="B180" s="27"/>
      <c r="C180" s="168"/>
      <c r="D180" s="168"/>
      <c r="E180" s="156"/>
      <c r="F180" s="156"/>
      <c r="G180" s="156"/>
      <c r="H180" s="156"/>
      <c r="I180" s="156"/>
      <c r="J180" s="156"/>
      <c r="K180" s="156"/>
      <c r="L180" s="156"/>
      <c r="M180" s="156"/>
      <c r="N180" s="156"/>
      <c r="O180" s="156"/>
      <c r="P180" s="156"/>
      <c r="Q180" s="156"/>
    </row>
    <row r="181" spans="2:17" s="26" customFormat="1" ht="15.75">
      <c r="B181" s="27"/>
      <c r="C181" s="168"/>
      <c r="D181" s="168"/>
      <c r="E181" s="156"/>
      <c r="F181" s="156"/>
      <c r="G181" s="156"/>
      <c r="H181" s="156"/>
      <c r="I181" s="156"/>
      <c r="J181" s="156"/>
      <c r="K181" s="156"/>
      <c r="L181" s="156"/>
      <c r="M181" s="156"/>
      <c r="N181" s="156"/>
      <c r="O181" s="156"/>
      <c r="P181" s="156"/>
      <c r="Q181" s="156"/>
    </row>
    <row r="182" spans="2:17" s="26" customFormat="1" ht="15.75">
      <c r="B182" s="27"/>
      <c r="C182" s="168"/>
      <c r="D182" s="168"/>
      <c r="E182" s="156"/>
      <c r="F182" s="156"/>
      <c r="G182" s="156"/>
      <c r="H182" s="156"/>
      <c r="I182" s="156"/>
      <c r="J182" s="156"/>
      <c r="K182" s="156"/>
      <c r="L182" s="156"/>
      <c r="M182" s="156"/>
      <c r="N182" s="156"/>
      <c r="O182" s="156"/>
      <c r="P182" s="156"/>
      <c r="Q182" s="156"/>
    </row>
    <row r="183" spans="2:17" s="26" customFormat="1" ht="15.75">
      <c r="B183" s="27"/>
      <c r="C183" s="168"/>
      <c r="D183" s="168"/>
      <c r="E183" s="156"/>
      <c r="F183" s="156"/>
      <c r="G183" s="156"/>
      <c r="H183" s="156"/>
      <c r="I183" s="156"/>
      <c r="J183" s="156"/>
      <c r="K183" s="156"/>
      <c r="L183" s="156"/>
      <c r="M183" s="156"/>
      <c r="N183" s="156"/>
      <c r="O183" s="156"/>
      <c r="P183" s="156"/>
      <c r="Q183" s="156"/>
    </row>
    <row r="184" spans="2:17" s="26" customFormat="1" ht="15.75">
      <c r="B184" s="27"/>
      <c r="C184" s="168"/>
      <c r="D184" s="168"/>
      <c r="E184" s="156"/>
      <c r="F184" s="156"/>
      <c r="G184" s="156"/>
      <c r="H184" s="156"/>
      <c r="I184" s="156"/>
      <c r="J184" s="156"/>
      <c r="K184" s="156"/>
      <c r="L184" s="156"/>
      <c r="M184" s="156"/>
      <c r="N184" s="156"/>
      <c r="O184" s="156"/>
      <c r="P184" s="156"/>
      <c r="Q184" s="156"/>
    </row>
    <row r="185" spans="2:17" s="26" customFormat="1" ht="15.75">
      <c r="B185" s="27"/>
      <c r="C185" s="168"/>
      <c r="D185" s="168"/>
      <c r="E185" s="156"/>
      <c r="F185" s="156"/>
      <c r="G185" s="156"/>
      <c r="H185" s="156"/>
      <c r="I185" s="156"/>
      <c r="J185" s="156"/>
      <c r="K185" s="156"/>
      <c r="L185" s="156"/>
      <c r="M185" s="156"/>
      <c r="N185" s="156"/>
      <c r="O185" s="156"/>
      <c r="P185" s="156"/>
      <c r="Q185" s="156"/>
    </row>
    <row r="186" spans="2:17" s="26" customFormat="1" ht="15.75">
      <c r="B186" s="27"/>
      <c r="C186" s="168"/>
      <c r="D186" s="168"/>
      <c r="E186" s="156"/>
      <c r="F186" s="156"/>
      <c r="G186" s="156"/>
      <c r="H186" s="156"/>
      <c r="I186" s="156"/>
      <c r="J186" s="156"/>
      <c r="K186" s="156"/>
      <c r="L186" s="156"/>
      <c r="M186" s="156"/>
      <c r="N186" s="156"/>
      <c r="O186" s="156"/>
      <c r="P186" s="156"/>
      <c r="Q186" s="156"/>
    </row>
    <row r="187" spans="2:17" s="26" customFormat="1" ht="15.75">
      <c r="B187" s="27"/>
      <c r="C187" s="168"/>
      <c r="D187" s="168"/>
      <c r="E187" s="156"/>
      <c r="F187" s="156"/>
      <c r="G187" s="156"/>
      <c r="H187" s="156"/>
      <c r="I187" s="156"/>
      <c r="J187" s="156"/>
      <c r="K187" s="156"/>
      <c r="L187" s="156"/>
      <c r="M187" s="156"/>
      <c r="N187" s="156"/>
      <c r="O187" s="156"/>
      <c r="P187" s="156"/>
      <c r="Q187" s="156"/>
    </row>
    <row r="188" spans="2:17" s="26" customFormat="1" ht="15.75">
      <c r="B188" s="27"/>
      <c r="C188" s="168"/>
      <c r="D188" s="168"/>
      <c r="E188" s="156"/>
      <c r="F188" s="156"/>
      <c r="G188" s="156"/>
      <c r="H188" s="156"/>
      <c r="I188" s="156"/>
      <c r="J188" s="156"/>
      <c r="K188" s="156"/>
      <c r="L188" s="156"/>
      <c r="M188" s="156"/>
      <c r="N188" s="156"/>
      <c r="O188" s="156"/>
      <c r="P188" s="156"/>
      <c r="Q188" s="156"/>
    </row>
    <row r="189" spans="2:17" s="26" customFormat="1" ht="15.75">
      <c r="B189" s="27"/>
      <c r="C189" s="168"/>
      <c r="D189" s="168"/>
      <c r="E189" s="156"/>
      <c r="F189" s="156"/>
      <c r="G189" s="156"/>
      <c r="H189" s="156"/>
      <c r="I189" s="156"/>
      <c r="J189" s="156"/>
      <c r="K189" s="156"/>
      <c r="L189" s="156"/>
      <c r="M189" s="156"/>
      <c r="N189" s="156"/>
      <c r="O189" s="156"/>
      <c r="P189" s="156"/>
      <c r="Q189" s="156"/>
    </row>
    <row r="190" spans="2:17" s="26" customFormat="1" ht="15.75">
      <c r="B190" s="27"/>
      <c r="C190" s="168"/>
      <c r="D190" s="168"/>
      <c r="E190" s="156"/>
      <c r="F190" s="156"/>
      <c r="G190" s="156"/>
      <c r="H190" s="156"/>
      <c r="I190" s="156"/>
      <c r="J190" s="156"/>
      <c r="K190" s="156"/>
      <c r="L190" s="156"/>
      <c r="M190" s="156"/>
      <c r="N190" s="156"/>
      <c r="O190" s="156"/>
      <c r="P190" s="156"/>
      <c r="Q190" s="156"/>
    </row>
    <row r="191" spans="2:17" s="26" customFormat="1" ht="15.75">
      <c r="B191" s="27"/>
      <c r="C191" s="168"/>
      <c r="D191" s="168"/>
      <c r="E191" s="156"/>
      <c r="F191" s="156"/>
      <c r="G191" s="156"/>
      <c r="H191" s="156"/>
      <c r="I191" s="156"/>
      <c r="J191" s="156"/>
      <c r="K191" s="156"/>
      <c r="L191" s="156"/>
      <c r="M191" s="156"/>
      <c r="N191" s="156"/>
      <c r="O191" s="156"/>
      <c r="P191" s="156"/>
      <c r="Q191" s="156"/>
    </row>
    <row r="192" spans="2:17" s="26" customFormat="1" ht="15.75">
      <c r="B192" s="27"/>
      <c r="C192" s="168"/>
      <c r="D192" s="168"/>
      <c r="E192" s="156"/>
      <c r="F192" s="156"/>
      <c r="G192" s="156"/>
      <c r="H192" s="156"/>
      <c r="I192" s="156"/>
      <c r="J192" s="156"/>
      <c r="K192" s="156"/>
      <c r="L192" s="156"/>
      <c r="M192" s="156"/>
      <c r="N192" s="156"/>
      <c r="O192" s="156"/>
      <c r="P192" s="156"/>
      <c r="Q192" s="156"/>
    </row>
    <row r="193" spans="2:17" s="26" customFormat="1" ht="15.75">
      <c r="B193" s="27"/>
      <c r="C193" s="168"/>
      <c r="D193" s="168"/>
      <c r="E193" s="156"/>
      <c r="F193" s="156"/>
      <c r="G193" s="156"/>
      <c r="H193" s="156"/>
      <c r="I193" s="156"/>
      <c r="J193" s="156"/>
      <c r="K193" s="156"/>
      <c r="L193" s="156"/>
      <c r="M193" s="156"/>
      <c r="N193" s="156"/>
      <c r="O193" s="156"/>
      <c r="P193" s="156"/>
      <c r="Q193" s="156"/>
    </row>
    <row r="194" spans="2:17" s="26" customFormat="1" ht="15.75">
      <c r="B194" s="27"/>
      <c r="C194" s="168"/>
      <c r="D194" s="168"/>
      <c r="E194" s="156"/>
      <c r="F194" s="156"/>
      <c r="G194" s="156"/>
      <c r="H194" s="156"/>
      <c r="I194" s="156"/>
      <c r="J194" s="156"/>
      <c r="K194" s="156"/>
      <c r="L194" s="156"/>
      <c r="M194" s="156"/>
      <c r="N194" s="156"/>
      <c r="O194" s="156"/>
      <c r="P194" s="156"/>
      <c r="Q194" s="156"/>
    </row>
    <row r="195" spans="2:17" s="26" customFormat="1" ht="15.75">
      <c r="B195" s="27"/>
      <c r="C195" s="168"/>
      <c r="D195" s="168"/>
      <c r="E195" s="156"/>
      <c r="F195" s="156"/>
      <c r="G195" s="156"/>
      <c r="H195" s="156"/>
      <c r="I195" s="156"/>
      <c r="J195" s="156"/>
      <c r="K195" s="156"/>
      <c r="L195" s="156"/>
      <c r="M195" s="156"/>
      <c r="N195" s="156"/>
      <c r="O195" s="156"/>
      <c r="P195" s="156"/>
      <c r="Q195" s="156"/>
    </row>
    <row r="196" spans="2:17" s="26" customFormat="1" ht="15.75">
      <c r="B196" s="27"/>
      <c r="C196" s="168"/>
      <c r="D196" s="168"/>
      <c r="E196" s="156"/>
      <c r="F196" s="156"/>
      <c r="G196" s="156"/>
      <c r="H196" s="156"/>
      <c r="I196" s="156"/>
      <c r="J196" s="156"/>
      <c r="K196" s="156"/>
      <c r="L196" s="156"/>
      <c r="M196" s="156"/>
      <c r="N196" s="156"/>
      <c r="O196" s="156"/>
      <c r="P196" s="156"/>
      <c r="Q196" s="156"/>
    </row>
    <row r="197" spans="2:17" s="26" customFormat="1" ht="15.75">
      <c r="B197" s="27"/>
      <c r="C197" s="168"/>
      <c r="D197" s="168"/>
      <c r="E197" s="156"/>
      <c r="F197" s="156"/>
      <c r="G197" s="156"/>
      <c r="H197" s="156"/>
      <c r="I197" s="156"/>
      <c r="J197" s="156"/>
      <c r="K197" s="156"/>
      <c r="L197" s="156"/>
      <c r="M197" s="156"/>
      <c r="N197" s="156"/>
      <c r="O197" s="156"/>
      <c r="P197" s="156"/>
      <c r="Q197" s="156"/>
    </row>
    <row r="198" spans="2:17" s="26" customFormat="1" ht="15.75">
      <c r="B198" s="27"/>
      <c r="C198" s="168"/>
      <c r="D198" s="168"/>
      <c r="E198" s="156"/>
      <c r="F198" s="156"/>
      <c r="G198" s="156"/>
      <c r="H198" s="156"/>
      <c r="I198" s="156"/>
      <c r="J198" s="156"/>
      <c r="K198" s="156"/>
      <c r="L198" s="156"/>
      <c r="M198" s="156"/>
      <c r="N198" s="156"/>
      <c r="O198" s="156"/>
      <c r="P198" s="156"/>
      <c r="Q198" s="156"/>
    </row>
    <row r="199" spans="2:17" s="26" customFormat="1" ht="15.75">
      <c r="B199" s="27"/>
      <c r="C199" s="168"/>
      <c r="D199" s="168"/>
      <c r="E199" s="156"/>
      <c r="F199" s="156"/>
      <c r="G199" s="156"/>
      <c r="H199" s="156"/>
      <c r="I199" s="156"/>
      <c r="J199" s="156"/>
      <c r="K199" s="156"/>
      <c r="L199" s="156"/>
      <c r="M199" s="156"/>
      <c r="N199" s="156"/>
      <c r="O199" s="156"/>
      <c r="P199" s="156"/>
      <c r="Q199" s="156"/>
    </row>
    <row r="200" spans="2:17" s="26" customFormat="1" ht="15.75">
      <c r="B200" s="27"/>
      <c r="C200" s="168"/>
      <c r="D200" s="168"/>
      <c r="E200" s="156"/>
      <c r="F200" s="156"/>
      <c r="G200" s="156"/>
      <c r="H200" s="156"/>
      <c r="I200" s="156"/>
      <c r="J200" s="156"/>
      <c r="K200" s="156"/>
      <c r="L200" s="156"/>
      <c r="M200" s="156"/>
      <c r="N200" s="156"/>
      <c r="O200" s="156"/>
      <c r="P200" s="156"/>
      <c r="Q200" s="156"/>
    </row>
    <row r="201" spans="2:17" s="26" customFormat="1" ht="15.75">
      <c r="B201" s="27"/>
      <c r="C201" s="168"/>
      <c r="D201" s="168"/>
      <c r="E201" s="156"/>
      <c r="F201" s="156"/>
      <c r="G201" s="156"/>
      <c r="H201" s="156"/>
      <c r="I201" s="156"/>
      <c r="J201" s="156"/>
      <c r="K201" s="156"/>
      <c r="L201" s="156"/>
      <c r="M201" s="156"/>
      <c r="N201" s="156"/>
      <c r="O201" s="156"/>
      <c r="P201" s="156"/>
      <c r="Q201" s="156"/>
    </row>
    <row r="202" spans="2:17" s="26" customFormat="1" ht="15.75">
      <c r="B202" s="27"/>
      <c r="C202" s="168"/>
      <c r="D202" s="168"/>
      <c r="E202" s="156"/>
      <c r="F202" s="156"/>
      <c r="G202" s="156"/>
      <c r="H202" s="156"/>
      <c r="I202" s="156"/>
      <c r="J202" s="156"/>
      <c r="K202" s="156"/>
      <c r="L202" s="156"/>
      <c r="M202" s="156"/>
      <c r="N202" s="156"/>
      <c r="O202" s="156"/>
      <c r="P202" s="156"/>
      <c r="Q202" s="156"/>
    </row>
    <row r="203" spans="2:17" s="26" customFormat="1" ht="15.75">
      <c r="B203" s="27"/>
      <c r="C203" s="168"/>
      <c r="D203" s="168"/>
      <c r="E203" s="156"/>
      <c r="F203" s="156"/>
      <c r="G203" s="156"/>
      <c r="H203" s="156"/>
      <c r="I203" s="156"/>
      <c r="J203" s="156"/>
      <c r="K203" s="156"/>
      <c r="L203" s="156"/>
      <c r="M203" s="156"/>
      <c r="N203" s="156"/>
      <c r="O203" s="156"/>
      <c r="P203" s="156"/>
      <c r="Q203" s="156"/>
    </row>
    <row r="204" spans="2:17" s="26" customFormat="1" ht="15.75">
      <c r="B204" s="27"/>
      <c r="C204" s="168"/>
      <c r="D204" s="168"/>
      <c r="E204" s="156"/>
      <c r="F204" s="156"/>
      <c r="G204" s="156"/>
      <c r="H204" s="156"/>
      <c r="I204" s="156"/>
      <c r="J204" s="156"/>
      <c r="K204" s="156"/>
      <c r="L204" s="156"/>
      <c r="M204" s="156"/>
      <c r="N204" s="156"/>
      <c r="O204" s="156"/>
      <c r="P204" s="156"/>
      <c r="Q204" s="156"/>
    </row>
    <row r="205" spans="2:17" s="26" customFormat="1" ht="15.75">
      <c r="B205" s="27"/>
      <c r="C205" s="168"/>
      <c r="D205" s="168"/>
      <c r="E205" s="156"/>
      <c r="F205" s="156"/>
      <c r="G205" s="156"/>
      <c r="H205" s="156"/>
      <c r="I205" s="156"/>
      <c r="J205" s="156"/>
      <c r="K205" s="156"/>
      <c r="L205" s="156"/>
      <c r="M205" s="156"/>
      <c r="N205" s="156"/>
      <c r="O205" s="156"/>
      <c r="P205" s="156"/>
      <c r="Q205" s="156"/>
    </row>
    <row r="206" spans="2:17" s="26" customFormat="1" ht="15.75">
      <c r="B206" s="27"/>
      <c r="C206" s="168"/>
      <c r="D206" s="168"/>
      <c r="E206" s="156"/>
      <c r="F206" s="156"/>
      <c r="G206" s="156"/>
      <c r="H206" s="156"/>
      <c r="I206" s="156"/>
      <c r="J206" s="156"/>
      <c r="K206" s="156"/>
      <c r="L206" s="156"/>
      <c r="M206" s="156"/>
      <c r="N206" s="156"/>
      <c r="O206" s="156"/>
      <c r="P206" s="156"/>
      <c r="Q206" s="156"/>
    </row>
    <row r="207" spans="2:17" s="26" customFormat="1" ht="15.75">
      <c r="B207" s="27"/>
      <c r="C207" s="168"/>
      <c r="D207" s="168"/>
      <c r="E207" s="156"/>
      <c r="F207" s="156"/>
      <c r="G207" s="156"/>
      <c r="H207" s="156"/>
      <c r="I207" s="156"/>
      <c r="J207" s="156"/>
      <c r="K207" s="156"/>
      <c r="L207" s="156"/>
      <c r="M207" s="156"/>
      <c r="N207" s="156"/>
      <c r="O207" s="156"/>
      <c r="P207" s="156"/>
      <c r="Q207" s="156"/>
    </row>
    <row r="208" spans="2:17" s="26" customFormat="1" ht="15.75">
      <c r="B208" s="27"/>
      <c r="C208" s="168"/>
      <c r="D208" s="168"/>
      <c r="E208" s="156"/>
      <c r="F208" s="156"/>
      <c r="G208" s="156"/>
      <c r="H208" s="156"/>
      <c r="I208" s="156"/>
      <c r="J208" s="156"/>
      <c r="K208" s="156"/>
      <c r="L208" s="156"/>
      <c r="M208" s="156"/>
      <c r="N208" s="156"/>
      <c r="O208" s="156"/>
      <c r="P208" s="156"/>
      <c r="Q208" s="156"/>
    </row>
    <row r="209" spans="2:17" s="26" customFormat="1" ht="15.75">
      <c r="B209" s="27"/>
      <c r="C209" s="168"/>
      <c r="D209" s="168"/>
      <c r="E209" s="156"/>
      <c r="F209" s="156"/>
      <c r="G209" s="156"/>
      <c r="H209" s="156"/>
      <c r="I209" s="156"/>
      <c r="J209" s="156"/>
      <c r="K209" s="156"/>
      <c r="L209" s="156"/>
      <c r="M209" s="156"/>
      <c r="N209" s="156"/>
      <c r="O209" s="156"/>
      <c r="P209" s="156"/>
      <c r="Q209" s="156"/>
    </row>
    <row r="210" spans="2:17" s="26" customFormat="1" ht="15.75">
      <c r="B210" s="27"/>
      <c r="C210" s="168"/>
      <c r="D210" s="168"/>
      <c r="E210" s="156"/>
      <c r="F210" s="156"/>
      <c r="G210" s="156"/>
      <c r="H210" s="156"/>
      <c r="I210" s="156"/>
      <c r="J210" s="156"/>
      <c r="K210" s="156"/>
      <c r="L210" s="156"/>
      <c r="M210" s="156"/>
      <c r="N210" s="156"/>
      <c r="O210" s="156"/>
      <c r="P210" s="156"/>
      <c r="Q210" s="156"/>
    </row>
    <row r="211" spans="2:17" s="26" customFormat="1" ht="15.75">
      <c r="B211" s="27"/>
      <c r="C211" s="168"/>
      <c r="D211" s="168"/>
      <c r="E211" s="156"/>
      <c r="F211" s="156"/>
      <c r="G211" s="156"/>
      <c r="H211" s="156"/>
      <c r="I211" s="156"/>
      <c r="J211" s="156"/>
      <c r="K211" s="156"/>
      <c r="L211" s="156"/>
      <c r="M211" s="156"/>
      <c r="N211" s="156"/>
      <c r="O211" s="156"/>
      <c r="P211" s="156"/>
      <c r="Q211" s="156"/>
    </row>
    <row r="212" spans="2:17" s="26" customFormat="1" ht="15.75">
      <c r="B212" s="27"/>
      <c r="C212" s="168"/>
      <c r="D212" s="168"/>
      <c r="E212" s="156"/>
      <c r="F212" s="156"/>
      <c r="G212" s="156"/>
      <c r="H212" s="156"/>
      <c r="I212" s="156"/>
      <c r="J212" s="156"/>
      <c r="K212" s="156"/>
      <c r="L212" s="156"/>
      <c r="M212" s="156"/>
      <c r="N212" s="156"/>
      <c r="O212" s="156"/>
      <c r="P212" s="156"/>
      <c r="Q212" s="156"/>
    </row>
    <row r="213" spans="2:17" s="26" customFormat="1" ht="15.75">
      <c r="B213" s="27"/>
      <c r="C213" s="168"/>
      <c r="D213" s="168"/>
      <c r="E213" s="156"/>
      <c r="F213" s="156"/>
      <c r="G213" s="156"/>
      <c r="H213" s="156"/>
      <c r="I213" s="156"/>
      <c r="J213" s="156"/>
      <c r="K213" s="156"/>
      <c r="L213" s="156"/>
      <c r="M213" s="156"/>
      <c r="N213" s="156"/>
      <c r="O213" s="156"/>
      <c r="P213" s="156"/>
      <c r="Q213" s="156"/>
    </row>
    <row r="214" spans="2:17" s="26" customFormat="1" ht="15.75">
      <c r="B214" s="27"/>
      <c r="C214" s="168"/>
      <c r="D214" s="168"/>
      <c r="E214" s="156"/>
      <c r="F214" s="156"/>
      <c r="G214" s="156"/>
      <c r="H214" s="156"/>
      <c r="I214" s="156"/>
      <c r="J214" s="156"/>
      <c r="K214" s="156"/>
      <c r="L214" s="156"/>
      <c r="M214" s="156"/>
      <c r="N214" s="156"/>
      <c r="O214" s="156"/>
      <c r="P214" s="156"/>
      <c r="Q214" s="156"/>
    </row>
    <row r="215" spans="2:17" s="26" customFormat="1" ht="15.75">
      <c r="B215" s="27"/>
      <c r="C215" s="168"/>
      <c r="D215" s="168"/>
      <c r="E215" s="156"/>
      <c r="F215" s="156"/>
      <c r="G215" s="156"/>
      <c r="H215" s="156"/>
      <c r="I215" s="156"/>
      <c r="J215" s="156"/>
      <c r="K215" s="156"/>
      <c r="L215" s="156"/>
      <c r="M215" s="156"/>
      <c r="N215" s="156"/>
      <c r="O215" s="156"/>
      <c r="P215" s="156"/>
      <c r="Q215" s="156"/>
    </row>
    <row r="216" spans="2:17" s="26" customFormat="1" ht="15.75">
      <c r="B216" s="27"/>
      <c r="C216" s="168"/>
      <c r="D216" s="168"/>
      <c r="E216" s="156"/>
      <c r="F216" s="156"/>
      <c r="G216" s="156"/>
      <c r="H216" s="156"/>
      <c r="I216" s="156"/>
      <c r="J216" s="156"/>
      <c r="K216" s="156"/>
      <c r="L216" s="156"/>
      <c r="M216" s="156"/>
      <c r="N216" s="156"/>
      <c r="O216" s="156"/>
      <c r="P216" s="156"/>
      <c r="Q216" s="156"/>
    </row>
    <row r="217" spans="2:17" s="26" customFormat="1" ht="15.75">
      <c r="B217" s="27"/>
      <c r="C217" s="168"/>
      <c r="D217" s="168"/>
      <c r="E217" s="156"/>
      <c r="F217" s="156"/>
      <c r="G217" s="156"/>
      <c r="H217" s="156"/>
      <c r="I217" s="156"/>
      <c r="J217" s="156"/>
      <c r="K217" s="156"/>
      <c r="L217" s="156"/>
      <c r="M217" s="156"/>
      <c r="N217" s="156"/>
      <c r="O217" s="156"/>
      <c r="P217" s="156"/>
      <c r="Q217" s="156"/>
    </row>
    <row r="218" spans="2:17" s="26" customFormat="1" ht="15.75">
      <c r="B218" s="27"/>
      <c r="C218" s="168"/>
      <c r="D218" s="168"/>
      <c r="E218" s="156"/>
      <c r="F218" s="156"/>
      <c r="G218" s="156"/>
      <c r="H218" s="156"/>
      <c r="I218" s="156"/>
      <c r="J218" s="156"/>
      <c r="K218" s="156"/>
      <c r="L218" s="156"/>
      <c r="M218" s="156"/>
      <c r="N218" s="156"/>
      <c r="O218" s="156"/>
      <c r="P218" s="156"/>
      <c r="Q218" s="156"/>
    </row>
    <row r="219" spans="2:17" s="26" customFormat="1" ht="15.75">
      <c r="B219" s="27"/>
      <c r="C219" s="168"/>
      <c r="D219" s="168"/>
      <c r="E219" s="156"/>
      <c r="F219" s="156"/>
      <c r="G219" s="156"/>
      <c r="H219" s="156"/>
      <c r="I219" s="156"/>
      <c r="J219" s="156"/>
      <c r="K219" s="156"/>
      <c r="L219" s="156"/>
      <c r="M219" s="156"/>
      <c r="N219" s="156"/>
      <c r="O219" s="156"/>
      <c r="P219" s="156"/>
      <c r="Q219" s="156"/>
    </row>
    <row r="220" spans="2:17" s="26" customFormat="1" ht="15.75">
      <c r="B220" s="27"/>
      <c r="C220" s="168"/>
      <c r="D220" s="168"/>
      <c r="E220" s="156"/>
      <c r="F220" s="156"/>
      <c r="G220" s="156"/>
      <c r="H220" s="156"/>
      <c r="I220" s="156"/>
      <c r="J220" s="156"/>
      <c r="K220" s="156"/>
      <c r="L220" s="156"/>
      <c r="M220" s="156"/>
      <c r="N220" s="156"/>
      <c r="O220" s="156"/>
      <c r="P220" s="156"/>
      <c r="Q220" s="156"/>
    </row>
    <row r="221" spans="2:17" s="26" customFormat="1" ht="15.75">
      <c r="B221" s="27"/>
      <c r="C221" s="168"/>
      <c r="D221" s="168"/>
      <c r="E221" s="156"/>
      <c r="F221" s="156"/>
      <c r="G221" s="156"/>
      <c r="H221" s="156"/>
      <c r="I221" s="156"/>
      <c r="J221" s="156"/>
      <c r="K221" s="156"/>
      <c r="L221" s="156"/>
      <c r="M221" s="156"/>
      <c r="N221" s="156"/>
      <c r="O221" s="156"/>
      <c r="P221" s="156"/>
      <c r="Q221" s="156"/>
    </row>
    <row r="222" spans="2:17" s="26" customFormat="1" ht="15.75">
      <c r="B222" s="27"/>
      <c r="C222" s="168"/>
      <c r="D222" s="168"/>
      <c r="E222" s="156"/>
      <c r="F222" s="156"/>
      <c r="G222" s="156"/>
      <c r="H222" s="156"/>
      <c r="I222" s="156"/>
      <c r="J222" s="156"/>
      <c r="K222" s="156"/>
      <c r="L222" s="156"/>
      <c r="M222" s="156"/>
      <c r="N222" s="156"/>
      <c r="O222" s="156"/>
      <c r="P222" s="156"/>
      <c r="Q222" s="156"/>
    </row>
    <row r="223" spans="2:17" s="26" customFormat="1" ht="15.75">
      <c r="B223" s="27"/>
      <c r="C223" s="168"/>
      <c r="D223" s="168"/>
      <c r="E223" s="156"/>
      <c r="F223" s="156"/>
      <c r="G223" s="156"/>
      <c r="H223" s="156"/>
      <c r="I223" s="156"/>
      <c r="J223" s="156"/>
      <c r="K223" s="156"/>
      <c r="L223" s="156"/>
      <c r="M223" s="156"/>
      <c r="N223" s="156"/>
      <c r="O223" s="156"/>
      <c r="P223" s="156"/>
      <c r="Q223" s="156"/>
    </row>
    <row r="224" spans="2:17" s="26" customFormat="1" ht="15.75">
      <c r="B224" s="27"/>
      <c r="C224" s="168"/>
      <c r="D224" s="168"/>
      <c r="E224" s="156"/>
      <c r="F224" s="156"/>
      <c r="G224" s="156"/>
      <c r="H224" s="156"/>
      <c r="I224" s="156"/>
      <c r="J224" s="156"/>
      <c r="K224" s="156"/>
      <c r="L224" s="156"/>
      <c r="M224" s="156"/>
      <c r="N224" s="156"/>
      <c r="O224" s="156"/>
      <c r="P224" s="156"/>
      <c r="Q224" s="156"/>
    </row>
    <row r="225" spans="2:17" s="26" customFormat="1" ht="15.75">
      <c r="B225" s="27"/>
      <c r="C225" s="168"/>
      <c r="D225" s="168"/>
      <c r="E225" s="156"/>
      <c r="F225" s="156"/>
      <c r="G225" s="156"/>
      <c r="H225" s="156"/>
      <c r="I225" s="156"/>
      <c r="J225" s="156"/>
      <c r="K225" s="156"/>
      <c r="L225" s="156"/>
      <c r="M225" s="156"/>
      <c r="N225" s="156"/>
      <c r="O225" s="156"/>
      <c r="P225" s="156"/>
      <c r="Q225" s="156"/>
    </row>
    <row r="226" spans="2:17" s="26" customFormat="1" ht="15.75">
      <c r="B226" s="27"/>
      <c r="C226" s="168"/>
      <c r="D226" s="168"/>
      <c r="E226" s="156"/>
      <c r="F226" s="156"/>
      <c r="G226" s="156"/>
      <c r="H226" s="156"/>
      <c r="I226" s="156"/>
      <c r="J226" s="156"/>
      <c r="K226" s="156"/>
      <c r="L226" s="156"/>
      <c r="M226" s="156"/>
      <c r="N226" s="156"/>
      <c r="O226" s="156"/>
      <c r="P226" s="156"/>
      <c r="Q226" s="156"/>
    </row>
    <row r="227" spans="2:17" s="26" customFormat="1" ht="15.75">
      <c r="B227" s="27"/>
      <c r="C227" s="168"/>
      <c r="D227" s="168"/>
      <c r="E227" s="156"/>
      <c r="F227" s="156"/>
      <c r="G227" s="156"/>
      <c r="H227" s="156"/>
      <c r="I227" s="156"/>
      <c r="J227" s="156"/>
      <c r="K227" s="156"/>
      <c r="L227" s="156"/>
      <c r="M227" s="156"/>
      <c r="N227" s="156"/>
      <c r="O227" s="156"/>
      <c r="P227" s="156"/>
      <c r="Q227" s="156"/>
    </row>
    <row r="228" spans="2:17" s="26" customFormat="1" ht="15.75">
      <c r="B228" s="27"/>
      <c r="C228" s="168"/>
      <c r="D228" s="168"/>
      <c r="E228" s="156"/>
      <c r="F228" s="156"/>
      <c r="G228" s="156"/>
      <c r="H228" s="156"/>
      <c r="I228" s="156"/>
      <c r="J228" s="156"/>
      <c r="K228" s="156"/>
      <c r="L228" s="156"/>
      <c r="M228" s="156"/>
      <c r="N228" s="156"/>
      <c r="O228" s="156"/>
      <c r="P228" s="156"/>
      <c r="Q228" s="156"/>
    </row>
    <row r="229" spans="2:17" s="26" customFormat="1" ht="15.75">
      <c r="B229" s="27"/>
      <c r="C229" s="168"/>
      <c r="D229" s="168"/>
      <c r="E229" s="156"/>
      <c r="F229" s="156"/>
      <c r="G229" s="156"/>
      <c r="H229" s="156"/>
      <c r="I229" s="156"/>
      <c r="J229" s="156"/>
      <c r="K229" s="156"/>
      <c r="L229" s="156"/>
      <c r="M229" s="156"/>
      <c r="N229" s="156"/>
      <c r="O229" s="156"/>
      <c r="P229" s="156"/>
      <c r="Q229" s="156"/>
    </row>
    <row r="230" spans="2:17" s="26" customFormat="1" ht="15.75">
      <c r="B230" s="27"/>
      <c r="C230" s="168"/>
      <c r="D230" s="168"/>
      <c r="E230" s="156"/>
      <c r="F230" s="156"/>
      <c r="G230" s="156"/>
      <c r="H230" s="156"/>
      <c r="I230" s="156"/>
      <c r="J230" s="156"/>
      <c r="K230" s="156"/>
      <c r="L230" s="156"/>
      <c r="M230" s="156"/>
      <c r="N230" s="156"/>
      <c r="O230" s="156"/>
      <c r="P230" s="156"/>
      <c r="Q230" s="156"/>
    </row>
    <row r="231" spans="2:17" s="26" customFormat="1" ht="15.75">
      <c r="B231" s="27"/>
      <c r="C231" s="168"/>
      <c r="D231" s="168"/>
      <c r="E231" s="156"/>
      <c r="F231" s="156"/>
      <c r="G231" s="156"/>
      <c r="H231" s="156"/>
      <c r="I231" s="156"/>
      <c r="J231" s="156"/>
      <c r="K231" s="156"/>
      <c r="L231" s="156"/>
      <c r="M231" s="156"/>
      <c r="N231" s="156"/>
      <c r="O231" s="156"/>
      <c r="P231" s="156"/>
      <c r="Q231" s="156"/>
    </row>
    <row r="232" spans="2:17" s="26" customFormat="1" ht="15.75">
      <c r="B232" s="27"/>
      <c r="C232" s="168"/>
      <c r="D232" s="168"/>
      <c r="E232" s="156"/>
      <c r="F232" s="156"/>
      <c r="G232" s="156"/>
      <c r="H232" s="156"/>
      <c r="I232" s="156"/>
      <c r="J232" s="156"/>
      <c r="K232" s="156"/>
      <c r="L232" s="156"/>
      <c r="M232" s="156"/>
      <c r="N232" s="156"/>
      <c r="O232" s="156"/>
      <c r="P232" s="156"/>
      <c r="Q232" s="156"/>
    </row>
    <row r="233" spans="2:17" s="26" customFormat="1" ht="15.75">
      <c r="B233" s="27"/>
      <c r="C233" s="168"/>
      <c r="D233" s="168"/>
      <c r="E233" s="156"/>
      <c r="F233" s="156"/>
      <c r="G233" s="156"/>
      <c r="H233" s="156"/>
      <c r="I233" s="156"/>
      <c r="J233" s="156"/>
      <c r="K233" s="156"/>
      <c r="L233" s="156"/>
      <c r="M233" s="156"/>
      <c r="N233" s="156"/>
      <c r="O233" s="156"/>
      <c r="P233" s="156"/>
      <c r="Q233" s="156"/>
    </row>
    <row r="234" spans="2:17" s="26" customFormat="1" ht="15.75">
      <c r="B234" s="27"/>
      <c r="C234" s="168"/>
      <c r="D234" s="168"/>
      <c r="E234" s="156"/>
      <c r="F234" s="156"/>
      <c r="G234" s="156"/>
      <c r="H234" s="156"/>
      <c r="I234" s="156"/>
      <c r="J234" s="156"/>
      <c r="K234" s="156"/>
      <c r="L234" s="156"/>
      <c r="M234" s="156"/>
      <c r="N234" s="156"/>
      <c r="O234" s="156"/>
      <c r="P234" s="156"/>
      <c r="Q234" s="156"/>
    </row>
    <row r="235" spans="2:17" s="26" customFormat="1" ht="15.75">
      <c r="B235" s="27"/>
      <c r="C235" s="168"/>
      <c r="D235" s="168"/>
      <c r="E235" s="156"/>
      <c r="F235" s="156"/>
      <c r="G235" s="156"/>
      <c r="H235" s="156"/>
      <c r="I235" s="156"/>
      <c r="J235" s="156"/>
      <c r="K235" s="156"/>
      <c r="L235" s="156"/>
      <c r="M235" s="156"/>
      <c r="N235" s="156"/>
      <c r="O235" s="156"/>
      <c r="P235" s="156"/>
      <c r="Q235" s="156"/>
    </row>
    <row r="236" spans="2:17" s="26" customFormat="1" ht="15.75">
      <c r="B236" s="27"/>
      <c r="C236" s="168"/>
      <c r="D236" s="168"/>
      <c r="E236" s="156"/>
      <c r="F236" s="156"/>
      <c r="G236" s="156"/>
      <c r="H236" s="156"/>
      <c r="I236" s="156"/>
      <c r="J236" s="156"/>
      <c r="K236" s="156"/>
      <c r="L236" s="156"/>
      <c r="M236" s="156"/>
      <c r="N236" s="156"/>
      <c r="O236" s="156"/>
      <c r="P236" s="156"/>
      <c r="Q236" s="156"/>
    </row>
    <row r="237" spans="2:17" s="26" customFormat="1" ht="15.75">
      <c r="B237" s="27"/>
      <c r="C237" s="168"/>
      <c r="D237" s="168"/>
      <c r="E237" s="156"/>
      <c r="F237" s="156"/>
      <c r="G237" s="156"/>
      <c r="H237" s="156"/>
      <c r="I237" s="156"/>
      <c r="J237" s="156"/>
      <c r="K237" s="156"/>
      <c r="L237" s="156"/>
      <c r="M237" s="156"/>
      <c r="N237" s="156"/>
      <c r="O237" s="156"/>
      <c r="P237" s="156"/>
      <c r="Q237" s="156"/>
    </row>
    <row r="238" spans="2:17" s="26" customFormat="1" ht="15.75">
      <c r="B238" s="27"/>
      <c r="C238" s="168"/>
      <c r="D238" s="168"/>
      <c r="E238" s="156"/>
      <c r="F238" s="156"/>
      <c r="G238" s="156"/>
      <c r="H238" s="156"/>
      <c r="I238" s="156"/>
      <c r="J238" s="156"/>
      <c r="K238" s="156"/>
      <c r="L238" s="156"/>
      <c r="M238" s="156"/>
      <c r="N238" s="156"/>
      <c r="O238" s="156"/>
      <c r="P238" s="156"/>
      <c r="Q238" s="156"/>
    </row>
    <row r="239" spans="2:17" s="26" customFormat="1" ht="15.75">
      <c r="B239" s="27"/>
      <c r="C239" s="168"/>
      <c r="D239" s="168"/>
      <c r="E239" s="156"/>
      <c r="F239" s="156"/>
      <c r="G239" s="156"/>
      <c r="H239" s="156"/>
      <c r="I239" s="156"/>
      <c r="J239" s="156"/>
      <c r="K239" s="156"/>
      <c r="L239" s="156"/>
      <c r="M239" s="156"/>
      <c r="N239" s="156"/>
      <c r="O239" s="156"/>
      <c r="P239" s="156"/>
      <c r="Q239" s="156"/>
    </row>
    <row r="240" spans="2:17" s="26" customFormat="1" ht="15.75">
      <c r="B240" s="27"/>
      <c r="C240" s="168"/>
      <c r="D240" s="168"/>
      <c r="E240" s="156"/>
      <c r="F240" s="156"/>
      <c r="G240" s="156"/>
      <c r="H240" s="156"/>
      <c r="I240" s="156"/>
      <c r="J240" s="156"/>
      <c r="K240" s="156"/>
      <c r="L240" s="156"/>
      <c r="M240" s="156"/>
      <c r="N240" s="156"/>
      <c r="O240" s="156"/>
      <c r="P240" s="156"/>
      <c r="Q240" s="156"/>
    </row>
    <row r="241" spans="2:17" s="26" customFormat="1" ht="15.75">
      <c r="B241" s="27"/>
      <c r="C241" s="168"/>
      <c r="D241" s="168"/>
      <c r="E241" s="156"/>
      <c r="F241" s="156"/>
      <c r="G241" s="156"/>
      <c r="H241" s="156"/>
      <c r="I241" s="156"/>
      <c r="J241" s="156"/>
      <c r="K241" s="156"/>
      <c r="L241" s="156"/>
      <c r="M241" s="156"/>
      <c r="N241" s="156"/>
      <c r="O241" s="156"/>
      <c r="P241" s="156"/>
      <c r="Q241" s="156"/>
    </row>
    <row r="242" spans="2:17" s="26" customFormat="1" ht="15.75">
      <c r="B242" s="27"/>
      <c r="C242" s="168"/>
      <c r="D242" s="168"/>
      <c r="E242" s="156"/>
      <c r="F242" s="156"/>
      <c r="G242" s="156"/>
      <c r="H242" s="156"/>
      <c r="I242" s="156"/>
      <c r="J242" s="156"/>
      <c r="K242" s="156"/>
      <c r="L242" s="156"/>
      <c r="M242" s="156"/>
      <c r="N242" s="156"/>
      <c r="O242" s="156"/>
      <c r="P242" s="156"/>
      <c r="Q242" s="156"/>
    </row>
    <row r="243" spans="2:17" s="26" customFormat="1" ht="15.75">
      <c r="B243" s="27"/>
      <c r="C243" s="168"/>
      <c r="D243" s="168"/>
      <c r="E243" s="156"/>
      <c r="F243" s="156"/>
      <c r="G243" s="156"/>
      <c r="H243" s="156"/>
      <c r="I243" s="156"/>
      <c r="J243" s="156"/>
      <c r="K243" s="156"/>
      <c r="L243" s="156"/>
      <c r="M243" s="156"/>
      <c r="N243" s="156"/>
      <c r="O243" s="156"/>
      <c r="P243" s="156"/>
      <c r="Q243" s="156"/>
    </row>
    <row r="244" spans="2:17" s="26" customFormat="1" ht="15.75">
      <c r="B244" s="27"/>
      <c r="C244" s="168"/>
      <c r="D244" s="168"/>
      <c r="E244" s="156"/>
      <c r="F244" s="156"/>
      <c r="G244" s="156"/>
      <c r="H244" s="156"/>
      <c r="I244" s="156"/>
      <c r="J244" s="156"/>
      <c r="K244" s="156"/>
      <c r="L244" s="156"/>
      <c r="M244" s="156"/>
      <c r="N244" s="156"/>
      <c r="O244" s="156"/>
      <c r="P244" s="156"/>
      <c r="Q244" s="156"/>
    </row>
  </sheetData>
  <mergeCells count="15">
    <mergeCell ref="A2:T2"/>
    <mergeCell ref="T6:T7"/>
    <mergeCell ref="U6:U7"/>
    <mergeCell ref="AI6:AK6"/>
    <mergeCell ref="AL6:AN6"/>
    <mergeCell ref="A5:F5"/>
    <mergeCell ref="A6:A7"/>
    <mergeCell ref="B6:B7"/>
    <mergeCell ref="C6:D6"/>
    <mergeCell ref="E6:E7"/>
    <mergeCell ref="F6:G6"/>
    <mergeCell ref="H6:J6"/>
    <mergeCell ref="Q6:S6"/>
    <mergeCell ref="K6:M6"/>
    <mergeCell ref="N6:P6"/>
  </mergeCells>
  <pageMargins left="0.70866141732283472" right="0.70866141732283472" top="0.74803149606299213" bottom="0.74803149606299213" header="0.31496062992125984" footer="0.31496062992125984"/>
  <pageSetup paperSize="9" scale="63" orientation="landscape" r:id="rId1"/>
  <colBreaks count="1" manualBreakCount="1">
    <brk id="20"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52"/>
  <sheetViews>
    <sheetView view="pageBreakPreview" topLeftCell="A7" zoomScale="90" zoomScaleNormal="100" zoomScaleSheetLayoutView="90" workbookViewId="0">
      <selection activeCell="C12" sqref="C12"/>
    </sheetView>
  </sheetViews>
  <sheetFormatPr defaultRowHeight="15"/>
  <cols>
    <col min="2" max="2" width="24.28515625" customWidth="1"/>
    <col min="3" max="7" width="21.42578125" customWidth="1"/>
    <col min="8" max="10" width="7.5703125" bestFit="1" customWidth="1"/>
    <col min="11" max="16" width="7.5703125" customWidth="1"/>
    <col min="17" max="18" width="7.5703125" bestFit="1" customWidth="1"/>
    <col min="19" max="19" width="11.42578125" bestFit="1" customWidth="1"/>
    <col min="20" max="20" width="18.140625" customWidth="1"/>
    <col min="21" max="21" width="8.7109375" bestFit="1" customWidth="1"/>
    <col min="22" max="24" width="6.140625" bestFit="1" customWidth="1"/>
    <col min="25" max="25" width="11.42578125" bestFit="1" customWidth="1"/>
    <col min="26" max="26" width="11.5703125" customWidth="1"/>
    <col min="35" max="40" width="0" hidden="1" customWidth="1"/>
  </cols>
  <sheetData>
    <row r="1" spans="1:65" hidden="1"/>
    <row r="2" spans="1:65" s="87" customFormat="1" ht="18.75" hidden="1">
      <c r="A2" s="820" t="s">
        <v>354</v>
      </c>
      <c r="B2" s="820"/>
      <c r="C2" s="820"/>
      <c r="D2" s="820"/>
      <c r="E2" s="820"/>
      <c r="F2" s="820"/>
      <c r="G2" s="820"/>
      <c r="H2" s="820"/>
      <c r="I2" s="820"/>
      <c r="J2" s="820"/>
      <c r="K2" s="820"/>
      <c r="L2" s="820"/>
      <c r="M2" s="820"/>
      <c r="N2" s="820"/>
      <c r="O2" s="820"/>
      <c r="P2" s="820"/>
      <c r="Q2" s="820"/>
      <c r="R2" s="820"/>
      <c r="S2" s="820"/>
      <c r="T2" s="820"/>
      <c r="U2" s="187"/>
      <c r="V2" s="187"/>
      <c r="W2" s="86"/>
    </row>
    <row r="3" spans="1:65" s="87" customFormat="1" ht="18.75" hidden="1">
      <c r="A3" s="187"/>
      <c r="B3" s="187"/>
      <c r="C3" s="187"/>
      <c r="D3" s="187"/>
      <c r="E3" s="187"/>
      <c r="F3" s="187"/>
      <c r="G3" s="187"/>
      <c r="H3" s="187"/>
      <c r="I3" s="187"/>
      <c r="J3" s="187"/>
      <c r="K3" s="187"/>
      <c r="L3" s="187"/>
      <c r="M3" s="187"/>
      <c r="N3" s="187"/>
      <c r="O3" s="187"/>
      <c r="P3" s="187"/>
      <c r="Q3" s="187"/>
      <c r="R3" s="187"/>
      <c r="S3" s="187"/>
      <c r="T3" s="187"/>
      <c r="U3" s="187"/>
      <c r="V3" s="187"/>
      <c r="W3" s="86"/>
    </row>
    <row r="4" spans="1:65" s="87" customFormat="1" ht="15.75">
      <c r="A4" s="86"/>
      <c r="B4" s="88"/>
      <c r="C4" s="89"/>
      <c r="D4" s="89"/>
      <c r="E4" s="88"/>
      <c r="F4" s="89"/>
      <c r="G4" s="89"/>
      <c r="H4" s="176"/>
      <c r="I4" s="176"/>
      <c r="J4" s="176"/>
      <c r="K4" s="176"/>
      <c r="L4" s="176"/>
      <c r="M4" s="176"/>
      <c r="N4" s="176"/>
      <c r="O4" s="176"/>
      <c r="P4" s="176"/>
      <c r="T4" s="86"/>
      <c r="U4" s="86"/>
      <c r="V4" s="86"/>
      <c r="Z4" s="89"/>
    </row>
    <row r="5" spans="1:65" s="59" customFormat="1" ht="15.4" customHeight="1">
      <c r="A5" s="977" t="s">
        <v>294</v>
      </c>
      <c r="B5" s="977"/>
      <c r="C5" s="977"/>
      <c r="D5" s="977"/>
      <c r="E5" s="977"/>
      <c r="F5" s="977"/>
      <c r="G5" s="977"/>
      <c r="H5" s="170"/>
      <c r="I5" s="170"/>
      <c r="J5" s="170"/>
      <c r="K5" s="170"/>
      <c r="L5" s="170"/>
      <c r="M5" s="170"/>
      <c r="N5" s="170"/>
      <c r="O5" s="170"/>
      <c r="P5" s="170"/>
      <c r="Q5" s="170"/>
      <c r="R5" s="170"/>
      <c r="S5" s="170"/>
      <c r="T5" s="224" t="s">
        <v>776</v>
      </c>
      <c r="U5" s="220"/>
      <c r="V5" s="220"/>
      <c r="X5" s="170"/>
      <c r="Y5" s="170"/>
      <c r="Z5" s="170"/>
      <c r="AA5" s="170"/>
      <c r="AB5" s="100"/>
      <c r="AE5" s="104"/>
      <c r="AF5" s="104"/>
      <c r="AG5" s="104"/>
      <c r="AH5" s="104"/>
      <c r="AI5" s="104"/>
      <c r="AJ5" s="104"/>
      <c r="AK5" s="104"/>
      <c r="AL5" s="104"/>
      <c r="AM5" s="104"/>
      <c r="AN5" s="105"/>
      <c r="AO5" s="106"/>
      <c r="AP5" s="106"/>
      <c r="AQ5" s="107"/>
      <c r="AR5" s="107"/>
      <c r="AS5" s="107"/>
      <c r="AT5" s="107"/>
      <c r="AU5" s="107"/>
      <c r="AV5" s="107"/>
      <c r="AW5" s="104"/>
      <c r="AX5" s="104"/>
      <c r="AY5" s="104"/>
      <c r="AZ5" s="106"/>
      <c r="BA5" s="106"/>
      <c r="BB5" s="106"/>
      <c r="BC5" s="104"/>
      <c r="BD5" s="104"/>
      <c r="BE5" s="104"/>
      <c r="BF5" s="104"/>
      <c r="BG5" s="104"/>
      <c r="BH5" s="104"/>
      <c r="BI5" s="104"/>
      <c r="BJ5" s="104"/>
      <c r="BK5" s="104"/>
      <c r="BL5" s="108"/>
      <c r="BM5" s="108"/>
    </row>
    <row r="6" spans="1:65" s="59" customFormat="1" ht="84.75" customHeight="1">
      <c r="A6" s="916" t="s">
        <v>11</v>
      </c>
      <c r="B6" s="914" t="s">
        <v>766</v>
      </c>
      <c r="C6" s="912" t="s">
        <v>1</v>
      </c>
      <c r="D6" s="913"/>
      <c r="E6" s="914" t="s">
        <v>765</v>
      </c>
      <c r="F6" s="912" t="s">
        <v>1</v>
      </c>
      <c r="G6" s="913"/>
      <c r="H6" s="908" t="s">
        <v>2063</v>
      </c>
      <c r="I6" s="909"/>
      <c r="J6" s="910"/>
      <c r="K6" s="918" t="s">
        <v>2061</v>
      </c>
      <c r="L6" s="918"/>
      <c r="M6" s="918"/>
      <c r="N6" s="918" t="s">
        <v>2062</v>
      </c>
      <c r="O6" s="918"/>
      <c r="P6" s="918"/>
      <c r="Q6" s="978" t="s">
        <v>2064</v>
      </c>
      <c r="R6" s="979"/>
      <c r="S6" s="980"/>
      <c r="T6" s="916" t="s">
        <v>2</v>
      </c>
      <c r="U6" s="214" t="s">
        <v>2</v>
      </c>
      <c r="V6" s="215"/>
      <c r="AE6" s="104"/>
      <c r="AF6" s="104"/>
      <c r="AG6" s="104"/>
      <c r="AH6" s="104"/>
      <c r="AI6" s="982" t="s">
        <v>41</v>
      </c>
      <c r="AJ6" s="983"/>
      <c r="AK6" s="984"/>
      <c r="AL6" s="982" t="s">
        <v>273</v>
      </c>
      <c r="AM6" s="983"/>
      <c r="AN6" s="984"/>
      <c r="AO6" s="106"/>
      <c r="AP6" s="106"/>
      <c r="AQ6" s="107"/>
      <c r="AR6" s="107"/>
      <c r="AS6" s="107"/>
      <c r="AT6" s="107"/>
      <c r="AU6" s="107"/>
      <c r="AV6" s="107"/>
      <c r="AW6" s="104"/>
      <c r="AX6" s="104"/>
      <c r="AY6" s="104"/>
      <c r="AZ6" s="106"/>
      <c r="BA6" s="106"/>
      <c r="BB6" s="106"/>
      <c r="BC6" s="104"/>
      <c r="BD6" s="104"/>
      <c r="BE6" s="104"/>
      <c r="BF6" s="104"/>
      <c r="BG6" s="104"/>
      <c r="BH6" s="104"/>
      <c r="BI6" s="104"/>
      <c r="BJ6" s="104"/>
      <c r="BK6" s="104"/>
      <c r="BL6" s="108"/>
      <c r="BM6" s="108"/>
    </row>
    <row r="7" spans="1:65" s="59" customFormat="1" ht="31.5" customHeight="1">
      <c r="A7" s="917"/>
      <c r="B7" s="915"/>
      <c r="C7" s="97" t="s">
        <v>42</v>
      </c>
      <c r="D7" s="97" t="s">
        <v>4</v>
      </c>
      <c r="E7" s="915"/>
      <c r="F7" s="97" t="s">
        <v>42</v>
      </c>
      <c r="G7" s="97" t="s">
        <v>4</v>
      </c>
      <c r="H7" s="77" t="s">
        <v>5</v>
      </c>
      <c r="I7" s="77" t="s">
        <v>6</v>
      </c>
      <c r="J7" s="77" t="s">
        <v>7</v>
      </c>
      <c r="K7" s="77" t="s">
        <v>5</v>
      </c>
      <c r="L7" s="77" t="s">
        <v>6</v>
      </c>
      <c r="M7" s="77" t="s">
        <v>7</v>
      </c>
      <c r="N7" s="77" t="s">
        <v>5</v>
      </c>
      <c r="O7" s="77" t="s">
        <v>6</v>
      </c>
      <c r="P7" s="77" t="s">
        <v>7</v>
      </c>
      <c r="Q7" s="95" t="s">
        <v>5</v>
      </c>
      <c r="R7" s="95" t="s">
        <v>6</v>
      </c>
      <c r="S7" s="95" t="s">
        <v>7</v>
      </c>
      <c r="T7" s="917"/>
      <c r="U7" s="214"/>
      <c r="V7" s="215"/>
      <c r="AE7" s="104"/>
      <c r="AF7" s="104"/>
      <c r="AG7" s="104"/>
      <c r="AH7" s="104"/>
      <c r="AI7" s="95" t="s">
        <v>5</v>
      </c>
      <c r="AJ7" s="95" t="s">
        <v>6</v>
      </c>
      <c r="AK7" s="95" t="s">
        <v>7</v>
      </c>
      <c r="AL7" s="95" t="s">
        <v>5</v>
      </c>
      <c r="AM7" s="95" t="s">
        <v>6</v>
      </c>
      <c r="AN7" s="95" t="s">
        <v>7</v>
      </c>
      <c r="AO7" s="106"/>
      <c r="AP7" s="106"/>
      <c r="AQ7" s="107"/>
      <c r="AR7" s="107"/>
      <c r="AS7" s="107"/>
      <c r="AT7" s="107"/>
      <c r="AU7" s="107"/>
      <c r="AV7" s="107"/>
      <c r="AW7" s="104"/>
      <c r="AX7" s="104"/>
      <c r="AY7" s="104"/>
      <c r="AZ7" s="106"/>
      <c r="BA7" s="106"/>
      <c r="BB7" s="106"/>
      <c r="BC7" s="104"/>
      <c r="BD7" s="104"/>
      <c r="BE7" s="104"/>
      <c r="BF7" s="104"/>
      <c r="BG7" s="104"/>
      <c r="BH7" s="104"/>
      <c r="BI7" s="104"/>
      <c r="BJ7" s="104"/>
      <c r="BK7" s="104"/>
      <c r="BL7" s="108"/>
      <c r="BM7" s="108"/>
    </row>
    <row r="8" spans="1:65" s="59" customFormat="1" ht="16.5" customHeight="1">
      <c r="A8" s="782">
        <v>1</v>
      </c>
      <c r="B8" s="782">
        <v>2</v>
      </c>
      <c r="C8" s="782">
        <v>3</v>
      </c>
      <c r="D8" s="782">
        <v>4</v>
      </c>
      <c r="E8" s="782">
        <v>5</v>
      </c>
      <c r="F8" s="782">
        <v>6</v>
      </c>
      <c r="G8" s="782">
        <v>7</v>
      </c>
      <c r="H8" s="782">
        <v>8</v>
      </c>
      <c r="I8" s="782">
        <v>9</v>
      </c>
      <c r="J8" s="782">
        <v>10</v>
      </c>
      <c r="K8" s="782">
        <v>11</v>
      </c>
      <c r="L8" s="782">
        <v>12</v>
      </c>
      <c r="M8" s="782">
        <v>13</v>
      </c>
      <c r="N8" s="782">
        <v>14</v>
      </c>
      <c r="O8" s="782">
        <v>15</v>
      </c>
      <c r="P8" s="782">
        <v>16</v>
      </c>
      <c r="Q8" s="782">
        <v>17</v>
      </c>
      <c r="R8" s="782">
        <v>18</v>
      </c>
      <c r="S8" s="782">
        <v>19</v>
      </c>
      <c r="T8" s="782">
        <v>20</v>
      </c>
      <c r="U8" s="214"/>
      <c r="V8" s="215"/>
      <c r="AE8" s="104"/>
      <c r="AF8" s="104"/>
      <c r="AG8" s="104"/>
      <c r="AH8" s="104"/>
      <c r="AI8" s="95"/>
      <c r="AJ8" s="95"/>
      <c r="AK8" s="95"/>
      <c r="AL8" s="95"/>
      <c r="AM8" s="95"/>
      <c r="AN8" s="95"/>
      <c r="AO8" s="106"/>
      <c r="AP8" s="106"/>
      <c r="AQ8" s="107"/>
      <c r="AR8" s="107"/>
      <c r="AS8" s="107"/>
      <c r="AT8" s="107"/>
      <c r="AU8" s="107"/>
      <c r="AV8" s="107"/>
      <c r="AW8" s="104"/>
      <c r="AX8" s="104"/>
      <c r="AY8" s="104"/>
      <c r="AZ8" s="106"/>
      <c r="BA8" s="106"/>
      <c r="BB8" s="106"/>
      <c r="BC8" s="104"/>
      <c r="BD8" s="104"/>
      <c r="BE8" s="104"/>
      <c r="BF8" s="104"/>
      <c r="BG8" s="104"/>
      <c r="BH8" s="104"/>
      <c r="BI8" s="104"/>
      <c r="BJ8" s="104"/>
      <c r="BK8" s="104"/>
      <c r="BL8" s="108"/>
      <c r="BM8" s="108"/>
    </row>
    <row r="9" spans="1:65" s="59" customFormat="1" ht="31.5">
      <c r="A9" s="149" t="s">
        <v>350</v>
      </c>
      <c r="B9" s="164" t="s">
        <v>281</v>
      </c>
      <c r="C9" s="163"/>
      <c r="D9" s="163"/>
      <c r="E9" s="163" t="s">
        <v>43</v>
      </c>
      <c r="F9" s="163" t="s">
        <v>282</v>
      </c>
      <c r="G9" s="163" t="s">
        <v>59</v>
      </c>
      <c r="H9" s="162">
        <v>1070</v>
      </c>
      <c r="I9" s="162">
        <v>710</v>
      </c>
      <c r="J9" s="162"/>
      <c r="K9" s="149">
        <v>1.25</v>
      </c>
      <c r="L9" s="150">
        <v>1.2</v>
      </c>
      <c r="M9" s="149">
        <v>1.1499999999999999</v>
      </c>
      <c r="N9" s="162">
        <f>H9*K9</f>
        <v>1337.5</v>
      </c>
      <c r="O9" s="162">
        <f>I9*L9</f>
        <v>852</v>
      </c>
      <c r="P9" s="162"/>
      <c r="Q9" s="151">
        <v>1400</v>
      </c>
      <c r="R9" s="151">
        <v>900</v>
      </c>
      <c r="S9" s="151"/>
      <c r="T9" s="161" t="s">
        <v>283</v>
      </c>
      <c r="U9" s="216"/>
      <c r="V9" s="217"/>
      <c r="AE9" s="104"/>
      <c r="AF9" s="104"/>
      <c r="AG9" s="104"/>
      <c r="AH9" s="104"/>
      <c r="AI9" s="149">
        <v>1.25</v>
      </c>
      <c r="AJ9" s="150">
        <v>1.2</v>
      </c>
      <c r="AK9" s="149">
        <v>1.1499999999999999</v>
      </c>
      <c r="AL9" s="150">
        <v>1.2858749999999999</v>
      </c>
      <c r="AM9" s="150">
        <v>1.23444</v>
      </c>
      <c r="AN9" s="150">
        <v>1.1830049999999999</v>
      </c>
      <c r="AO9" s="106"/>
      <c r="AP9" s="106"/>
      <c r="AQ9" s="107"/>
      <c r="AR9" s="107"/>
      <c r="AS9" s="107"/>
      <c r="AT9" s="107"/>
      <c r="AU9" s="107"/>
      <c r="AV9" s="107"/>
      <c r="AW9" s="104"/>
      <c r="AX9" s="104"/>
      <c r="AY9" s="104"/>
      <c r="AZ9" s="106"/>
      <c r="BA9" s="106"/>
      <c r="BB9" s="106"/>
      <c r="BC9" s="104"/>
      <c r="BD9" s="104"/>
      <c r="BE9" s="104"/>
      <c r="BF9" s="104"/>
      <c r="BG9" s="104"/>
      <c r="BH9" s="104"/>
      <c r="BI9" s="104"/>
      <c r="BJ9" s="104"/>
      <c r="BK9" s="104"/>
      <c r="BL9" s="108"/>
      <c r="BM9" s="108"/>
    </row>
    <row r="10" spans="1:65" s="59" customFormat="1" ht="47.25">
      <c r="A10" s="149" t="s">
        <v>351</v>
      </c>
      <c r="B10" s="164" t="s">
        <v>284</v>
      </c>
      <c r="C10" s="163"/>
      <c r="D10" s="163"/>
      <c r="E10" s="163" t="s">
        <v>60</v>
      </c>
      <c r="F10" s="163" t="s">
        <v>51</v>
      </c>
      <c r="G10" s="163" t="s">
        <v>59</v>
      </c>
      <c r="H10" s="162">
        <v>410</v>
      </c>
      <c r="I10" s="162"/>
      <c r="J10" s="162"/>
      <c r="K10" s="149">
        <v>1.25</v>
      </c>
      <c r="L10" s="150">
        <v>1.2</v>
      </c>
      <c r="M10" s="149">
        <v>1.1499999999999999</v>
      </c>
      <c r="N10" s="162">
        <f t="shared" ref="N10:N22" si="0">H10*K10</f>
        <v>512.5</v>
      </c>
      <c r="O10" s="162"/>
      <c r="P10" s="162"/>
      <c r="Q10" s="151">
        <v>530</v>
      </c>
      <c r="R10" s="151"/>
      <c r="S10" s="151"/>
      <c r="T10" s="161" t="s">
        <v>276</v>
      </c>
      <c r="U10" s="216"/>
      <c r="V10" s="217"/>
      <c r="AE10" s="104"/>
      <c r="AF10" s="104"/>
      <c r="AG10" s="104"/>
      <c r="AH10" s="104"/>
      <c r="AI10" s="149">
        <v>1.25</v>
      </c>
      <c r="AJ10" s="150">
        <v>1.2</v>
      </c>
      <c r="AK10" s="149">
        <v>1.1499999999999999</v>
      </c>
      <c r="AL10" s="150">
        <v>1.2858749999999999</v>
      </c>
      <c r="AM10" s="150">
        <v>1.23444</v>
      </c>
      <c r="AN10" s="150">
        <v>1.1830049999999999</v>
      </c>
      <c r="AO10" s="106"/>
      <c r="AP10" s="106"/>
      <c r="AQ10" s="107"/>
      <c r="AR10" s="107"/>
      <c r="AS10" s="107"/>
      <c r="AT10" s="107"/>
      <c r="AU10" s="107"/>
      <c r="AV10" s="107"/>
      <c r="AW10" s="104"/>
      <c r="AX10" s="104"/>
      <c r="AY10" s="104"/>
      <c r="AZ10" s="106"/>
      <c r="BA10" s="106"/>
      <c r="BB10" s="106"/>
      <c r="BC10" s="104"/>
      <c r="BD10" s="104"/>
      <c r="BE10" s="104"/>
      <c r="BF10" s="104"/>
      <c r="BG10" s="104"/>
      <c r="BH10" s="104"/>
      <c r="BI10" s="104"/>
      <c r="BJ10" s="104"/>
      <c r="BK10" s="104"/>
      <c r="BL10" s="108"/>
      <c r="BM10" s="108"/>
    </row>
    <row r="11" spans="1:65" s="59" customFormat="1" ht="47.25">
      <c r="A11" s="149" t="s">
        <v>366</v>
      </c>
      <c r="B11" s="164" t="s">
        <v>285</v>
      </c>
      <c r="C11" s="163"/>
      <c r="D11" s="163"/>
      <c r="E11" s="163" t="s">
        <v>61</v>
      </c>
      <c r="F11" s="163" t="s">
        <v>57</v>
      </c>
      <c r="G11" s="163" t="s">
        <v>59</v>
      </c>
      <c r="H11" s="162">
        <v>310</v>
      </c>
      <c r="I11" s="162"/>
      <c r="J11" s="162"/>
      <c r="K11" s="149">
        <v>1.25</v>
      </c>
      <c r="L11" s="150">
        <v>1.2</v>
      </c>
      <c r="M11" s="149">
        <v>1.1499999999999999</v>
      </c>
      <c r="N11" s="162">
        <f t="shared" si="0"/>
        <v>387.5</v>
      </c>
      <c r="O11" s="162"/>
      <c r="P11" s="162"/>
      <c r="Q11" s="151">
        <v>400</v>
      </c>
      <c r="R11" s="151"/>
      <c r="S11" s="151"/>
      <c r="T11" s="161" t="s">
        <v>276</v>
      </c>
      <c r="U11" s="216"/>
      <c r="V11" s="217"/>
      <c r="AE11" s="104"/>
      <c r="AF11" s="104"/>
      <c r="AG11" s="104"/>
      <c r="AH11" s="104"/>
      <c r="AI11" s="149">
        <v>1.25</v>
      </c>
      <c r="AJ11" s="150">
        <v>1.2</v>
      </c>
      <c r="AK11" s="149">
        <v>1.1499999999999999</v>
      </c>
      <c r="AL11" s="150">
        <v>1.2858749999999999</v>
      </c>
      <c r="AM11" s="150">
        <v>1.23444</v>
      </c>
      <c r="AN11" s="150">
        <v>1.1830049999999999</v>
      </c>
      <c r="AO11" s="106"/>
      <c r="AP11" s="106"/>
      <c r="AQ11" s="107"/>
      <c r="AR11" s="107"/>
      <c r="AS11" s="107"/>
      <c r="AT11" s="107"/>
      <c r="AU11" s="107"/>
      <c r="AV11" s="107"/>
      <c r="AW11" s="104"/>
      <c r="AX11" s="104"/>
      <c r="AY11" s="104"/>
      <c r="AZ11" s="106"/>
      <c r="BA11" s="106"/>
      <c r="BB11" s="106"/>
      <c r="BC11" s="104"/>
      <c r="BD11" s="104"/>
      <c r="BE11" s="104"/>
      <c r="BF11" s="104"/>
      <c r="BG11" s="104"/>
      <c r="BH11" s="104"/>
      <c r="BI11" s="104"/>
      <c r="BJ11" s="104"/>
      <c r="BK11" s="104"/>
      <c r="BL11" s="108"/>
      <c r="BM11" s="108"/>
    </row>
    <row r="12" spans="1:65" s="59" customFormat="1" ht="47.25">
      <c r="A12" s="149" t="s">
        <v>365</v>
      </c>
      <c r="B12" s="164" t="s">
        <v>286</v>
      </c>
      <c r="C12" s="163"/>
      <c r="D12" s="163"/>
      <c r="E12" s="163" t="s">
        <v>46</v>
      </c>
      <c r="F12" s="163" t="s">
        <v>44</v>
      </c>
      <c r="G12" s="163" t="s">
        <v>44</v>
      </c>
      <c r="H12" s="162">
        <v>520</v>
      </c>
      <c r="I12" s="162"/>
      <c r="J12" s="162"/>
      <c r="K12" s="149">
        <v>1.25</v>
      </c>
      <c r="L12" s="150">
        <v>1.2</v>
      </c>
      <c r="M12" s="149">
        <v>1.1499999999999999</v>
      </c>
      <c r="N12" s="162">
        <f t="shared" si="0"/>
        <v>650</v>
      </c>
      <c r="O12" s="162"/>
      <c r="P12" s="162"/>
      <c r="Q12" s="151">
        <v>670</v>
      </c>
      <c r="R12" s="151"/>
      <c r="S12" s="151"/>
      <c r="T12" s="161" t="s">
        <v>276</v>
      </c>
      <c r="U12" s="216"/>
      <c r="V12" s="217"/>
      <c r="AE12" s="104"/>
      <c r="AF12" s="104"/>
      <c r="AG12" s="104"/>
      <c r="AH12" s="104"/>
      <c r="AI12" s="149">
        <v>1.25</v>
      </c>
      <c r="AJ12" s="150">
        <v>1.2</v>
      </c>
      <c r="AK12" s="149">
        <v>1.1499999999999999</v>
      </c>
      <c r="AL12" s="150">
        <v>1.2858749999999999</v>
      </c>
      <c r="AM12" s="150">
        <v>1.23444</v>
      </c>
      <c r="AN12" s="150">
        <v>1.1830049999999999</v>
      </c>
      <c r="AO12" s="106"/>
      <c r="AP12" s="106"/>
      <c r="AQ12" s="107"/>
      <c r="AR12" s="107"/>
      <c r="AS12" s="107"/>
      <c r="AT12" s="107"/>
      <c r="AU12" s="107"/>
      <c r="AV12" s="107"/>
      <c r="AW12" s="104"/>
      <c r="AX12" s="104"/>
      <c r="AY12" s="104"/>
      <c r="AZ12" s="106"/>
      <c r="BA12" s="106"/>
      <c r="BB12" s="106"/>
      <c r="BC12" s="104"/>
      <c r="BD12" s="104"/>
      <c r="BE12" s="104"/>
      <c r="BF12" s="104"/>
      <c r="BG12" s="104"/>
      <c r="BH12" s="104"/>
      <c r="BI12" s="104"/>
      <c r="BJ12" s="104"/>
      <c r="BK12" s="104"/>
      <c r="BL12" s="108"/>
      <c r="BM12" s="108"/>
    </row>
    <row r="13" spans="1:65" s="59" customFormat="1" ht="47.25">
      <c r="A13" s="149" t="s">
        <v>364</v>
      </c>
      <c r="B13" s="164" t="s">
        <v>285</v>
      </c>
      <c r="C13" s="163"/>
      <c r="D13" s="163"/>
      <c r="E13" s="163" t="s">
        <v>62</v>
      </c>
      <c r="F13" s="163" t="s">
        <v>44</v>
      </c>
      <c r="G13" s="163" t="s">
        <v>44</v>
      </c>
      <c r="H13" s="162">
        <v>310</v>
      </c>
      <c r="I13" s="162"/>
      <c r="J13" s="162"/>
      <c r="K13" s="149">
        <v>1.25</v>
      </c>
      <c r="L13" s="150">
        <v>1.2</v>
      </c>
      <c r="M13" s="149">
        <v>1.1499999999999999</v>
      </c>
      <c r="N13" s="162">
        <f t="shared" si="0"/>
        <v>387.5</v>
      </c>
      <c r="O13" s="162"/>
      <c r="P13" s="162"/>
      <c r="Q13" s="151">
        <v>400</v>
      </c>
      <c r="R13" s="151"/>
      <c r="S13" s="151"/>
      <c r="T13" s="161" t="s">
        <v>276</v>
      </c>
      <c r="U13" s="216"/>
      <c r="V13" s="217"/>
      <c r="AE13" s="104"/>
      <c r="AF13" s="104"/>
      <c r="AG13" s="104"/>
      <c r="AH13" s="104"/>
      <c r="AI13" s="149">
        <v>1.25</v>
      </c>
      <c r="AJ13" s="150">
        <v>1.2</v>
      </c>
      <c r="AK13" s="149">
        <v>1.1499999999999999</v>
      </c>
      <c r="AL13" s="150">
        <v>1.2858749999999999</v>
      </c>
      <c r="AM13" s="150">
        <v>1.23444</v>
      </c>
      <c r="AN13" s="150">
        <v>1.1830049999999999</v>
      </c>
      <c r="AO13" s="106"/>
      <c r="AP13" s="106"/>
      <c r="AQ13" s="107"/>
      <c r="AR13" s="107"/>
      <c r="AS13" s="107"/>
      <c r="AT13" s="107"/>
      <c r="AU13" s="107"/>
      <c r="AV13" s="107"/>
      <c r="AW13" s="104"/>
      <c r="AX13" s="104"/>
      <c r="AY13" s="104"/>
      <c r="AZ13" s="106"/>
      <c r="BA13" s="106"/>
      <c r="BB13" s="106"/>
      <c r="BC13" s="104"/>
      <c r="BD13" s="104"/>
      <c r="BE13" s="104"/>
      <c r="BF13" s="104"/>
      <c r="BG13" s="104"/>
      <c r="BH13" s="104"/>
      <c r="BI13" s="104"/>
      <c r="BJ13" s="104"/>
      <c r="BK13" s="104"/>
      <c r="BL13" s="108"/>
      <c r="BM13" s="108"/>
    </row>
    <row r="14" spans="1:65" s="59" customFormat="1" ht="47.25">
      <c r="A14" s="149" t="s">
        <v>363</v>
      </c>
      <c r="B14" s="164" t="s">
        <v>287</v>
      </c>
      <c r="C14" s="163"/>
      <c r="D14" s="163"/>
      <c r="E14" s="163" t="s">
        <v>47</v>
      </c>
      <c r="F14" s="163" t="s">
        <v>48</v>
      </c>
      <c r="G14" s="163" t="s">
        <v>67</v>
      </c>
      <c r="H14" s="162">
        <v>410</v>
      </c>
      <c r="I14" s="162"/>
      <c r="J14" s="162"/>
      <c r="K14" s="149">
        <v>1.25</v>
      </c>
      <c r="L14" s="150">
        <v>1.2</v>
      </c>
      <c r="M14" s="149">
        <v>1.1499999999999999</v>
      </c>
      <c r="N14" s="162">
        <f t="shared" si="0"/>
        <v>512.5</v>
      </c>
      <c r="O14" s="162"/>
      <c r="P14" s="162"/>
      <c r="Q14" s="151">
        <v>530</v>
      </c>
      <c r="R14" s="151"/>
      <c r="S14" s="151"/>
      <c r="T14" s="161" t="s">
        <v>276</v>
      </c>
      <c r="U14" s="216"/>
      <c r="V14" s="217"/>
      <c r="AE14" s="104"/>
      <c r="AF14" s="104"/>
      <c r="AG14" s="104"/>
      <c r="AH14" s="104"/>
      <c r="AI14" s="149">
        <v>1.25</v>
      </c>
      <c r="AJ14" s="150">
        <v>1.2</v>
      </c>
      <c r="AK14" s="149">
        <v>1.1499999999999999</v>
      </c>
      <c r="AL14" s="150">
        <v>1.2858749999999999</v>
      </c>
      <c r="AM14" s="150">
        <v>1.23444</v>
      </c>
      <c r="AN14" s="150">
        <v>1.1830049999999999</v>
      </c>
      <c r="AO14" s="106"/>
      <c r="AP14" s="106"/>
      <c r="AQ14" s="107"/>
      <c r="AR14" s="107"/>
      <c r="AS14" s="107"/>
      <c r="AT14" s="107"/>
      <c r="AU14" s="107"/>
      <c r="AV14" s="107"/>
      <c r="AW14" s="104"/>
      <c r="AX14" s="104"/>
      <c r="AY14" s="104"/>
      <c r="AZ14" s="106"/>
      <c r="BA14" s="106"/>
      <c r="BB14" s="106"/>
      <c r="BC14" s="104"/>
      <c r="BD14" s="104"/>
      <c r="BE14" s="104"/>
      <c r="BF14" s="104"/>
      <c r="BG14" s="104"/>
      <c r="BH14" s="104"/>
      <c r="BI14" s="104"/>
      <c r="BJ14" s="104"/>
      <c r="BK14" s="104"/>
      <c r="BL14" s="108"/>
      <c r="BM14" s="108"/>
    </row>
    <row r="15" spans="1:65" s="59" customFormat="1" ht="47.25">
      <c r="A15" s="149" t="s">
        <v>362</v>
      </c>
      <c r="B15" s="164" t="s">
        <v>285</v>
      </c>
      <c r="C15" s="163"/>
      <c r="D15" s="163"/>
      <c r="E15" s="163" t="s">
        <v>63</v>
      </c>
      <c r="F15" s="163" t="s">
        <v>51</v>
      </c>
      <c r="G15" s="163" t="s">
        <v>48</v>
      </c>
      <c r="H15" s="162">
        <v>310</v>
      </c>
      <c r="I15" s="162"/>
      <c r="J15" s="162"/>
      <c r="K15" s="149">
        <v>1.25</v>
      </c>
      <c r="L15" s="150">
        <v>1.2</v>
      </c>
      <c r="M15" s="149">
        <v>1.1499999999999999</v>
      </c>
      <c r="N15" s="162">
        <f t="shared" si="0"/>
        <v>387.5</v>
      </c>
      <c r="O15" s="162"/>
      <c r="P15" s="162"/>
      <c r="Q15" s="151">
        <v>400</v>
      </c>
      <c r="R15" s="151"/>
      <c r="S15" s="151"/>
      <c r="T15" s="161" t="s">
        <v>276</v>
      </c>
      <c r="U15" s="216"/>
      <c r="V15" s="217"/>
      <c r="AE15" s="104"/>
      <c r="AF15" s="104"/>
      <c r="AG15" s="104"/>
      <c r="AH15" s="104"/>
      <c r="AI15" s="149">
        <v>1.25</v>
      </c>
      <c r="AJ15" s="150">
        <v>1.2</v>
      </c>
      <c r="AK15" s="149">
        <v>1.1499999999999999</v>
      </c>
      <c r="AL15" s="150">
        <v>1.2858749999999999</v>
      </c>
      <c r="AM15" s="150">
        <v>1.23444</v>
      </c>
      <c r="AN15" s="150">
        <v>1.1830049999999999</v>
      </c>
      <c r="AO15" s="106"/>
      <c r="AP15" s="106"/>
      <c r="AQ15" s="107"/>
      <c r="AR15" s="107"/>
      <c r="AS15" s="107"/>
      <c r="AT15" s="107"/>
      <c r="AU15" s="107"/>
      <c r="AV15" s="107"/>
      <c r="AW15" s="104"/>
      <c r="AX15" s="104"/>
      <c r="AY15" s="104"/>
      <c r="AZ15" s="106"/>
      <c r="BA15" s="106"/>
      <c r="BB15" s="106"/>
      <c r="BC15" s="104"/>
      <c r="BD15" s="104"/>
      <c r="BE15" s="104"/>
      <c r="BF15" s="104"/>
      <c r="BG15" s="104"/>
      <c r="BH15" s="104"/>
      <c r="BI15" s="104"/>
      <c r="BJ15" s="104"/>
      <c r="BK15" s="104"/>
      <c r="BL15" s="108"/>
      <c r="BM15" s="108"/>
    </row>
    <row r="16" spans="1:65" s="59" customFormat="1" ht="47.25">
      <c r="A16" s="149" t="s">
        <v>361</v>
      </c>
      <c r="B16" s="164" t="s">
        <v>285</v>
      </c>
      <c r="C16" s="163"/>
      <c r="D16" s="163"/>
      <c r="E16" s="163" t="s">
        <v>64</v>
      </c>
      <c r="F16" s="163" t="s">
        <v>51</v>
      </c>
      <c r="G16" s="163" t="s">
        <v>48</v>
      </c>
      <c r="H16" s="162">
        <v>310</v>
      </c>
      <c r="I16" s="162"/>
      <c r="J16" s="162"/>
      <c r="K16" s="149">
        <v>1.25</v>
      </c>
      <c r="L16" s="150">
        <v>1.2</v>
      </c>
      <c r="M16" s="149">
        <v>1.1499999999999999</v>
      </c>
      <c r="N16" s="162">
        <f t="shared" si="0"/>
        <v>387.5</v>
      </c>
      <c r="O16" s="162"/>
      <c r="P16" s="162"/>
      <c r="Q16" s="151">
        <v>400</v>
      </c>
      <c r="R16" s="151"/>
      <c r="S16" s="151"/>
      <c r="T16" s="161" t="s">
        <v>276</v>
      </c>
      <c r="U16" s="216"/>
      <c r="V16" s="217"/>
      <c r="AE16" s="104"/>
      <c r="AF16" s="104"/>
      <c r="AG16" s="104"/>
      <c r="AH16" s="104"/>
      <c r="AI16" s="149">
        <v>1.25</v>
      </c>
      <c r="AJ16" s="150">
        <v>1.2</v>
      </c>
      <c r="AK16" s="149">
        <v>1.1499999999999999</v>
      </c>
      <c r="AL16" s="150">
        <v>1.2858749999999999</v>
      </c>
      <c r="AM16" s="150">
        <v>1.23444</v>
      </c>
      <c r="AN16" s="150">
        <v>1.1830049999999999</v>
      </c>
      <c r="AO16" s="106"/>
      <c r="AP16" s="106"/>
      <c r="AQ16" s="107"/>
      <c r="AR16" s="107"/>
      <c r="AS16" s="107"/>
      <c r="AT16" s="107"/>
      <c r="AU16" s="107"/>
      <c r="AV16" s="107"/>
      <c r="AW16" s="104"/>
      <c r="AX16" s="104"/>
      <c r="AY16" s="104"/>
      <c r="AZ16" s="106"/>
      <c r="BA16" s="106"/>
      <c r="BB16" s="106"/>
      <c r="BC16" s="104"/>
      <c r="BD16" s="104"/>
      <c r="BE16" s="104"/>
      <c r="BF16" s="104"/>
      <c r="BG16" s="104"/>
      <c r="BH16" s="104"/>
      <c r="BI16" s="104"/>
      <c r="BJ16" s="104"/>
      <c r="BK16" s="104"/>
      <c r="BL16" s="108"/>
      <c r="BM16" s="108"/>
    </row>
    <row r="17" spans="1:65" s="59" customFormat="1" ht="47.25">
      <c r="A17" s="149" t="s">
        <v>360</v>
      </c>
      <c r="B17" s="164" t="s">
        <v>285</v>
      </c>
      <c r="C17" s="163"/>
      <c r="D17" s="163"/>
      <c r="E17" s="163" t="s">
        <v>50</v>
      </c>
      <c r="F17" s="163" t="s">
        <v>51</v>
      </c>
      <c r="G17" s="163" t="s">
        <v>48</v>
      </c>
      <c r="H17" s="162">
        <v>310</v>
      </c>
      <c r="I17" s="162"/>
      <c r="J17" s="162"/>
      <c r="K17" s="149">
        <v>1.25</v>
      </c>
      <c r="L17" s="150">
        <v>1.2</v>
      </c>
      <c r="M17" s="149">
        <v>1.1499999999999999</v>
      </c>
      <c r="N17" s="162">
        <f t="shared" si="0"/>
        <v>387.5</v>
      </c>
      <c r="O17" s="162"/>
      <c r="P17" s="162"/>
      <c r="Q17" s="151">
        <v>400</v>
      </c>
      <c r="R17" s="151"/>
      <c r="S17" s="151"/>
      <c r="T17" s="161" t="s">
        <v>276</v>
      </c>
      <c r="U17" s="216"/>
      <c r="V17" s="217"/>
      <c r="AE17" s="104"/>
      <c r="AF17" s="104"/>
      <c r="AG17" s="104"/>
      <c r="AH17" s="104"/>
      <c r="AI17" s="149">
        <v>1.25</v>
      </c>
      <c r="AJ17" s="150">
        <v>1.2</v>
      </c>
      <c r="AK17" s="149">
        <v>1.1499999999999999</v>
      </c>
      <c r="AL17" s="150">
        <v>1.2858749999999999</v>
      </c>
      <c r="AM17" s="150">
        <v>1.23444</v>
      </c>
      <c r="AN17" s="150">
        <v>1.1830049999999999</v>
      </c>
      <c r="AO17" s="106"/>
      <c r="AP17" s="106"/>
      <c r="AQ17" s="107"/>
      <c r="AR17" s="107"/>
      <c r="AS17" s="107"/>
      <c r="AT17" s="107"/>
      <c r="AU17" s="107"/>
      <c r="AV17" s="107"/>
      <c r="AW17" s="104"/>
      <c r="AX17" s="104"/>
      <c r="AY17" s="104"/>
      <c r="AZ17" s="106"/>
      <c r="BA17" s="106"/>
      <c r="BB17" s="106"/>
      <c r="BC17" s="104"/>
      <c r="BD17" s="104"/>
      <c r="BE17" s="104"/>
      <c r="BF17" s="104"/>
      <c r="BG17" s="104"/>
      <c r="BH17" s="104"/>
      <c r="BI17" s="104"/>
      <c r="BJ17" s="104"/>
      <c r="BK17" s="104"/>
      <c r="BL17" s="108"/>
      <c r="BM17" s="108"/>
    </row>
    <row r="18" spans="1:65" s="59" customFormat="1" ht="47.25">
      <c r="A18" s="149" t="s">
        <v>359</v>
      </c>
      <c r="B18" s="164" t="s">
        <v>285</v>
      </c>
      <c r="C18" s="163"/>
      <c r="D18" s="163"/>
      <c r="E18" s="163" t="s">
        <v>53</v>
      </c>
      <c r="F18" s="163" t="s">
        <v>48</v>
      </c>
      <c r="G18" s="163" t="s">
        <v>44</v>
      </c>
      <c r="H18" s="162">
        <v>310</v>
      </c>
      <c r="I18" s="162"/>
      <c r="J18" s="162"/>
      <c r="K18" s="149">
        <v>1.25</v>
      </c>
      <c r="L18" s="150">
        <v>1.2</v>
      </c>
      <c r="M18" s="149">
        <v>1.1499999999999999</v>
      </c>
      <c r="N18" s="162">
        <f t="shared" si="0"/>
        <v>387.5</v>
      </c>
      <c r="O18" s="162"/>
      <c r="P18" s="162"/>
      <c r="Q18" s="151">
        <v>400</v>
      </c>
      <c r="R18" s="151"/>
      <c r="S18" s="151"/>
      <c r="T18" s="161" t="s">
        <v>276</v>
      </c>
      <c r="U18" s="216"/>
      <c r="V18" s="217"/>
      <c r="AE18" s="104"/>
      <c r="AF18" s="104"/>
      <c r="AG18" s="104"/>
      <c r="AH18" s="104"/>
      <c r="AI18" s="149">
        <v>1.25</v>
      </c>
      <c r="AJ18" s="150">
        <v>1.2</v>
      </c>
      <c r="AK18" s="149">
        <v>1.1499999999999999</v>
      </c>
      <c r="AL18" s="150">
        <v>1.2858749999999999</v>
      </c>
      <c r="AM18" s="150">
        <v>1.23444</v>
      </c>
      <c r="AN18" s="150">
        <v>1.1830049999999999</v>
      </c>
      <c r="AO18" s="106"/>
      <c r="AP18" s="106"/>
      <c r="AQ18" s="107"/>
      <c r="AR18" s="107"/>
      <c r="AS18" s="107"/>
      <c r="AT18" s="107"/>
      <c r="AU18" s="107"/>
      <c r="AV18" s="107"/>
      <c r="AW18" s="104"/>
      <c r="AX18" s="104"/>
      <c r="AY18" s="104"/>
      <c r="AZ18" s="106"/>
      <c r="BA18" s="106"/>
      <c r="BB18" s="106"/>
      <c r="BC18" s="104"/>
      <c r="BD18" s="104"/>
      <c r="BE18" s="104"/>
      <c r="BF18" s="104"/>
      <c r="BG18" s="104"/>
      <c r="BH18" s="104"/>
      <c r="BI18" s="104"/>
      <c r="BJ18" s="104"/>
      <c r="BK18" s="104"/>
      <c r="BL18" s="108"/>
      <c r="BM18" s="108"/>
    </row>
    <row r="19" spans="1:65" s="59" customFormat="1" ht="47.25">
      <c r="A19" s="149" t="s">
        <v>358</v>
      </c>
      <c r="B19" s="164" t="s">
        <v>287</v>
      </c>
      <c r="C19" s="163"/>
      <c r="D19" s="163"/>
      <c r="E19" s="163" t="s">
        <v>65</v>
      </c>
      <c r="F19" s="163" t="s">
        <v>48</v>
      </c>
      <c r="G19" s="163" t="s">
        <v>44</v>
      </c>
      <c r="H19" s="162">
        <v>410</v>
      </c>
      <c r="I19" s="162"/>
      <c r="J19" s="162"/>
      <c r="K19" s="149">
        <v>1.25</v>
      </c>
      <c r="L19" s="150">
        <v>1.2</v>
      </c>
      <c r="M19" s="149">
        <v>1.1499999999999999</v>
      </c>
      <c r="N19" s="162">
        <f t="shared" si="0"/>
        <v>512.5</v>
      </c>
      <c r="O19" s="162"/>
      <c r="P19" s="162"/>
      <c r="Q19" s="151">
        <v>530</v>
      </c>
      <c r="R19" s="151"/>
      <c r="S19" s="151"/>
      <c r="T19" s="161" t="s">
        <v>276</v>
      </c>
      <c r="U19" s="216"/>
      <c r="V19" s="217"/>
      <c r="AE19" s="104"/>
      <c r="AF19" s="104"/>
      <c r="AG19" s="104"/>
      <c r="AH19" s="104"/>
      <c r="AI19" s="149">
        <v>1.25</v>
      </c>
      <c r="AJ19" s="150">
        <v>1.2</v>
      </c>
      <c r="AK19" s="149">
        <v>1.1499999999999999</v>
      </c>
      <c r="AL19" s="150">
        <v>1.2858749999999999</v>
      </c>
      <c r="AM19" s="150">
        <v>1.23444</v>
      </c>
      <c r="AN19" s="150">
        <v>1.1830049999999999</v>
      </c>
      <c r="AO19" s="106"/>
      <c r="AP19" s="106"/>
      <c r="AQ19" s="107"/>
      <c r="AR19" s="107"/>
      <c r="AS19" s="107"/>
      <c r="AT19" s="107"/>
      <c r="AU19" s="107"/>
      <c r="AV19" s="107"/>
      <c r="AW19" s="104"/>
      <c r="AX19" s="104"/>
      <c r="AY19" s="104"/>
      <c r="AZ19" s="106"/>
      <c r="BA19" s="106"/>
      <c r="BB19" s="106"/>
      <c r="BC19" s="104"/>
      <c r="BD19" s="104"/>
      <c r="BE19" s="104"/>
      <c r="BF19" s="104"/>
      <c r="BG19" s="104"/>
      <c r="BH19" s="104"/>
      <c r="BI19" s="104"/>
      <c r="BJ19" s="104"/>
      <c r="BK19" s="104"/>
      <c r="BL19" s="108"/>
      <c r="BM19" s="108"/>
    </row>
    <row r="20" spans="1:65" s="59" customFormat="1" ht="47.25">
      <c r="A20" s="149" t="s">
        <v>357</v>
      </c>
      <c r="B20" s="164" t="s">
        <v>287</v>
      </c>
      <c r="C20" s="163"/>
      <c r="D20" s="163"/>
      <c r="E20" s="163" t="s">
        <v>66</v>
      </c>
      <c r="F20" s="163" t="s">
        <v>49</v>
      </c>
      <c r="G20" s="163" t="s">
        <v>67</v>
      </c>
      <c r="H20" s="162">
        <v>410</v>
      </c>
      <c r="I20" s="162"/>
      <c r="J20" s="162"/>
      <c r="K20" s="149">
        <v>1.25</v>
      </c>
      <c r="L20" s="150">
        <v>1.2</v>
      </c>
      <c r="M20" s="149">
        <v>1.1499999999999999</v>
      </c>
      <c r="N20" s="162">
        <f t="shared" si="0"/>
        <v>512.5</v>
      </c>
      <c r="O20" s="162"/>
      <c r="P20" s="162"/>
      <c r="Q20" s="151">
        <v>530</v>
      </c>
      <c r="R20" s="151"/>
      <c r="S20" s="151"/>
      <c r="T20" s="161" t="s">
        <v>276</v>
      </c>
      <c r="U20" s="216"/>
      <c r="V20" s="217"/>
      <c r="AE20" s="104"/>
      <c r="AF20" s="104"/>
      <c r="AG20" s="104"/>
      <c r="AH20" s="104"/>
      <c r="AI20" s="149">
        <v>1.25</v>
      </c>
      <c r="AJ20" s="150">
        <v>1.2</v>
      </c>
      <c r="AK20" s="149">
        <v>1.1499999999999999</v>
      </c>
      <c r="AL20" s="150">
        <v>1.2858749999999999</v>
      </c>
      <c r="AM20" s="150">
        <v>1.23444</v>
      </c>
      <c r="AN20" s="150">
        <v>1.1830049999999999</v>
      </c>
      <c r="AO20" s="106"/>
      <c r="AP20" s="106"/>
      <c r="AQ20" s="107"/>
      <c r="AR20" s="107"/>
      <c r="AS20" s="107"/>
      <c r="AT20" s="107"/>
      <c r="AU20" s="107"/>
      <c r="AV20" s="107"/>
      <c r="AW20" s="104"/>
      <c r="AX20" s="104"/>
      <c r="AY20" s="104"/>
      <c r="AZ20" s="106"/>
      <c r="BA20" s="106"/>
      <c r="BB20" s="106"/>
      <c r="BC20" s="104"/>
      <c r="BD20" s="104"/>
      <c r="BE20" s="104"/>
      <c r="BF20" s="104"/>
      <c r="BG20" s="104"/>
      <c r="BH20" s="104"/>
      <c r="BI20" s="104"/>
      <c r="BJ20" s="104"/>
      <c r="BK20" s="104"/>
      <c r="BL20" s="108"/>
      <c r="BM20" s="108"/>
    </row>
    <row r="21" spans="1:65" s="59" customFormat="1" ht="47.25">
      <c r="A21" s="149" t="s">
        <v>356</v>
      </c>
      <c r="B21" s="164" t="s">
        <v>287</v>
      </c>
      <c r="C21" s="163"/>
      <c r="D21" s="163"/>
      <c r="E21" s="163" t="s">
        <v>68</v>
      </c>
      <c r="F21" s="163" t="s">
        <v>49</v>
      </c>
      <c r="G21" s="163" t="s">
        <v>67</v>
      </c>
      <c r="H21" s="162">
        <v>410</v>
      </c>
      <c r="I21" s="162"/>
      <c r="J21" s="162"/>
      <c r="K21" s="149">
        <v>1.25</v>
      </c>
      <c r="L21" s="150">
        <v>1.2</v>
      </c>
      <c r="M21" s="149">
        <v>1.1499999999999999</v>
      </c>
      <c r="N21" s="162">
        <f t="shared" si="0"/>
        <v>512.5</v>
      </c>
      <c r="O21" s="162"/>
      <c r="P21" s="162"/>
      <c r="Q21" s="151">
        <v>530</v>
      </c>
      <c r="R21" s="151"/>
      <c r="S21" s="151"/>
      <c r="T21" s="161" t="s">
        <v>276</v>
      </c>
      <c r="U21" s="216"/>
      <c r="V21" s="217"/>
      <c r="AE21" s="104"/>
      <c r="AF21" s="104"/>
      <c r="AG21" s="104"/>
      <c r="AH21" s="104"/>
      <c r="AI21" s="149">
        <v>1.25</v>
      </c>
      <c r="AJ21" s="150">
        <v>1.2</v>
      </c>
      <c r="AK21" s="149">
        <v>1.1499999999999999</v>
      </c>
      <c r="AL21" s="150">
        <v>1.2858749999999999</v>
      </c>
      <c r="AM21" s="150">
        <v>1.23444</v>
      </c>
      <c r="AN21" s="150">
        <v>1.1830049999999999</v>
      </c>
      <c r="AO21" s="106"/>
      <c r="AP21" s="106"/>
      <c r="AQ21" s="107"/>
      <c r="AR21" s="107"/>
      <c r="AS21" s="107"/>
      <c r="AT21" s="107"/>
      <c r="AU21" s="107"/>
      <c r="AV21" s="107"/>
      <c r="AW21" s="104"/>
      <c r="AX21" s="104"/>
      <c r="AY21" s="104"/>
      <c r="AZ21" s="106"/>
      <c r="BA21" s="106"/>
      <c r="BB21" s="106"/>
      <c r="BC21" s="104"/>
      <c r="BD21" s="104"/>
      <c r="BE21" s="104"/>
      <c r="BF21" s="104"/>
      <c r="BG21" s="104"/>
      <c r="BH21" s="104"/>
      <c r="BI21" s="104"/>
      <c r="BJ21" s="104"/>
      <c r="BK21" s="104"/>
      <c r="BL21" s="108"/>
      <c r="BM21" s="108"/>
    </row>
    <row r="22" spans="1:65" s="59" customFormat="1" ht="47.25">
      <c r="A22" s="149" t="s">
        <v>355</v>
      </c>
      <c r="B22" s="164" t="s">
        <v>285</v>
      </c>
      <c r="C22" s="163"/>
      <c r="D22" s="163"/>
      <c r="E22" s="163" t="s">
        <v>69</v>
      </c>
      <c r="F22" s="163" t="s">
        <v>51</v>
      </c>
      <c r="G22" s="163" t="s">
        <v>70</v>
      </c>
      <c r="H22" s="162">
        <v>310</v>
      </c>
      <c r="I22" s="162"/>
      <c r="J22" s="162"/>
      <c r="K22" s="149">
        <v>1.25</v>
      </c>
      <c r="L22" s="150">
        <v>1.2</v>
      </c>
      <c r="M22" s="149">
        <v>1.1499999999999999</v>
      </c>
      <c r="N22" s="162">
        <f t="shared" si="0"/>
        <v>387.5</v>
      </c>
      <c r="O22" s="162"/>
      <c r="P22" s="162"/>
      <c r="Q22" s="151">
        <v>400</v>
      </c>
      <c r="R22" s="151"/>
      <c r="S22" s="151"/>
      <c r="T22" s="161" t="s">
        <v>276</v>
      </c>
      <c r="U22" s="216"/>
      <c r="V22" s="217"/>
      <c r="AE22" s="104"/>
      <c r="AF22" s="104"/>
      <c r="AG22" s="104"/>
      <c r="AH22" s="104"/>
      <c r="AI22" s="149">
        <v>1.25</v>
      </c>
      <c r="AJ22" s="150">
        <v>1.2</v>
      </c>
      <c r="AK22" s="149">
        <v>1.1499999999999999</v>
      </c>
      <c r="AL22" s="150">
        <v>1.2858749999999999</v>
      </c>
      <c r="AM22" s="150">
        <v>1.23444</v>
      </c>
      <c r="AN22" s="150">
        <v>1.1830049999999999</v>
      </c>
      <c r="AO22" s="106"/>
      <c r="AP22" s="106"/>
      <c r="AQ22" s="107"/>
      <c r="AR22" s="107"/>
      <c r="AS22" s="107"/>
      <c r="AT22" s="107"/>
      <c r="AU22" s="107"/>
      <c r="AV22" s="107"/>
      <c r="AW22" s="104"/>
      <c r="AX22" s="104"/>
      <c r="AY22" s="104"/>
      <c r="AZ22" s="106"/>
      <c r="BA22" s="106"/>
      <c r="BB22" s="106"/>
      <c r="BC22" s="104"/>
      <c r="BD22" s="104"/>
      <c r="BE22" s="104"/>
      <c r="BF22" s="104"/>
      <c r="BG22" s="104"/>
      <c r="BH22" s="104"/>
      <c r="BI22" s="104"/>
      <c r="BJ22" s="104"/>
      <c r="BK22" s="104"/>
      <c r="BL22" s="108"/>
      <c r="BM22" s="108"/>
    </row>
    <row r="23" spans="1:65" s="26" customFormat="1" ht="15.75">
      <c r="B23" s="27"/>
      <c r="C23" s="168"/>
      <c r="D23" s="168"/>
      <c r="E23" s="156"/>
      <c r="F23" s="156"/>
      <c r="G23" s="156"/>
      <c r="H23" s="156"/>
      <c r="I23" s="156"/>
      <c r="J23" s="156"/>
      <c r="K23" s="156"/>
      <c r="L23" s="156"/>
      <c r="M23" s="156"/>
      <c r="N23" s="156"/>
      <c r="O23" s="156"/>
      <c r="P23" s="156"/>
      <c r="Q23" s="156"/>
    </row>
    <row r="24" spans="1:65" s="26" customFormat="1" ht="15.75">
      <c r="B24" s="27"/>
      <c r="C24" s="168"/>
      <c r="D24" s="168"/>
      <c r="E24" s="156"/>
      <c r="F24" s="156"/>
      <c r="G24" s="156"/>
      <c r="H24" s="156"/>
      <c r="I24" s="156"/>
      <c r="J24" s="156"/>
      <c r="K24" s="156"/>
      <c r="L24" s="156"/>
      <c r="M24" s="156"/>
      <c r="N24" s="156"/>
      <c r="O24" s="156"/>
      <c r="P24" s="156"/>
      <c r="Q24" s="156"/>
    </row>
    <row r="25" spans="1:65" s="26" customFormat="1" ht="15.75">
      <c r="B25" s="27"/>
      <c r="C25" s="168"/>
      <c r="D25" s="168"/>
      <c r="E25" s="156"/>
      <c r="F25" s="156"/>
      <c r="G25" s="156"/>
      <c r="H25" s="156"/>
      <c r="I25" s="156"/>
      <c r="J25" s="156"/>
      <c r="K25" s="156"/>
      <c r="L25" s="156"/>
      <c r="M25" s="156"/>
      <c r="N25" s="156"/>
      <c r="O25" s="156"/>
      <c r="P25" s="156"/>
      <c r="Q25" s="156"/>
    </row>
    <row r="26" spans="1:65" s="26" customFormat="1" ht="15.75">
      <c r="B26" s="27"/>
      <c r="C26" s="168"/>
      <c r="D26" s="168"/>
      <c r="E26" s="156"/>
      <c r="F26" s="156"/>
      <c r="G26" s="156"/>
      <c r="H26" s="156"/>
      <c r="I26" s="156"/>
      <c r="J26" s="156"/>
      <c r="K26" s="156"/>
      <c r="L26" s="156"/>
      <c r="M26" s="156"/>
      <c r="N26" s="156"/>
      <c r="O26" s="156"/>
      <c r="P26" s="156"/>
      <c r="Q26" s="156"/>
    </row>
    <row r="27" spans="1:65" s="26" customFormat="1" ht="15.75">
      <c r="B27" s="27"/>
      <c r="C27" s="168"/>
      <c r="D27" s="168"/>
      <c r="E27" s="156"/>
      <c r="F27" s="156"/>
      <c r="G27" s="156"/>
      <c r="H27" s="156"/>
      <c r="I27" s="156"/>
      <c r="J27" s="156"/>
      <c r="K27" s="156"/>
      <c r="L27" s="156"/>
      <c r="M27" s="156"/>
      <c r="N27" s="156"/>
      <c r="O27" s="156"/>
      <c r="P27" s="156"/>
      <c r="Q27" s="156"/>
    </row>
    <row r="28" spans="1:65" s="26" customFormat="1" ht="15.75">
      <c r="B28" s="27"/>
      <c r="C28" s="168"/>
      <c r="D28" s="168"/>
      <c r="E28" s="156"/>
      <c r="F28" s="156"/>
      <c r="G28" s="156"/>
      <c r="H28" s="156"/>
      <c r="I28" s="156"/>
      <c r="J28" s="156"/>
      <c r="K28" s="156"/>
      <c r="L28" s="156"/>
      <c r="M28" s="156"/>
      <c r="N28" s="156"/>
      <c r="O28" s="156"/>
      <c r="P28" s="156"/>
      <c r="Q28" s="156"/>
    </row>
    <row r="29" spans="1:65" s="26" customFormat="1" ht="15.75">
      <c r="B29" s="27"/>
      <c r="C29" s="168"/>
      <c r="D29" s="168"/>
      <c r="E29" s="156"/>
      <c r="F29" s="156"/>
      <c r="G29" s="156"/>
      <c r="H29" s="156"/>
      <c r="I29" s="156"/>
      <c r="J29" s="156"/>
      <c r="K29" s="156"/>
      <c r="L29" s="156"/>
      <c r="M29" s="156"/>
      <c r="N29" s="156"/>
      <c r="O29" s="156"/>
      <c r="P29" s="156"/>
      <c r="Q29" s="156"/>
    </row>
    <row r="30" spans="1:65" s="26" customFormat="1" ht="15.75">
      <c r="B30" s="27"/>
      <c r="C30" s="168"/>
      <c r="D30" s="168"/>
      <c r="E30" s="156"/>
      <c r="F30" s="156"/>
      <c r="G30" s="156"/>
      <c r="H30" s="156"/>
      <c r="I30" s="156"/>
      <c r="J30" s="156"/>
      <c r="K30" s="156"/>
      <c r="L30" s="156"/>
      <c r="M30" s="156"/>
      <c r="N30" s="156"/>
      <c r="O30" s="156"/>
      <c r="P30" s="156"/>
      <c r="Q30" s="156"/>
    </row>
    <row r="31" spans="1:65" s="26" customFormat="1" ht="15.75">
      <c r="B31" s="27"/>
      <c r="C31" s="168"/>
      <c r="D31" s="168"/>
      <c r="E31" s="156"/>
      <c r="F31" s="156"/>
      <c r="G31" s="156"/>
      <c r="H31" s="156"/>
      <c r="I31" s="156"/>
      <c r="J31" s="156"/>
      <c r="K31" s="156"/>
      <c r="L31" s="156"/>
      <c r="M31" s="156"/>
      <c r="N31" s="156"/>
      <c r="O31" s="156"/>
      <c r="P31" s="156"/>
      <c r="Q31" s="156"/>
    </row>
    <row r="32" spans="1:65" s="26" customFormat="1" ht="15.75">
      <c r="B32" s="27"/>
      <c r="C32" s="168"/>
      <c r="D32" s="168"/>
      <c r="E32" s="156"/>
      <c r="F32" s="156"/>
      <c r="G32" s="156"/>
      <c r="H32" s="156"/>
      <c r="I32" s="156"/>
      <c r="J32" s="156"/>
      <c r="K32" s="156"/>
      <c r="L32" s="156"/>
      <c r="M32" s="156"/>
      <c r="N32" s="156"/>
      <c r="O32" s="156"/>
      <c r="P32" s="156"/>
      <c r="Q32" s="156"/>
    </row>
    <row r="33" spans="2:17" s="26" customFormat="1" ht="15.75">
      <c r="B33" s="27"/>
      <c r="C33" s="168"/>
      <c r="D33" s="168"/>
      <c r="E33" s="156"/>
      <c r="F33" s="156"/>
      <c r="G33" s="156"/>
      <c r="H33" s="156"/>
      <c r="I33" s="156"/>
      <c r="J33" s="156"/>
      <c r="K33" s="156"/>
      <c r="L33" s="156"/>
      <c r="M33" s="156"/>
      <c r="N33" s="156"/>
      <c r="O33" s="156"/>
      <c r="P33" s="156"/>
      <c r="Q33" s="156"/>
    </row>
    <row r="34" spans="2:17" s="26" customFormat="1" ht="15.75">
      <c r="B34" s="27"/>
      <c r="C34" s="168"/>
      <c r="D34" s="168"/>
      <c r="E34" s="156"/>
      <c r="F34" s="156"/>
      <c r="G34" s="156"/>
      <c r="H34" s="156"/>
      <c r="I34" s="156"/>
      <c r="J34" s="156"/>
      <c r="K34" s="156"/>
      <c r="L34" s="156"/>
      <c r="M34" s="156"/>
      <c r="N34" s="156"/>
      <c r="O34" s="156"/>
      <c r="P34" s="156"/>
      <c r="Q34" s="156"/>
    </row>
    <row r="35" spans="2:17" s="26" customFormat="1" ht="15.75">
      <c r="B35" s="27"/>
      <c r="C35" s="168"/>
      <c r="D35" s="168"/>
      <c r="E35" s="156"/>
      <c r="F35" s="156"/>
      <c r="G35" s="156"/>
      <c r="H35" s="156"/>
      <c r="I35" s="156"/>
      <c r="J35" s="156"/>
      <c r="K35" s="156"/>
      <c r="L35" s="156"/>
      <c r="M35" s="156"/>
      <c r="N35" s="156"/>
      <c r="O35" s="156"/>
      <c r="P35" s="156"/>
      <c r="Q35" s="156"/>
    </row>
    <row r="36" spans="2:17" s="26" customFormat="1" ht="15.75">
      <c r="B36" s="27"/>
      <c r="C36" s="168"/>
      <c r="D36" s="168"/>
      <c r="E36" s="156"/>
      <c r="F36" s="156"/>
      <c r="G36" s="156"/>
      <c r="H36" s="156"/>
      <c r="I36" s="156"/>
      <c r="J36" s="156"/>
      <c r="K36" s="156"/>
      <c r="L36" s="156"/>
      <c r="M36" s="156"/>
      <c r="N36" s="156"/>
      <c r="O36" s="156"/>
      <c r="P36" s="156"/>
      <c r="Q36" s="156"/>
    </row>
    <row r="37" spans="2:17" s="26" customFormat="1" ht="15.75">
      <c r="B37" s="27"/>
      <c r="C37" s="168"/>
      <c r="D37" s="168"/>
      <c r="E37" s="156"/>
      <c r="F37" s="156"/>
      <c r="G37" s="156"/>
      <c r="H37" s="156"/>
      <c r="I37" s="156"/>
      <c r="J37" s="156"/>
      <c r="K37" s="156"/>
      <c r="L37" s="156"/>
      <c r="M37" s="156"/>
      <c r="N37" s="156"/>
      <c r="O37" s="156"/>
      <c r="P37" s="156"/>
      <c r="Q37" s="156"/>
    </row>
    <row r="38" spans="2:17" s="26" customFormat="1" ht="15.75">
      <c r="B38" s="27"/>
      <c r="C38" s="168"/>
      <c r="D38" s="168"/>
      <c r="E38" s="156"/>
      <c r="F38" s="156"/>
      <c r="G38" s="156"/>
      <c r="H38" s="156"/>
      <c r="I38" s="156"/>
      <c r="J38" s="156"/>
      <c r="K38" s="156"/>
      <c r="L38" s="156"/>
      <c r="M38" s="156"/>
      <c r="N38" s="156"/>
      <c r="O38" s="156"/>
      <c r="P38" s="156"/>
      <c r="Q38" s="156"/>
    </row>
    <row r="39" spans="2:17" s="26" customFormat="1" ht="15.75">
      <c r="B39" s="27"/>
      <c r="C39" s="168"/>
      <c r="D39" s="168"/>
      <c r="E39" s="156"/>
      <c r="F39" s="156"/>
      <c r="G39" s="156"/>
      <c r="H39" s="156"/>
      <c r="I39" s="156"/>
      <c r="J39" s="156"/>
      <c r="K39" s="156"/>
      <c r="L39" s="156"/>
      <c r="M39" s="156"/>
      <c r="N39" s="156"/>
      <c r="O39" s="156"/>
      <c r="P39" s="156"/>
      <c r="Q39" s="156"/>
    </row>
    <row r="40" spans="2:17" s="26" customFormat="1" ht="15.75">
      <c r="B40" s="27"/>
      <c r="C40" s="168"/>
      <c r="D40" s="168"/>
      <c r="E40" s="156"/>
      <c r="F40" s="156"/>
      <c r="G40" s="156"/>
      <c r="H40" s="156"/>
      <c r="I40" s="156"/>
      <c r="J40" s="156"/>
      <c r="K40" s="156"/>
      <c r="L40" s="156"/>
      <c r="M40" s="156"/>
      <c r="N40" s="156"/>
      <c r="O40" s="156"/>
      <c r="P40" s="156"/>
      <c r="Q40" s="156"/>
    </row>
    <row r="41" spans="2:17" s="26" customFormat="1" ht="15.75">
      <c r="B41" s="27"/>
      <c r="C41" s="168"/>
      <c r="D41" s="168"/>
      <c r="E41" s="156"/>
      <c r="F41" s="156"/>
      <c r="G41" s="156"/>
      <c r="H41" s="156"/>
      <c r="I41" s="156"/>
      <c r="J41" s="156"/>
      <c r="K41" s="156"/>
      <c r="L41" s="156"/>
      <c r="M41" s="156"/>
      <c r="N41" s="156"/>
      <c r="O41" s="156"/>
      <c r="P41" s="156"/>
      <c r="Q41" s="156"/>
    </row>
    <row r="42" spans="2:17" s="26" customFormat="1" ht="15.75">
      <c r="B42" s="27"/>
      <c r="C42" s="168"/>
      <c r="D42" s="168"/>
      <c r="E42" s="156"/>
      <c r="F42" s="156"/>
      <c r="G42" s="156"/>
      <c r="H42" s="156"/>
      <c r="I42" s="156"/>
      <c r="J42" s="156"/>
      <c r="K42" s="156"/>
      <c r="L42" s="156"/>
      <c r="M42" s="156"/>
      <c r="N42" s="156"/>
      <c r="O42" s="156"/>
      <c r="P42" s="156"/>
      <c r="Q42" s="156"/>
    </row>
    <row r="43" spans="2:17" s="26" customFormat="1" ht="15.75">
      <c r="B43" s="27"/>
      <c r="C43" s="168"/>
      <c r="D43" s="168"/>
      <c r="E43" s="156"/>
      <c r="F43" s="156"/>
      <c r="G43" s="156"/>
      <c r="H43" s="156"/>
      <c r="I43" s="156"/>
      <c r="J43" s="156"/>
      <c r="K43" s="156"/>
      <c r="L43" s="156"/>
      <c r="M43" s="156"/>
      <c r="N43" s="156"/>
      <c r="O43" s="156"/>
      <c r="P43" s="156"/>
      <c r="Q43" s="156"/>
    </row>
    <row r="44" spans="2:17" s="26" customFormat="1" ht="15.75">
      <c r="B44" s="27"/>
      <c r="C44" s="168"/>
      <c r="D44" s="168"/>
      <c r="E44" s="156"/>
      <c r="F44" s="156"/>
      <c r="G44" s="156"/>
      <c r="H44" s="156"/>
      <c r="I44" s="156"/>
      <c r="J44" s="156"/>
      <c r="K44" s="156"/>
      <c r="L44" s="156"/>
      <c r="M44" s="156"/>
      <c r="N44" s="156"/>
      <c r="O44" s="156"/>
      <c r="P44" s="156"/>
      <c r="Q44" s="156"/>
    </row>
    <row r="45" spans="2:17" s="26" customFormat="1" ht="15.75">
      <c r="B45" s="27"/>
      <c r="C45" s="168"/>
      <c r="D45" s="168"/>
      <c r="E45" s="156"/>
      <c r="F45" s="156"/>
      <c r="G45" s="156"/>
      <c r="H45" s="156"/>
      <c r="I45" s="156"/>
      <c r="J45" s="156"/>
      <c r="K45" s="156"/>
      <c r="L45" s="156"/>
      <c r="M45" s="156"/>
      <c r="N45" s="156"/>
      <c r="O45" s="156"/>
      <c r="P45" s="156"/>
      <c r="Q45" s="156"/>
    </row>
    <row r="46" spans="2:17" s="26" customFormat="1" ht="15.75">
      <c r="B46" s="27"/>
      <c r="C46" s="168"/>
      <c r="D46" s="168"/>
      <c r="E46" s="156"/>
      <c r="F46" s="156"/>
      <c r="G46" s="156"/>
      <c r="H46" s="156"/>
      <c r="I46" s="156"/>
      <c r="J46" s="156"/>
      <c r="K46" s="156"/>
      <c r="L46" s="156"/>
      <c r="M46" s="156"/>
      <c r="N46" s="156"/>
      <c r="O46" s="156"/>
      <c r="P46" s="156"/>
      <c r="Q46" s="156"/>
    </row>
    <row r="47" spans="2:17" s="26" customFormat="1" ht="15.75">
      <c r="B47" s="27"/>
      <c r="C47" s="168"/>
      <c r="D47" s="168"/>
      <c r="E47" s="156"/>
      <c r="F47" s="156"/>
      <c r="G47" s="156"/>
      <c r="H47" s="156"/>
      <c r="I47" s="156"/>
      <c r="J47" s="156"/>
      <c r="K47" s="156"/>
      <c r="L47" s="156"/>
      <c r="M47" s="156"/>
      <c r="N47" s="156"/>
      <c r="O47" s="156"/>
      <c r="P47" s="156"/>
      <c r="Q47" s="156"/>
    </row>
    <row r="48" spans="2:17" s="26" customFormat="1" ht="15.75">
      <c r="B48" s="27"/>
      <c r="C48" s="168"/>
      <c r="D48" s="168"/>
      <c r="E48" s="156"/>
      <c r="F48" s="156"/>
      <c r="G48" s="156"/>
      <c r="H48" s="156"/>
      <c r="I48" s="156"/>
      <c r="J48" s="156"/>
      <c r="K48" s="156"/>
      <c r="L48" s="156"/>
      <c r="M48" s="156"/>
      <c r="N48" s="156"/>
      <c r="O48" s="156"/>
      <c r="P48" s="156"/>
      <c r="Q48" s="156"/>
    </row>
    <row r="49" spans="2:17" s="26" customFormat="1" ht="15.75">
      <c r="B49" s="27"/>
      <c r="C49" s="168"/>
      <c r="D49" s="168"/>
      <c r="E49" s="156"/>
      <c r="F49" s="156"/>
      <c r="G49" s="156"/>
      <c r="H49" s="156"/>
      <c r="I49" s="156"/>
      <c r="J49" s="156"/>
      <c r="K49" s="156"/>
      <c r="L49" s="156"/>
      <c r="M49" s="156"/>
      <c r="N49" s="156"/>
      <c r="O49" s="156"/>
      <c r="P49" s="156"/>
      <c r="Q49" s="156"/>
    </row>
    <row r="50" spans="2:17" s="26" customFormat="1" ht="15.75">
      <c r="B50" s="27"/>
      <c r="C50" s="168"/>
      <c r="D50" s="168"/>
      <c r="E50" s="156"/>
      <c r="F50" s="156"/>
      <c r="G50" s="156"/>
      <c r="H50" s="156"/>
      <c r="I50" s="156"/>
      <c r="J50" s="156"/>
      <c r="K50" s="156"/>
      <c r="L50" s="156"/>
      <c r="M50" s="156"/>
      <c r="N50" s="156"/>
      <c r="O50" s="156"/>
      <c r="P50" s="156"/>
      <c r="Q50" s="156"/>
    </row>
    <row r="51" spans="2:17" s="26" customFormat="1" ht="15.75">
      <c r="B51" s="27"/>
      <c r="C51" s="168"/>
      <c r="D51" s="168"/>
      <c r="E51" s="156"/>
      <c r="F51" s="156"/>
      <c r="G51" s="156"/>
      <c r="H51" s="156"/>
      <c r="I51" s="156"/>
      <c r="J51" s="156"/>
      <c r="K51" s="156"/>
      <c r="L51" s="156"/>
      <c r="M51" s="156"/>
      <c r="N51" s="156"/>
      <c r="O51" s="156"/>
      <c r="P51" s="156"/>
      <c r="Q51" s="156"/>
    </row>
    <row r="52" spans="2:17" s="26" customFormat="1" ht="15.75">
      <c r="B52" s="27"/>
      <c r="C52" s="168"/>
      <c r="D52" s="168"/>
      <c r="E52" s="156"/>
      <c r="F52" s="156"/>
      <c r="G52" s="156"/>
      <c r="H52" s="156"/>
      <c r="I52" s="156"/>
      <c r="J52" s="156"/>
      <c r="K52" s="156"/>
      <c r="L52" s="156"/>
      <c r="M52" s="156"/>
      <c r="N52" s="156"/>
      <c r="O52" s="156"/>
      <c r="P52" s="156"/>
      <c r="Q52" s="156"/>
    </row>
    <row r="53" spans="2:17" s="26" customFormat="1" ht="15.75">
      <c r="B53" s="27"/>
      <c r="C53" s="168"/>
      <c r="D53" s="168"/>
      <c r="E53" s="156"/>
      <c r="F53" s="156"/>
      <c r="G53" s="156"/>
      <c r="H53" s="156"/>
      <c r="I53" s="156"/>
      <c r="J53" s="156"/>
      <c r="K53" s="156"/>
      <c r="L53" s="156"/>
      <c r="M53" s="156"/>
      <c r="N53" s="156"/>
      <c r="O53" s="156"/>
      <c r="P53" s="156"/>
      <c r="Q53" s="156"/>
    </row>
    <row r="54" spans="2:17" s="26" customFormat="1" ht="15.75">
      <c r="B54" s="27"/>
      <c r="C54" s="168"/>
      <c r="D54" s="168"/>
      <c r="E54" s="156"/>
      <c r="F54" s="156"/>
      <c r="G54" s="156"/>
      <c r="H54" s="156"/>
      <c r="I54" s="156"/>
      <c r="J54" s="156"/>
      <c r="K54" s="156"/>
      <c r="L54" s="156"/>
      <c r="M54" s="156"/>
      <c r="N54" s="156"/>
      <c r="O54" s="156"/>
      <c r="P54" s="156"/>
      <c r="Q54" s="156"/>
    </row>
    <row r="55" spans="2:17" s="26" customFormat="1" ht="15.75">
      <c r="B55" s="27"/>
      <c r="C55" s="168"/>
      <c r="D55" s="168"/>
      <c r="E55" s="156"/>
      <c r="F55" s="156"/>
      <c r="G55" s="156"/>
      <c r="H55" s="156"/>
      <c r="I55" s="156"/>
      <c r="J55" s="156"/>
      <c r="K55" s="156"/>
      <c r="L55" s="156"/>
      <c r="M55" s="156"/>
      <c r="N55" s="156"/>
      <c r="O55" s="156"/>
      <c r="P55" s="156"/>
      <c r="Q55" s="156"/>
    </row>
    <row r="56" spans="2:17" s="26" customFormat="1" ht="15.75">
      <c r="B56" s="27"/>
      <c r="C56" s="168"/>
      <c r="D56" s="168"/>
      <c r="E56" s="156"/>
      <c r="F56" s="156"/>
      <c r="G56" s="156"/>
      <c r="H56" s="156"/>
      <c r="I56" s="156"/>
      <c r="J56" s="156"/>
      <c r="K56" s="156"/>
      <c r="L56" s="156"/>
      <c r="M56" s="156"/>
      <c r="N56" s="156"/>
      <c r="O56" s="156"/>
      <c r="P56" s="156"/>
      <c r="Q56" s="156"/>
    </row>
    <row r="57" spans="2:17" s="26" customFormat="1" ht="15.75">
      <c r="B57" s="27"/>
      <c r="C57" s="168"/>
      <c r="D57" s="168"/>
      <c r="E57" s="156"/>
      <c r="F57" s="156"/>
      <c r="G57" s="156"/>
      <c r="H57" s="156"/>
      <c r="I57" s="156"/>
      <c r="J57" s="156"/>
      <c r="K57" s="156"/>
      <c r="L57" s="156"/>
      <c r="M57" s="156"/>
      <c r="N57" s="156"/>
      <c r="O57" s="156"/>
      <c r="P57" s="156"/>
      <c r="Q57" s="156"/>
    </row>
    <row r="58" spans="2:17" s="26" customFormat="1" ht="15.75">
      <c r="B58" s="27"/>
      <c r="C58" s="168"/>
      <c r="D58" s="168"/>
      <c r="E58" s="156"/>
      <c r="F58" s="156"/>
      <c r="G58" s="156"/>
      <c r="H58" s="156"/>
      <c r="I58" s="156"/>
      <c r="J58" s="156"/>
      <c r="K58" s="156"/>
      <c r="L58" s="156"/>
      <c r="M58" s="156"/>
      <c r="N58" s="156"/>
      <c r="O58" s="156"/>
      <c r="P58" s="156"/>
      <c r="Q58" s="156"/>
    </row>
    <row r="59" spans="2:17" s="26" customFormat="1" ht="15.75">
      <c r="B59" s="27"/>
      <c r="C59" s="168"/>
      <c r="D59" s="168"/>
      <c r="E59" s="156"/>
      <c r="F59" s="156"/>
      <c r="G59" s="156"/>
      <c r="H59" s="156"/>
      <c r="I59" s="156"/>
      <c r="J59" s="156"/>
      <c r="K59" s="156"/>
      <c r="L59" s="156"/>
      <c r="M59" s="156"/>
      <c r="N59" s="156"/>
      <c r="O59" s="156"/>
      <c r="P59" s="156"/>
      <c r="Q59" s="156"/>
    </row>
    <row r="60" spans="2:17" s="26" customFormat="1" ht="15.75">
      <c r="B60" s="27"/>
      <c r="C60" s="168"/>
      <c r="D60" s="168"/>
      <c r="E60" s="156"/>
      <c r="F60" s="156"/>
      <c r="G60" s="156"/>
      <c r="H60" s="156"/>
      <c r="I60" s="156"/>
      <c r="J60" s="156"/>
      <c r="K60" s="156"/>
      <c r="L60" s="156"/>
      <c r="M60" s="156"/>
      <c r="N60" s="156"/>
      <c r="O60" s="156"/>
      <c r="P60" s="156"/>
      <c r="Q60" s="156"/>
    </row>
    <row r="61" spans="2:17" s="26" customFormat="1" ht="15.75">
      <c r="B61" s="27"/>
      <c r="C61" s="168"/>
      <c r="D61" s="168"/>
      <c r="E61" s="156"/>
      <c r="F61" s="156"/>
      <c r="G61" s="156"/>
      <c r="H61" s="156"/>
      <c r="I61" s="156"/>
      <c r="J61" s="156"/>
      <c r="K61" s="156"/>
      <c r="L61" s="156"/>
      <c r="M61" s="156"/>
      <c r="N61" s="156"/>
      <c r="O61" s="156"/>
      <c r="P61" s="156"/>
      <c r="Q61" s="156"/>
    </row>
    <row r="62" spans="2:17" s="26" customFormat="1" ht="15.75">
      <c r="B62" s="27"/>
      <c r="C62" s="168"/>
      <c r="D62" s="168"/>
      <c r="E62" s="156"/>
      <c r="F62" s="156"/>
      <c r="G62" s="156"/>
      <c r="H62" s="156"/>
      <c r="I62" s="156"/>
      <c r="J62" s="156"/>
      <c r="K62" s="156"/>
      <c r="L62" s="156"/>
      <c r="M62" s="156"/>
      <c r="N62" s="156"/>
      <c r="O62" s="156"/>
      <c r="P62" s="156"/>
      <c r="Q62" s="156"/>
    </row>
    <row r="63" spans="2:17" s="26" customFormat="1" ht="15.75">
      <c r="B63" s="27"/>
      <c r="C63" s="168"/>
      <c r="D63" s="168"/>
      <c r="E63" s="156"/>
      <c r="F63" s="156"/>
      <c r="G63" s="156"/>
      <c r="H63" s="156"/>
      <c r="I63" s="156"/>
      <c r="J63" s="156"/>
      <c r="K63" s="156"/>
      <c r="L63" s="156"/>
      <c r="M63" s="156"/>
      <c r="N63" s="156"/>
      <c r="O63" s="156"/>
      <c r="P63" s="156"/>
      <c r="Q63" s="156"/>
    </row>
    <row r="64" spans="2:17" s="26" customFormat="1" ht="15.75">
      <c r="B64" s="27"/>
      <c r="C64" s="168"/>
      <c r="D64" s="168"/>
      <c r="E64" s="156"/>
      <c r="F64" s="156"/>
      <c r="G64" s="156"/>
      <c r="H64" s="156"/>
      <c r="I64" s="156"/>
      <c r="J64" s="156"/>
      <c r="K64" s="156"/>
      <c r="L64" s="156"/>
      <c r="M64" s="156"/>
      <c r="N64" s="156"/>
      <c r="O64" s="156"/>
      <c r="P64" s="156"/>
      <c r="Q64" s="156"/>
    </row>
    <row r="65" spans="2:17" s="26" customFormat="1" ht="15.75">
      <c r="B65" s="27"/>
      <c r="C65" s="168"/>
      <c r="D65" s="168"/>
      <c r="E65" s="156"/>
      <c r="F65" s="156"/>
      <c r="G65" s="156"/>
      <c r="H65" s="156"/>
      <c r="I65" s="156"/>
      <c r="J65" s="156"/>
      <c r="K65" s="156"/>
      <c r="L65" s="156"/>
      <c r="M65" s="156"/>
      <c r="N65" s="156"/>
      <c r="O65" s="156"/>
      <c r="P65" s="156"/>
      <c r="Q65" s="156"/>
    </row>
    <row r="66" spans="2:17" s="26" customFormat="1" ht="15.75">
      <c r="B66" s="27"/>
      <c r="C66" s="168"/>
      <c r="D66" s="168"/>
      <c r="E66" s="156"/>
      <c r="F66" s="156"/>
      <c r="G66" s="156"/>
      <c r="H66" s="156"/>
      <c r="I66" s="156"/>
      <c r="J66" s="156"/>
      <c r="K66" s="156"/>
      <c r="L66" s="156"/>
      <c r="M66" s="156"/>
      <c r="N66" s="156"/>
      <c r="O66" s="156"/>
      <c r="P66" s="156"/>
      <c r="Q66" s="156"/>
    </row>
    <row r="67" spans="2:17" s="26" customFormat="1" ht="15.75">
      <c r="B67" s="27"/>
      <c r="C67" s="168"/>
      <c r="D67" s="168"/>
      <c r="E67" s="156"/>
      <c r="F67" s="156"/>
      <c r="G67" s="156"/>
      <c r="H67" s="156"/>
      <c r="I67" s="156"/>
      <c r="J67" s="156"/>
      <c r="K67" s="156"/>
      <c r="L67" s="156"/>
      <c r="M67" s="156"/>
      <c r="N67" s="156"/>
      <c r="O67" s="156"/>
      <c r="P67" s="156"/>
      <c r="Q67" s="156"/>
    </row>
    <row r="68" spans="2:17" s="26" customFormat="1" ht="15.75">
      <c r="B68" s="27"/>
      <c r="C68" s="168"/>
      <c r="D68" s="168"/>
      <c r="E68" s="156"/>
      <c r="F68" s="156"/>
      <c r="G68" s="156"/>
      <c r="H68" s="156"/>
      <c r="I68" s="156"/>
      <c r="J68" s="156"/>
      <c r="K68" s="156"/>
      <c r="L68" s="156"/>
      <c r="M68" s="156"/>
      <c r="N68" s="156"/>
      <c r="O68" s="156"/>
      <c r="P68" s="156"/>
      <c r="Q68" s="156"/>
    </row>
    <row r="69" spans="2:17" s="26" customFormat="1" ht="15.75">
      <c r="B69" s="27"/>
      <c r="C69" s="168"/>
      <c r="D69" s="168"/>
      <c r="E69" s="156"/>
      <c r="F69" s="156"/>
      <c r="G69" s="156"/>
      <c r="H69" s="156"/>
      <c r="I69" s="156"/>
      <c r="J69" s="156"/>
      <c r="K69" s="156"/>
      <c r="L69" s="156"/>
      <c r="M69" s="156"/>
      <c r="N69" s="156"/>
      <c r="O69" s="156"/>
      <c r="P69" s="156"/>
      <c r="Q69" s="156"/>
    </row>
    <row r="70" spans="2:17" s="26" customFormat="1" ht="15.75">
      <c r="B70" s="27"/>
      <c r="C70" s="168"/>
      <c r="D70" s="168"/>
      <c r="E70" s="156"/>
      <c r="F70" s="156"/>
      <c r="G70" s="156"/>
      <c r="H70" s="156"/>
      <c r="I70" s="156"/>
      <c r="J70" s="156"/>
      <c r="K70" s="156"/>
      <c r="L70" s="156"/>
      <c r="M70" s="156"/>
      <c r="N70" s="156"/>
      <c r="O70" s="156"/>
      <c r="P70" s="156"/>
      <c r="Q70" s="156"/>
    </row>
    <row r="71" spans="2:17" s="26" customFormat="1" ht="15.75">
      <c r="B71" s="27"/>
      <c r="C71" s="168"/>
      <c r="D71" s="168"/>
      <c r="E71" s="156"/>
      <c r="F71" s="156"/>
      <c r="G71" s="156"/>
      <c r="H71" s="156"/>
      <c r="I71" s="156"/>
      <c r="J71" s="156"/>
      <c r="K71" s="156"/>
      <c r="L71" s="156"/>
      <c r="M71" s="156"/>
      <c r="N71" s="156"/>
      <c r="O71" s="156"/>
      <c r="P71" s="156"/>
      <c r="Q71" s="156"/>
    </row>
    <row r="72" spans="2:17" s="26" customFormat="1" ht="15.75">
      <c r="B72" s="27"/>
      <c r="C72" s="168"/>
      <c r="D72" s="168"/>
      <c r="E72" s="156"/>
      <c r="F72" s="156"/>
      <c r="G72" s="156"/>
      <c r="H72" s="156"/>
      <c r="I72" s="156"/>
      <c r="J72" s="156"/>
      <c r="K72" s="156"/>
      <c r="L72" s="156"/>
      <c r="M72" s="156"/>
      <c r="N72" s="156"/>
      <c r="O72" s="156"/>
      <c r="P72" s="156"/>
      <c r="Q72" s="156"/>
    </row>
    <row r="73" spans="2:17" s="26" customFormat="1" ht="15.75">
      <c r="B73" s="27"/>
      <c r="C73" s="168"/>
      <c r="D73" s="168"/>
      <c r="E73" s="156"/>
      <c r="F73" s="156"/>
      <c r="G73" s="156"/>
      <c r="H73" s="156"/>
      <c r="I73" s="156"/>
      <c r="J73" s="156"/>
      <c r="K73" s="156"/>
      <c r="L73" s="156"/>
      <c r="M73" s="156"/>
      <c r="N73" s="156"/>
      <c r="O73" s="156"/>
      <c r="P73" s="156"/>
      <c r="Q73" s="156"/>
    </row>
    <row r="74" spans="2:17" s="26" customFormat="1" ht="15.75">
      <c r="B74" s="27"/>
      <c r="C74" s="168"/>
      <c r="D74" s="168"/>
      <c r="E74" s="156"/>
      <c r="F74" s="156"/>
      <c r="G74" s="156"/>
      <c r="H74" s="156"/>
      <c r="I74" s="156"/>
      <c r="J74" s="156"/>
      <c r="K74" s="156"/>
      <c r="L74" s="156"/>
      <c r="M74" s="156"/>
      <c r="N74" s="156"/>
      <c r="O74" s="156"/>
      <c r="P74" s="156"/>
      <c r="Q74" s="156"/>
    </row>
    <row r="75" spans="2:17" s="26" customFormat="1" ht="15.75">
      <c r="B75" s="27"/>
      <c r="C75" s="168"/>
      <c r="D75" s="168"/>
      <c r="E75" s="156"/>
      <c r="F75" s="156"/>
      <c r="G75" s="156"/>
      <c r="H75" s="156"/>
      <c r="I75" s="156"/>
      <c r="J75" s="156"/>
      <c r="K75" s="156"/>
      <c r="L75" s="156"/>
      <c r="M75" s="156"/>
      <c r="N75" s="156"/>
      <c r="O75" s="156"/>
      <c r="P75" s="156"/>
      <c r="Q75" s="156"/>
    </row>
    <row r="76" spans="2:17" s="26" customFormat="1" ht="15.75">
      <c r="B76" s="27"/>
      <c r="C76" s="168"/>
      <c r="D76" s="168"/>
      <c r="E76" s="156"/>
      <c r="F76" s="156"/>
      <c r="G76" s="156"/>
      <c r="H76" s="156"/>
      <c r="I76" s="156"/>
      <c r="J76" s="156"/>
      <c r="K76" s="156"/>
      <c r="L76" s="156"/>
      <c r="M76" s="156"/>
      <c r="N76" s="156"/>
      <c r="O76" s="156"/>
      <c r="P76" s="156"/>
      <c r="Q76" s="156"/>
    </row>
    <row r="77" spans="2:17" s="26" customFormat="1" ht="15.75">
      <c r="B77" s="27"/>
      <c r="C77" s="168"/>
      <c r="D77" s="168"/>
      <c r="E77" s="156"/>
      <c r="F77" s="156"/>
      <c r="G77" s="156"/>
      <c r="H77" s="156"/>
      <c r="I77" s="156"/>
      <c r="J77" s="156"/>
      <c r="K77" s="156"/>
      <c r="L77" s="156"/>
      <c r="M77" s="156"/>
      <c r="N77" s="156"/>
      <c r="O77" s="156"/>
      <c r="P77" s="156"/>
      <c r="Q77" s="156"/>
    </row>
    <row r="78" spans="2:17" s="26" customFormat="1" ht="15.75">
      <c r="B78" s="27"/>
      <c r="C78" s="168"/>
      <c r="D78" s="168"/>
      <c r="E78" s="156"/>
      <c r="F78" s="156"/>
      <c r="G78" s="156"/>
      <c r="H78" s="156"/>
      <c r="I78" s="156"/>
      <c r="J78" s="156"/>
      <c r="K78" s="156"/>
      <c r="L78" s="156"/>
      <c r="M78" s="156"/>
      <c r="N78" s="156"/>
      <c r="O78" s="156"/>
      <c r="P78" s="156"/>
      <c r="Q78" s="156"/>
    </row>
    <row r="79" spans="2:17" s="26" customFormat="1" ht="15.75">
      <c r="B79" s="27"/>
      <c r="C79" s="168"/>
      <c r="D79" s="168"/>
      <c r="E79" s="156"/>
      <c r="F79" s="156"/>
      <c r="G79" s="156"/>
      <c r="H79" s="156"/>
      <c r="I79" s="156"/>
      <c r="J79" s="156"/>
      <c r="K79" s="156"/>
      <c r="L79" s="156"/>
      <c r="M79" s="156"/>
      <c r="N79" s="156"/>
      <c r="O79" s="156"/>
      <c r="P79" s="156"/>
      <c r="Q79" s="156"/>
    </row>
    <row r="80" spans="2:17" s="26" customFormat="1" ht="15.75">
      <c r="B80" s="27"/>
      <c r="C80" s="168"/>
      <c r="D80" s="168"/>
      <c r="E80" s="156"/>
      <c r="F80" s="156"/>
      <c r="G80" s="156"/>
      <c r="H80" s="156"/>
      <c r="I80" s="156"/>
      <c r="J80" s="156"/>
      <c r="K80" s="156"/>
      <c r="L80" s="156"/>
      <c r="M80" s="156"/>
      <c r="N80" s="156"/>
      <c r="O80" s="156"/>
      <c r="P80" s="156"/>
      <c r="Q80" s="156"/>
    </row>
    <row r="81" spans="2:17" s="26" customFormat="1" ht="15.75">
      <c r="B81" s="27"/>
      <c r="C81" s="168"/>
      <c r="D81" s="168"/>
      <c r="E81" s="156"/>
      <c r="F81" s="156"/>
      <c r="G81" s="156"/>
      <c r="H81" s="156"/>
      <c r="I81" s="156"/>
      <c r="J81" s="156"/>
      <c r="K81" s="156"/>
      <c r="L81" s="156"/>
      <c r="M81" s="156"/>
      <c r="N81" s="156"/>
      <c r="O81" s="156"/>
      <c r="P81" s="156"/>
      <c r="Q81" s="156"/>
    </row>
    <row r="82" spans="2:17" s="26" customFormat="1" ht="15.75">
      <c r="B82" s="27"/>
      <c r="C82" s="168"/>
      <c r="D82" s="168"/>
      <c r="E82" s="156"/>
      <c r="F82" s="156"/>
      <c r="G82" s="156"/>
      <c r="H82" s="156"/>
      <c r="I82" s="156"/>
      <c r="J82" s="156"/>
      <c r="K82" s="156"/>
      <c r="L82" s="156"/>
      <c r="M82" s="156"/>
      <c r="N82" s="156"/>
      <c r="O82" s="156"/>
      <c r="P82" s="156"/>
      <c r="Q82" s="156"/>
    </row>
    <row r="83" spans="2:17" s="26" customFormat="1" ht="15.75">
      <c r="B83" s="27"/>
      <c r="C83" s="168"/>
      <c r="D83" s="168"/>
      <c r="E83" s="156"/>
      <c r="F83" s="156"/>
      <c r="G83" s="156"/>
      <c r="H83" s="156"/>
      <c r="I83" s="156"/>
      <c r="J83" s="156"/>
      <c r="K83" s="156"/>
      <c r="L83" s="156"/>
      <c r="M83" s="156"/>
      <c r="N83" s="156"/>
      <c r="O83" s="156"/>
      <c r="P83" s="156"/>
      <c r="Q83" s="156"/>
    </row>
    <row r="84" spans="2:17" s="26" customFormat="1" ht="15.75">
      <c r="B84" s="27"/>
      <c r="C84" s="168"/>
      <c r="D84" s="168"/>
      <c r="E84" s="156"/>
      <c r="F84" s="156"/>
      <c r="G84" s="156"/>
      <c r="H84" s="156"/>
      <c r="I84" s="156"/>
      <c r="J84" s="156"/>
      <c r="K84" s="156"/>
      <c r="L84" s="156"/>
      <c r="M84" s="156"/>
      <c r="N84" s="156"/>
      <c r="O84" s="156"/>
      <c r="P84" s="156"/>
      <c r="Q84" s="156"/>
    </row>
    <row r="85" spans="2:17" s="26" customFormat="1" ht="15.75">
      <c r="B85" s="27"/>
      <c r="C85" s="168"/>
      <c r="D85" s="168"/>
      <c r="E85" s="156"/>
      <c r="F85" s="156"/>
      <c r="G85" s="156"/>
      <c r="H85" s="156"/>
      <c r="I85" s="156"/>
      <c r="J85" s="156"/>
      <c r="K85" s="156"/>
      <c r="L85" s="156"/>
      <c r="M85" s="156"/>
      <c r="N85" s="156"/>
      <c r="O85" s="156"/>
      <c r="P85" s="156"/>
      <c r="Q85" s="156"/>
    </row>
    <row r="86" spans="2:17" s="26" customFormat="1" ht="15.75">
      <c r="B86" s="27"/>
      <c r="C86" s="168"/>
      <c r="D86" s="168"/>
      <c r="E86" s="156"/>
      <c r="F86" s="156"/>
      <c r="G86" s="156"/>
      <c r="H86" s="156"/>
      <c r="I86" s="156"/>
      <c r="J86" s="156"/>
      <c r="K86" s="156"/>
      <c r="L86" s="156"/>
      <c r="M86" s="156"/>
      <c r="N86" s="156"/>
      <c r="O86" s="156"/>
      <c r="P86" s="156"/>
      <c r="Q86" s="156"/>
    </row>
    <row r="87" spans="2:17" s="26" customFormat="1" ht="15.75">
      <c r="B87" s="27"/>
      <c r="C87" s="168"/>
      <c r="D87" s="168"/>
      <c r="E87" s="156"/>
      <c r="F87" s="156"/>
      <c r="G87" s="156"/>
      <c r="H87" s="156"/>
      <c r="I87" s="156"/>
      <c r="J87" s="156"/>
      <c r="K87" s="156"/>
      <c r="L87" s="156"/>
      <c r="M87" s="156"/>
      <c r="N87" s="156"/>
      <c r="O87" s="156"/>
      <c r="P87" s="156"/>
      <c r="Q87" s="156"/>
    </row>
    <row r="88" spans="2:17" s="26" customFormat="1" ht="15.75">
      <c r="B88" s="27"/>
      <c r="C88" s="168"/>
      <c r="D88" s="168"/>
      <c r="E88" s="156"/>
      <c r="F88" s="156"/>
      <c r="G88" s="156"/>
      <c r="H88" s="156"/>
      <c r="I88" s="156"/>
      <c r="J88" s="156"/>
      <c r="K88" s="156"/>
      <c r="L88" s="156"/>
      <c r="M88" s="156"/>
      <c r="N88" s="156"/>
      <c r="O88" s="156"/>
      <c r="P88" s="156"/>
      <c r="Q88" s="156"/>
    </row>
    <row r="89" spans="2:17" s="26" customFormat="1" ht="15.75">
      <c r="B89" s="27"/>
      <c r="C89" s="168"/>
      <c r="D89" s="168"/>
      <c r="E89" s="156"/>
      <c r="F89" s="156"/>
      <c r="G89" s="156"/>
      <c r="H89" s="156"/>
      <c r="I89" s="156"/>
      <c r="J89" s="156"/>
      <c r="K89" s="156"/>
      <c r="L89" s="156"/>
      <c r="M89" s="156"/>
      <c r="N89" s="156"/>
      <c r="O89" s="156"/>
      <c r="P89" s="156"/>
      <c r="Q89" s="156"/>
    </row>
    <row r="90" spans="2:17" s="26" customFormat="1" ht="15.75">
      <c r="B90" s="27"/>
      <c r="C90" s="168"/>
      <c r="D90" s="168"/>
      <c r="E90" s="156"/>
      <c r="F90" s="156"/>
      <c r="G90" s="156"/>
      <c r="H90" s="156"/>
      <c r="I90" s="156"/>
      <c r="J90" s="156"/>
      <c r="K90" s="156"/>
      <c r="L90" s="156"/>
      <c r="M90" s="156"/>
      <c r="N90" s="156"/>
      <c r="O90" s="156"/>
      <c r="P90" s="156"/>
      <c r="Q90" s="156"/>
    </row>
    <row r="91" spans="2:17" s="26" customFormat="1" ht="15.75">
      <c r="B91" s="27"/>
      <c r="C91" s="168"/>
      <c r="D91" s="168"/>
      <c r="E91" s="156"/>
      <c r="F91" s="156"/>
      <c r="G91" s="156"/>
      <c r="H91" s="156"/>
      <c r="I91" s="156"/>
      <c r="J91" s="156"/>
      <c r="K91" s="156"/>
      <c r="L91" s="156"/>
      <c r="M91" s="156"/>
      <c r="N91" s="156"/>
      <c r="O91" s="156"/>
      <c r="P91" s="156"/>
      <c r="Q91" s="156"/>
    </row>
    <row r="92" spans="2:17" s="26" customFormat="1" ht="15.75">
      <c r="B92" s="27"/>
      <c r="C92" s="168"/>
      <c r="D92" s="168"/>
      <c r="E92" s="156"/>
      <c r="F92" s="156"/>
      <c r="G92" s="156"/>
      <c r="H92" s="156"/>
      <c r="I92" s="156"/>
      <c r="J92" s="156"/>
      <c r="K92" s="156"/>
      <c r="L92" s="156"/>
      <c r="M92" s="156"/>
      <c r="N92" s="156"/>
      <c r="O92" s="156"/>
      <c r="P92" s="156"/>
      <c r="Q92" s="156"/>
    </row>
    <row r="93" spans="2:17" s="26" customFormat="1" ht="15.75">
      <c r="B93" s="27"/>
      <c r="C93" s="168"/>
      <c r="D93" s="168"/>
      <c r="E93" s="156"/>
      <c r="F93" s="156"/>
      <c r="G93" s="156"/>
      <c r="H93" s="156"/>
      <c r="I93" s="156"/>
      <c r="J93" s="156"/>
      <c r="K93" s="156"/>
      <c r="L93" s="156"/>
      <c r="M93" s="156"/>
      <c r="N93" s="156"/>
      <c r="O93" s="156"/>
      <c r="P93" s="156"/>
      <c r="Q93" s="156"/>
    </row>
    <row r="94" spans="2:17" s="26" customFormat="1" ht="15.75">
      <c r="B94" s="27"/>
      <c r="C94" s="168"/>
      <c r="D94" s="168"/>
      <c r="E94" s="156"/>
      <c r="F94" s="156"/>
      <c r="G94" s="156"/>
      <c r="H94" s="156"/>
      <c r="I94" s="156"/>
      <c r="J94" s="156"/>
      <c r="K94" s="156"/>
      <c r="L94" s="156"/>
      <c r="M94" s="156"/>
      <c r="N94" s="156"/>
      <c r="O94" s="156"/>
      <c r="P94" s="156"/>
      <c r="Q94" s="156"/>
    </row>
    <row r="95" spans="2:17" s="26" customFormat="1" ht="15.75">
      <c r="B95" s="27"/>
      <c r="C95" s="168"/>
      <c r="D95" s="168"/>
      <c r="E95" s="156"/>
      <c r="F95" s="156"/>
      <c r="G95" s="156"/>
      <c r="H95" s="156"/>
      <c r="I95" s="156"/>
      <c r="J95" s="156"/>
      <c r="K95" s="156"/>
      <c r="L95" s="156"/>
      <c r="M95" s="156"/>
      <c r="N95" s="156"/>
      <c r="O95" s="156"/>
      <c r="P95" s="156"/>
      <c r="Q95" s="156"/>
    </row>
    <row r="96" spans="2:17" s="26" customFormat="1" ht="15.75">
      <c r="B96" s="27"/>
      <c r="C96" s="168"/>
      <c r="D96" s="168"/>
      <c r="E96" s="156"/>
      <c r="F96" s="156"/>
      <c r="G96" s="156"/>
      <c r="H96" s="156"/>
      <c r="I96" s="156"/>
      <c r="J96" s="156"/>
      <c r="K96" s="156"/>
      <c r="L96" s="156"/>
      <c r="M96" s="156"/>
      <c r="N96" s="156"/>
      <c r="O96" s="156"/>
      <c r="P96" s="156"/>
      <c r="Q96" s="156"/>
    </row>
    <row r="97" spans="2:17" s="26" customFormat="1" ht="15.75">
      <c r="B97" s="27"/>
      <c r="C97" s="168"/>
      <c r="D97" s="168"/>
      <c r="E97" s="156"/>
      <c r="F97" s="156"/>
      <c r="G97" s="156"/>
      <c r="H97" s="156"/>
      <c r="I97" s="156"/>
      <c r="J97" s="156"/>
      <c r="K97" s="156"/>
      <c r="L97" s="156"/>
      <c r="M97" s="156"/>
      <c r="N97" s="156"/>
      <c r="O97" s="156"/>
      <c r="P97" s="156"/>
      <c r="Q97" s="156"/>
    </row>
    <row r="98" spans="2:17" s="26" customFormat="1" ht="15.75">
      <c r="B98" s="27"/>
      <c r="C98" s="168"/>
      <c r="D98" s="168"/>
      <c r="E98" s="156"/>
      <c r="F98" s="156"/>
      <c r="G98" s="156"/>
      <c r="H98" s="156"/>
      <c r="I98" s="156"/>
      <c r="J98" s="156"/>
      <c r="K98" s="156"/>
      <c r="L98" s="156"/>
      <c r="M98" s="156"/>
      <c r="N98" s="156"/>
      <c r="O98" s="156"/>
      <c r="P98" s="156"/>
      <c r="Q98" s="156"/>
    </row>
    <row r="99" spans="2:17" s="26" customFormat="1" ht="15.75">
      <c r="B99" s="27"/>
      <c r="C99" s="168"/>
      <c r="D99" s="168"/>
      <c r="E99" s="156"/>
      <c r="F99" s="156"/>
      <c r="G99" s="156"/>
      <c r="H99" s="156"/>
      <c r="I99" s="156"/>
      <c r="J99" s="156"/>
      <c r="K99" s="156"/>
      <c r="L99" s="156"/>
      <c r="M99" s="156"/>
      <c r="N99" s="156"/>
      <c r="O99" s="156"/>
      <c r="P99" s="156"/>
      <c r="Q99" s="156"/>
    </row>
    <row r="100" spans="2:17" s="26" customFormat="1" ht="15.75">
      <c r="B100" s="27"/>
      <c r="C100" s="168"/>
      <c r="D100" s="168"/>
      <c r="E100" s="156"/>
      <c r="F100" s="156"/>
      <c r="G100" s="156"/>
      <c r="H100" s="156"/>
      <c r="I100" s="156"/>
      <c r="J100" s="156"/>
      <c r="K100" s="156"/>
      <c r="L100" s="156"/>
      <c r="M100" s="156"/>
      <c r="N100" s="156"/>
      <c r="O100" s="156"/>
      <c r="P100" s="156"/>
      <c r="Q100" s="156"/>
    </row>
    <row r="101" spans="2:17" s="26" customFormat="1" ht="15.75">
      <c r="B101" s="27"/>
      <c r="C101" s="168"/>
      <c r="D101" s="168"/>
      <c r="E101" s="156"/>
      <c r="F101" s="156"/>
      <c r="G101" s="156"/>
      <c r="H101" s="156"/>
      <c r="I101" s="156"/>
      <c r="J101" s="156"/>
      <c r="K101" s="156"/>
      <c r="L101" s="156"/>
      <c r="M101" s="156"/>
      <c r="N101" s="156"/>
      <c r="O101" s="156"/>
      <c r="P101" s="156"/>
      <c r="Q101" s="156"/>
    </row>
    <row r="102" spans="2:17" s="26" customFormat="1" ht="15.75">
      <c r="B102" s="27"/>
      <c r="C102" s="168"/>
      <c r="D102" s="168"/>
      <c r="E102" s="156"/>
      <c r="F102" s="156"/>
      <c r="G102" s="156"/>
      <c r="H102" s="156"/>
      <c r="I102" s="156"/>
      <c r="J102" s="156"/>
      <c r="K102" s="156"/>
      <c r="L102" s="156"/>
      <c r="M102" s="156"/>
      <c r="N102" s="156"/>
      <c r="O102" s="156"/>
      <c r="P102" s="156"/>
      <c r="Q102" s="156"/>
    </row>
    <row r="103" spans="2:17" s="26" customFormat="1" ht="15.75">
      <c r="B103" s="27"/>
      <c r="C103" s="168"/>
      <c r="D103" s="168"/>
      <c r="E103" s="156"/>
      <c r="F103" s="156"/>
      <c r="G103" s="156"/>
      <c r="H103" s="156"/>
      <c r="I103" s="156"/>
      <c r="J103" s="156"/>
      <c r="K103" s="156"/>
      <c r="L103" s="156"/>
      <c r="M103" s="156"/>
      <c r="N103" s="156"/>
      <c r="O103" s="156"/>
      <c r="P103" s="156"/>
      <c r="Q103" s="156"/>
    </row>
    <row r="104" spans="2:17" s="26" customFormat="1" ht="15.75">
      <c r="B104" s="27"/>
      <c r="C104" s="168"/>
      <c r="D104" s="168"/>
      <c r="E104" s="156"/>
      <c r="F104" s="156"/>
      <c r="G104" s="156"/>
      <c r="H104" s="156"/>
      <c r="I104" s="156"/>
      <c r="J104" s="156"/>
      <c r="K104" s="156"/>
      <c r="L104" s="156"/>
      <c r="M104" s="156"/>
      <c r="N104" s="156"/>
      <c r="O104" s="156"/>
      <c r="P104" s="156"/>
      <c r="Q104" s="156"/>
    </row>
    <row r="105" spans="2:17" s="26" customFormat="1" ht="15.75">
      <c r="B105" s="27"/>
      <c r="C105" s="168"/>
      <c r="D105" s="168"/>
      <c r="E105" s="156"/>
      <c r="F105" s="156"/>
      <c r="G105" s="156"/>
      <c r="H105" s="156"/>
      <c r="I105" s="156"/>
      <c r="J105" s="156"/>
      <c r="K105" s="156"/>
      <c r="L105" s="156"/>
      <c r="M105" s="156"/>
      <c r="N105" s="156"/>
      <c r="O105" s="156"/>
      <c r="P105" s="156"/>
      <c r="Q105" s="156"/>
    </row>
    <row r="106" spans="2:17" s="26" customFormat="1" ht="15.75">
      <c r="B106" s="27"/>
      <c r="C106" s="168"/>
      <c r="D106" s="168"/>
      <c r="E106" s="156"/>
      <c r="F106" s="156"/>
      <c r="G106" s="156"/>
      <c r="H106" s="156"/>
      <c r="I106" s="156"/>
      <c r="J106" s="156"/>
      <c r="K106" s="156"/>
      <c r="L106" s="156"/>
      <c r="M106" s="156"/>
      <c r="N106" s="156"/>
      <c r="O106" s="156"/>
      <c r="P106" s="156"/>
      <c r="Q106" s="156"/>
    </row>
    <row r="107" spans="2:17" s="26" customFormat="1" ht="15.75">
      <c r="B107" s="27"/>
      <c r="C107" s="168"/>
      <c r="D107" s="168"/>
      <c r="E107" s="156"/>
      <c r="F107" s="156"/>
      <c r="G107" s="156"/>
      <c r="H107" s="156"/>
      <c r="I107" s="156"/>
      <c r="J107" s="156"/>
      <c r="K107" s="156"/>
      <c r="L107" s="156"/>
      <c r="M107" s="156"/>
      <c r="N107" s="156"/>
      <c r="O107" s="156"/>
      <c r="P107" s="156"/>
      <c r="Q107" s="156"/>
    </row>
    <row r="108" spans="2:17" s="26" customFormat="1" ht="15.75">
      <c r="B108" s="27"/>
      <c r="C108" s="168"/>
      <c r="D108" s="168"/>
      <c r="E108" s="156"/>
      <c r="F108" s="156"/>
      <c r="G108" s="156"/>
      <c r="H108" s="156"/>
      <c r="I108" s="156"/>
      <c r="J108" s="156"/>
      <c r="K108" s="156"/>
      <c r="L108" s="156"/>
      <c r="M108" s="156"/>
      <c r="N108" s="156"/>
      <c r="O108" s="156"/>
      <c r="P108" s="156"/>
      <c r="Q108" s="156"/>
    </row>
    <row r="109" spans="2:17" s="26" customFormat="1" ht="15.75">
      <c r="B109" s="27"/>
      <c r="C109" s="168"/>
      <c r="D109" s="168"/>
      <c r="E109" s="156"/>
      <c r="F109" s="156"/>
      <c r="G109" s="156"/>
      <c r="H109" s="156"/>
      <c r="I109" s="156"/>
      <c r="J109" s="156"/>
      <c r="K109" s="156"/>
      <c r="L109" s="156"/>
      <c r="M109" s="156"/>
      <c r="N109" s="156"/>
      <c r="O109" s="156"/>
      <c r="P109" s="156"/>
      <c r="Q109" s="156"/>
    </row>
    <row r="110" spans="2:17" s="26" customFormat="1" ht="15.75">
      <c r="B110" s="27"/>
      <c r="C110" s="168"/>
      <c r="D110" s="168"/>
      <c r="E110" s="156"/>
      <c r="F110" s="156"/>
      <c r="G110" s="156"/>
      <c r="H110" s="156"/>
      <c r="I110" s="156"/>
      <c r="J110" s="156"/>
      <c r="K110" s="156"/>
      <c r="L110" s="156"/>
      <c r="M110" s="156"/>
      <c r="N110" s="156"/>
      <c r="O110" s="156"/>
      <c r="P110" s="156"/>
      <c r="Q110" s="156"/>
    </row>
    <row r="111" spans="2:17" s="26" customFormat="1" ht="15.75">
      <c r="B111" s="27"/>
      <c r="C111" s="168"/>
      <c r="D111" s="168"/>
      <c r="E111" s="156"/>
      <c r="F111" s="156"/>
      <c r="G111" s="156"/>
      <c r="H111" s="156"/>
      <c r="I111" s="156"/>
      <c r="J111" s="156"/>
      <c r="K111" s="156"/>
      <c r="L111" s="156"/>
      <c r="M111" s="156"/>
      <c r="N111" s="156"/>
      <c r="O111" s="156"/>
      <c r="P111" s="156"/>
      <c r="Q111" s="156"/>
    </row>
    <row r="112" spans="2:17" s="26" customFormat="1" ht="15.75">
      <c r="B112" s="27"/>
      <c r="C112" s="168"/>
      <c r="D112" s="168"/>
      <c r="E112" s="156"/>
      <c r="F112" s="156"/>
      <c r="G112" s="156"/>
      <c r="H112" s="156"/>
      <c r="I112" s="156"/>
      <c r="J112" s="156"/>
      <c r="K112" s="156"/>
      <c r="L112" s="156"/>
      <c r="M112" s="156"/>
      <c r="N112" s="156"/>
      <c r="O112" s="156"/>
      <c r="P112" s="156"/>
      <c r="Q112" s="156"/>
    </row>
    <row r="113" spans="2:17" s="26" customFormat="1" ht="15.75">
      <c r="B113" s="27"/>
      <c r="C113" s="168"/>
      <c r="D113" s="168"/>
      <c r="E113" s="156"/>
      <c r="F113" s="156"/>
      <c r="G113" s="156"/>
      <c r="H113" s="156"/>
      <c r="I113" s="156"/>
      <c r="J113" s="156"/>
      <c r="K113" s="156"/>
      <c r="L113" s="156"/>
      <c r="M113" s="156"/>
      <c r="N113" s="156"/>
      <c r="O113" s="156"/>
      <c r="P113" s="156"/>
      <c r="Q113" s="156"/>
    </row>
    <row r="114" spans="2:17" s="26" customFormat="1" ht="15.75">
      <c r="B114" s="27"/>
      <c r="C114" s="168"/>
      <c r="D114" s="168"/>
      <c r="E114" s="156"/>
      <c r="F114" s="156"/>
      <c r="G114" s="156"/>
      <c r="H114" s="156"/>
      <c r="I114" s="156"/>
      <c r="J114" s="156"/>
      <c r="K114" s="156"/>
      <c r="L114" s="156"/>
      <c r="M114" s="156"/>
      <c r="N114" s="156"/>
      <c r="O114" s="156"/>
      <c r="P114" s="156"/>
      <c r="Q114" s="156"/>
    </row>
    <row r="115" spans="2:17" s="26" customFormat="1" ht="15.75">
      <c r="B115" s="27"/>
      <c r="C115" s="168"/>
      <c r="D115" s="168"/>
      <c r="E115" s="156"/>
      <c r="F115" s="156"/>
      <c r="G115" s="156"/>
      <c r="H115" s="156"/>
      <c r="I115" s="156"/>
      <c r="J115" s="156"/>
      <c r="K115" s="156"/>
      <c r="L115" s="156"/>
      <c r="M115" s="156"/>
      <c r="N115" s="156"/>
      <c r="O115" s="156"/>
      <c r="P115" s="156"/>
      <c r="Q115" s="156"/>
    </row>
    <row r="116" spans="2:17" s="26" customFormat="1" ht="15.75">
      <c r="B116" s="27"/>
      <c r="C116" s="168"/>
      <c r="D116" s="168"/>
      <c r="E116" s="156"/>
      <c r="F116" s="156"/>
      <c r="G116" s="156"/>
      <c r="H116" s="156"/>
      <c r="I116" s="156"/>
      <c r="J116" s="156"/>
      <c r="K116" s="156"/>
      <c r="L116" s="156"/>
      <c r="M116" s="156"/>
      <c r="N116" s="156"/>
      <c r="O116" s="156"/>
      <c r="P116" s="156"/>
      <c r="Q116" s="156"/>
    </row>
    <row r="117" spans="2:17" s="26" customFormat="1" ht="15.75">
      <c r="B117" s="27"/>
      <c r="C117" s="168"/>
      <c r="D117" s="168"/>
      <c r="E117" s="156"/>
      <c r="F117" s="156"/>
      <c r="G117" s="156"/>
      <c r="H117" s="156"/>
      <c r="I117" s="156"/>
      <c r="J117" s="156"/>
      <c r="K117" s="156"/>
      <c r="L117" s="156"/>
      <c r="M117" s="156"/>
      <c r="N117" s="156"/>
      <c r="O117" s="156"/>
      <c r="P117" s="156"/>
      <c r="Q117" s="156"/>
    </row>
    <row r="118" spans="2:17" s="26" customFormat="1" ht="15.75">
      <c r="B118" s="27"/>
      <c r="C118" s="168"/>
      <c r="D118" s="168"/>
      <c r="E118" s="156"/>
      <c r="F118" s="156"/>
      <c r="G118" s="156"/>
      <c r="H118" s="156"/>
      <c r="I118" s="156"/>
      <c r="J118" s="156"/>
      <c r="K118" s="156"/>
      <c r="L118" s="156"/>
      <c r="M118" s="156"/>
      <c r="N118" s="156"/>
      <c r="O118" s="156"/>
      <c r="P118" s="156"/>
      <c r="Q118" s="156"/>
    </row>
    <row r="119" spans="2:17" s="26" customFormat="1" ht="15.75">
      <c r="B119" s="27"/>
      <c r="C119" s="168"/>
      <c r="D119" s="168"/>
      <c r="E119" s="156"/>
      <c r="F119" s="156"/>
      <c r="G119" s="156"/>
      <c r="H119" s="156"/>
      <c r="I119" s="156"/>
      <c r="J119" s="156"/>
      <c r="K119" s="156"/>
      <c r="L119" s="156"/>
      <c r="M119" s="156"/>
      <c r="N119" s="156"/>
      <c r="O119" s="156"/>
      <c r="P119" s="156"/>
      <c r="Q119" s="156"/>
    </row>
    <row r="120" spans="2:17" s="26" customFormat="1" ht="15.75">
      <c r="B120" s="27"/>
      <c r="C120" s="168"/>
      <c r="D120" s="168"/>
      <c r="E120" s="156"/>
      <c r="F120" s="156"/>
      <c r="G120" s="156"/>
      <c r="H120" s="156"/>
      <c r="I120" s="156"/>
      <c r="J120" s="156"/>
      <c r="K120" s="156"/>
      <c r="L120" s="156"/>
      <c r="M120" s="156"/>
      <c r="N120" s="156"/>
      <c r="O120" s="156"/>
      <c r="P120" s="156"/>
      <c r="Q120" s="156"/>
    </row>
    <row r="121" spans="2:17" s="26" customFormat="1" ht="15.75">
      <c r="B121" s="27"/>
      <c r="C121" s="168"/>
      <c r="D121" s="168"/>
      <c r="E121" s="156"/>
      <c r="F121" s="156"/>
      <c r="G121" s="156"/>
      <c r="H121" s="156"/>
      <c r="I121" s="156"/>
      <c r="J121" s="156"/>
      <c r="K121" s="156"/>
      <c r="L121" s="156"/>
      <c r="M121" s="156"/>
      <c r="N121" s="156"/>
      <c r="O121" s="156"/>
      <c r="P121" s="156"/>
      <c r="Q121" s="156"/>
    </row>
    <row r="122" spans="2:17" s="26" customFormat="1" ht="15.75">
      <c r="B122" s="27"/>
      <c r="C122" s="168"/>
      <c r="D122" s="168"/>
      <c r="E122" s="156"/>
      <c r="F122" s="156"/>
      <c r="G122" s="156"/>
      <c r="H122" s="156"/>
      <c r="I122" s="156"/>
      <c r="J122" s="156"/>
      <c r="K122" s="156"/>
      <c r="L122" s="156"/>
      <c r="M122" s="156"/>
      <c r="N122" s="156"/>
      <c r="O122" s="156"/>
      <c r="P122" s="156"/>
      <c r="Q122" s="156"/>
    </row>
    <row r="123" spans="2:17" s="26" customFormat="1" ht="15.75">
      <c r="B123" s="27"/>
      <c r="C123" s="168"/>
      <c r="D123" s="168"/>
      <c r="E123" s="156"/>
      <c r="F123" s="156"/>
      <c r="G123" s="156"/>
      <c r="H123" s="156"/>
      <c r="I123" s="156"/>
      <c r="J123" s="156"/>
      <c r="K123" s="156"/>
      <c r="L123" s="156"/>
      <c r="M123" s="156"/>
      <c r="N123" s="156"/>
      <c r="O123" s="156"/>
      <c r="P123" s="156"/>
      <c r="Q123" s="156"/>
    </row>
    <row r="124" spans="2:17" s="26" customFormat="1" ht="15.75">
      <c r="B124" s="27"/>
      <c r="C124" s="168"/>
      <c r="D124" s="168"/>
      <c r="E124" s="156"/>
      <c r="F124" s="156"/>
      <c r="G124" s="156"/>
      <c r="H124" s="156"/>
      <c r="I124" s="156"/>
      <c r="J124" s="156"/>
      <c r="K124" s="156"/>
      <c r="L124" s="156"/>
      <c r="M124" s="156"/>
      <c r="N124" s="156"/>
      <c r="O124" s="156"/>
      <c r="P124" s="156"/>
      <c r="Q124" s="156"/>
    </row>
    <row r="125" spans="2:17" s="26" customFormat="1" ht="15.75">
      <c r="B125" s="27"/>
      <c r="C125" s="168"/>
      <c r="D125" s="168"/>
      <c r="E125" s="156"/>
      <c r="F125" s="156"/>
      <c r="G125" s="156"/>
      <c r="H125" s="156"/>
      <c r="I125" s="156"/>
      <c r="J125" s="156"/>
      <c r="K125" s="156"/>
      <c r="L125" s="156"/>
      <c r="M125" s="156"/>
      <c r="N125" s="156"/>
      <c r="O125" s="156"/>
      <c r="P125" s="156"/>
      <c r="Q125" s="156"/>
    </row>
    <row r="126" spans="2:17" s="26" customFormat="1" ht="15.75">
      <c r="B126" s="27"/>
      <c r="C126" s="168"/>
      <c r="D126" s="168"/>
      <c r="E126" s="156"/>
      <c r="F126" s="156"/>
      <c r="G126" s="156"/>
      <c r="H126" s="156"/>
      <c r="I126" s="156"/>
      <c r="J126" s="156"/>
      <c r="K126" s="156"/>
      <c r="L126" s="156"/>
      <c r="M126" s="156"/>
      <c r="N126" s="156"/>
      <c r="O126" s="156"/>
      <c r="P126" s="156"/>
      <c r="Q126" s="156"/>
    </row>
    <row r="127" spans="2:17" s="26" customFormat="1" ht="15.75">
      <c r="B127" s="27"/>
      <c r="C127" s="168"/>
      <c r="D127" s="168"/>
      <c r="E127" s="156"/>
      <c r="F127" s="156"/>
      <c r="G127" s="156"/>
      <c r="H127" s="156"/>
      <c r="I127" s="156"/>
      <c r="J127" s="156"/>
      <c r="K127" s="156"/>
      <c r="L127" s="156"/>
      <c r="M127" s="156"/>
      <c r="N127" s="156"/>
      <c r="O127" s="156"/>
      <c r="P127" s="156"/>
      <c r="Q127" s="156"/>
    </row>
    <row r="128" spans="2:17" s="26" customFormat="1" ht="15.75">
      <c r="B128" s="27"/>
      <c r="C128" s="168"/>
      <c r="D128" s="168"/>
      <c r="E128" s="156"/>
      <c r="F128" s="156"/>
      <c r="G128" s="156"/>
      <c r="H128" s="156"/>
      <c r="I128" s="156"/>
      <c r="J128" s="156"/>
      <c r="K128" s="156"/>
      <c r="L128" s="156"/>
      <c r="M128" s="156"/>
      <c r="N128" s="156"/>
      <c r="O128" s="156"/>
      <c r="P128" s="156"/>
      <c r="Q128" s="156"/>
    </row>
    <row r="129" spans="2:17" s="26" customFormat="1" ht="15.75">
      <c r="B129" s="27"/>
      <c r="C129" s="168"/>
      <c r="D129" s="168"/>
      <c r="E129" s="156"/>
      <c r="F129" s="156"/>
      <c r="G129" s="156"/>
      <c r="H129" s="156"/>
      <c r="I129" s="156"/>
      <c r="J129" s="156"/>
      <c r="K129" s="156"/>
      <c r="L129" s="156"/>
      <c r="M129" s="156"/>
      <c r="N129" s="156"/>
      <c r="O129" s="156"/>
      <c r="P129" s="156"/>
      <c r="Q129" s="156"/>
    </row>
    <row r="130" spans="2:17" s="26" customFormat="1" ht="15.75">
      <c r="B130" s="27"/>
      <c r="C130" s="168"/>
      <c r="D130" s="168"/>
      <c r="E130" s="156"/>
      <c r="F130" s="156"/>
      <c r="G130" s="156"/>
      <c r="H130" s="156"/>
      <c r="I130" s="156"/>
      <c r="J130" s="156"/>
      <c r="K130" s="156"/>
      <c r="L130" s="156"/>
      <c r="M130" s="156"/>
      <c r="N130" s="156"/>
      <c r="O130" s="156"/>
      <c r="P130" s="156"/>
      <c r="Q130" s="156"/>
    </row>
    <row r="131" spans="2:17" s="26" customFormat="1" ht="15.75">
      <c r="B131" s="27"/>
      <c r="C131" s="168"/>
      <c r="D131" s="168"/>
      <c r="E131" s="156"/>
      <c r="F131" s="156"/>
      <c r="G131" s="156"/>
      <c r="H131" s="156"/>
      <c r="I131" s="156"/>
      <c r="J131" s="156"/>
      <c r="K131" s="156"/>
      <c r="L131" s="156"/>
      <c r="M131" s="156"/>
      <c r="N131" s="156"/>
      <c r="O131" s="156"/>
      <c r="P131" s="156"/>
      <c r="Q131" s="156"/>
    </row>
    <row r="132" spans="2:17" s="26" customFormat="1" ht="15.75">
      <c r="B132" s="27"/>
      <c r="C132" s="168"/>
      <c r="D132" s="168"/>
      <c r="E132" s="156"/>
      <c r="F132" s="156"/>
      <c r="G132" s="156"/>
      <c r="H132" s="156"/>
      <c r="I132" s="156"/>
      <c r="J132" s="156"/>
      <c r="K132" s="156"/>
      <c r="L132" s="156"/>
      <c r="M132" s="156"/>
      <c r="N132" s="156"/>
      <c r="O132" s="156"/>
      <c r="P132" s="156"/>
      <c r="Q132" s="156"/>
    </row>
    <row r="133" spans="2:17" s="26" customFormat="1" ht="15.75">
      <c r="B133" s="27"/>
      <c r="C133" s="168"/>
      <c r="D133" s="168"/>
      <c r="E133" s="156"/>
      <c r="F133" s="156"/>
      <c r="G133" s="156"/>
      <c r="H133" s="156"/>
      <c r="I133" s="156"/>
      <c r="J133" s="156"/>
      <c r="K133" s="156"/>
      <c r="L133" s="156"/>
      <c r="M133" s="156"/>
      <c r="N133" s="156"/>
      <c r="O133" s="156"/>
      <c r="P133" s="156"/>
      <c r="Q133" s="156"/>
    </row>
    <row r="134" spans="2:17" s="26" customFormat="1" ht="15.75">
      <c r="B134" s="27"/>
      <c r="C134" s="168"/>
      <c r="D134" s="168"/>
      <c r="E134" s="156"/>
      <c r="F134" s="156"/>
      <c r="G134" s="156"/>
      <c r="H134" s="156"/>
      <c r="I134" s="156"/>
      <c r="J134" s="156"/>
      <c r="K134" s="156"/>
      <c r="L134" s="156"/>
      <c r="M134" s="156"/>
      <c r="N134" s="156"/>
      <c r="O134" s="156"/>
      <c r="P134" s="156"/>
      <c r="Q134" s="156"/>
    </row>
    <row r="135" spans="2:17" s="26" customFormat="1" ht="15.75">
      <c r="B135" s="27"/>
      <c r="C135" s="168"/>
      <c r="D135" s="168"/>
      <c r="E135" s="156"/>
      <c r="F135" s="156"/>
      <c r="G135" s="156"/>
      <c r="H135" s="156"/>
      <c r="I135" s="156"/>
      <c r="J135" s="156"/>
      <c r="K135" s="156"/>
      <c r="L135" s="156"/>
      <c r="M135" s="156"/>
      <c r="N135" s="156"/>
      <c r="O135" s="156"/>
      <c r="P135" s="156"/>
      <c r="Q135" s="156"/>
    </row>
    <row r="136" spans="2:17" s="26" customFormat="1" ht="15.75">
      <c r="B136" s="27"/>
      <c r="C136" s="168"/>
      <c r="D136" s="168"/>
      <c r="E136" s="156"/>
      <c r="F136" s="156"/>
      <c r="G136" s="156"/>
      <c r="H136" s="156"/>
      <c r="I136" s="156"/>
      <c r="J136" s="156"/>
      <c r="K136" s="156"/>
      <c r="L136" s="156"/>
      <c r="M136" s="156"/>
      <c r="N136" s="156"/>
      <c r="O136" s="156"/>
      <c r="P136" s="156"/>
      <c r="Q136" s="156"/>
    </row>
    <row r="137" spans="2:17" s="26" customFormat="1" ht="15.75">
      <c r="B137" s="27"/>
      <c r="C137" s="168"/>
      <c r="D137" s="168"/>
      <c r="E137" s="156"/>
      <c r="F137" s="156"/>
      <c r="G137" s="156"/>
      <c r="H137" s="156"/>
      <c r="I137" s="156"/>
      <c r="J137" s="156"/>
      <c r="K137" s="156"/>
      <c r="L137" s="156"/>
      <c r="M137" s="156"/>
      <c r="N137" s="156"/>
      <c r="O137" s="156"/>
      <c r="P137" s="156"/>
      <c r="Q137" s="156"/>
    </row>
    <row r="138" spans="2:17" s="26" customFormat="1" ht="15.75">
      <c r="B138" s="27"/>
      <c r="C138" s="168"/>
      <c r="D138" s="168"/>
      <c r="E138" s="156"/>
      <c r="F138" s="156"/>
      <c r="G138" s="156"/>
      <c r="H138" s="156"/>
      <c r="I138" s="156"/>
      <c r="J138" s="156"/>
      <c r="K138" s="156"/>
      <c r="L138" s="156"/>
      <c r="M138" s="156"/>
      <c r="N138" s="156"/>
      <c r="O138" s="156"/>
      <c r="P138" s="156"/>
      <c r="Q138" s="156"/>
    </row>
    <row r="139" spans="2:17" s="26" customFormat="1" ht="15.75">
      <c r="B139" s="27"/>
      <c r="C139" s="168"/>
      <c r="D139" s="168"/>
      <c r="E139" s="156"/>
      <c r="F139" s="156"/>
      <c r="G139" s="156"/>
      <c r="H139" s="156"/>
      <c r="I139" s="156"/>
      <c r="J139" s="156"/>
      <c r="K139" s="156"/>
      <c r="L139" s="156"/>
      <c r="M139" s="156"/>
      <c r="N139" s="156"/>
      <c r="O139" s="156"/>
      <c r="P139" s="156"/>
      <c r="Q139" s="156"/>
    </row>
    <row r="140" spans="2:17" s="26" customFormat="1" ht="15.75">
      <c r="B140" s="27"/>
      <c r="C140" s="168"/>
      <c r="D140" s="168"/>
      <c r="E140" s="156"/>
      <c r="F140" s="156"/>
      <c r="G140" s="156"/>
      <c r="H140" s="156"/>
      <c r="I140" s="156"/>
      <c r="J140" s="156"/>
      <c r="K140" s="156"/>
      <c r="L140" s="156"/>
      <c r="M140" s="156"/>
      <c r="N140" s="156"/>
      <c r="O140" s="156"/>
      <c r="P140" s="156"/>
      <c r="Q140" s="156"/>
    </row>
    <row r="141" spans="2:17" s="26" customFormat="1" ht="15.75">
      <c r="B141" s="27"/>
      <c r="C141" s="168"/>
      <c r="D141" s="168"/>
      <c r="E141" s="156"/>
      <c r="F141" s="156"/>
      <c r="G141" s="156"/>
      <c r="H141" s="156"/>
      <c r="I141" s="156"/>
      <c r="J141" s="156"/>
      <c r="K141" s="156"/>
      <c r="L141" s="156"/>
      <c r="M141" s="156"/>
      <c r="N141" s="156"/>
      <c r="O141" s="156"/>
      <c r="P141" s="156"/>
      <c r="Q141" s="156"/>
    </row>
    <row r="142" spans="2:17" s="26" customFormat="1" ht="15.75">
      <c r="B142" s="27"/>
      <c r="C142" s="168"/>
      <c r="D142" s="168"/>
      <c r="E142" s="156"/>
      <c r="F142" s="156"/>
      <c r="G142" s="156"/>
      <c r="H142" s="156"/>
      <c r="I142" s="156"/>
      <c r="J142" s="156"/>
      <c r="K142" s="156"/>
      <c r="L142" s="156"/>
      <c r="M142" s="156"/>
      <c r="N142" s="156"/>
      <c r="O142" s="156"/>
      <c r="P142" s="156"/>
      <c r="Q142" s="156"/>
    </row>
    <row r="143" spans="2:17" s="26" customFormat="1" ht="15.75">
      <c r="B143" s="27"/>
      <c r="C143" s="168"/>
      <c r="D143" s="168"/>
      <c r="E143" s="156"/>
      <c r="F143" s="156"/>
      <c r="G143" s="156"/>
      <c r="H143" s="156"/>
      <c r="I143" s="156"/>
      <c r="J143" s="156"/>
      <c r="K143" s="156"/>
      <c r="L143" s="156"/>
      <c r="M143" s="156"/>
      <c r="N143" s="156"/>
      <c r="O143" s="156"/>
      <c r="P143" s="156"/>
      <c r="Q143" s="156"/>
    </row>
    <row r="144" spans="2:17" s="26" customFormat="1" ht="15.75">
      <c r="B144" s="27"/>
      <c r="C144" s="168"/>
      <c r="D144" s="168"/>
      <c r="E144" s="156"/>
      <c r="F144" s="156"/>
      <c r="G144" s="156"/>
      <c r="H144" s="156"/>
      <c r="I144" s="156"/>
      <c r="J144" s="156"/>
      <c r="K144" s="156"/>
      <c r="L144" s="156"/>
      <c r="M144" s="156"/>
      <c r="N144" s="156"/>
      <c r="O144" s="156"/>
      <c r="P144" s="156"/>
      <c r="Q144" s="156"/>
    </row>
    <row r="145" spans="2:17" s="26" customFormat="1" ht="15.75">
      <c r="B145" s="27"/>
      <c r="C145" s="168"/>
      <c r="D145" s="168"/>
      <c r="E145" s="156"/>
      <c r="F145" s="156"/>
      <c r="G145" s="156"/>
      <c r="H145" s="156"/>
      <c r="I145" s="156"/>
      <c r="J145" s="156"/>
      <c r="K145" s="156"/>
      <c r="L145" s="156"/>
      <c r="M145" s="156"/>
      <c r="N145" s="156"/>
      <c r="O145" s="156"/>
      <c r="P145" s="156"/>
      <c r="Q145" s="156"/>
    </row>
    <row r="146" spans="2:17" s="26" customFormat="1" ht="15.75">
      <c r="B146" s="27"/>
      <c r="C146" s="168"/>
      <c r="D146" s="168"/>
      <c r="E146" s="156"/>
      <c r="F146" s="156"/>
      <c r="G146" s="156"/>
      <c r="H146" s="156"/>
      <c r="I146" s="156"/>
      <c r="J146" s="156"/>
      <c r="K146" s="156"/>
      <c r="L146" s="156"/>
      <c r="M146" s="156"/>
      <c r="N146" s="156"/>
      <c r="O146" s="156"/>
      <c r="P146" s="156"/>
      <c r="Q146" s="156"/>
    </row>
    <row r="147" spans="2:17" s="26" customFormat="1" ht="15.75">
      <c r="B147" s="27"/>
      <c r="C147" s="168"/>
      <c r="D147" s="168"/>
      <c r="E147" s="156"/>
      <c r="F147" s="156"/>
      <c r="G147" s="156"/>
      <c r="H147" s="156"/>
      <c r="I147" s="156"/>
      <c r="J147" s="156"/>
      <c r="K147" s="156"/>
      <c r="L147" s="156"/>
      <c r="M147" s="156"/>
      <c r="N147" s="156"/>
      <c r="O147" s="156"/>
      <c r="P147" s="156"/>
      <c r="Q147" s="156"/>
    </row>
    <row r="148" spans="2:17" s="26" customFormat="1" ht="15.75">
      <c r="B148" s="27"/>
      <c r="C148" s="168"/>
      <c r="D148" s="168"/>
      <c r="E148" s="156"/>
      <c r="F148" s="156"/>
      <c r="G148" s="156"/>
      <c r="H148" s="156"/>
      <c r="I148" s="156"/>
      <c r="J148" s="156"/>
      <c r="K148" s="156"/>
      <c r="L148" s="156"/>
      <c r="M148" s="156"/>
      <c r="N148" s="156"/>
      <c r="O148" s="156"/>
      <c r="P148" s="156"/>
      <c r="Q148" s="156"/>
    </row>
    <row r="149" spans="2:17" s="26" customFormat="1" ht="15.75">
      <c r="B149" s="27"/>
      <c r="C149" s="168"/>
      <c r="D149" s="168"/>
      <c r="E149" s="156"/>
      <c r="F149" s="156"/>
      <c r="G149" s="156"/>
      <c r="H149" s="156"/>
      <c r="I149" s="156"/>
      <c r="J149" s="156"/>
      <c r="K149" s="156"/>
      <c r="L149" s="156"/>
      <c r="M149" s="156"/>
      <c r="N149" s="156"/>
      <c r="O149" s="156"/>
      <c r="P149" s="156"/>
      <c r="Q149" s="156"/>
    </row>
    <row r="150" spans="2:17" s="26" customFormat="1" ht="15.75">
      <c r="B150" s="27"/>
      <c r="C150" s="168"/>
      <c r="D150" s="168"/>
      <c r="E150" s="156"/>
      <c r="F150" s="156"/>
      <c r="G150" s="156"/>
      <c r="H150" s="156"/>
      <c r="I150" s="156"/>
      <c r="J150" s="156"/>
      <c r="K150" s="156"/>
      <c r="L150" s="156"/>
      <c r="M150" s="156"/>
      <c r="N150" s="156"/>
      <c r="O150" s="156"/>
      <c r="P150" s="156"/>
      <c r="Q150" s="156"/>
    </row>
    <row r="151" spans="2:17" s="26" customFormat="1" ht="15.75">
      <c r="B151" s="27"/>
      <c r="C151" s="168"/>
      <c r="D151" s="168"/>
      <c r="E151" s="156"/>
      <c r="F151" s="156"/>
      <c r="G151" s="156"/>
      <c r="H151" s="156"/>
      <c r="I151" s="156"/>
      <c r="J151" s="156"/>
      <c r="K151" s="156"/>
      <c r="L151" s="156"/>
      <c r="M151" s="156"/>
      <c r="N151" s="156"/>
      <c r="O151" s="156"/>
      <c r="P151" s="156"/>
      <c r="Q151" s="156"/>
    </row>
    <row r="152" spans="2:17" s="26" customFormat="1" ht="15.75">
      <c r="B152" s="27"/>
      <c r="C152" s="168"/>
      <c r="D152" s="168"/>
      <c r="E152" s="156"/>
      <c r="F152" s="156"/>
      <c r="G152" s="156"/>
      <c r="H152" s="156"/>
      <c r="I152" s="156"/>
      <c r="J152" s="156"/>
      <c r="K152" s="156"/>
      <c r="L152" s="156"/>
      <c r="M152" s="156"/>
      <c r="N152" s="156"/>
      <c r="O152" s="156"/>
      <c r="P152" s="156"/>
      <c r="Q152" s="156"/>
    </row>
    <row r="153" spans="2:17" s="26" customFormat="1" ht="15.75">
      <c r="B153" s="27"/>
      <c r="C153" s="168"/>
      <c r="D153" s="168"/>
      <c r="E153" s="156"/>
      <c r="F153" s="156"/>
      <c r="G153" s="156"/>
      <c r="H153" s="156"/>
      <c r="I153" s="156"/>
      <c r="J153" s="156"/>
      <c r="K153" s="156"/>
      <c r="L153" s="156"/>
      <c r="M153" s="156"/>
      <c r="N153" s="156"/>
      <c r="O153" s="156"/>
      <c r="P153" s="156"/>
      <c r="Q153" s="156"/>
    </row>
    <row r="154" spans="2:17" s="26" customFormat="1" ht="15.75">
      <c r="B154" s="27"/>
      <c r="C154" s="168"/>
      <c r="D154" s="168"/>
      <c r="E154" s="156"/>
      <c r="F154" s="156"/>
      <c r="G154" s="156"/>
      <c r="H154" s="156"/>
      <c r="I154" s="156"/>
      <c r="J154" s="156"/>
      <c r="K154" s="156"/>
      <c r="L154" s="156"/>
      <c r="M154" s="156"/>
      <c r="N154" s="156"/>
      <c r="O154" s="156"/>
      <c r="P154" s="156"/>
      <c r="Q154" s="156"/>
    </row>
    <row r="155" spans="2:17" s="26" customFormat="1" ht="15.75">
      <c r="B155" s="27"/>
      <c r="C155" s="168"/>
      <c r="D155" s="168"/>
      <c r="E155" s="156"/>
      <c r="F155" s="156"/>
      <c r="G155" s="156"/>
      <c r="H155" s="156"/>
      <c r="I155" s="156"/>
      <c r="J155" s="156"/>
      <c r="K155" s="156"/>
      <c r="L155" s="156"/>
      <c r="M155" s="156"/>
      <c r="N155" s="156"/>
      <c r="O155" s="156"/>
      <c r="P155" s="156"/>
      <c r="Q155" s="156"/>
    </row>
    <row r="156" spans="2:17" s="26" customFormat="1" ht="15.75">
      <c r="B156" s="27"/>
      <c r="C156" s="168"/>
      <c r="D156" s="168"/>
      <c r="E156" s="156"/>
      <c r="F156" s="156"/>
      <c r="G156" s="156"/>
      <c r="H156" s="156"/>
      <c r="I156" s="156"/>
      <c r="J156" s="156"/>
      <c r="K156" s="156"/>
      <c r="L156" s="156"/>
      <c r="M156" s="156"/>
      <c r="N156" s="156"/>
      <c r="O156" s="156"/>
      <c r="P156" s="156"/>
      <c r="Q156" s="156"/>
    </row>
    <row r="157" spans="2:17" s="26" customFormat="1" ht="15.75">
      <c r="B157" s="27"/>
      <c r="C157" s="168"/>
      <c r="D157" s="168"/>
      <c r="E157" s="156"/>
      <c r="F157" s="156"/>
      <c r="G157" s="156"/>
      <c r="H157" s="156"/>
      <c r="I157" s="156"/>
      <c r="J157" s="156"/>
      <c r="K157" s="156"/>
      <c r="L157" s="156"/>
      <c r="M157" s="156"/>
      <c r="N157" s="156"/>
      <c r="O157" s="156"/>
      <c r="P157" s="156"/>
      <c r="Q157" s="156"/>
    </row>
    <row r="158" spans="2:17" s="26" customFormat="1" ht="15.75">
      <c r="B158" s="27"/>
      <c r="C158" s="168"/>
      <c r="D158" s="168"/>
      <c r="E158" s="156"/>
      <c r="F158" s="156"/>
      <c r="G158" s="156"/>
      <c r="H158" s="156"/>
      <c r="I158" s="156"/>
      <c r="J158" s="156"/>
      <c r="K158" s="156"/>
      <c r="L158" s="156"/>
      <c r="M158" s="156"/>
      <c r="N158" s="156"/>
      <c r="O158" s="156"/>
      <c r="P158" s="156"/>
      <c r="Q158" s="156"/>
    </row>
    <row r="159" spans="2:17" s="26" customFormat="1" ht="15.75">
      <c r="B159" s="27"/>
      <c r="C159" s="168"/>
      <c r="D159" s="168"/>
      <c r="E159" s="156"/>
      <c r="F159" s="156"/>
      <c r="G159" s="156"/>
      <c r="H159" s="156"/>
      <c r="I159" s="156"/>
      <c r="J159" s="156"/>
      <c r="K159" s="156"/>
      <c r="L159" s="156"/>
      <c r="M159" s="156"/>
      <c r="N159" s="156"/>
      <c r="O159" s="156"/>
      <c r="P159" s="156"/>
      <c r="Q159" s="156"/>
    </row>
    <row r="160" spans="2:17" s="26" customFormat="1" ht="15.75">
      <c r="B160" s="27"/>
      <c r="C160" s="168"/>
      <c r="D160" s="168"/>
      <c r="E160" s="156"/>
      <c r="F160" s="156"/>
      <c r="G160" s="156"/>
      <c r="H160" s="156"/>
      <c r="I160" s="156"/>
      <c r="J160" s="156"/>
      <c r="K160" s="156"/>
      <c r="L160" s="156"/>
      <c r="M160" s="156"/>
      <c r="N160" s="156"/>
      <c r="O160" s="156"/>
      <c r="P160" s="156"/>
      <c r="Q160" s="156"/>
    </row>
    <row r="161" spans="2:17" s="26" customFormat="1" ht="15.75">
      <c r="B161" s="27"/>
      <c r="C161" s="168"/>
      <c r="D161" s="168"/>
      <c r="E161" s="156"/>
      <c r="F161" s="156"/>
      <c r="G161" s="156"/>
      <c r="H161" s="156"/>
      <c r="I161" s="156"/>
      <c r="J161" s="156"/>
      <c r="K161" s="156"/>
      <c r="L161" s="156"/>
      <c r="M161" s="156"/>
      <c r="N161" s="156"/>
      <c r="O161" s="156"/>
      <c r="P161" s="156"/>
      <c r="Q161" s="156"/>
    </row>
    <row r="162" spans="2:17" s="26" customFormat="1" ht="15.75">
      <c r="B162" s="27"/>
      <c r="C162" s="168"/>
      <c r="D162" s="168"/>
      <c r="E162" s="156"/>
      <c r="F162" s="156"/>
      <c r="G162" s="156"/>
      <c r="H162" s="156"/>
      <c r="I162" s="156"/>
      <c r="J162" s="156"/>
      <c r="K162" s="156"/>
      <c r="L162" s="156"/>
      <c r="M162" s="156"/>
      <c r="N162" s="156"/>
      <c r="O162" s="156"/>
      <c r="P162" s="156"/>
      <c r="Q162" s="156"/>
    </row>
    <row r="163" spans="2:17" s="26" customFormat="1" ht="15.75">
      <c r="B163" s="27"/>
      <c r="C163" s="168"/>
      <c r="D163" s="168"/>
      <c r="E163" s="156"/>
      <c r="F163" s="156"/>
      <c r="G163" s="156"/>
      <c r="H163" s="156"/>
      <c r="I163" s="156"/>
      <c r="J163" s="156"/>
      <c r="K163" s="156"/>
      <c r="L163" s="156"/>
      <c r="M163" s="156"/>
      <c r="N163" s="156"/>
      <c r="O163" s="156"/>
      <c r="P163" s="156"/>
      <c r="Q163" s="156"/>
    </row>
    <row r="164" spans="2:17" s="26" customFormat="1" ht="15.75">
      <c r="B164" s="27"/>
      <c r="C164" s="168"/>
      <c r="D164" s="168"/>
      <c r="E164" s="156"/>
      <c r="F164" s="156"/>
      <c r="G164" s="156"/>
      <c r="H164" s="156"/>
      <c r="I164" s="156"/>
      <c r="J164" s="156"/>
      <c r="K164" s="156"/>
      <c r="L164" s="156"/>
      <c r="M164" s="156"/>
      <c r="N164" s="156"/>
      <c r="O164" s="156"/>
      <c r="P164" s="156"/>
      <c r="Q164" s="156"/>
    </row>
    <row r="165" spans="2:17" s="26" customFormat="1" ht="15.75">
      <c r="B165" s="27"/>
      <c r="C165" s="168"/>
      <c r="D165" s="168"/>
      <c r="E165" s="156"/>
      <c r="F165" s="156"/>
      <c r="G165" s="156"/>
      <c r="H165" s="156"/>
      <c r="I165" s="156"/>
      <c r="J165" s="156"/>
      <c r="K165" s="156"/>
      <c r="L165" s="156"/>
      <c r="M165" s="156"/>
      <c r="N165" s="156"/>
      <c r="O165" s="156"/>
      <c r="P165" s="156"/>
      <c r="Q165" s="156"/>
    </row>
    <row r="166" spans="2:17" s="26" customFormat="1" ht="15.75">
      <c r="B166" s="27"/>
      <c r="C166" s="168"/>
      <c r="D166" s="168"/>
      <c r="E166" s="156"/>
      <c r="F166" s="156"/>
      <c r="G166" s="156"/>
      <c r="H166" s="156"/>
      <c r="I166" s="156"/>
      <c r="J166" s="156"/>
      <c r="K166" s="156"/>
      <c r="L166" s="156"/>
      <c r="M166" s="156"/>
      <c r="N166" s="156"/>
      <c r="O166" s="156"/>
      <c r="P166" s="156"/>
      <c r="Q166" s="156"/>
    </row>
    <row r="167" spans="2:17" s="26" customFormat="1" ht="15.75">
      <c r="B167" s="27"/>
      <c r="C167" s="168"/>
      <c r="D167" s="168"/>
      <c r="E167" s="156"/>
      <c r="F167" s="156"/>
      <c r="G167" s="156"/>
      <c r="H167" s="156"/>
      <c r="I167" s="156"/>
      <c r="J167" s="156"/>
      <c r="K167" s="156"/>
      <c r="L167" s="156"/>
      <c r="M167" s="156"/>
      <c r="N167" s="156"/>
      <c r="O167" s="156"/>
      <c r="P167" s="156"/>
      <c r="Q167" s="156"/>
    </row>
    <row r="168" spans="2:17" s="26" customFormat="1" ht="15.75">
      <c r="B168" s="27"/>
      <c r="C168" s="168"/>
      <c r="D168" s="168"/>
      <c r="E168" s="156"/>
      <c r="F168" s="156"/>
      <c r="G168" s="156"/>
      <c r="H168" s="156"/>
      <c r="I168" s="156"/>
      <c r="J168" s="156"/>
      <c r="K168" s="156"/>
      <c r="L168" s="156"/>
      <c r="M168" s="156"/>
      <c r="N168" s="156"/>
      <c r="O168" s="156"/>
      <c r="P168" s="156"/>
      <c r="Q168" s="156"/>
    </row>
    <row r="169" spans="2:17" s="26" customFormat="1" ht="15.75">
      <c r="B169" s="27"/>
      <c r="C169" s="168"/>
      <c r="D169" s="168"/>
      <c r="E169" s="156"/>
      <c r="F169" s="156"/>
      <c r="G169" s="156"/>
      <c r="H169" s="156"/>
      <c r="I169" s="156"/>
      <c r="J169" s="156"/>
      <c r="K169" s="156"/>
      <c r="L169" s="156"/>
      <c r="M169" s="156"/>
      <c r="N169" s="156"/>
      <c r="O169" s="156"/>
      <c r="P169" s="156"/>
      <c r="Q169" s="156"/>
    </row>
    <row r="170" spans="2:17" s="26" customFormat="1" ht="15.75">
      <c r="B170" s="27"/>
      <c r="C170" s="168"/>
      <c r="D170" s="168"/>
      <c r="E170" s="156"/>
      <c r="F170" s="156"/>
      <c r="G170" s="156"/>
      <c r="H170" s="156"/>
      <c r="I170" s="156"/>
      <c r="J170" s="156"/>
      <c r="K170" s="156"/>
      <c r="L170" s="156"/>
      <c r="M170" s="156"/>
      <c r="N170" s="156"/>
      <c r="O170" s="156"/>
      <c r="P170" s="156"/>
      <c r="Q170" s="156"/>
    </row>
    <row r="171" spans="2:17" s="26" customFormat="1" ht="15.75">
      <c r="B171" s="27"/>
      <c r="C171" s="168"/>
      <c r="D171" s="168"/>
      <c r="E171" s="156"/>
      <c r="F171" s="156"/>
      <c r="G171" s="156"/>
      <c r="H171" s="156"/>
      <c r="I171" s="156"/>
      <c r="J171" s="156"/>
      <c r="K171" s="156"/>
      <c r="L171" s="156"/>
      <c r="M171" s="156"/>
      <c r="N171" s="156"/>
      <c r="O171" s="156"/>
      <c r="P171" s="156"/>
      <c r="Q171" s="156"/>
    </row>
    <row r="172" spans="2:17" s="26" customFormat="1" ht="15.75">
      <c r="B172" s="27"/>
      <c r="C172" s="168"/>
      <c r="D172" s="168"/>
      <c r="E172" s="156"/>
      <c r="F172" s="156"/>
      <c r="G172" s="156"/>
      <c r="H172" s="156"/>
      <c r="I172" s="156"/>
      <c r="J172" s="156"/>
      <c r="K172" s="156"/>
      <c r="L172" s="156"/>
      <c r="M172" s="156"/>
      <c r="N172" s="156"/>
      <c r="O172" s="156"/>
      <c r="P172" s="156"/>
      <c r="Q172" s="156"/>
    </row>
    <row r="173" spans="2:17" s="26" customFormat="1" ht="15.75">
      <c r="B173" s="27"/>
      <c r="C173" s="168"/>
      <c r="D173" s="168"/>
      <c r="E173" s="156"/>
      <c r="F173" s="156"/>
      <c r="G173" s="156"/>
      <c r="H173" s="156"/>
      <c r="I173" s="156"/>
      <c r="J173" s="156"/>
      <c r="K173" s="156"/>
      <c r="L173" s="156"/>
      <c r="M173" s="156"/>
      <c r="N173" s="156"/>
      <c r="O173" s="156"/>
      <c r="P173" s="156"/>
      <c r="Q173" s="156"/>
    </row>
    <row r="174" spans="2:17" s="26" customFormat="1" ht="15.75">
      <c r="B174" s="27"/>
      <c r="C174" s="168"/>
      <c r="D174" s="168"/>
      <c r="E174" s="156"/>
      <c r="F174" s="156"/>
      <c r="G174" s="156"/>
      <c r="H174" s="156"/>
      <c r="I174" s="156"/>
      <c r="J174" s="156"/>
      <c r="K174" s="156"/>
      <c r="L174" s="156"/>
      <c r="M174" s="156"/>
      <c r="N174" s="156"/>
      <c r="O174" s="156"/>
      <c r="P174" s="156"/>
      <c r="Q174" s="156"/>
    </row>
    <row r="175" spans="2:17" s="26" customFormat="1" ht="15.75">
      <c r="B175" s="27"/>
      <c r="C175" s="168"/>
      <c r="D175" s="168"/>
      <c r="E175" s="156"/>
      <c r="F175" s="156"/>
      <c r="G175" s="156"/>
      <c r="H175" s="156"/>
      <c r="I175" s="156"/>
      <c r="J175" s="156"/>
      <c r="K175" s="156"/>
      <c r="L175" s="156"/>
      <c r="M175" s="156"/>
      <c r="N175" s="156"/>
      <c r="O175" s="156"/>
      <c r="P175" s="156"/>
      <c r="Q175" s="156"/>
    </row>
    <row r="176" spans="2:17" s="26" customFormat="1" ht="15.75">
      <c r="B176" s="27"/>
      <c r="C176" s="168"/>
      <c r="D176" s="168"/>
      <c r="E176" s="156"/>
      <c r="F176" s="156"/>
      <c r="G176" s="156"/>
      <c r="H176" s="156"/>
      <c r="I176" s="156"/>
      <c r="J176" s="156"/>
      <c r="K176" s="156"/>
      <c r="L176" s="156"/>
      <c r="M176" s="156"/>
      <c r="N176" s="156"/>
      <c r="O176" s="156"/>
      <c r="P176" s="156"/>
      <c r="Q176" s="156"/>
    </row>
    <row r="177" spans="2:17" s="26" customFormat="1" ht="15.75">
      <c r="B177" s="27"/>
      <c r="C177" s="168"/>
      <c r="D177" s="168"/>
      <c r="E177" s="156"/>
      <c r="F177" s="156"/>
      <c r="G177" s="156"/>
      <c r="H177" s="156"/>
      <c r="I177" s="156"/>
      <c r="J177" s="156"/>
      <c r="K177" s="156"/>
      <c r="L177" s="156"/>
      <c r="M177" s="156"/>
      <c r="N177" s="156"/>
      <c r="O177" s="156"/>
      <c r="P177" s="156"/>
      <c r="Q177" s="156"/>
    </row>
    <row r="178" spans="2:17" s="26" customFormat="1" ht="15.75">
      <c r="B178" s="27"/>
      <c r="C178" s="168"/>
      <c r="D178" s="168"/>
      <c r="E178" s="156"/>
      <c r="F178" s="156"/>
      <c r="G178" s="156"/>
      <c r="H178" s="156"/>
      <c r="I178" s="156"/>
      <c r="J178" s="156"/>
      <c r="K178" s="156"/>
      <c r="L178" s="156"/>
      <c r="M178" s="156"/>
      <c r="N178" s="156"/>
      <c r="O178" s="156"/>
      <c r="P178" s="156"/>
      <c r="Q178" s="156"/>
    </row>
    <row r="179" spans="2:17" s="26" customFormat="1" ht="15.75">
      <c r="B179" s="27"/>
      <c r="C179" s="168"/>
      <c r="D179" s="168"/>
      <c r="E179" s="156"/>
      <c r="F179" s="156"/>
      <c r="G179" s="156"/>
      <c r="H179" s="156"/>
      <c r="I179" s="156"/>
      <c r="J179" s="156"/>
      <c r="K179" s="156"/>
      <c r="L179" s="156"/>
      <c r="M179" s="156"/>
      <c r="N179" s="156"/>
      <c r="O179" s="156"/>
      <c r="P179" s="156"/>
      <c r="Q179" s="156"/>
    </row>
    <row r="180" spans="2:17" s="26" customFormat="1" ht="15.75">
      <c r="B180" s="27"/>
      <c r="C180" s="168"/>
      <c r="D180" s="168"/>
      <c r="E180" s="156"/>
      <c r="F180" s="156"/>
      <c r="G180" s="156"/>
      <c r="H180" s="156"/>
      <c r="I180" s="156"/>
      <c r="J180" s="156"/>
      <c r="K180" s="156"/>
      <c r="L180" s="156"/>
      <c r="M180" s="156"/>
      <c r="N180" s="156"/>
      <c r="O180" s="156"/>
      <c r="P180" s="156"/>
      <c r="Q180" s="156"/>
    </row>
    <row r="181" spans="2:17" s="26" customFormat="1" ht="15.75">
      <c r="B181" s="27"/>
      <c r="C181" s="168"/>
      <c r="D181" s="168"/>
      <c r="E181" s="156"/>
      <c r="F181" s="156"/>
      <c r="G181" s="156"/>
      <c r="H181" s="156"/>
      <c r="I181" s="156"/>
      <c r="J181" s="156"/>
      <c r="K181" s="156"/>
      <c r="L181" s="156"/>
      <c r="M181" s="156"/>
      <c r="N181" s="156"/>
      <c r="O181" s="156"/>
      <c r="P181" s="156"/>
      <c r="Q181" s="156"/>
    </row>
    <row r="182" spans="2:17" s="26" customFormat="1" ht="15.75">
      <c r="B182" s="27"/>
      <c r="C182" s="168"/>
      <c r="D182" s="168"/>
      <c r="E182" s="156"/>
      <c r="F182" s="156"/>
      <c r="G182" s="156"/>
      <c r="H182" s="156"/>
      <c r="I182" s="156"/>
      <c r="J182" s="156"/>
      <c r="K182" s="156"/>
      <c r="L182" s="156"/>
      <c r="M182" s="156"/>
      <c r="N182" s="156"/>
      <c r="O182" s="156"/>
      <c r="P182" s="156"/>
      <c r="Q182" s="156"/>
    </row>
    <row r="183" spans="2:17" s="26" customFormat="1" ht="15.75">
      <c r="B183" s="27"/>
      <c r="C183" s="168"/>
      <c r="D183" s="168"/>
      <c r="E183" s="156"/>
      <c r="F183" s="156"/>
      <c r="G183" s="156"/>
      <c r="H183" s="156"/>
      <c r="I183" s="156"/>
      <c r="J183" s="156"/>
      <c r="K183" s="156"/>
      <c r="L183" s="156"/>
      <c r="M183" s="156"/>
      <c r="N183" s="156"/>
      <c r="O183" s="156"/>
      <c r="P183" s="156"/>
      <c r="Q183" s="156"/>
    </row>
    <row r="184" spans="2:17" s="26" customFormat="1" ht="15.75">
      <c r="B184" s="27"/>
      <c r="C184" s="168"/>
      <c r="D184" s="168"/>
      <c r="E184" s="156"/>
      <c r="F184" s="156"/>
      <c r="G184" s="156"/>
      <c r="H184" s="156"/>
      <c r="I184" s="156"/>
      <c r="J184" s="156"/>
      <c r="K184" s="156"/>
      <c r="L184" s="156"/>
      <c r="M184" s="156"/>
      <c r="N184" s="156"/>
      <c r="O184" s="156"/>
      <c r="P184" s="156"/>
      <c r="Q184" s="156"/>
    </row>
    <row r="185" spans="2:17" s="26" customFormat="1" ht="15.75">
      <c r="B185" s="27"/>
      <c r="C185" s="168"/>
      <c r="D185" s="168"/>
      <c r="E185" s="156"/>
      <c r="F185" s="156"/>
      <c r="G185" s="156"/>
      <c r="H185" s="156"/>
      <c r="I185" s="156"/>
      <c r="J185" s="156"/>
      <c r="K185" s="156"/>
      <c r="L185" s="156"/>
      <c r="M185" s="156"/>
      <c r="N185" s="156"/>
      <c r="O185" s="156"/>
      <c r="P185" s="156"/>
      <c r="Q185" s="156"/>
    </row>
    <row r="186" spans="2:17" s="26" customFormat="1" ht="15.75">
      <c r="B186" s="27"/>
      <c r="C186" s="168"/>
      <c r="D186" s="168"/>
      <c r="E186" s="156"/>
      <c r="F186" s="156"/>
      <c r="G186" s="156"/>
      <c r="H186" s="156"/>
      <c r="I186" s="156"/>
      <c r="J186" s="156"/>
      <c r="K186" s="156"/>
      <c r="L186" s="156"/>
      <c r="M186" s="156"/>
      <c r="N186" s="156"/>
      <c r="O186" s="156"/>
      <c r="P186" s="156"/>
      <c r="Q186" s="156"/>
    </row>
    <row r="187" spans="2:17" s="26" customFormat="1" ht="15.75">
      <c r="B187" s="27"/>
      <c r="C187" s="168"/>
      <c r="D187" s="168"/>
      <c r="E187" s="156"/>
      <c r="F187" s="156"/>
      <c r="G187" s="156"/>
      <c r="H187" s="156"/>
      <c r="I187" s="156"/>
      <c r="J187" s="156"/>
      <c r="K187" s="156"/>
      <c r="L187" s="156"/>
      <c r="M187" s="156"/>
      <c r="N187" s="156"/>
      <c r="O187" s="156"/>
      <c r="P187" s="156"/>
      <c r="Q187" s="156"/>
    </row>
    <row r="188" spans="2:17" s="26" customFormat="1" ht="15.75">
      <c r="B188" s="27"/>
      <c r="C188" s="168"/>
      <c r="D188" s="168"/>
      <c r="E188" s="156"/>
      <c r="F188" s="156"/>
      <c r="G188" s="156"/>
      <c r="H188" s="156"/>
      <c r="I188" s="156"/>
      <c r="J188" s="156"/>
      <c r="K188" s="156"/>
      <c r="L188" s="156"/>
      <c r="M188" s="156"/>
      <c r="N188" s="156"/>
      <c r="O188" s="156"/>
      <c r="P188" s="156"/>
      <c r="Q188" s="156"/>
    </row>
    <row r="189" spans="2:17" s="26" customFormat="1" ht="15.75">
      <c r="B189" s="27"/>
      <c r="C189" s="168"/>
      <c r="D189" s="168"/>
      <c r="E189" s="156"/>
      <c r="F189" s="156"/>
      <c r="G189" s="156"/>
      <c r="H189" s="156"/>
      <c r="I189" s="156"/>
      <c r="J189" s="156"/>
      <c r="K189" s="156"/>
      <c r="L189" s="156"/>
      <c r="M189" s="156"/>
      <c r="N189" s="156"/>
      <c r="O189" s="156"/>
      <c r="P189" s="156"/>
      <c r="Q189" s="156"/>
    </row>
    <row r="190" spans="2:17" s="26" customFormat="1" ht="15.75">
      <c r="B190" s="27"/>
      <c r="C190" s="168"/>
      <c r="D190" s="168"/>
      <c r="E190" s="156"/>
      <c r="F190" s="156"/>
      <c r="G190" s="156"/>
      <c r="H190" s="156"/>
      <c r="I190" s="156"/>
      <c r="J190" s="156"/>
      <c r="K190" s="156"/>
      <c r="L190" s="156"/>
      <c r="M190" s="156"/>
      <c r="N190" s="156"/>
      <c r="O190" s="156"/>
      <c r="P190" s="156"/>
      <c r="Q190" s="156"/>
    </row>
    <row r="191" spans="2:17" s="26" customFormat="1" ht="15.75">
      <c r="B191" s="27"/>
      <c r="C191" s="168"/>
      <c r="D191" s="168"/>
      <c r="E191" s="156"/>
      <c r="F191" s="156"/>
      <c r="G191" s="156"/>
      <c r="H191" s="156"/>
      <c r="I191" s="156"/>
      <c r="J191" s="156"/>
      <c r="K191" s="156"/>
      <c r="L191" s="156"/>
      <c r="M191" s="156"/>
      <c r="N191" s="156"/>
      <c r="O191" s="156"/>
      <c r="P191" s="156"/>
      <c r="Q191" s="156"/>
    </row>
    <row r="192" spans="2:17" s="26" customFormat="1" ht="15.75">
      <c r="B192" s="27"/>
      <c r="C192" s="168"/>
      <c r="D192" s="168"/>
      <c r="E192" s="156"/>
      <c r="F192" s="156"/>
      <c r="G192" s="156"/>
      <c r="H192" s="156"/>
      <c r="I192" s="156"/>
      <c r="J192" s="156"/>
      <c r="K192" s="156"/>
      <c r="L192" s="156"/>
      <c r="M192" s="156"/>
      <c r="N192" s="156"/>
      <c r="O192" s="156"/>
      <c r="P192" s="156"/>
      <c r="Q192" s="156"/>
    </row>
    <row r="193" spans="2:17" s="26" customFormat="1" ht="15.75">
      <c r="B193" s="27"/>
      <c r="C193" s="168"/>
      <c r="D193" s="168"/>
      <c r="E193" s="156"/>
      <c r="F193" s="156"/>
      <c r="G193" s="156"/>
      <c r="H193" s="156"/>
      <c r="I193" s="156"/>
      <c r="J193" s="156"/>
      <c r="K193" s="156"/>
      <c r="L193" s="156"/>
      <c r="M193" s="156"/>
      <c r="N193" s="156"/>
      <c r="O193" s="156"/>
      <c r="P193" s="156"/>
      <c r="Q193" s="156"/>
    </row>
    <row r="194" spans="2:17" s="26" customFormat="1" ht="15.75">
      <c r="B194" s="27"/>
      <c r="C194" s="168"/>
      <c r="D194" s="168"/>
      <c r="E194" s="156"/>
      <c r="F194" s="156"/>
      <c r="G194" s="156"/>
      <c r="H194" s="156"/>
      <c r="I194" s="156"/>
      <c r="J194" s="156"/>
      <c r="K194" s="156"/>
      <c r="L194" s="156"/>
      <c r="M194" s="156"/>
      <c r="N194" s="156"/>
      <c r="O194" s="156"/>
      <c r="P194" s="156"/>
      <c r="Q194" s="156"/>
    </row>
    <row r="195" spans="2:17" s="26" customFormat="1" ht="15.75">
      <c r="B195" s="27"/>
      <c r="C195" s="168"/>
      <c r="D195" s="168"/>
      <c r="E195" s="156"/>
      <c r="F195" s="156"/>
      <c r="G195" s="156"/>
      <c r="H195" s="156"/>
      <c r="I195" s="156"/>
      <c r="J195" s="156"/>
      <c r="K195" s="156"/>
      <c r="L195" s="156"/>
      <c r="M195" s="156"/>
      <c r="N195" s="156"/>
      <c r="O195" s="156"/>
      <c r="P195" s="156"/>
      <c r="Q195" s="156"/>
    </row>
    <row r="196" spans="2:17" s="26" customFormat="1" ht="15.75">
      <c r="B196" s="27"/>
      <c r="C196" s="168"/>
      <c r="D196" s="168"/>
      <c r="E196" s="156"/>
      <c r="F196" s="156"/>
      <c r="G196" s="156"/>
      <c r="H196" s="156"/>
      <c r="I196" s="156"/>
      <c r="J196" s="156"/>
      <c r="K196" s="156"/>
      <c r="L196" s="156"/>
      <c r="M196" s="156"/>
      <c r="N196" s="156"/>
      <c r="O196" s="156"/>
      <c r="P196" s="156"/>
      <c r="Q196" s="156"/>
    </row>
    <row r="197" spans="2:17" s="26" customFormat="1" ht="15.75">
      <c r="B197" s="27"/>
      <c r="C197" s="168"/>
      <c r="D197" s="168"/>
      <c r="E197" s="156"/>
      <c r="F197" s="156"/>
      <c r="G197" s="156"/>
      <c r="H197" s="156"/>
      <c r="I197" s="156"/>
      <c r="J197" s="156"/>
      <c r="K197" s="156"/>
      <c r="L197" s="156"/>
      <c r="M197" s="156"/>
      <c r="N197" s="156"/>
      <c r="O197" s="156"/>
      <c r="P197" s="156"/>
      <c r="Q197" s="156"/>
    </row>
    <row r="198" spans="2:17" s="26" customFormat="1" ht="15.75">
      <c r="B198" s="27"/>
      <c r="C198" s="168"/>
      <c r="D198" s="168"/>
      <c r="E198" s="156"/>
      <c r="F198" s="156"/>
      <c r="G198" s="156"/>
      <c r="H198" s="156"/>
      <c r="I198" s="156"/>
      <c r="J198" s="156"/>
      <c r="K198" s="156"/>
      <c r="L198" s="156"/>
      <c r="M198" s="156"/>
      <c r="N198" s="156"/>
      <c r="O198" s="156"/>
      <c r="P198" s="156"/>
      <c r="Q198" s="156"/>
    </row>
    <row r="199" spans="2:17" s="26" customFormat="1" ht="15.75">
      <c r="B199" s="27"/>
      <c r="C199" s="168"/>
      <c r="D199" s="168"/>
      <c r="E199" s="156"/>
      <c r="F199" s="156"/>
      <c r="G199" s="156"/>
      <c r="H199" s="156"/>
      <c r="I199" s="156"/>
      <c r="J199" s="156"/>
      <c r="K199" s="156"/>
      <c r="L199" s="156"/>
      <c r="M199" s="156"/>
      <c r="N199" s="156"/>
      <c r="O199" s="156"/>
      <c r="P199" s="156"/>
      <c r="Q199" s="156"/>
    </row>
    <row r="200" spans="2:17" s="26" customFormat="1" ht="15.75">
      <c r="B200" s="27"/>
      <c r="C200" s="168"/>
      <c r="D200" s="168"/>
      <c r="E200" s="156"/>
      <c r="F200" s="156"/>
      <c r="G200" s="156"/>
      <c r="H200" s="156"/>
      <c r="I200" s="156"/>
      <c r="J200" s="156"/>
      <c r="K200" s="156"/>
      <c r="L200" s="156"/>
      <c r="M200" s="156"/>
      <c r="N200" s="156"/>
      <c r="O200" s="156"/>
      <c r="P200" s="156"/>
      <c r="Q200" s="156"/>
    </row>
    <row r="201" spans="2:17" s="26" customFormat="1" ht="15.75">
      <c r="B201" s="27"/>
      <c r="C201" s="168"/>
      <c r="D201" s="168"/>
      <c r="E201" s="156"/>
      <c r="F201" s="156"/>
      <c r="G201" s="156"/>
      <c r="H201" s="156"/>
      <c r="I201" s="156"/>
      <c r="J201" s="156"/>
      <c r="K201" s="156"/>
      <c r="L201" s="156"/>
      <c r="M201" s="156"/>
      <c r="N201" s="156"/>
      <c r="O201" s="156"/>
      <c r="P201" s="156"/>
      <c r="Q201" s="156"/>
    </row>
    <row r="202" spans="2:17" s="26" customFormat="1" ht="15.75">
      <c r="B202" s="27"/>
      <c r="C202" s="168"/>
      <c r="D202" s="168"/>
      <c r="E202" s="156"/>
      <c r="F202" s="156"/>
      <c r="G202" s="156"/>
      <c r="H202" s="156"/>
      <c r="I202" s="156"/>
      <c r="J202" s="156"/>
      <c r="K202" s="156"/>
      <c r="L202" s="156"/>
      <c r="M202" s="156"/>
      <c r="N202" s="156"/>
      <c r="O202" s="156"/>
      <c r="P202" s="156"/>
      <c r="Q202" s="156"/>
    </row>
    <row r="203" spans="2:17" s="26" customFormat="1" ht="15.75">
      <c r="B203" s="27"/>
      <c r="C203" s="168"/>
      <c r="D203" s="168"/>
      <c r="E203" s="156"/>
      <c r="F203" s="156"/>
      <c r="G203" s="156"/>
      <c r="H203" s="156"/>
      <c r="I203" s="156"/>
      <c r="J203" s="156"/>
      <c r="K203" s="156"/>
      <c r="L203" s="156"/>
      <c r="M203" s="156"/>
      <c r="N203" s="156"/>
      <c r="O203" s="156"/>
      <c r="P203" s="156"/>
      <c r="Q203" s="156"/>
    </row>
    <row r="204" spans="2:17" s="26" customFormat="1" ht="15.75">
      <c r="B204" s="27"/>
      <c r="C204" s="168"/>
      <c r="D204" s="168"/>
      <c r="E204" s="156"/>
      <c r="F204" s="156"/>
      <c r="G204" s="156"/>
      <c r="H204" s="156"/>
      <c r="I204" s="156"/>
      <c r="J204" s="156"/>
      <c r="K204" s="156"/>
      <c r="L204" s="156"/>
      <c r="M204" s="156"/>
      <c r="N204" s="156"/>
      <c r="O204" s="156"/>
      <c r="P204" s="156"/>
      <c r="Q204" s="156"/>
    </row>
    <row r="205" spans="2:17" s="26" customFormat="1" ht="15.75">
      <c r="B205" s="27"/>
      <c r="C205" s="168"/>
      <c r="D205" s="168"/>
      <c r="E205" s="156"/>
      <c r="F205" s="156"/>
      <c r="G205" s="156"/>
      <c r="H205" s="156"/>
      <c r="I205" s="156"/>
      <c r="J205" s="156"/>
      <c r="K205" s="156"/>
      <c r="L205" s="156"/>
      <c r="M205" s="156"/>
      <c r="N205" s="156"/>
      <c r="O205" s="156"/>
      <c r="P205" s="156"/>
      <c r="Q205" s="156"/>
    </row>
    <row r="206" spans="2:17" s="26" customFormat="1" ht="15.75">
      <c r="B206" s="27"/>
      <c r="C206" s="168"/>
      <c r="D206" s="168"/>
      <c r="E206" s="156"/>
      <c r="F206" s="156"/>
      <c r="G206" s="156"/>
      <c r="H206" s="156"/>
      <c r="I206" s="156"/>
      <c r="J206" s="156"/>
      <c r="K206" s="156"/>
      <c r="L206" s="156"/>
      <c r="M206" s="156"/>
      <c r="N206" s="156"/>
      <c r="O206" s="156"/>
      <c r="P206" s="156"/>
      <c r="Q206" s="156"/>
    </row>
    <row r="207" spans="2:17" s="26" customFormat="1" ht="15.75">
      <c r="B207" s="27"/>
      <c r="C207" s="168"/>
      <c r="D207" s="168"/>
      <c r="E207" s="156"/>
      <c r="F207" s="156"/>
      <c r="G207" s="156"/>
      <c r="H207" s="156"/>
      <c r="I207" s="156"/>
      <c r="J207" s="156"/>
      <c r="K207" s="156"/>
      <c r="L207" s="156"/>
      <c r="M207" s="156"/>
      <c r="N207" s="156"/>
      <c r="O207" s="156"/>
      <c r="P207" s="156"/>
      <c r="Q207" s="156"/>
    </row>
    <row r="208" spans="2:17" s="26" customFormat="1" ht="15.75">
      <c r="B208" s="27"/>
      <c r="C208" s="168"/>
      <c r="D208" s="168"/>
      <c r="E208" s="156"/>
      <c r="F208" s="156"/>
      <c r="G208" s="156"/>
      <c r="H208" s="156"/>
      <c r="I208" s="156"/>
      <c r="J208" s="156"/>
      <c r="K208" s="156"/>
      <c r="L208" s="156"/>
      <c r="M208" s="156"/>
      <c r="N208" s="156"/>
      <c r="O208" s="156"/>
      <c r="P208" s="156"/>
      <c r="Q208" s="156"/>
    </row>
    <row r="209" spans="2:17" s="26" customFormat="1" ht="15.75">
      <c r="B209" s="27"/>
      <c r="C209" s="168"/>
      <c r="D209" s="168"/>
      <c r="E209" s="156"/>
      <c r="F209" s="156"/>
      <c r="G209" s="156"/>
      <c r="H209" s="156"/>
      <c r="I209" s="156"/>
      <c r="J209" s="156"/>
      <c r="K209" s="156"/>
      <c r="L209" s="156"/>
      <c r="M209" s="156"/>
      <c r="N209" s="156"/>
      <c r="O209" s="156"/>
      <c r="P209" s="156"/>
      <c r="Q209" s="156"/>
    </row>
    <row r="210" spans="2:17" s="26" customFormat="1" ht="15.75">
      <c r="B210" s="27"/>
      <c r="C210" s="168"/>
      <c r="D210" s="168"/>
      <c r="E210" s="156"/>
      <c r="F210" s="156"/>
      <c r="G210" s="156"/>
      <c r="H210" s="156"/>
      <c r="I210" s="156"/>
      <c r="J210" s="156"/>
      <c r="K210" s="156"/>
      <c r="L210" s="156"/>
      <c r="M210" s="156"/>
      <c r="N210" s="156"/>
      <c r="O210" s="156"/>
      <c r="P210" s="156"/>
      <c r="Q210" s="156"/>
    </row>
    <row r="211" spans="2:17" s="26" customFormat="1" ht="15.75">
      <c r="B211" s="27"/>
      <c r="C211" s="168"/>
      <c r="D211" s="168"/>
      <c r="E211" s="156"/>
      <c r="F211" s="156"/>
      <c r="G211" s="156"/>
      <c r="H211" s="156"/>
      <c r="I211" s="156"/>
      <c r="J211" s="156"/>
      <c r="K211" s="156"/>
      <c r="L211" s="156"/>
      <c r="M211" s="156"/>
      <c r="N211" s="156"/>
      <c r="O211" s="156"/>
      <c r="P211" s="156"/>
      <c r="Q211" s="156"/>
    </row>
    <row r="212" spans="2:17" s="26" customFormat="1" ht="15.75">
      <c r="B212" s="27"/>
      <c r="C212" s="168"/>
      <c r="D212" s="168"/>
      <c r="E212" s="156"/>
      <c r="F212" s="156"/>
      <c r="G212" s="156"/>
      <c r="H212" s="156"/>
      <c r="I212" s="156"/>
      <c r="J212" s="156"/>
      <c r="K212" s="156"/>
      <c r="L212" s="156"/>
      <c r="M212" s="156"/>
      <c r="N212" s="156"/>
      <c r="O212" s="156"/>
      <c r="P212" s="156"/>
      <c r="Q212" s="156"/>
    </row>
    <row r="213" spans="2:17" s="26" customFormat="1" ht="15.75">
      <c r="B213" s="27"/>
      <c r="C213" s="168"/>
      <c r="D213" s="168"/>
      <c r="E213" s="156"/>
      <c r="F213" s="156"/>
      <c r="G213" s="156"/>
      <c r="H213" s="156"/>
      <c r="I213" s="156"/>
      <c r="J213" s="156"/>
      <c r="K213" s="156"/>
      <c r="L213" s="156"/>
      <c r="M213" s="156"/>
      <c r="N213" s="156"/>
      <c r="O213" s="156"/>
      <c r="P213" s="156"/>
      <c r="Q213" s="156"/>
    </row>
    <row r="214" spans="2:17" s="26" customFormat="1" ht="15.75">
      <c r="B214" s="27"/>
      <c r="C214" s="168"/>
      <c r="D214" s="168"/>
      <c r="E214" s="156"/>
      <c r="F214" s="156"/>
      <c r="G214" s="156"/>
      <c r="H214" s="156"/>
      <c r="I214" s="156"/>
      <c r="J214" s="156"/>
      <c r="K214" s="156"/>
      <c r="L214" s="156"/>
      <c r="M214" s="156"/>
      <c r="N214" s="156"/>
      <c r="O214" s="156"/>
      <c r="P214" s="156"/>
      <c r="Q214" s="156"/>
    </row>
    <row r="215" spans="2:17" s="26" customFormat="1" ht="15.75">
      <c r="B215" s="27"/>
      <c r="C215" s="168"/>
      <c r="D215" s="168"/>
      <c r="E215" s="156"/>
      <c r="F215" s="156"/>
      <c r="G215" s="156"/>
      <c r="H215" s="156"/>
      <c r="I215" s="156"/>
      <c r="J215" s="156"/>
      <c r="K215" s="156"/>
      <c r="L215" s="156"/>
      <c r="M215" s="156"/>
      <c r="N215" s="156"/>
      <c r="O215" s="156"/>
      <c r="P215" s="156"/>
      <c r="Q215" s="156"/>
    </row>
    <row r="216" spans="2:17" s="26" customFormat="1" ht="15.75">
      <c r="B216" s="27"/>
      <c r="C216" s="168"/>
      <c r="D216" s="168"/>
      <c r="E216" s="156"/>
      <c r="F216" s="156"/>
      <c r="G216" s="156"/>
      <c r="H216" s="156"/>
      <c r="I216" s="156"/>
      <c r="J216" s="156"/>
      <c r="K216" s="156"/>
      <c r="L216" s="156"/>
      <c r="M216" s="156"/>
      <c r="N216" s="156"/>
      <c r="O216" s="156"/>
      <c r="P216" s="156"/>
      <c r="Q216" s="156"/>
    </row>
    <row r="217" spans="2:17" s="26" customFormat="1" ht="15.75">
      <c r="B217" s="27"/>
      <c r="C217" s="168"/>
      <c r="D217" s="168"/>
      <c r="E217" s="156"/>
      <c r="F217" s="156"/>
      <c r="G217" s="156"/>
      <c r="H217" s="156"/>
      <c r="I217" s="156"/>
      <c r="J217" s="156"/>
      <c r="K217" s="156"/>
      <c r="L217" s="156"/>
      <c r="M217" s="156"/>
      <c r="N217" s="156"/>
      <c r="O217" s="156"/>
      <c r="P217" s="156"/>
      <c r="Q217" s="156"/>
    </row>
    <row r="218" spans="2:17" s="26" customFormat="1" ht="15.75">
      <c r="B218" s="27"/>
      <c r="C218" s="168"/>
      <c r="D218" s="168"/>
      <c r="E218" s="156"/>
      <c r="F218" s="156"/>
      <c r="G218" s="156"/>
      <c r="H218" s="156"/>
      <c r="I218" s="156"/>
      <c r="J218" s="156"/>
      <c r="K218" s="156"/>
      <c r="L218" s="156"/>
      <c r="M218" s="156"/>
      <c r="N218" s="156"/>
      <c r="O218" s="156"/>
      <c r="P218" s="156"/>
      <c r="Q218" s="156"/>
    </row>
    <row r="219" spans="2:17" s="26" customFormat="1" ht="15.75">
      <c r="B219" s="27"/>
      <c r="C219" s="168"/>
      <c r="D219" s="168"/>
      <c r="E219" s="156"/>
      <c r="F219" s="156"/>
      <c r="G219" s="156"/>
      <c r="H219" s="156"/>
      <c r="I219" s="156"/>
      <c r="J219" s="156"/>
      <c r="K219" s="156"/>
      <c r="L219" s="156"/>
      <c r="M219" s="156"/>
      <c r="N219" s="156"/>
      <c r="O219" s="156"/>
      <c r="P219" s="156"/>
      <c r="Q219" s="156"/>
    </row>
    <row r="220" spans="2:17" s="26" customFormat="1" ht="15.75">
      <c r="B220" s="27"/>
      <c r="C220" s="168"/>
      <c r="D220" s="168"/>
      <c r="E220" s="156"/>
      <c r="F220" s="156"/>
      <c r="G220" s="156"/>
      <c r="H220" s="156"/>
      <c r="I220" s="156"/>
      <c r="J220" s="156"/>
      <c r="K220" s="156"/>
      <c r="L220" s="156"/>
      <c r="M220" s="156"/>
      <c r="N220" s="156"/>
      <c r="O220" s="156"/>
      <c r="P220" s="156"/>
      <c r="Q220" s="156"/>
    </row>
    <row r="221" spans="2:17" s="26" customFormat="1" ht="15.75">
      <c r="B221" s="27"/>
      <c r="C221" s="168"/>
      <c r="D221" s="168"/>
      <c r="E221" s="156"/>
      <c r="F221" s="156"/>
      <c r="G221" s="156"/>
      <c r="H221" s="156"/>
      <c r="I221" s="156"/>
      <c r="J221" s="156"/>
      <c r="K221" s="156"/>
      <c r="L221" s="156"/>
      <c r="M221" s="156"/>
      <c r="N221" s="156"/>
      <c r="O221" s="156"/>
      <c r="P221" s="156"/>
      <c r="Q221" s="156"/>
    </row>
    <row r="222" spans="2:17" s="26" customFormat="1" ht="15.75">
      <c r="B222" s="27"/>
      <c r="C222" s="168"/>
      <c r="D222" s="168"/>
      <c r="E222" s="156"/>
      <c r="F222" s="156"/>
      <c r="G222" s="156"/>
      <c r="H222" s="156"/>
      <c r="I222" s="156"/>
      <c r="J222" s="156"/>
      <c r="K222" s="156"/>
      <c r="L222" s="156"/>
      <c r="M222" s="156"/>
      <c r="N222" s="156"/>
      <c r="O222" s="156"/>
      <c r="P222" s="156"/>
      <c r="Q222" s="156"/>
    </row>
    <row r="223" spans="2:17" s="26" customFormat="1" ht="15.75">
      <c r="B223" s="27"/>
      <c r="C223" s="168"/>
      <c r="D223" s="168"/>
      <c r="E223" s="156"/>
      <c r="F223" s="156"/>
      <c r="G223" s="156"/>
      <c r="H223" s="156"/>
      <c r="I223" s="156"/>
      <c r="J223" s="156"/>
      <c r="K223" s="156"/>
      <c r="L223" s="156"/>
      <c r="M223" s="156"/>
      <c r="N223" s="156"/>
      <c r="O223" s="156"/>
      <c r="P223" s="156"/>
      <c r="Q223" s="156"/>
    </row>
    <row r="224" spans="2:17" s="26" customFormat="1" ht="15.75">
      <c r="B224" s="27"/>
      <c r="C224" s="168"/>
      <c r="D224" s="168"/>
      <c r="E224" s="156"/>
      <c r="F224" s="156"/>
      <c r="G224" s="156"/>
      <c r="H224" s="156"/>
      <c r="I224" s="156"/>
      <c r="J224" s="156"/>
      <c r="K224" s="156"/>
      <c r="L224" s="156"/>
      <c r="M224" s="156"/>
      <c r="N224" s="156"/>
      <c r="O224" s="156"/>
      <c r="P224" s="156"/>
      <c r="Q224" s="156"/>
    </row>
    <row r="225" spans="2:17" s="26" customFormat="1" ht="15.75">
      <c r="B225" s="27"/>
      <c r="C225" s="168"/>
      <c r="D225" s="168"/>
      <c r="E225" s="156"/>
      <c r="F225" s="156"/>
      <c r="G225" s="156"/>
      <c r="H225" s="156"/>
      <c r="I225" s="156"/>
      <c r="J225" s="156"/>
      <c r="K225" s="156"/>
      <c r="L225" s="156"/>
      <c r="M225" s="156"/>
      <c r="N225" s="156"/>
      <c r="O225" s="156"/>
      <c r="P225" s="156"/>
      <c r="Q225" s="156"/>
    </row>
    <row r="226" spans="2:17" s="26" customFormat="1" ht="15.75">
      <c r="B226" s="27"/>
      <c r="C226" s="168"/>
      <c r="D226" s="168"/>
      <c r="E226" s="156"/>
      <c r="F226" s="156"/>
      <c r="G226" s="156"/>
      <c r="H226" s="156"/>
      <c r="I226" s="156"/>
      <c r="J226" s="156"/>
      <c r="K226" s="156"/>
      <c r="L226" s="156"/>
      <c r="M226" s="156"/>
      <c r="N226" s="156"/>
      <c r="O226" s="156"/>
      <c r="P226" s="156"/>
      <c r="Q226" s="156"/>
    </row>
    <row r="227" spans="2:17" s="26" customFormat="1" ht="15.75">
      <c r="B227" s="27"/>
      <c r="C227" s="168"/>
      <c r="D227" s="168"/>
      <c r="E227" s="156"/>
      <c r="F227" s="156"/>
      <c r="G227" s="156"/>
      <c r="H227" s="156"/>
      <c r="I227" s="156"/>
      <c r="J227" s="156"/>
      <c r="K227" s="156"/>
      <c r="L227" s="156"/>
      <c r="M227" s="156"/>
      <c r="N227" s="156"/>
      <c r="O227" s="156"/>
      <c r="P227" s="156"/>
      <c r="Q227" s="156"/>
    </row>
    <row r="228" spans="2:17" s="26" customFormat="1" ht="15.75">
      <c r="B228" s="27"/>
      <c r="C228" s="168"/>
      <c r="D228" s="168"/>
      <c r="E228" s="156"/>
      <c r="F228" s="156"/>
      <c r="G228" s="156"/>
      <c r="H228" s="156"/>
      <c r="I228" s="156"/>
      <c r="J228" s="156"/>
      <c r="K228" s="156"/>
      <c r="L228" s="156"/>
      <c r="M228" s="156"/>
      <c r="N228" s="156"/>
      <c r="O228" s="156"/>
      <c r="P228" s="156"/>
      <c r="Q228" s="156"/>
    </row>
    <row r="229" spans="2:17" s="26" customFormat="1" ht="15.75">
      <c r="B229" s="27"/>
      <c r="C229" s="168"/>
      <c r="D229" s="168"/>
      <c r="E229" s="156"/>
      <c r="F229" s="156"/>
      <c r="G229" s="156"/>
      <c r="H229" s="156"/>
      <c r="I229" s="156"/>
      <c r="J229" s="156"/>
      <c r="K229" s="156"/>
      <c r="L229" s="156"/>
      <c r="M229" s="156"/>
      <c r="N229" s="156"/>
      <c r="O229" s="156"/>
      <c r="P229" s="156"/>
      <c r="Q229" s="156"/>
    </row>
    <row r="230" spans="2:17" s="26" customFormat="1" ht="15.75">
      <c r="B230" s="27"/>
      <c r="C230" s="168"/>
      <c r="D230" s="168"/>
      <c r="E230" s="156"/>
      <c r="F230" s="156"/>
      <c r="G230" s="156"/>
      <c r="H230" s="156"/>
      <c r="I230" s="156"/>
      <c r="J230" s="156"/>
      <c r="K230" s="156"/>
      <c r="L230" s="156"/>
      <c r="M230" s="156"/>
      <c r="N230" s="156"/>
      <c r="O230" s="156"/>
      <c r="P230" s="156"/>
      <c r="Q230" s="156"/>
    </row>
    <row r="231" spans="2:17" s="26" customFormat="1" ht="15.75">
      <c r="B231" s="27"/>
      <c r="C231" s="168"/>
      <c r="D231" s="168"/>
      <c r="E231" s="156"/>
      <c r="F231" s="156"/>
      <c r="G231" s="156"/>
      <c r="H231" s="156"/>
      <c r="I231" s="156"/>
      <c r="J231" s="156"/>
      <c r="K231" s="156"/>
      <c r="L231" s="156"/>
      <c r="M231" s="156"/>
      <c r="N231" s="156"/>
      <c r="O231" s="156"/>
      <c r="P231" s="156"/>
      <c r="Q231" s="156"/>
    </row>
    <row r="232" spans="2:17" s="26" customFormat="1" ht="15.75">
      <c r="B232" s="27"/>
      <c r="C232" s="168"/>
      <c r="D232" s="168"/>
      <c r="E232" s="156"/>
      <c r="F232" s="156"/>
      <c r="G232" s="156"/>
      <c r="H232" s="156"/>
      <c r="I232" s="156"/>
      <c r="J232" s="156"/>
      <c r="K232" s="156"/>
      <c r="L232" s="156"/>
      <c r="M232" s="156"/>
      <c r="N232" s="156"/>
      <c r="O232" s="156"/>
      <c r="P232" s="156"/>
      <c r="Q232" s="156"/>
    </row>
    <row r="233" spans="2:17" s="26" customFormat="1" ht="15.75">
      <c r="B233" s="27"/>
      <c r="C233" s="168"/>
      <c r="D233" s="168"/>
      <c r="E233" s="156"/>
      <c r="F233" s="156"/>
      <c r="G233" s="156"/>
      <c r="H233" s="156"/>
      <c r="I233" s="156"/>
      <c r="J233" s="156"/>
      <c r="K233" s="156"/>
      <c r="L233" s="156"/>
      <c r="M233" s="156"/>
      <c r="N233" s="156"/>
      <c r="O233" s="156"/>
      <c r="P233" s="156"/>
      <c r="Q233" s="156"/>
    </row>
    <row r="234" spans="2:17" s="26" customFormat="1" ht="15.75">
      <c r="B234" s="27"/>
      <c r="C234" s="168"/>
      <c r="D234" s="168"/>
      <c r="E234" s="156"/>
      <c r="F234" s="156"/>
      <c r="G234" s="156"/>
      <c r="H234" s="156"/>
      <c r="I234" s="156"/>
      <c r="J234" s="156"/>
      <c r="K234" s="156"/>
      <c r="L234" s="156"/>
      <c r="M234" s="156"/>
      <c r="N234" s="156"/>
      <c r="O234" s="156"/>
      <c r="P234" s="156"/>
      <c r="Q234" s="156"/>
    </row>
    <row r="235" spans="2:17" s="26" customFormat="1" ht="15.75">
      <c r="B235" s="27"/>
      <c r="C235" s="168"/>
      <c r="D235" s="168"/>
      <c r="E235" s="156"/>
      <c r="F235" s="156"/>
      <c r="G235" s="156"/>
      <c r="H235" s="156"/>
      <c r="I235" s="156"/>
      <c r="J235" s="156"/>
      <c r="K235" s="156"/>
      <c r="L235" s="156"/>
      <c r="M235" s="156"/>
      <c r="N235" s="156"/>
      <c r="O235" s="156"/>
      <c r="P235" s="156"/>
      <c r="Q235" s="156"/>
    </row>
    <row r="236" spans="2:17" s="26" customFormat="1" ht="15.75">
      <c r="B236" s="27"/>
      <c r="C236" s="168"/>
      <c r="D236" s="168"/>
      <c r="E236" s="156"/>
      <c r="F236" s="156"/>
      <c r="G236" s="156"/>
      <c r="H236" s="156"/>
      <c r="I236" s="156"/>
      <c r="J236" s="156"/>
      <c r="K236" s="156"/>
      <c r="L236" s="156"/>
      <c r="M236" s="156"/>
      <c r="N236" s="156"/>
      <c r="O236" s="156"/>
      <c r="P236" s="156"/>
      <c r="Q236" s="156"/>
    </row>
    <row r="237" spans="2:17" s="26" customFormat="1" ht="15.75">
      <c r="B237" s="27"/>
      <c r="C237" s="168"/>
      <c r="D237" s="168"/>
      <c r="E237" s="156"/>
      <c r="F237" s="156"/>
      <c r="G237" s="156"/>
      <c r="H237" s="156"/>
      <c r="I237" s="156"/>
      <c r="J237" s="156"/>
      <c r="K237" s="156"/>
      <c r="L237" s="156"/>
      <c r="M237" s="156"/>
      <c r="N237" s="156"/>
      <c r="O237" s="156"/>
      <c r="P237" s="156"/>
      <c r="Q237" s="156"/>
    </row>
    <row r="238" spans="2:17" s="26" customFormat="1" ht="15.75">
      <c r="B238" s="27"/>
      <c r="C238" s="168"/>
      <c r="D238" s="168"/>
      <c r="E238" s="156"/>
      <c r="F238" s="156"/>
      <c r="G238" s="156"/>
      <c r="H238" s="156"/>
      <c r="I238" s="156"/>
      <c r="J238" s="156"/>
      <c r="K238" s="156"/>
      <c r="L238" s="156"/>
      <c r="M238" s="156"/>
      <c r="N238" s="156"/>
      <c r="O238" s="156"/>
      <c r="P238" s="156"/>
      <c r="Q238" s="156"/>
    </row>
    <row r="239" spans="2:17" s="26" customFormat="1" ht="15.75">
      <c r="B239" s="27"/>
      <c r="C239" s="168"/>
      <c r="D239" s="168"/>
      <c r="E239" s="156"/>
      <c r="F239" s="156"/>
      <c r="G239" s="156"/>
      <c r="H239" s="156"/>
      <c r="I239" s="156"/>
      <c r="J239" s="156"/>
      <c r="K239" s="156"/>
      <c r="L239" s="156"/>
      <c r="M239" s="156"/>
      <c r="N239" s="156"/>
      <c r="O239" s="156"/>
      <c r="P239" s="156"/>
      <c r="Q239" s="156"/>
    </row>
    <row r="240" spans="2:17" s="26" customFormat="1" ht="15.75">
      <c r="B240" s="27"/>
      <c r="C240" s="168"/>
      <c r="D240" s="168"/>
      <c r="E240" s="156"/>
      <c r="F240" s="156"/>
      <c r="G240" s="156"/>
      <c r="H240" s="156"/>
      <c r="I240" s="156"/>
      <c r="J240" s="156"/>
      <c r="K240" s="156"/>
      <c r="L240" s="156"/>
      <c r="M240" s="156"/>
      <c r="N240" s="156"/>
      <c r="O240" s="156"/>
      <c r="P240" s="156"/>
      <c r="Q240" s="156"/>
    </row>
    <row r="241" spans="2:17" s="26" customFormat="1" ht="15.75">
      <c r="B241" s="27"/>
      <c r="C241" s="168"/>
      <c r="D241" s="168"/>
      <c r="E241" s="156"/>
      <c r="F241" s="156"/>
      <c r="G241" s="156"/>
      <c r="H241" s="156"/>
      <c r="I241" s="156"/>
      <c r="J241" s="156"/>
      <c r="K241" s="156"/>
      <c r="L241" s="156"/>
      <c r="M241" s="156"/>
      <c r="N241" s="156"/>
      <c r="O241" s="156"/>
      <c r="P241" s="156"/>
      <c r="Q241" s="156"/>
    </row>
    <row r="242" spans="2:17" s="26" customFormat="1" ht="15.75">
      <c r="B242" s="27"/>
      <c r="C242" s="168"/>
      <c r="D242" s="168"/>
      <c r="E242" s="156"/>
      <c r="F242" s="156"/>
      <c r="G242" s="156"/>
      <c r="H242" s="156"/>
      <c r="I242" s="156"/>
      <c r="J242" s="156"/>
      <c r="K242" s="156"/>
      <c r="L242" s="156"/>
      <c r="M242" s="156"/>
      <c r="N242" s="156"/>
      <c r="O242" s="156"/>
      <c r="P242" s="156"/>
      <c r="Q242" s="156"/>
    </row>
    <row r="243" spans="2:17" s="26" customFormat="1" ht="15.75">
      <c r="B243" s="27"/>
      <c r="C243" s="168"/>
      <c r="D243" s="168"/>
      <c r="E243" s="156"/>
      <c r="F243" s="156"/>
      <c r="G243" s="156"/>
      <c r="H243" s="156"/>
      <c r="I243" s="156"/>
      <c r="J243" s="156"/>
      <c r="K243" s="156"/>
      <c r="L243" s="156"/>
      <c r="M243" s="156"/>
      <c r="N243" s="156"/>
      <c r="O243" s="156"/>
      <c r="P243" s="156"/>
      <c r="Q243" s="156"/>
    </row>
    <row r="244" spans="2:17" s="26" customFormat="1" ht="15.75">
      <c r="B244" s="27"/>
      <c r="C244" s="168"/>
      <c r="D244" s="168"/>
      <c r="E244" s="156"/>
      <c r="F244" s="156"/>
      <c r="G244" s="156"/>
      <c r="H244" s="156"/>
      <c r="I244" s="156"/>
      <c r="J244" s="156"/>
      <c r="K244" s="156"/>
      <c r="L244" s="156"/>
      <c r="M244" s="156"/>
      <c r="N244" s="156"/>
      <c r="O244" s="156"/>
      <c r="P244" s="156"/>
      <c r="Q244" s="156"/>
    </row>
    <row r="245" spans="2:17" s="26" customFormat="1" ht="15.75">
      <c r="B245" s="27"/>
      <c r="C245" s="168"/>
      <c r="D245" s="168"/>
      <c r="E245" s="156"/>
      <c r="F245" s="156"/>
      <c r="G245" s="156"/>
      <c r="H245" s="156"/>
      <c r="I245" s="156"/>
      <c r="J245" s="156"/>
      <c r="K245" s="156"/>
      <c r="L245" s="156"/>
      <c r="M245" s="156"/>
      <c r="N245" s="156"/>
      <c r="O245" s="156"/>
      <c r="P245" s="156"/>
      <c r="Q245" s="156"/>
    </row>
    <row r="246" spans="2:17" s="26" customFormat="1" ht="15.75">
      <c r="B246" s="27"/>
      <c r="C246" s="168"/>
      <c r="D246" s="168"/>
      <c r="E246" s="156"/>
      <c r="F246" s="156"/>
      <c r="G246" s="156"/>
      <c r="H246" s="156"/>
      <c r="I246" s="156"/>
      <c r="J246" s="156"/>
      <c r="K246" s="156"/>
      <c r="L246" s="156"/>
      <c r="M246" s="156"/>
      <c r="N246" s="156"/>
      <c r="O246" s="156"/>
      <c r="P246" s="156"/>
      <c r="Q246" s="156"/>
    </row>
    <row r="247" spans="2:17" s="26" customFormat="1" ht="15.75">
      <c r="B247" s="27"/>
      <c r="C247" s="168"/>
      <c r="D247" s="168"/>
      <c r="E247" s="156"/>
      <c r="F247" s="156"/>
      <c r="G247" s="156"/>
      <c r="H247" s="156"/>
      <c r="I247" s="156"/>
      <c r="J247" s="156"/>
      <c r="K247" s="156"/>
      <c r="L247" s="156"/>
      <c r="M247" s="156"/>
      <c r="N247" s="156"/>
      <c r="O247" s="156"/>
      <c r="P247" s="156"/>
      <c r="Q247" s="156"/>
    </row>
    <row r="248" spans="2:17" s="26" customFormat="1" ht="15.75">
      <c r="B248" s="27"/>
      <c r="C248" s="168"/>
      <c r="D248" s="168"/>
      <c r="E248" s="156"/>
      <c r="F248" s="156"/>
      <c r="G248" s="156"/>
      <c r="H248" s="156"/>
      <c r="I248" s="156"/>
      <c r="J248" s="156"/>
      <c r="K248" s="156"/>
      <c r="L248" s="156"/>
      <c r="M248" s="156"/>
      <c r="N248" s="156"/>
      <c r="O248" s="156"/>
      <c r="P248" s="156"/>
      <c r="Q248" s="156"/>
    </row>
    <row r="249" spans="2:17" s="26" customFormat="1" ht="15.75">
      <c r="B249" s="27"/>
      <c r="C249" s="168"/>
      <c r="D249" s="168"/>
      <c r="E249" s="156"/>
      <c r="F249" s="156"/>
      <c r="G249" s="156"/>
      <c r="H249" s="156"/>
      <c r="I249" s="156"/>
      <c r="J249" s="156"/>
      <c r="K249" s="156"/>
      <c r="L249" s="156"/>
      <c r="M249" s="156"/>
      <c r="N249" s="156"/>
      <c r="O249" s="156"/>
      <c r="P249" s="156"/>
      <c r="Q249" s="156"/>
    </row>
    <row r="250" spans="2:17" s="26" customFormat="1" ht="15.75">
      <c r="B250" s="27"/>
      <c r="C250" s="168"/>
      <c r="D250" s="168"/>
      <c r="E250" s="156"/>
      <c r="F250" s="156"/>
      <c r="G250" s="156"/>
      <c r="H250" s="156"/>
      <c r="I250" s="156"/>
      <c r="J250" s="156"/>
      <c r="K250" s="156"/>
      <c r="L250" s="156"/>
      <c r="M250" s="156"/>
      <c r="N250" s="156"/>
      <c r="O250" s="156"/>
      <c r="P250" s="156"/>
      <c r="Q250" s="156"/>
    </row>
    <row r="251" spans="2:17" s="26" customFormat="1" ht="15.75">
      <c r="B251" s="27"/>
      <c r="C251" s="168"/>
      <c r="D251" s="168"/>
      <c r="E251" s="156"/>
      <c r="F251" s="156"/>
      <c r="G251" s="156"/>
      <c r="H251" s="156"/>
      <c r="I251" s="156"/>
      <c r="J251" s="156"/>
      <c r="K251" s="156"/>
      <c r="L251" s="156"/>
      <c r="M251" s="156"/>
      <c r="N251" s="156"/>
      <c r="O251" s="156"/>
      <c r="P251" s="156"/>
      <c r="Q251" s="156"/>
    </row>
    <row r="252" spans="2:17" s="26" customFormat="1" ht="15.75">
      <c r="B252" s="27"/>
      <c r="C252" s="168"/>
      <c r="D252" s="168"/>
      <c r="E252" s="156"/>
      <c r="F252" s="156"/>
      <c r="G252" s="156"/>
      <c r="H252" s="156"/>
      <c r="I252" s="156"/>
      <c r="J252" s="156"/>
      <c r="K252" s="156"/>
      <c r="L252" s="156"/>
      <c r="M252" s="156"/>
      <c r="N252" s="156"/>
      <c r="O252" s="156"/>
      <c r="P252" s="156"/>
      <c r="Q252" s="156"/>
    </row>
  </sheetData>
  <mergeCells count="14">
    <mergeCell ref="AI6:AK6"/>
    <mergeCell ref="AL6:AN6"/>
    <mergeCell ref="A2:T2"/>
    <mergeCell ref="A5:G5"/>
    <mergeCell ref="A6:A7"/>
    <mergeCell ref="B6:B7"/>
    <mergeCell ref="C6:D6"/>
    <mergeCell ref="E6:E7"/>
    <mergeCell ref="F6:G6"/>
    <mergeCell ref="H6:J6"/>
    <mergeCell ref="Q6:S6"/>
    <mergeCell ref="T6:T7"/>
    <mergeCell ref="K6:M6"/>
    <mergeCell ref="N6:P6"/>
  </mergeCells>
  <pageMargins left="0.70866141732283472" right="0.70866141732283472" top="0.74803149606299213" bottom="0.74803149606299213" header="0.31496062992125984" footer="0.31496062992125984"/>
  <pageSetup paperSize="9" scale="63" orientation="landscape" r:id="rId1"/>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057"/>
  <sheetViews>
    <sheetView topLeftCell="A803" zoomScale="44" zoomScaleNormal="44" workbookViewId="0">
      <selection activeCell="H808" sqref="H808:H809"/>
    </sheetView>
  </sheetViews>
  <sheetFormatPr defaultColWidth="12.5703125" defaultRowHeight="15.75"/>
  <cols>
    <col min="1" max="1" width="10.42578125" style="294" customWidth="1"/>
    <col min="2" max="2" width="22.5703125" style="291" customWidth="1"/>
    <col min="3" max="3" width="14.5703125" style="291" customWidth="1"/>
    <col min="4" max="4" width="17.140625" style="291" customWidth="1"/>
    <col min="5" max="5" width="21.85546875" style="433" customWidth="1"/>
    <col min="6" max="6" width="21.5703125" style="292" customWidth="1"/>
    <col min="7" max="7" width="19.7109375" style="292" customWidth="1"/>
    <col min="8" max="8" width="27" style="291" customWidth="1"/>
    <col min="9" max="9" width="7.28515625" style="291" customWidth="1"/>
    <col min="10" max="10" width="7" style="291" customWidth="1"/>
    <col min="11" max="11" width="6" style="291" bestFit="1" customWidth="1"/>
    <col min="12" max="12" width="7.140625" style="291" bestFit="1" customWidth="1"/>
    <col min="13" max="13" width="9.7109375" style="291" customWidth="1"/>
    <col min="14" max="14" width="12.85546875" style="291" customWidth="1"/>
    <col min="15" max="15" width="10.42578125" style="434" customWidth="1"/>
    <col min="16" max="16" width="7.5703125" style="435" customWidth="1"/>
    <col min="17" max="20" width="7.42578125" style="435" customWidth="1"/>
    <col min="21" max="22" width="6.28515625" style="436" customWidth="1"/>
    <col min="23" max="23" width="7.28515625" style="436" customWidth="1"/>
    <col min="24" max="28" width="7" style="436" customWidth="1"/>
    <col min="29" max="29" width="12.5703125" style="436" customWidth="1"/>
    <col min="30" max="30" width="7.7109375" style="434" customWidth="1"/>
    <col min="31" max="32" width="7.7109375" style="436" customWidth="1"/>
    <col min="33" max="33" width="6.85546875" style="291" customWidth="1"/>
    <col min="34" max="35" width="6" style="291" customWidth="1"/>
    <col min="36" max="36" width="8.5703125" style="437" bestFit="1" customWidth="1"/>
    <col min="37" max="41" width="8" style="437" customWidth="1"/>
    <col min="42" max="44" width="8" style="438" customWidth="1"/>
    <col min="45" max="47" width="8.28515625" style="291" customWidth="1"/>
    <col min="48" max="50" width="8.28515625" style="439" customWidth="1"/>
    <col min="51" max="53" width="6.85546875" style="291" customWidth="1"/>
    <col min="54" max="54" width="28.28515625" style="440" customWidth="1"/>
    <col min="55" max="55" width="11.140625" style="440" customWidth="1"/>
    <col min="56" max="56" width="17.140625" style="291" customWidth="1"/>
    <col min="57" max="57" width="12.5703125" style="291"/>
    <col min="58" max="58" width="12.85546875" style="291" customWidth="1"/>
    <col min="59" max="59" width="9.28515625" style="292" customWidth="1"/>
    <col min="60" max="60" width="12.5703125" style="292"/>
    <col min="61" max="61" width="12.5703125" style="291"/>
    <col min="62" max="62" width="255.5703125" style="291" customWidth="1"/>
    <col min="63" max="68" width="12.5703125" style="292"/>
    <col min="69" max="256" width="12.5703125" style="291"/>
    <col min="257" max="257" width="10.42578125" style="291" customWidth="1"/>
    <col min="258" max="258" width="22.5703125" style="291" customWidth="1"/>
    <col min="259" max="259" width="14.5703125" style="291" customWidth="1"/>
    <col min="260" max="260" width="17.140625" style="291" customWidth="1"/>
    <col min="261" max="261" width="21.85546875" style="291" customWidth="1"/>
    <col min="262" max="262" width="21.5703125" style="291" customWidth="1"/>
    <col min="263" max="263" width="19.7109375" style="291" customWidth="1"/>
    <col min="264" max="264" width="27" style="291" customWidth="1"/>
    <col min="265" max="265" width="7.28515625" style="291" customWidth="1"/>
    <col min="266" max="266" width="7" style="291" customWidth="1"/>
    <col min="267" max="267" width="6" style="291" bestFit="1" customWidth="1"/>
    <col min="268" max="268" width="7.140625" style="291" bestFit="1" customWidth="1"/>
    <col min="269" max="269" width="9.7109375" style="291" customWidth="1"/>
    <col min="270" max="270" width="12.85546875" style="291" customWidth="1"/>
    <col min="271" max="271" width="10.42578125" style="291" customWidth="1"/>
    <col min="272" max="272" width="7.5703125" style="291" customWidth="1"/>
    <col min="273" max="276" width="7.42578125" style="291" customWidth="1"/>
    <col min="277" max="278" width="6.28515625" style="291" customWidth="1"/>
    <col min="279" max="279" width="7.28515625" style="291" customWidth="1"/>
    <col min="280" max="284" width="7" style="291" customWidth="1"/>
    <col min="285" max="285" width="12.5703125" style="291" customWidth="1"/>
    <col min="286" max="288" width="7.7109375" style="291" customWidth="1"/>
    <col min="289" max="291" width="6" style="291" customWidth="1"/>
    <col min="292" max="292" width="8.5703125" style="291" bestFit="1" customWidth="1"/>
    <col min="293" max="300" width="8" style="291" customWidth="1"/>
    <col min="301" max="306" width="8.28515625" style="291" customWidth="1"/>
    <col min="307" max="309" width="6.85546875" style="291" customWidth="1"/>
    <col min="310" max="310" width="28.28515625" style="291" customWidth="1"/>
    <col min="311" max="311" width="11.140625" style="291" customWidth="1"/>
    <col min="312" max="312" width="17.140625" style="291" customWidth="1"/>
    <col min="313" max="313" width="12.5703125" style="291"/>
    <col min="314" max="314" width="12.85546875" style="291" customWidth="1"/>
    <col min="315" max="315" width="9.28515625" style="291" customWidth="1"/>
    <col min="316" max="317" width="12.5703125" style="291"/>
    <col min="318" max="318" width="255.5703125" style="291" customWidth="1"/>
    <col min="319" max="512" width="12.5703125" style="291"/>
    <col min="513" max="513" width="10.42578125" style="291" customWidth="1"/>
    <col min="514" max="514" width="22.5703125" style="291" customWidth="1"/>
    <col min="515" max="515" width="14.5703125" style="291" customWidth="1"/>
    <col min="516" max="516" width="17.140625" style="291" customWidth="1"/>
    <col min="517" max="517" width="21.85546875" style="291" customWidth="1"/>
    <col min="518" max="518" width="21.5703125" style="291" customWidth="1"/>
    <col min="519" max="519" width="19.7109375" style="291" customWidth="1"/>
    <col min="520" max="520" width="27" style="291" customWidth="1"/>
    <col min="521" max="521" width="7.28515625" style="291" customWidth="1"/>
    <col min="522" max="522" width="7" style="291" customWidth="1"/>
    <col min="523" max="523" width="6" style="291" bestFit="1" customWidth="1"/>
    <col min="524" max="524" width="7.140625" style="291" bestFit="1" customWidth="1"/>
    <col min="525" max="525" width="9.7109375" style="291" customWidth="1"/>
    <col min="526" max="526" width="12.85546875" style="291" customWidth="1"/>
    <col min="527" max="527" width="10.42578125" style="291" customWidth="1"/>
    <col min="528" max="528" width="7.5703125" style="291" customWidth="1"/>
    <col min="529" max="532" width="7.42578125" style="291" customWidth="1"/>
    <col min="533" max="534" width="6.28515625" style="291" customWidth="1"/>
    <col min="535" max="535" width="7.28515625" style="291" customWidth="1"/>
    <col min="536" max="540" width="7" style="291" customWidth="1"/>
    <col min="541" max="541" width="12.5703125" style="291" customWidth="1"/>
    <col min="542" max="544" width="7.7109375" style="291" customWidth="1"/>
    <col min="545" max="547" width="6" style="291" customWidth="1"/>
    <col min="548" max="548" width="8.5703125" style="291" bestFit="1" customWidth="1"/>
    <col min="549" max="556" width="8" style="291" customWidth="1"/>
    <col min="557" max="562" width="8.28515625" style="291" customWidth="1"/>
    <col min="563" max="565" width="6.85546875" style="291" customWidth="1"/>
    <col min="566" max="566" width="28.28515625" style="291" customWidth="1"/>
    <col min="567" max="567" width="11.140625" style="291" customWidth="1"/>
    <col min="568" max="568" width="17.140625" style="291" customWidth="1"/>
    <col min="569" max="569" width="12.5703125" style="291"/>
    <col min="570" max="570" width="12.85546875" style="291" customWidth="1"/>
    <col min="571" max="571" width="9.28515625" style="291" customWidth="1"/>
    <col min="572" max="573" width="12.5703125" style="291"/>
    <col min="574" max="574" width="255.5703125" style="291" customWidth="1"/>
    <col min="575" max="768" width="12.5703125" style="291"/>
    <col min="769" max="769" width="10.42578125" style="291" customWidth="1"/>
    <col min="770" max="770" width="22.5703125" style="291" customWidth="1"/>
    <col min="771" max="771" width="14.5703125" style="291" customWidth="1"/>
    <col min="772" max="772" width="17.140625" style="291" customWidth="1"/>
    <col min="773" max="773" width="21.85546875" style="291" customWidth="1"/>
    <col min="774" max="774" width="21.5703125" style="291" customWidth="1"/>
    <col min="775" max="775" width="19.7109375" style="291" customWidth="1"/>
    <col min="776" max="776" width="27" style="291" customWidth="1"/>
    <col min="777" max="777" width="7.28515625" style="291" customWidth="1"/>
    <col min="778" max="778" width="7" style="291" customWidth="1"/>
    <col min="779" max="779" width="6" style="291" bestFit="1" customWidth="1"/>
    <col min="780" max="780" width="7.140625" style="291" bestFit="1" customWidth="1"/>
    <col min="781" max="781" width="9.7109375" style="291" customWidth="1"/>
    <col min="782" max="782" width="12.85546875" style="291" customWidth="1"/>
    <col min="783" max="783" width="10.42578125" style="291" customWidth="1"/>
    <col min="784" max="784" width="7.5703125" style="291" customWidth="1"/>
    <col min="785" max="788" width="7.42578125" style="291" customWidth="1"/>
    <col min="789" max="790" width="6.28515625" style="291" customWidth="1"/>
    <col min="791" max="791" width="7.28515625" style="291" customWidth="1"/>
    <col min="792" max="796" width="7" style="291" customWidth="1"/>
    <col min="797" max="797" width="12.5703125" style="291" customWidth="1"/>
    <col min="798" max="800" width="7.7109375" style="291" customWidth="1"/>
    <col min="801" max="803" width="6" style="291" customWidth="1"/>
    <col min="804" max="804" width="8.5703125" style="291" bestFit="1" customWidth="1"/>
    <col min="805" max="812" width="8" style="291" customWidth="1"/>
    <col min="813" max="818" width="8.28515625" style="291" customWidth="1"/>
    <col min="819" max="821" width="6.85546875" style="291" customWidth="1"/>
    <col min="822" max="822" width="28.28515625" style="291" customWidth="1"/>
    <col min="823" max="823" width="11.140625" style="291" customWidth="1"/>
    <col min="824" max="824" width="17.140625" style="291" customWidth="1"/>
    <col min="825" max="825" width="12.5703125" style="291"/>
    <col min="826" max="826" width="12.85546875" style="291" customWidth="1"/>
    <col min="827" max="827" width="9.28515625" style="291" customWidth="1"/>
    <col min="828" max="829" width="12.5703125" style="291"/>
    <col min="830" max="830" width="255.5703125" style="291" customWidth="1"/>
    <col min="831" max="1024" width="12.5703125" style="291"/>
    <col min="1025" max="1025" width="10.42578125" style="291" customWidth="1"/>
    <col min="1026" max="1026" width="22.5703125" style="291" customWidth="1"/>
    <col min="1027" max="1027" width="14.5703125" style="291" customWidth="1"/>
    <col min="1028" max="1028" width="17.140625" style="291" customWidth="1"/>
    <col min="1029" max="1029" width="21.85546875" style="291" customWidth="1"/>
    <col min="1030" max="1030" width="21.5703125" style="291" customWidth="1"/>
    <col min="1031" max="1031" width="19.7109375" style="291" customWidth="1"/>
    <col min="1032" max="1032" width="27" style="291" customWidth="1"/>
    <col min="1033" max="1033" width="7.28515625" style="291" customWidth="1"/>
    <col min="1034" max="1034" width="7" style="291" customWidth="1"/>
    <col min="1035" max="1035" width="6" style="291" bestFit="1" customWidth="1"/>
    <col min="1036" max="1036" width="7.140625" style="291" bestFit="1" customWidth="1"/>
    <col min="1037" max="1037" width="9.7109375" style="291" customWidth="1"/>
    <col min="1038" max="1038" width="12.85546875" style="291" customWidth="1"/>
    <col min="1039" max="1039" width="10.42578125" style="291" customWidth="1"/>
    <col min="1040" max="1040" width="7.5703125" style="291" customWidth="1"/>
    <col min="1041" max="1044" width="7.42578125" style="291" customWidth="1"/>
    <col min="1045" max="1046" width="6.28515625" style="291" customWidth="1"/>
    <col min="1047" max="1047" width="7.28515625" style="291" customWidth="1"/>
    <col min="1048" max="1052" width="7" style="291" customWidth="1"/>
    <col min="1053" max="1053" width="12.5703125" style="291" customWidth="1"/>
    <col min="1054" max="1056" width="7.7109375" style="291" customWidth="1"/>
    <col min="1057" max="1059" width="6" style="291" customWidth="1"/>
    <col min="1060" max="1060" width="8.5703125" style="291" bestFit="1" customWidth="1"/>
    <col min="1061" max="1068" width="8" style="291" customWidth="1"/>
    <col min="1069" max="1074" width="8.28515625" style="291" customWidth="1"/>
    <col min="1075" max="1077" width="6.85546875" style="291" customWidth="1"/>
    <col min="1078" max="1078" width="28.28515625" style="291" customWidth="1"/>
    <col min="1079" max="1079" width="11.140625" style="291" customWidth="1"/>
    <col min="1080" max="1080" width="17.140625" style="291" customWidth="1"/>
    <col min="1081" max="1081" width="12.5703125" style="291"/>
    <col min="1082" max="1082" width="12.85546875" style="291" customWidth="1"/>
    <col min="1083" max="1083" width="9.28515625" style="291" customWidth="1"/>
    <col min="1084" max="1085" width="12.5703125" style="291"/>
    <col min="1086" max="1086" width="255.5703125" style="291" customWidth="1"/>
    <col min="1087" max="1280" width="12.5703125" style="291"/>
    <col min="1281" max="1281" width="10.42578125" style="291" customWidth="1"/>
    <col min="1282" max="1282" width="22.5703125" style="291" customWidth="1"/>
    <col min="1283" max="1283" width="14.5703125" style="291" customWidth="1"/>
    <col min="1284" max="1284" width="17.140625" style="291" customWidth="1"/>
    <col min="1285" max="1285" width="21.85546875" style="291" customWidth="1"/>
    <col min="1286" max="1286" width="21.5703125" style="291" customWidth="1"/>
    <col min="1287" max="1287" width="19.7109375" style="291" customWidth="1"/>
    <col min="1288" max="1288" width="27" style="291" customWidth="1"/>
    <col min="1289" max="1289" width="7.28515625" style="291" customWidth="1"/>
    <col min="1290" max="1290" width="7" style="291" customWidth="1"/>
    <col min="1291" max="1291" width="6" style="291" bestFit="1" customWidth="1"/>
    <col min="1292" max="1292" width="7.140625" style="291" bestFit="1" customWidth="1"/>
    <col min="1293" max="1293" width="9.7109375" style="291" customWidth="1"/>
    <col min="1294" max="1294" width="12.85546875" style="291" customWidth="1"/>
    <col min="1295" max="1295" width="10.42578125" style="291" customWidth="1"/>
    <col min="1296" max="1296" width="7.5703125" style="291" customWidth="1"/>
    <col min="1297" max="1300" width="7.42578125" style="291" customWidth="1"/>
    <col min="1301" max="1302" width="6.28515625" style="291" customWidth="1"/>
    <col min="1303" max="1303" width="7.28515625" style="291" customWidth="1"/>
    <col min="1304" max="1308" width="7" style="291" customWidth="1"/>
    <col min="1309" max="1309" width="12.5703125" style="291" customWidth="1"/>
    <col min="1310" max="1312" width="7.7109375" style="291" customWidth="1"/>
    <col min="1313" max="1315" width="6" style="291" customWidth="1"/>
    <col min="1316" max="1316" width="8.5703125" style="291" bestFit="1" customWidth="1"/>
    <col min="1317" max="1324" width="8" style="291" customWidth="1"/>
    <col min="1325" max="1330" width="8.28515625" style="291" customWidth="1"/>
    <col min="1331" max="1333" width="6.85546875" style="291" customWidth="1"/>
    <col min="1334" max="1334" width="28.28515625" style="291" customWidth="1"/>
    <col min="1335" max="1335" width="11.140625" style="291" customWidth="1"/>
    <col min="1336" max="1336" width="17.140625" style="291" customWidth="1"/>
    <col min="1337" max="1337" width="12.5703125" style="291"/>
    <col min="1338" max="1338" width="12.85546875" style="291" customWidth="1"/>
    <col min="1339" max="1339" width="9.28515625" style="291" customWidth="1"/>
    <col min="1340" max="1341" width="12.5703125" style="291"/>
    <col min="1342" max="1342" width="255.5703125" style="291" customWidth="1"/>
    <col min="1343" max="1536" width="12.5703125" style="291"/>
    <col min="1537" max="1537" width="10.42578125" style="291" customWidth="1"/>
    <col min="1538" max="1538" width="22.5703125" style="291" customWidth="1"/>
    <col min="1539" max="1539" width="14.5703125" style="291" customWidth="1"/>
    <col min="1540" max="1540" width="17.140625" style="291" customWidth="1"/>
    <col min="1541" max="1541" width="21.85546875" style="291" customWidth="1"/>
    <col min="1542" max="1542" width="21.5703125" style="291" customWidth="1"/>
    <col min="1543" max="1543" width="19.7109375" style="291" customWidth="1"/>
    <col min="1544" max="1544" width="27" style="291" customWidth="1"/>
    <col min="1545" max="1545" width="7.28515625" style="291" customWidth="1"/>
    <col min="1546" max="1546" width="7" style="291" customWidth="1"/>
    <col min="1547" max="1547" width="6" style="291" bestFit="1" customWidth="1"/>
    <col min="1548" max="1548" width="7.140625" style="291" bestFit="1" customWidth="1"/>
    <col min="1549" max="1549" width="9.7109375" style="291" customWidth="1"/>
    <col min="1550" max="1550" width="12.85546875" style="291" customWidth="1"/>
    <col min="1551" max="1551" width="10.42578125" style="291" customWidth="1"/>
    <col min="1552" max="1552" width="7.5703125" style="291" customWidth="1"/>
    <col min="1553" max="1556" width="7.42578125" style="291" customWidth="1"/>
    <col min="1557" max="1558" width="6.28515625" style="291" customWidth="1"/>
    <col min="1559" max="1559" width="7.28515625" style="291" customWidth="1"/>
    <col min="1560" max="1564" width="7" style="291" customWidth="1"/>
    <col min="1565" max="1565" width="12.5703125" style="291" customWidth="1"/>
    <col min="1566" max="1568" width="7.7109375" style="291" customWidth="1"/>
    <col min="1569" max="1571" width="6" style="291" customWidth="1"/>
    <col min="1572" max="1572" width="8.5703125" style="291" bestFit="1" customWidth="1"/>
    <col min="1573" max="1580" width="8" style="291" customWidth="1"/>
    <col min="1581" max="1586" width="8.28515625" style="291" customWidth="1"/>
    <col min="1587" max="1589" width="6.85546875" style="291" customWidth="1"/>
    <col min="1590" max="1590" width="28.28515625" style="291" customWidth="1"/>
    <col min="1591" max="1591" width="11.140625" style="291" customWidth="1"/>
    <col min="1592" max="1592" width="17.140625" style="291" customWidth="1"/>
    <col min="1593" max="1593" width="12.5703125" style="291"/>
    <col min="1594" max="1594" width="12.85546875" style="291" customWidth="1"/>
    <col min="1595" max="1595" width="9.28515625" style="291" customWidth="1"/>
    <col min="1596" max="1597" width="12.5703125" style="291"/>
    <col min="1598" max="1598" width="255.5703125" style="291" customWidth="1"/>
    <col min="1599" max="1792" width="12.5703125" style="291"/>
    <col min="1793" max="1793" width="10.42578125" style="291" customWidth="1"/>
    <col min="1794" max="1794" width="22.5703125" style="291" customWidth="1"/>
    <col min="1795" max="1795" width="14.5703125" style="291" customWidth="1"/>
    <col min="1796" max="1796" width="17.140625" style="291" customWidth="1"/>
    <col min="1797" max="1797" width="21.85546875" style="291" customWidth="1"/>
    <col min="1798" max="1798" width="21.5703125" style="291" customWidth="1"/>
    <col min="1799" max="1799" width="19.7109375" style="291" customWidth="1"/>
    <col min="1800" max="1800" width="27" style="291" customWidth="1"/>
    <col min="1801" max="1801" width="7.28515625" style="291" customWidth="1"/>
    <col min="1802" max="1802" width="7" style="291" customWidth="1"/>
    <col min="1803" max="1803" width="6" style="291" bestFit="1" customWidth="1"/>
    <col min="1804" max="1804" width="7.140625" style="291" bestFit="1" customWidth="1"/>
    <col min="1805" max="1805" width="9.7109375" style="291" customWidth="1"/>
    <col min="1806" max="1806" width="12.85546875" style="291" customWidth="1"/>
    <col min="1807" max="1807" width="10.42578125" style="291" customWidth="1"/>
    <col min="1808" max="1808" width="7.5703125" style="291" customWidth="1"/>
    <col min="1809" max="1812" width="7.42578125" style="291" customWidth="1"/>
    <col min="1813" max="1814" width="6.28515625" style="291" customWidth="1"/>
    <col min="1815" max="1815" width="7.28515625" style="291" customWidth="1"/>
    <col min="1816" max="1820" width="7" style="291" customWidth="1"/>
    <col min="1821" max="1821" width="12.5703125" style="291" customWidth="1"/>
    <col min="1822" max="1824" width="7.7109375" style="291" customWidth="1"/>
    <col min="1825" max="1827" width="6" style="291" customWidth="1"/>
    <col min="1828" max="1828" width="8.5703125" style="291" bestFit="1" customWidth="1"/>
    <col min="1829" max="1836" width="8" style="291" customWidth="1"/>
    <col min="1837" max="1842" width="8.28515625" style="291" customWidth="1"/>
    <col min="1843" max="1845" width="6.85546875" style="291" customWidth="1"/>
    <col min="1846" max="1846" width="28.28515625" style="291" customWidth="1"/>
    <col min="1847" max="1847" width="11.140625" style="291" customWidth="1"/>
    <col min="1848" max="1848" width="17.140625" style="291" customWidth="1"/>
    <col min="1849" max="1849" width="12.5703125" style="291"/>
    <col min="1850" max="1850" width="12.85546875" style="291" customWidth="1"/>
    <col min="1851" max="1851" width="9.28515625" style="291" customWidth="1"/>
    <col min="1852" max="1853" width="12.5703125" style="291"/>
    <col min="1854" max="1854" width="255.5703125" style="291" customWidth="1"/>
    <col min="1855" max="2048" width="12.5703125" style="291"/>
    <col min="2049" max="2049" width="10.42578125" style="291" customWidth="1"/>
    <col min="2050" max="2050" width="22.5703125" style="291" customWidth="1"/>
    <col min="2051" max="2051" width="14.5703125" style="291" customWidth="1"/>
    <col min="2052" max="2052" width="17.140625" style="291" customWidth="1"/>
    <col min="2053" max="2053" width="21.85546875" style="291" customWidth="1"/>
    <col min="2054" max="2054" width="21.5703125" style="291" customWidth="1"/>
    <col min="2055" max="2055" width="19.7109375" style="291" customWidth="1"/>
    <col min="2056" max="2056" width="27" style="291" customWidth="1"/>
    <col min="2057" max="2057" width="7.28515625" style="291" customWidth="1"/>
    <col min="2058" max="2058" width="7" style="291" customWidth="1"/>
    <col min="2059" max="2059" width="6" style="291" bestFit="1" customWidth="1"/>
    <col min="2060" max="2060" width="7.140625" style="291" bestFit="1" customWidth="1"/>
    <col min="2061" max="2061" width="9.7109375" style="291" customWidth="1"/>
    <col min="2062" max="2062" width="12.85546875" style="291" customWidth="1"/>
    <col min="2063" max="2063" width="10.42578125" style="291" customWidth="1"/>
    <col min="2064" max="2064" width="7.5703125" style="291" customWidth="1"/>
    <col min="2065" max="2068" width="7.42578125" style="291" customWidth="1"/>
    <col min="2069" max="2070" width="6.28515625" style="291" customWidth="1"/>
    <col min="2071" max="2071" width="7.28515625" style="291" customWidth="1"/>
    <col min="2072" max="2076" width="7" style="291" customWidth="1"/>
    <col min="2077" max="2077" width="12.5703125" style="291" customWidth="1"/>
    <col min="2078" max="2080" width="7.7109375" style="291" customWidth="1"/>
    <col min="2081" max="2083" width="6" style="291" customWidth="1"/>
    <col min="2084" max="2084" width="8.5703125" style="291" bestFit="1" customWidth="1"/>
    <col min="2085" max="2092" width="8" style="291" customWidth="1"/>
    <col min="2093" max="2098" width="8.28515625" style="291" customWidth="1"/>
    <col min="2099" max="2101" width="6.85546875" style="291" customWidth="1"/>
    <col min="2102" max="2102" width="28.28515625" style="291" customWidth="1"/>
    <col min="2103" max="2103" width="11.140625" style="291" customWidth="1"/>
    <col min="2104" max="2104" width="17.140625" style="291" customWidth="1"/>
    <col min="2105" max="2105" width="12.5703125" style="291"/>
    <col min="2106" max="2106" width="12.85546875" style="291" customWidth="1"/>
    <col min="2107" max="2107" width="9.28515625" style="291" customWidth="1"/>
    <col min="2108" max="2109" width="12.5703125" style="291"/>
    <col min="2110" max="2110" width="255.5703125" style="291" customWidth="1"/>
    <col min="2111" max="2304" width="12.5703125" style="291"/>
    <col min="2305" max="2305" width="10.42578125" style="291" customWidth="1"/>
    <col min="2306" max="2306" width="22.5703125" style="291" customWidth="1"/>
    <col min="2307" max="2307" width="14.5703125" style="291" customWidth="1"/>
    <col min="2308" max="2308" width="17.140625" style="291" customWidth="1"/>
    <col min="2309" max="2309" width="21.85546875" style="291" customWidth="1"/>
    <col min="2310" max="2310" width="21.5703125" style="291" customWidth="1"/>
    <col min="2311" max="2311" width="19.7109375" style="291" customWidth="1"/>
    <col min="2312" max="2312" width="27" style="291" customWidth="1"/>
    <col min="2313" max="2313" width="7.28515625" style="291" customWidth="1"/>
    <col min="2314" max="2314" width="7" style="291" customWidth="1"/>
    <col min="2315" max="2315" width="6" style="291" bestFit="1" customWidth="1"/>
    <col min="2316" max="2316" width="7.140625" style="291" bestFit="1" customWidth="1"/>
    <col min="2317" max="2317" width="9.7109375" style="291" customWidth="1"/>
    <col min="2318" max="2318" width="12.85546875" style="291" customWidth="1"/>
    <col min="2319" max="2319" width="10.42578125" style="291" customWidth="1"/>
    <col min="2320" max="2320" width="7.5703125" style="291" customWidth="1"/>
    <col min="2321" max="2324" width="7.42578125" style="291" customWidth="1"/>
    <col min="2325" max="2326" width="6.28515625" style="291" customWidth="1"/>
    <col min="2327" max="2327" width="7.28515625" style="291" customWidth="1"/>
    <col min="2328" max="2332" width="7" style="291" customWidth="1"/>
    <col min="2333" max="2333" width="12.5703125" style="291" customWidth="1"/>
    <col min="2334" max="2336" width="7.7109375" style="291" customWidth="1"/>
    <col min="2337" max="2339" width="6" style="291" customWidth="1"/>
    <col min="2340" max="2340" width="8.5703125" style="291" bestFit="1" customWidth="1"/>
    <col min="2341" max="2348" width="8" style="291" customWidth="1"/>
    <col min="2349" max="2354" width="8.28515625" style="291" customWidth="1"/>
    <col min="2355" max="2357" width="6.85546875" style="291" customWidth="1"/>
    <col min="2358" max="2358" width="28.28515625" style="291" customWidth="1"/>
    <col min="2359" max="2359" width="11.140625" style="291" customWidth="1"/>
    <col min="2360" max="2360" width="17.140625" style="291" customWidth="1"/>
    <col min="2361" max="2361" width="12.5703125" style="291"/>
    <col min="2362" max="2362" width="12.85546875" style="291" customWidth="1"/>
    <col min="2363" max="2363" width="9.28515625" style="291" customWidth="1"/>
    <col min="2364" max="2365" width="12.5703125" style="291"/>
    <col min="2366" max="2366" width="255.5703125" style="291" customWidth="1"/>
    <col min="2367" max="2560" width="12.5703125" style="291"/>
    <col min="2561" max="2561" width="10.42578125" style="291" customWidth="1"/>
    <col min="2562" max="2562" width="22.5703125" style="291" customWidth="1"/>
    <col min="2563" max="2563" width="14.5703125" style="291" customWidth="1"/>
    <col min="2564" max="2564" width="17.140625" style="291" customWidth="1"/>
    <col min="2565" max="2565" width="21.85546875" style="291" customWidth="1"/>
    <col min="2566" max="2566" width="21.5703125" style="291" customWidth="1"/>
    <col min="2567" max="2567" width="19.7109375" style="291" customWidth="1"/>
    <col min="2568" max="2568" width="27" style="291" customWidth="1"/>
    <col min="2569" max="2569" width="7.28515625" style="291" customWidth="1"/>
    <col min="2570" max="2570" width="7" style="291" customWidth="1"/>
    <col min="2571" max="2571" width="6" style="291" bestFit="1" customWidth="1"/>
    <col min="2572" max="2572" width="7.140625" style="291" bestFit="1" customWidth="1"/>
    <col min="2573" max="2573" width="9.7109375" style="291" customWidth="1"/>
    <col min="2574" max="2574" width="12.85546875" style="291" customWidth="1"/>
    <col min="2575" max="2575" width="10.42578125" style="291" customWidth="1"/>
    <col min="2576" max="2576" width="7.5703125" style="291" customWidth="1"/>
    <col min="2577" max="2580" width="7.42578125" style="291" customWidth="1"/>
    <col min="2581" max="2582" width="6.28515625" style="291" customWidth="1"/>
    <col min="2583" max="2583" width="7.28515625" style="291" customWidth="1"/>
    <col min="2584" max="2588" width="7" style="291" customWidth="1"/>
    <col min="2589" max="2589" width="12.5703125" style="291" customWidth="1"/>
    <col min="2590" max="2592" width="7.7109375" style="291" customWidth="1"/>
    <col min="2593" max="2595" width="6" style="291" customWidth="1"/>
    <col min="2596" max="2596" width="8.5703125" style="291" bestFit="1" customWidth="1"/>
    <col min="2597" max="2604" width="8" style="291" customWidth="1"/>
    <col min="2605" max="2610" width="8.28515625" style="291" customWidth="1"/>
    <col min="2611" max="2613" width="6.85546875" style="291" customWidth="1"/>
    <col min="2614" max="2614" width="28.28515625" style="291" customWidth="1"/>
    <col min="2615" max="2615" width="11.140625" style="291" customWidth="1"/>
    <col min="2616" max="2616" width="17.140625" style="291" customWidth="1"/>
    <col min="2617" max="2617" width="12.5703125" style="291"/>
    <col min="2618" max="2618" width="12.85546875" style="291" customWidth="1"/>
    <col min="2619" max="2619" width="9.28515625" style="291" customWidth="1"/>
    <col min="2620" max="2621" width="12.5703125" style="291"/>
    <col min="2622" max="2622" width="255.5703125" style="291" customWidth="1"/>
    <col min="2623" max="2816" width="12.5703125" style="291"/>
    <col min="2817" max="2817" width="10.42578125" style="291" customWidth="1"/>
    <col min="2818" max="2818" width="22.5703125" style="291" customWidth="1"/>
    <col min="2819" max="2819" width="14.5703125" style="291" customWidth="1"/>
    <col min="2820" max="2820" width="17.140625" style="291" customWidth="1"/>
    <col min="2821" max="2821" width="21.85546875" style="291" customWidth="1"/>
    <col min="2822" max="2822" width="21.5703125" style="291" customWidth="1"/>
    <col min="2823" max="2823" width="19.7109375" style="291" customWidth="1"/>
    <col min="2824" max="2824" width="27" style="291" customWidth="1"/>
    <col min="2825" max="2825" width="7.28515625" style="291" customWidth="1"/>
    <col min="2826" max="2826" width="7" style="291" customWidth="1"/>
    <col min="2827" max="2827" width="6" style="291" bestFit="1" customWidth="1"/>
    <col min="2828" max="2828" width="7.140625" style="291" bestFit="1" customWidth="1"/>
    <col min="2829" max="2829" width="9.7109375" style="291" customWidth="1"/>
    <col min="2830" max="2830" width="12.85546875" style="291" customWidth="1"/>
    <col min="2831" max="2831" width="10.42578125" style="291" customWidth="1"/>
    <col min="2832" max="2832" width="7.5703125" style="291" customWidth="1"/>
    <col min="2833" max="2836" width="7.42578125" style="291" customWidth="1"/>
    <col min="2837" max="2838" width="6.28515625" style="291" customWidth="1"/>
    <col min="2839" max="2839" width="7.28515625" style="291" customWidth="1"/>
    <col min="2840" max="2844" width="7" style="291" customWidth="1"/>
    <col min="2845" max="2845" width="12.5703125" style="291" customWidth="1"/>
    <col min="2846" max="2848" width="7.7109375" style="291" customWidth="1"/>
    <col min="2849" max="2851" width="6" style="291" customWidth="1"/>
    <col min="2852" max="2852" width="8.5703125" style="291" bestFit="1" customWidth="1"/>
    <col min="2853" max="2860" width="8" style="291" customWidth="1"/>
    <col min="2861" max="2866" width="8.28515625" style="291" customWidth="1"/>
    <col min="2867" max="2869" width="6.85546875" style="291" customWidth="1"/>
    <col min="2870" max="2870" width="28.28515625" style="291" customWidth="1"/>
    <col min="2871" max="2871" width="11.140625" style="291" customWidth="1"/>
    <col min="2872" max="2872" width="17.140625" style="291" customWidth="1"/>
    <col min="2873" max="2873" width="12.5703125" style="291"/>
    <col min="2874" max="2874" width="12.85546875" style="291" customWidth="1"/>
    <col min="2875" max="2875" width="9.28515625" style="291" customWidth="1"/>
    <col min="2876" max="2877" width="12.5703125" style="291"/>
    <col min="2878" max="2878" width="255.5703125" style="291" customWidth="1"/>
    <col min="2879" max="3072" width="12.5703125" style="291"/>
    <col min="3073" max="3073" width="10.42578125" style="291" customWidth="1"/>
    <col min="3074" max="3074" width="22.5703125" style="291" customWidth="1"/>
    <col min="3075" max="3075" width="14.5703125" style="291" customWidth="1"/>
    <col min="3076" max="3076" width="17.140625" style="291" customWidth="1"/>
    <col min="3077" max="3077" width="21.85546875" style="291" customWidth="1"/>
    <col min="3078" max="3078" width="21.5703125" style="291" customWidth="1"/>
    <col min="3079" max="3079" width="19.7109375" style="291" customWidth="1"/>
    <col min="3080" max="3080" width="27" style="291" customWidth="1"/>
    <col min="3081" max="3081" width="7.28515625" style="291" customWidth="1"/>
    <col min="3082" max="3082" width="7" style="291" customWidth="1"/>
    <col min="3083" max="3083" width="6" style="291" bestFit="1" customWidth="1"/>
    <col min="3084" max="3084" width="7.140625" style="291" bestFit="1" customWidth="1"/>
    <col min="3085" max="3085" width="9.7109375" style="291" customWidth="1"/>
    <col min="3086" max="3086" width="12.85546875" style="291" customWidth="1"/>
    <col min="3087" max="3087" width="10.42578125" style="291" customWidth="1"/>
    <col min="3088" max="3088" width="7.5703125" style="291" customWidth="1"/>
    <col min="3089" max="3092" width="7.42578125" style="291" customWidth="1"/>
    <col min="3093" max="3094" width="6.28515625" style="291" customWidth="1"/>
    <col min="3095" max="3095" width="7.28515625" style="291" customWidth="1"/>
    <col min="3096" max="3100" width="7" style="291" customWidth="1"/>
    <col min="3101" max="3101" width="12.5703125" style="291" customWidth="1"/>
    <col min="3102" max="3104" width="7.7109375" style="291" customWidth="1"/>
    <col min="3105" max="3107" width="6" style="291" customWidth="1"/>
    <col min="3108" max="3108" width="8.5703125" style="291" bestFit="1" customWidth="1"/>
    <col min="3109" max="3116" width="8" style="291" customWidth="1"/>
    <col min="3117" max="3122" width="8.28515625" style="291" customWidth="1"/>
    <col min="3123" max="3125" width="6.85546875" style="291" customWidth="1"/>
    <col min="3126" max="3126" width="28.28515625" style="291" customWidth="1"/>
    <col min="3127" max="3127" width="11.140625" style="291" customWidth="1"/>
    <col min="3128" max="3128" width="17.140625" style="291" customWidth="1"/>
    <col min="3129" max="3129" width="12.5703125" style="291"/>
    <col min="3130" max="3130" width="12.85546875" style="291" customWidth="1"/>
    <col min="3131" max="3131" width="9.28515625" style="291" customWidth="1"/>
    <col min="3132" max="3133" width="12.5703125" style="291"/>
    <col min="3134" max="3134" width="255.5703125" style="291" customWidth="1"/>
    <col min="3135" max="3328" width="12.5703125" style="291"/>
    <col min="3329" max="3329" width="10.42578125" style="291" customWidth="1"/>
    <col min="3330" max="3330" width="22.5703125" style="291" customWidth="1"/>
    <col min="3331" max="3331" width="14.5703125" style="291" customWidth="1"/>
    <col min="3332" max="3332" width="17.140625" style="291" customWidth="1"/>
    <col min="3333" max="3333" width="21.85546875" style="291" customWidth="1"/>
    <col min="3334" max="3334" width="21.5703125" style="291" customWidth="1"/>
    <col min="3335" max="3335" width="19.7109375" style="291" customWidth="1"/>
    <col min="3336" max="3336" width="27" style="291" customWidth="1"/>
    <col min="3337" max="3337" width="7.28515625" style="291" customWidth="1"/>
    <col min="3338" max="3338" width="7" style="291" customWidth="1"/>
    <col min="3339" max="3339" width="6" style="291" bestFit="1" customWidth="1"/>
    <col min="3340" max="3340" width="7.140625" style="291" bestFit="1" customWidth="1"/>
    <col min="3341" max="3341" width="9.7109375" style="291" customWidth="1"/>
    <col min="3342" max="3342" width="12.85546875" style="291" customWidth="1"/>
    <col min="3343" max="3343" width="10.42578125" style="291" customWidth="1"/>
    <col min="3344" max="3344" width="7.5703125" style="291" customWidth="1"/>
    <col min="3345" max="3348" width="7.42578125" style="291" customWidth="1"/>
    <col min="3349" max="3350" width="6.28515625" style="291" customWidth="1"/>
    <col min="3351" max="3351" width="7.28515625" style="291" customWidth="1"/>
    <col min="3352" max="3356" width="7" style="291" customWidth="1"/>
    <col min="3357" max="3357" width="12.5703125" style="291" customWidth="1"/>
    <col min="3358" max="3360" width="7.7109375" style="291" customWidth="1"/>
    <col min="3361" max="3363" width="6" style="291" customWidth="1"/>
    <col min="3364" max="3364" width="8.5703125" style="291" bestFit="1" customWidth="1"/>
    <col min="3365" max="3372" width="8" style="291" customWidth="1"/>
    <col min="3373" max="3378" width="8.28515625" style="291" customWidth="1"/>
    <col min="3379" max="3381" width="6.85546875" style="291" customWidth="1"/>
    <col min="3382" max="3382" width="28.28515625" style="291" customWidth="1"/>
    <col min="3383" max="3383" width="11.140625" style="291" customWidth="1"/>
    <col min="3384" max="3384" width="17.140625" style="291" customWidth="1"/>
    <col min="3385" max="3385" width="12.5703125" style="291"/>
    <col min="3386" max="3386" width="12.85546875" style="291" customWidth="1"/>
    <col min="3387" max="3387" width="9.28515625" style="291" customWidth="1"/>
    <col min="3388" max="3389" width="12.5703125" style="291"/>
    <col min="3390" max="3390" width="255.5703125" style="291" customWidth="1"/>
    <col min="3391" max="3584" width="12.5703125" style="291"/>
    <col min="3585" max="3585" width="10.42578125" style="291" customWidth="1"/>
    <col min="3586" max="3586" width="22.5703125" style="291" customWidth="1"/>
    <col min="3587" max="3587" width="14.5703125" style="291" customWidth="1"/>
    <col min="3588" max="3588" width="17.140625" style="291" customWidth="1"/>
    <col min="3589" max="3589" width="21.85546875" style="291" customWidth="1"/>
    <col min="3590" max="3590" width="21.5703125" style="291" customWidth="1"/>
    <col min="3591" max="3591" width="19.7109375" style="291" customWidth="1"/>
    <col min="3592" max="3592" width="27" style="291" customWidth="1"/>
    <col min="3593" max="3593" width="7.28515625" style="291" customWidth="1"/>
    <col min="3594" max="3594" width="7" style="291" customWidth="1"/>
    <col min="3595" max="3595" width="6" style="291" bestFit="1" customWidth="1"/>
    <col min="3596" max="3596" width="7.140625" style="291" bestFit="1" customWidth="1"/>
    <col min="3597" max="3597" width="9.7109375" style="291" customWidth="1"/>
    <col min="3598" max="3598" width="12.85546875" style="291" customWidth="1"/>
    <col min="3599" max="3599" width="10.42578125" style="291" customWidth="1"/>
    <col min="3600" max="3600" width="7.5703125" style="291" customWidth="1"/>
    <col min="3601" max="3604" width="7.42578125" style="291" customWidth="1"/>
    <col min="3605" max="3606" width="6.28515625" style="291" customWidth="1"/>
    <col min="3607" max="3607" width="7.28515625" style="291" customWidth="1"/>
    <col min="3608" max="3612" width="7" style="291" customWidth="1"/>
    <col min="3613" max="3613" width="12.5703125" style="291" customWidth="1"/>
    <col min="3614" max="3616" width="7.7109375" style="291" customWidth="1"/>
    <col min="3617" max="3619" width="6" style="291" customWidth="1"/>
    <col min="3620" max="3620" width="8.5703125" style="291" bestFit="1" customWidth="1"/>
    <col min="3621" max="3628" width="8" style="291" customWidth="1"/>
    <col min="3629" max="3634" width="8.28515625" style="291" customWidth="1"/>
    <col min="3635" max="3637" width="6.85546875" style="291" customWidth="1"/>
    <col min="3638" max="3638" width="28.28515625" style="291" customWidth="1"/>
    <col min="3639" max="3639" width="11.140625" style="291" customWidth="1"/>
    <col min="3640" max="3640" width="17.140625" style="291" customWidth="1"/>
    <col min="3641" max="3641" width="12.5703125" style="291"/>
    <col min="3642" max="3642" width="12.85546875" style="291" customWidth="1"/>
    <col min="3643" max="3643" width="9.28515625" style="291" customWidth="1"/>
    <col min="3644" max="3645" width="12.5703125" style="291"/>
    <col min="3646" max="3646" width="255.5703125" style="291" customWidth="1"/>
    <col min="3647" max="3840" width="12.5703125" style="291"/>
    <col min="3841" max="3841" width="10.42578125" style="291" customWidth="1"/>
    <col min="3842" max="3842" width="22.5703125" style="291" customWidth="1"/>
    <col min="3843" max="3843" width="14.5703125" style="291" customWidth="1"/>
    <col min="3844" max="3844" width="17.140625" style="291" customWidth="1"/>
    <col min="3845" max="3845" width="21.85546875" style="291" customWidth="1"/>
    <col min="3846" max="3846" width="21.5703125" style="291" customWidth="1"/>
    <col min="3847" max="3847" width="19.7109375" style="291" customWidth="1"/>
    <col min="3848" max="3848" width="27" style="291" customWidth="1"/>
    <col min="3849" max="3849" width="7.28515625" style="291" customWidth="1"/>
    <col min="3850" max="3850" width="7" style="291" customWidth="1"/>
    <col min="3851" max="3851" width="6" style="291" bestFit="1" customWidth="1"/>
    <col min="3852" max="3852" width="7.140625" style="291" bestFit="1" customWidth="1"/>
    <col min="3853" max="3853" width="9.7109375" style="291" customWidth="1"/>
    <col min="3854" max="3854" width="12.85546875" style="291" customWidth="1"/>
    <col min="3855" max="3855" width="10.42578125" style="291" customWidth="1"/>
    <col min="3856" max="3856" width="7.5703125" style="291" customWidth="1"/>
    <col min="3857" max="3860" width="7.42578125" style="291" customWidth="1"/>
    <col min="3861" max="3862" width="6.28515625" style="291" customWidth="1"/>
    <col min="3863" max="3863" width="7.28515625" style="291" customWidth="1"/>
    <col min="3864" max="3868" width="7" style="291" customWidth="1"/>
    <col min="3869" max="3869" width="12.5703125" style="291" customWidth="1"/>
    <col min="3870" max="3872" width="7.7109375" style="291" customWidth="1"/>
    <col min="3873" max="3875" width="6" style="291" customWidth="1"/>
    <col min="3876" max="3876" width="8.5703125" style="291" bestFit="1" customWidth="1"/>
    <col min="3877" max="3884" width="8" style="291" customWidth="1"/>
    <col min="3885" max="3890" width="8.28515625" style="291" customWidth="1"/>
    <col min="3891" max="3893" width="6.85546875" style="291" customWidth="1"/>
    <col min="3894" max="3894" width="28.28515625" style="291" customWidth="1"/>
    <col min="3895" max="3895" width="11.140625" style="291" customWidth="1"/>
    <col min="3896" max="3896" width="17.140625" style="291" customWidth="1"/>
    <col min="3897" max="3897" width="12.5703125" style="291"/>
    <col min="3898" max="3898" width="12.85546875" style="291" customWidth="1"/>
    <col min="3899" max="3899" width="9.28515625" style="291" customWidth="1"/>
    <col min="3900" max="3901" width="12.5703125" style="291"/>
    <col min="3902" max="3902" width="255.5703125" style="291" customWidth="1"/>
    <col min="3903" max="4096" width="12.5703125" style="291"/>
    <col min="4097" max="4097" width="10.42578125" style="291" customWidth="1"/>
    <col min="4098" max="4098" width="22.5703125" style="291" customWidth="1"/>
    <col min="4099" max="4099" width="14.5703125" style="291" customWidth="1"/>
    <col min="4100" max="4100" width="17.140625" style="291" customWidth="1"/>
    <col min="4101" max="4101" width="21.85546875" style="291" customWidth="1"/>
    <col min="4102" max="4102" width="21.5703125" style="291" customWidth="1"/>
    <col min="4103" max="4103" width="19.7109375" style="291" customWidth="1"/>
    <col min="4104" max="4104" width="27" style="291" customWidth="1"/>
    <col min="4105" max="4105" width="7.28515625" style="291" customWidth="1"/>
    <col min="4106" max="4106" width="7" style="291" customWidth="1"/>
    <col min="4107" max="4107" width="6" style="291" bestFit="1" customWidth="1"/>
    <col min="4108" max="4108" width="7.140625" style="291" bestFit="1" customWidth="1"/>
    <col min="4109" max="4109" width="9.7109375" style="291" customWidth="1"/>
    <col min="4110" max="4110" width="12.85546875" style="291" customWidth="1"/>
    <col min="4111" max="4111" width="10.42578125" style="291" customWidth="1"/>
    <col min="4112" max="4112" width="7.5703125" style="291" customWidth="1"/>
    <col min="4113" max="4116" width="7.42578125" style="291" customWidth="1"/>
    <col min="4117" max="4118" width="6.28515625" style="291" customWidth="1"/>
    <col min="4119" max="4119" width="7.28515625" style="291" customWidth="1"/>
    <col min="4120" max="4124" width="7" style="291" customWidth="1"/>
    <col min="4125" max="4125" width="12.5703125" style="291" customWidth="1"/>
    <col min="4126" max="4128" width="7.7109375" style="291" customWidth="1"/>
    <col min="4129" max="4131" width="6" style="291" customWidth="1"/>
    <col min="4132" max="4132" width="8.5703125" style="291" bestFit="1" customWidth="1"/>
    <col min="4133" max="4140" width="8" style="291" customWidth="1"/>
    <col min="4141" max="4146" width="8.28515625" style="291" customWidth="1"/>
    <col min="4147" max="4149" width="6.85546875" style="291" customWidth="1"/>
    <col min="4150" max="4150" width="28.28515625" style="291" customWidth="1"/>
    <col min="4151" max="4151" width="11.140625" style="291" customWidth="1"/>
    <col min="4152" max="4152" width="17.140625" style="291" customWidth="1"/>
    <col min="4153" max="4153" width="12.5703125" style="291"/>
    <col min="4154" max="4154" width="12.85546875" style="291" customWidth="1"/>
    <col min="4155" max="4155" width="9.28515625" style="291" customWidth="1"/>
    <col min="4156" max="4157" width="12.5703125" style="291"/>
    <col min="4158" max="4158" width="255.5703125" style="291" customWidth="1"/>
    <col min="4159" max="4352" width="12.5703125" style="291"/>
    <col min="4353" max="4353" width="10.42578125" style="291" customWidth="1"/>
    <col min="4354" max="4354" width="22.5703125" style="291" customWidth="1"/>
    <col min="4355" max="4355" width="14.5703125" style="291" customWidth="1"/>
    <col min="4356" max="4356" width="17.140625" style="291" customWidth="1"/>
    <col min="4357" max="4357" width="21.85546875" style="291" customWidth="1"/>
    <col min="4358" max="4358" width="21.5703125" style="291" customWidth="1"/>
    <col min="4359" max="4359" width="19.7109375" style="291" customWidth="1"/>
    <col min="4360" max="4360" width="27" style="291" customWidth="1"/>
    <col min="4361" max="4361" width="7.28515625" style="291" customWidth="1"/>
    <col min="4362" max="4362" width="7" style="291" customWidth="1"/>
    <col min="4363" max="4363" width="6" style="291" bestFit="1" customWidth="1"/>
    <col min="4364" max="4364" width="7.140625" style="291" bestFit="1" customWidth="1"/>
    <col min="4365" max="4365" width="9.7109375" style="291" customWidth="1"/>
    <col min="4366" max="4366" width="12.85546875" style="291" customWidth="1"/>
    <col min="4367" max="4367" width="10.42578125" style="291" customWidth="1"/>
    <col min="4368" max="4368" width="7.5703125" style="291" customWidth="1"/>
    <col min="4369" max="4372" width="7.42578125" style="291" customWidth="1"/>
    <col min="4373" max="4374" width="6.28515625" style="291" customWidth="1"/>
    <col min="4375" max="4375" width="7.28515625" style="291" customWidth="1"/>
    <col min="4376" max="4380" width="7" style="291" customWidth="1"/>
    <col min="4381" max="4381" width="12.5703125" style="291" customWidth="1"/>
    <col min="4382" max="4384" width="7.7109375" style="291" customWidth="1"/>
    <col min="4385" max="4387" width="6" style="291" customWidth="1"/>
    <col min="4388" max="4388" width="8.5703125" style="291" bestFit="1" customWidth="1"/>
    <col min="4389" max="4396" width="8" style="291" customWidth="1"/>
    <col min="4397" max="4402" width="8.28515625" style="291" customWidth="1"/>
    <col min="4403" max="4405" width="6.85546875" style="291" customWidth="1"/>
    <col min="4406" max="4406" width="28.28515625" style="291" customWidth="1"/>
    <col min="4407" max="4407" width="11.140625" style="291" customWidth="1"/>
    <col min="4408" max="4408" width="17.140625" style="291" customWidth="1"/>
    <col min="4409" max="4409" width="12.5703125" style="291"/>
    <col min="4410" max="4410" width="12.85546875" style="291" customWidth="1"/>
    <col min="4411" max="4411" width="9.28515625" style="291" customWidth="1"/>
    <col min="4412" max="4413" width="12.5703125" style="291"/>
    <col min="4414" max="4414" width="255.5703125" style="291" customWidth="1"/>
    <col min="4415" max="4608" width="12.5703125" style="291"/>
    <col min="4609" max="4609" width="10.42578125" style="291" customWidth="1"/>
    <col min="4610" max="4610" width="22.5703125" style="291" customWidth="1"/>
    <col min="4611" max="4611" width="14.5703125" style="291" customWidth="1"/>
    <col min="4612" max="4612" width="17.140625" style="291" customWidth="1"/>
    <col min="4613" max="4613" width="21.85546875" style="291" customWidth="1"/>
    <col min="4614" max="4614" width="21.5703125" style="291" customWidth="1"/>
    <col min="4615" max="4615" width="19.7109375" style="291" customWidth="1"/>
    <col min="4616" max="4616" width="27" style="291" customWidth="1"/>
    <col min="4617" max="4617" width="7.28515625" style="291" customWidth="1"/>
    <col min="4618" max="4618" width="7" style="291" customWidth="1"/>
    <col min="4619" max="4619" width="6" style="291" bestFit="1" customWidth="1"/>
    <col min="4620" max="4620" width="7.140625" style="291" bestFit="1" customWidth="1"/>
    <col min="4621" max="4621" width="9.7109375" style="291" customWidth="1"/>
    <col min="4622" max="4622" width="12.85546875" style="291" customWidth="1"/>
    <col min="4623" max="4623" width="10.42578125" style="291" customWidth="1"/>
    <col min="4624" max="4624" width="7.5703125" style="291" customWidth="1"/>
    <col min="4625" max="4628" width="7.42578125" style="291" customWidth="1"/>
    <col min="4629" max="4630" width="6.28515625" style="291" customWidth="1"/>
    <col min="4631" max="4631" width="7.28515625" style="291" customWidth="1"/>
    <col min="4632" max="4636" width="7" style="291" customWidth="1"/>
    <col min="4637" max="4637" width="12.5703125" style="291" customWidth="1"/>
    <col min="4638" max="4640" width="7.7109375" style="291" customWidth="1"/>
    <col min="4641" max="4643" width="6" style="291" customWidth="1"/>
    <col min="4644" max="4644" width="8.5703125" style="291" bestFit="1" customWidth="1"/>
    <col min="4645" max="4652" width="8" style="291" customWidth="1"/>
    <col min="4653" max="4658" width="8.28515625" style="291" customWidth="1"/>
    <col min="4659" max="4661" width="6.85546875" style="291" customWidth="1"/>
    <col min="4662" max="4662" width="28.28515625" style="291" customWidth="1"/>
    <col min="4663" max="4663" width="11.140625" style="291" customWidth="1"/>
    <col min="4664" max="4664" width="17.140625" style="291" customWidth="1"/>
    <col min="4665" max="4665" width="12.5703125" style="291"/>
    <col min="4666" max="4666" width="12.85546875" style="291" customWidth="1"/>
    <col min="4667" max="4667" width="9.28515625" style="291" customWidth="1"/>
    <col min="4668" max="4669" width="12.5703125" style="291"/>
    <col min="4670" max="4670" width="255.5703125" style="291" customWidth="1"/>
    <col min="4671" max="4864" width="12.5703125" style="291"/>
    <col min="4865" max="4865" width="10.42578125" style="291" customWidth="1"/>
    <col min="4866" max="4866" width="22.5703125" style="291" customWidth="1"/>
    <col min="4867" max="4867" width="14.5703125" style="291" customWidth="1"/>
    <col min="4868" max="4868" width="17.140625" style="291" customWidth="1"/>
    <col min="4869" max="4869" width="21.85546875" style="291" customWidth="1"/>
    <col min="4870" max="4870" width="21.5703125" style="291" customWidth="1"/>
    <col min="4871" max="4871" width="19.7109375" style="291" customWidth="1"/>
    <col min="4872" max="4872" width="27" style="291" customWidth="1"/>
    <col min="4873" max="4873" width="7.28515625" style="291" customWidth="1"/>
    <col min="4874" max="4874" width="7" style="291" customWidth="1"/>
    <col min="4875" max="4875" width="6" style="291" bestFit="1" customWidth="1"/>
    <col min="4876" max="4876" width="7.140625" style="291" bestFit="1" customWidth="1"/>
    <col min="4877" max="4877" width="9.7109375" style="291" customWidth="1"/>
    <col min="4878" max="4878" width="12.85546875" style="291" customWidth="1"/>
    <col min="4879" max="4879" width="10.42578125" style="291" customWidth="1"/>
    <col min="4880" max="4880" width="7.5703125" style="291" customWidth="1"/>
    <col min="4881" max="4884" width="7.42578125" style="291" customWidth="1"/>
    <col min="4885" max="4886" width="6.28515625" style="291" customWidth="1"/>
    <col min="4887" max="4887" width="7.28515625" style="291" customWidth="1"/>
    <col min="4888" max="4892" width="7" style="291" customWidth="1"/>
    <col min="4893" max="4893" width="12.5703125" style="291" customWidth="1"/>
    <col min="4894" max="4896" width="7.7109375" style="291" customWidth="1"/>
    <col min="4897" max="4899" width="6" style="291" customWidth="1"/>
    <col min="4900" max="4900" width="8.5703125" style="291" bestFit="1" customWidth="1"/>
    <col min="4901" max="4908" width="8" style="291" customWidth="1"/>
    <col min="4909" max="4914" width="8.28515625" style="291" customWidth="1"/>
    <col min="4915" max="4917" width="6.85546875" style="291" customWidth="1"/>
    <col min="4918" max="4918" width="28.28515625" style="291" customWidth="1"/>
    <col min="4919" max="4919" width="11.140625" style="291" customWidth="1"/>
    <col min="4920" max="4920" width="17.140625" style="291" customWidth="1"/>
    <col min="4921" max="4921" width="12.5703125" style="291"/>
    <col min="4922" max="4922" width="12.85546875" style="291" customWidth="1"/>
    <col min="4923" max="4923" width="9.28515625" style="291" customWidth="1"/>
    <col min="4924" max="4925" width="12.5703125" style="291"/>
    <col min="4926" max="4926" width="255.5703125" style="291" customWidth="1"/>
    <col min="4927" max="5120" width="12.5703125" style="291"/>
    <col min="5121" max="5121" width="10.42578125" style="291" customWidth="1"/>
    <col min="5122" max="5122" width="22.5703125" style="291" customWidth="1"/>
    <col min="5123" max="5123" width="14.5703125" style="291" customWidth="1"/>
    <col min="5124" max="5124" width="17.140625" style="291" customWidth="1"/>
    <col min="5125" max="5125" width="21.85546875" style="291" customWidth="1"/>
    <col min="5126" max="5126" width="21.5703125" style="291" customWidth="1"/>
    <col min="5127" max="5127" width="19.7109375" style="291" customWidth="1"/>
    <col min="5128" max="5128" width="27" style="291" customWidth="1"/>
    <col min="5129" max="5129" width="7.28515625" style="291" customWidth="1"/>
    <col min="5130" max="5130" width="7" style="291" customWidth="1"/>
    <col min="5131" max="5131" width="6" style="291" bestFit="1" customWidth="1"/>
    <col min="5132" max="5132" width="7.140625" style="291" bestFit="1" customWidth="1"/>
    <col min="5133" max="5133" width="9.7109375" style="291" customWidth="1"/>
    <col min="5134" max="5134" width="12.85546875" style="291" customWidth="1"/>
    <col min="5135" max="5135" width="10.42578125" style="291" customWidth="1"/>
    <col min="5136" max="5136" width="7.5703125" style="291" customWidth="1"/>
    <col min="5137" max="5140" width="7.42578125" style="291" customWidth="1"/>
    <col min="5141" max="5142" width="6.28515625" style="291" customWidth="1"/>
    <col min="5143" max="5143" width="7.28515625" style="291" customWidth="1"/>
    <col min="5144" max="5148" width="7" style="291" customWidth="1"/>
    <col min="5149" max="5149" width="12.5703125" style="291" customWidth="1"/>
    <col min="5150" max="5152" width="7.7109375" style="291" customWidth="1"/>
    <col min="5153" max="5155" width="6" style="291" customWidth="1"/>
    <col min="5156" max="5156" width="8.5703125" style="291" bestFit="1" customWidth="1"/>
    <col min="5157" max="5164" width="8" style="291" customWidth="1"/>
    <col min="5165" max="5170" width="8.28515625" style="291" customWidth="1"/>
    <col min="5171" max="5173" width="6.85546875" style="291" customWidth="1"/>
    <col min="5174" max="5174" width="28.28515625" style="291" customWidth="1"/>
    <col min="5175" max="5175" width="11.140625" style="291" customWidth="1"/>
    <col min="5176" max="5176" width="17.140625" style="291" customWidth="1"/>
    <col min="5177" max="5177" width="12.5703125" style="291"/>
    <col min="5178" max="5178" width="12.85546875" style="291" customWidth="1"/>
    <col min="5179" max="5179" width="9.28515625" style="291" customWidth="1"/>
    <col min="5180" max="5181" width="12.5703125" style="291"/>
    <col min="5182" max="5182" width="255.5703125" style="291" customWidth="1"/>
    <col min="5183" max="5376" width="12.5703125" style="291"/>
    <col min="5377" max="5377" width="10.42578125" style="291" customWidth="1"/>
    <col min="5378" max="5378" width="22.5703125" style="291" customWidth="1"/>
    <col min="5379" max="5379" width="14.5703125" style="291" customWidth="1"/>
    <col min="5380" max="5380" width="17.140625" style="291" customWidth="1"/>
    <col min="5381" max="5381" width="21.85546875" style="291" customWidth="1"/>
    <col min="5382" max="5382" width="21.5703125" style="291" customWidth="1"/>
    <col min="5383" max="5383" width="19.7109375" style="291" customWidth="1"/>
    <col min="5384" max="5384" width="27" style="291" customWidth="1"/>
    <col min="5385" max="5385" width="7.28515625" style="291" customWidth="1"/>
    <col min="5386" max="5386" width="7" style="291" customWidth="1"/>
    <col min="5387" max="5387" width="6" style="291" bestFit="1" customWidth="1"/>
    <col min="5388" max="5388" width="7.140625" style="291" bestFit="1" customWidth="1"/>
    <col min="5389" max="5389" width="9.7109375" style="291" customWidth="1"/>
    <col min="5390" max="5390" width="12.85546875" style="291" customWidth="1"/>
    <col min="5391" max="5391" width="10.42578125" style="291" customWidth="1"/>
    <col min="5392" max="5392" width="7.5703125" style="291" customWidth="1"/>
    <col min="5393" max="5396" width="7.42578125" style="291" customWidth="1"/>
    <col min="5397" max="5398" width="6.28515625" style="291" customWidth="1"/>
    <col min="5399" max="5399" width="7.28515625" style="291" customWidth="1"/>
    <col min="5400" max="5404" width="7" style="291" customWidth="1"/>
    <col min="5405" max="5405" width="12.5703125" style="291" customWidth="1"/>
    <col min="5406" max="5408" width="7.7109375" style="291" customWidth="1"/>
    <col min="5409" max="5411" width="6" style="291" customWidth="1"/>
    <col min="5412" max="5412" width="8.5703125" style="291" bestFit="1" customWidth="1"/>
    <col min="5413" max="5420" width="8" style="291" customWidth="1"/>
    <col min="5421" max="5426" width="8.28515625" style="291" customWidth="1"/>
    <col min="5427" max="5429" width="6.85546875" style="291" customWidth="1"/>
    <col min="5430" max="5430" width="28.28515625" style="291" customWidth="1"/>
    <col min="5431" max="5431" width="11.140625" style="291" customWidth="1"/>
    <col min="5432" max="5432" width="17.140625" style="291" customWidth="1"/>
    <col min="5433" max="5433" width="12.5703125" style="291"/>
    <col min="5434" max="5434" width="12.85546875" style="291" customWidth="1"/>
    <col min="5435" max="5435" width="9.28515625" style="291" customWidth="1"/>
    <col min="5436" max="5437" width="12.5703125" style="291"/>
    <col min="5438" max="5438" width="255.5703125" style="291" customWidth="1"/>
    <col min="5439" max="5632" width="12.5703125" style="291"/>
    <col min="5633" max="5633" width="10.42578125" style="291" customWidth="1"/>
    <col min="5634" max="5634" width="22.5703125" style="291" customWidth="1"/>
    <col min="5635" max="5635" width="14.5703125" style="291" customWidth="1"/>
    <col min="5636" max="5636" width="17.140625" style="291" customWidth="1"/>
    <col min="5637" max="5637" width="21.85546875" style="291" customWidth="1"/>
    <col min="5638" max="5638" width="21.5703125" style="291" customWidth="1"/>
    <col min="5639" max="5639" width="19.7109375" style="291" customWidth="1"/>
    <col min="5640" max="5640" width="27" style="291" customWidth="1"/>
    <col min="5641" max="5641" width="7.28515625" style="291" customWidth="1"/>
    <col min="5642" max="5642" width="7" style="291" customWidth="1"/>
    <col min="5643" max="5643" width="6" style="291" bestFit="1" customWidth="1"/>
    <col min="5644" max="5644" width="7.140625" style="291" bestFit="1" customWidth="1"/>
    <col min="5645" max="5645" width="9.7109375" style="291" customWidth="1"/>
    <col min="5646" max="5646" width="12.85546875" style="291" customWidth="1"/>
    <col min="5647" max="5647" width="10.42578125" style="291" customWidth="1"/>
    <col min="5648" max="5648" width="7.5703125" style="291" customWidth="1"/>
    <col min="5649" max="5652" width="7.42578125" style="291" customWidth="1"/>
    <col min="5653" max="5654" width="6.28515625" style="291" customWidth="1"/>
    <col min="5655" max="5655" width="7.28515625" style="291" customWidth="1"/>
    <col min="5656" max="5660" width="7" style="291" customWidth="1"/>
    <col min="5661" max="5661" width="12.5703125" style="291" customWidth="1"/>
    <col min="5662" max="5664" width="7.7109375" style="291" customWidth="1"/>
    <col min="5665" max="5667" width="6" style="291" customWidth="1"/>
    <col min="5668" max="5668" width="8.5703125" style="291" bestFit="1" customWidth="1"/>
    <col min="5669" max="5676" width="8" style="291" customWidth="1"/>
    <col min="5677" max="5682" width="8.28515625" style="291" customWidth="1"/>
    <col min="5683" max="5685" width="6.85546875" style="291" customWidth="1"/>
    <col min="5686" max="5686" width="28.28515625" style="291" customWidth="1"/>
    <col min="5687" max="5687" width="11.140625" style="291" customWidth="1"/>
    <col min="5688" max="5688" width="17.140625" style="291" customWidth="1"/>
    <col min="5689" max="5689" width="12.5703125" style="291"/>
    <col min="5690" max="5690" width="12.85546875" style="291" customWidth="1"/>
    <col min="5691" max="5691" width="9.28515625" style="291" customWidth="1"/>
    <col min="5692" max="5693" width="12.5703125" style="291"/>
    <col min="5694" max="5694" width="255.5703125" style="291" customWidth="1"/>
    <col min="5695" max="5888" width="12.5703125" style="291"/>
    <col min="5889" max="5889" width="10.42578125" style="291" customWidth="1"/>
    <col min="5890" max="5890" width="22.5703125" style="291" customWidth="1"/>
    <col min="5891" max="5891" width="14.5703125" style="291" customWidth="1"/>
    <col min="5892" max="5892" width="17.140625" style="291" customWidth="1"/>
    <col min="5893" max="5893" width="21.85546875" style="291" customWidth="1"/>
    <col min="5894" max="5894" width="21.5703125" style="291" customWidth="1"/>
    <col min="5895" max="5895" width="19.7109375" style="291" customWidth="1"/>
    <col min="5896" max="5896" width="27" style="291" customWidth="1"/>
    <col min="5897" max="5897" width="7.28515625" style="291" customWidth="1"/>
    <col min="5898" max="5898" width="7" style="291" customWidth="1"/>
    <col min="5899" max="5899" width="6" style="291" bestFit="1" customWidth="1"/>
    <col min="5900" max="5900" width="7.140625" style="291" bestFit="1" customWidth="1"/>
    <col min="5901" max="5901" width="9.7109375" style="291" customWidth="1"/>
    <col min="5902" max="5902" width="12.85546875" style="291" customWidth="1"/>
    <col min="5903" max="5903" width="10.42578125" style="291" customWidth="1"/>
    <col min="5904" max="5904" width="7.5703125" style="291" customWidth="1"/>
    <col min="5905" max="5908" width="7.42578125" style="291" customWidth="1"/>
    <col min="5909" max="5910" width="6.28515625" style="291" customWidth="1"/>
    <col min="5911" max="5911" width="7.28515625" style="291" customWidth="1"/>
    <col min="5912" max="5916" width="7" style="291" customWidth="1"/>
    <col min="5917" max="5917" width="12.5703125" style="291" customWidth="1"/>
    <col min="5918" max="5920" width="7.7109375" style="291" customWidth="1"/>
    <col min="5921" max="5923" width="6" style="291" customWidth="1"/>
    <col min="5924" max="5924" width="8.5703125" style="291" bestFit="1" customWidth="1"/>
    <col min="5925" max="5932" width="8" style="291" customWidth="1"/>
    <col min="5933" max="5938" width="8.28515625" style="291" customWidth="1"/>
    <col min="5939" max="5941" width="6.85546875" style="291" customWidth="1"/>
    <col min="5942" max="5942" width="28.28515625" style="291" customWidth="1"/>
    <col min="5943" max="5943" width="11.140625" style="291" customWidth="1"/>
    <col min="5944" max="5944" width="17.140625" style="291" customWidth="1"/>
    <col min="5945" max="5945" width="12.5703125" style="291"/>
    <col min="5946" max="5946" width="12.85546875" style="291" customWidth="1"/>
    <col min="5947" max="5947" width="9.28515625" style="291" customWidth="1"/>
    <col min="5948" max="5949" width="12.5703125" style="291"/>
    <col min="5950" max="5950" width="255.5703125" style="291" customWidth="1"/>
    <col min="5951" max="6144" width="12.5703125" style="291"/>
    <col min="6145" max="6145" width="10.42578125" style="291" customWidth="1"/>
    <col min="6146" max="6146" width="22.5703125" style="291" customWidth="1"/>
    <col min="6147" max="6147" width="14.5703125" style="291" customWidth="1"/>
    <col min="6148" max="6148" width="17.140625" style="291" customWidth="1"/>
    <col min="6149" max="6149" width="21.85546875" style="291" customWidth="1"/>
    <col min="6150" max="6150" width="21.5703125" style="291" customWidth="1"/>
    <col min="6151" max="6151" width="19.7109375" style="291" customWidth="1"/>
    <col min="6152" max="6152" width="27" style="291" customWidth="1"/>
    <col min="6153" max="6153" width="7.28515625" style="291" customWidth="1"/>
    <col min="6154" max="6154" width="7" style="291" customWidth="1"/>
    <col min="6155" max="6155" width="6" style="291" bestFit="1" customWidth="1"/>
    <col min="6156" max="6156" width="7.140625" style="291" bestFit="1" customWidth="1"/>
    <col min="6157" max="6157" width="9.7109375" style="291" customWidth="1"/>
    <col min="6158" max="6158" width="12.85546875" style="291" customWidth="1"/>
    <col min="6159" max="6159" width="10.42578125" style="291" customWidth="1"/>
    <col min="6160" max="6160" width="7.5703125" style="291" customWidth="1"/>
    <col min="6161" max="6164" width="7.42578125" style="291" customWidth="1"/>
    <col min="6165" max="6166" width="6.28515625" style="291" customWidth="1"/>
    <col min="6167" max="6167" width="7.28515625" style="291" customWidth="1"/>
    <col min="6168" max="6172" width="7" style="291" customWidth="1"/>
    <col min="6173" max="6173" width="12.5703125" style="291" customWidth="1"/>
    <col min="6174" max="6176" width="7.7109375" style="291" customWidth="1"/>
    <col min="6177" max="6179" width="6" style="291" customWidth="1"/>
    <col min="6180" max="6180" width="8.5703125" style="291" bestFit="1" customWidth="1"/>
    <col min="6181" max="6188" width="8" style="291" customWidth="1"/>
    <col min="6189" max="6194" width="8.28515625" style="291" customWidth="1"/>
    <col min="6195" max="6197" width="6.85546875" style="291" customWidth="1"/>
    <col min="6198" max="6198" width="28.28515625" style="291" customWidth="1"/>
    <col min="6199" max="6199" width="11.140625" style="291" customWidth="1"/>
    <col min="6200" max="6200" width="17.140625" style="291" customWidth="1"/>
    <col min="6201" max="6201" width="12.5703125" style="291"/>
    <col min="6202" max="6202" width="12.85546875" style="291" customWidth="1"/>
    <col min="6203" max="6203" width="9.28515625" style="291" customWidth="1"/>
    <col min="6204" max="6205" width="12.5703125" style="291"/>
    <col min="6206" max="6206" width="255.5703125" style="291" customWidth="1"/>
    <col min="6207" max="6400" width="12.5703125" style="291"/>
    <col min="6401" max="6401" width="10.42578125" style="291" customWidth="1"/>
    <col min="6402" max="6402" width="22.5703125" style="291" customWidth="1"/>
    <col min="6403" max="6403" width="14.5703125" style="291" customWidth="1"/>
    <col min="6404" max="6404" width="17.140625" style="291" customWidth="1"/>
    <col min="6405" max="6405" width="21.85546875" style="291" customWidth="1"/>
    <col min="6406" max="6406" width="21.5703125" style="291" customWidth="1"/>
    <col min="6407" max="6407" width="19.7109375" style="291" customWidth="1"/>
    <col min="6408" max="6408" width="27" style="291" customWidth="1"/>
    <col min="6409" max="6409" width="7.28515625" style="291" customWidth="1"/>
    <col min="6410" max="6410" width="7" style="291" customWidth="1"/>
    <col min="6411" max="6411" width="6" style="291" bestFit="1" customWidth="1"/>
    <col min="6412" max="6412" width="7.140625" style="291" bestFit="1" customWidth="1"/>
    <col min="6413" max="6413" width="9.7109375" style="291" customWidth="1"/>
    <col min="6414" max="6414" width="12.85546875" style="291" customWidth="1"/>
    <col min="6415" max="6415" width="10.42578125" style="291" customWidth="1"/>
    <col min="6416" max="6416" width="7.5703125" style="291" customWidth="1"/>
    <col min="6417" max="6420" width="7.42578125" style="291" customWidth="1"/>
    <col min="6421" max="6422" width="6.28515625" style="291" customWidth="1"/>
    <col min="6423" max="6423" width="7.28515625" style="291" customWidth="1"/>
    <col min="6424" max="6428" width="7" style="291" customWidth="1"/>
    <col min="6429" max="6429" width="12.5703125" style="291" customWidth="1"/>
    <col min="6430" max="6432" width="7.7109375" style="291" customWidth="1"/>
    <col min="6433" max="6435" width="6" style="291" customWidth="1"/>
    <col min="6436" max="6436" width="8.5703125" style="291" bestFit="1" customWidth="1"/>
    <col min="6437" max="6444" width="8" style="291" customWidth="1"/>
    <col min="6445" max="6450" width="8.28515625" style="291" customWidth="1"/>
    <col min="6451" max="6453" width="6.85546875" style="291" customWidth="1"/>
    <col min="6454" max="6454" width="28.28515625" style="291" customWidth="1"/>
    <col min="6455" max="6455" width="11.140625" style="291" customWidth="1"/>
    <col min="6456" max="6456" width="17.140625" style="291" customWidth="1"/>
    <col min="6457" max="6457" width="12.5703125" style="291"/>
    <col min="6458" max="6458" width="12.85546875" style="291" customWidth="1"/>
    <col min="6459" max="6459" width="9.28515625" style="291" customWidth="1"/>
    <col min="6460" max="6461" width="12.5703125" style="291"/>
    <col min="6462" max="6462" width="255.5703125" style="291" customWidth="1"/>
    <col min="6463" max="6656" width="12.5703125" style="291"/>
    <col min="6657" max="6657" width="10.42578125" style="291" customWidth="1"/>
    <col min="6658" max="6658" width="22.5703125" style="291" customWidth="1"/>
    <col min="6659" max="6659" width="14.5703125" style="291" customWidth="1"/>
    <col min="6660" max="6660" width="17.140625" style="291" customWidth="1"/>
    <col min="6661" max="6661" width="21.85546875" style="291" customWidth="1"/>
    <col min="6662" max="6662" width="21.5703125" style="291" customWidth="1"/>
    <col min="6663" max="6663" width="19.7109375" style="291" customWidth="1"/>
    <col min="6664" max="6664" width="27" style="291" customWidth="1"/>
    <col min="6665" max="6665" width="7.28515625" style="291" customWidth="1"/>
    <col min="6666" max="6666" width="7" style="291" customWidth="1"/>
    <col min="6667" max="6667" width="6" style="291" bestFit="1" customWidth="1"/>
    <col min="6668" max="6668" width="7.140625" style="291" bestFit="1" customWidth="1"/>
    <col min="6669" max="6669" width="9.7109375" style="291" customWidth="1"/>
    <col min="6670" max="6670" width="12.85546875" style="291" customWidth="1"/>
    <col min="6671" max="6671" width="10.42578125" style="291" customWidth="1"/>
    <col min="6672" max="6672" width="7.5703125" style="291" customWidth="1"/>
    <col min="6673" max="6676" width="7.42578125" style="291" customWidth="1"/>
    <col min="6677" max="6678" width="6.28515625" style="291" customWidth="1"/>
    <col min="6679" max="6679" width="7.28515625" style="291" customWidth="1"/>
    <col min="6680" max="6684" width="7" style="291" customWidth="1"/>
    <col min="6685" max="6685" width="12.5703125" style="291" customWidth="1"/>
    <col min="6686" max="6688" width="7.7109375" style="291" customWidth="1"/>
    <col min="6689" max="6691" width="6" style="291" customWidth="1"/>
    <col min="6692" max="6692" width="8.5703125" style="291" bestFit="1" customWidth="1"/>
    <col min="6693" max="6700" width="8" style="291" customWidth="1"/>
    <col min="6701" max="6706" width="8.28515625" style="291" customWidth="1"/>
    <col min="6707" max="6709" width="6.85546875" style="291" customWidth="1"/>
    <col min="6710" max="6710" width="28.28515625" style="291" customWidth="1"/>
    <col min="6711" max="6711" width="11.140625" style="291" customWidth="1"/>
    <col min="6712" max="6712" width="17.140625" style="291" customWidth="1"/>
    <col min="6713" max="6713" width="12.5703125" style="291"/>
    <col min="6714" max="6714" width="12.85546875" style="291" customWidth="1"/>
    <col min="6715" max="6715" width="9.28515625" style="291" customWidth="1"/>
    <col min="6716" max="6717" width="12.5703125" style="291"/>
    <col min="6718" max="6718" width="255.5703125" style="291" customWidth="1"/>
    <col min="6719" max="6912" width="12.5703125" style="291"/>
    <col min="6913" max="6913" width="10.42578125" style="291" customWidth="1"/>
    <col min="6914" max="6914" width="22.5703125" style="291" customWidth="1"/>
    <col min="6915" max="6915" width="14.5703125" style="291" customWidth="1"/>
    <col min="6916" max="6916" width="17.140625" style="291" customWidth="1"/>
    <col min="6917" max="6917" width="21.85546875" style="291" customWidth="1"/>
    <col min="6918" max="6918" width="21.5703125" style="291" customWidth="1"/>
    <col min="6919" max="6919" width="19.7109375" style="291" customWidth="1"/>
    <col min="6920" max="6920" width="27" style="291" customWidth="1"/>
    <col min="6921" max="6921" width="7.28515625" style="291" customWidth="1"/>
    <col min="6922" max="6922" width="7" style="291" customWidth="1"/>
    <col min="6923" max="6923" width="6" style="291" bestFit="1" customWidth="1"/>
    <col min="6924" max="6924" width="7.140625" style="291" bestFit="1" customWidth="1"/>
    <col min="6925" max="6925" width="9.7109375" style="291" customWidth="1"/>
    <col min="6926" max="6926" width="12.85546875" style="291" customWidth="1"/>
    <col min="6927" max="6927" width="10.42578125" style="291" customWidth="1"/>
    <col min="6928" max="6928" width="7.5703125" style="291" customWidth="1"/>
    <col min="6929" max="6932" width="7.42578125" style="291" customWidth="1"/>
    <col min="6933" max="6934" width="6.28515625" style="291" customWidth="1"/>
    <col min="6935" max="6935" width="7.28515625" style="291" customWidth="1"/>
    <col min="6936" max="6940" width="7" style="291" customWidth="1"/>
    <col min="6941" max="6941" width="12.5703125" style="291" customWidth="1"/>
    <col min="6942" max="6944" width="7.7109375" style="291" customWidth="1"/>
    <col min="6945" max="6947" width="6" style="291" customWidth="1"/>
    <col min="6948" max="6948" width="8.5703125" style="291" bestFit="1" customWidth="1"/>
    <col min="6949" max="6956" width="8" style="291" customWidth="1"/>
    <col min="6957" max="6962" width="8.28515625" style="291" customWidth="1"/>
    <col min="6963" max="6965" width="6.85546875" style="291" customWidth="1"/>
    <col min="6966" max="6966" width="28.28515625" style="291" customWidth="1"/>
    <col min="6967" max="6967" width="11.140625" style="291" customWidth="1"/>
    <col min="6968" max="6968" width="17.140625" style="291" customWidth="1"/>
    <col min="6969" max="6969" width="12.5703125" style="291"/>
    <col min="6970" max="6970" width="12.85546875" style="291" customWidth="1"/>
    <col min="6971" max="6971" width="9.28515625" style="291" customWidth="1"/>
    <col min="6972" max="6973" width="12.5703125" style="291"/>
    <col min="6974" max="6974" width="255.5703125" style="291" customWidth="1"/>
    <col min="6975" max="7168" width="12.5703125" style="291"/>
    <col min="7169" max="7169" width="10.42578125" style="291" customWidth="1"/>
    <col min="7170" max="7170" width="22.5703125" style="291" customWidth="1"/>
    <col min="7171" max="7171" width="14.5703125" style="291" customWidth="1"/>
    <col min="7172" max="7172" width="17.140625" style="291" customWidth="1"/>
    <col min="7173" max="7173" width="21.85546875" style="291" customWidth="1"/>
    <col min="7174" max="7174" width="21.5703125" style="291" customWidth="1"/>
    <col min="7175" max="7175" width="19.7109375" style="291" customWidth="1"/>
    <col min="7176" max="7176" width="27" style="291" customWidth="1"/>
    <col min="7177" max="7177" width="7.28515625" style="291" customWidth="1"/>
    <col min="7178" max="7178" width="7" style="291" customWidth="1"/>
    <col min="7179" max="7179" width="6" style="291" bestFit="1" customWidth="1"/>
    <col min="7180" max="7180" width="7.140625" style="291" bestFit="1" customWidth="1"/>
    <col min="7181" max="7181" width="9.7109375" style="291" customWidth="1"/>
    <col min="7182" max="7182" width="12.85546875" style="291" customWidth="1"/>
    <col min="7183" max="7183" width="10.42578125" style="291" customWidth="1"/>
    <col min="7184" max="7184" width="7.5703125" style="291" customWidth="1"/>
    <col min="7185" max="7188" width="7.42578125" style="291" customWidth="1"/>
    <col min="7189" max="7190" width="6.28515625" style="291" customWidth="1"/>
    <col min="7191" max="7191" width="7.28515625" style="291" customWidth="1"/>
    <col min="7192" max="7196" width="7" style="291" customWidth="1"/>
    <col min="7197" max="7197" width="12.5703125" style="291" customWidth="1"/>
    <col min="7198" max="7200" width="7.7109375" style="291" customWidth="1"/>
    <col min="7201" max="7203" width="6" style="291" customWidth="1"/>
    <col min="7204" max="7204" width="8.5703125" style="291" bestFit="1" customWidth="1"/>
    <col min="7205" max="7212" width="8" style="291" customWidth="1"/>
    <col min="7213" max="7218" width="8.28515625" style="291" customWidth="1"/>
    <col min="7219" max="7221" width="6.85546875" style="291" customWidth="1"/>
    <col min="7222" max="7222" width="28.28515625" style="291" customWidth="1"/>
    <col min="7223" max="7223" width="11.140625" style="291" customWidth="1"/>
    <col min="7224" max="7224" width="17.140625" style="291" customWidth="1"/>
    <col min="7225" max="7225" width="12.5703125" style="291"/>
    <col min="7226" max="7226" width="12.85546875" style="291" customWidth="1"/>
    <col min="7227" max="7227" width="9.28515625" style="291" customWidth="1"/>
    <col min="7228" max="7229" width="12.5703125" style="291"/>
    <col min="7230" max="7230" width="255.5703125" style="291" customWidth="1"/>
    <col min="7231" max="7424" width="12.5703125" style="291"/>
    <col min="7425" max="7425" width="10.42578125" style="291" customWidth="1"/>
    <col min="7426" max="7426" width="22.5703125" style="291" customWidth="1"/>
    <col min="7427" max="7427" width="14.5703125" style="291" customWidth="1"/>
    <col min="7428" max="7428" width="17.140625" style="291" customWidth="1"/>
    <col min="7429" max="7429" width="21.85546875" style="291" customWidth="1"/>
    <col min="7430" max="7430" width="21.5703125" style="291" customWidth="1"/>
    <col min="7431" max="7431" width="19.7109375" style="291" customWidth="1"/>
    <col min="7432" max="7432" width="27" style="291" customWidth="1"/>
    <col min="7433" max="7433" width="7.28515625" style="291" customWidth="1"/>
    <col min="7434" max="7434" width="7" style="291" customWidth="1"/>
    <col min="7435" max="7435" width="6" style="291" bestFit="1" customWidth="1"/>
    <col min="7436" max="7436" width="7.140625" style="291" bestFit="1" customWidth="1"/>
    <col min="7437" max="7437" width="9.7109375" style="291" customWidth="1"/>
    <col min="7438" max="7438" width="12.85546875" style="291" customWidth="1"/>
    <col min="7439" max="7439" width="10.42578125" style="291" customWidth="1"/>
    <col min="7440" max="7440" width="7.5703125" style="291" customWidth="1"/>
    <col min="7441" max="7444" width="7.42578125" style="291" customWidth="1"/>
    <col min="7445" max="7446" width="6.28515625" style="291" customWidth="1"/>
    <col min="7447" max="7447" width="7.28515625" style="291" customWidth="1"/>
    <col min="7448" max="7452" width="7" style="291" customWidth="1"/>
    <col min="7453" max="7453" width="12.5703125" style="291" customWidth="1"/>
    <col min="7454" max="7456" width="7.7109375" style="291" customWidth="1"/>
    <col min="7457" max="7459" width="6" style="291" customWidth="1"/>
    <col min="7460" max="7460" width="8.5703125" style="291" bestFit="1" customWidth="1"/>
    <col min="7461" max="7468" width="8" style="291" customWidth="1"/>
    <col min="7469" max="7474" width="8.28515625" style="291" customWidth="1"/>
    <col min="7475" max="7477" width="6.85546875" style="291" customWidth="1"/>
    <col min="7478" max="7478" width="28.28515625" style="291" customWidth="1"/>
    <col min="7479" max="7479" width="11.140625" style="291" customWidth="1"/>
    <col min="7480" max="7480" width="17.140625" style="291" customWidth="1"/>
    <col min="7481" max="7481" width="12.5703125" style="291"/>
    <col min="7482" max="7482" width="12.85546875" style="291" customWidth="1"/>
    <col min="7483" max="7483" width="9.28515625" style="291" customWidth="1"/>
    <col min="7484" max="7485" width="12.5703125" style="291"/>
    <col min="7486" max="7486" width="255.5703125" style="291" customWidth="1"/>
    <col min="7487" max="7680" width="12.5703125" style="291"/>
    <col min="7681" max="7681" width="10.42578125" style="291" customWidth="1"/>
    <col min="7682" max="7682" width="22.5703125" style="291" customWidth="1"/>
    <col min="7683" max="7683" width="14.5703125" style="291" customWidth="1"/>
    <col min="7684" max="7684" width="17.140625" style="291" customWidth="1"/>
    <col min="7685" max="7685" width="21.85546875" style="291" customWidth="1"/>
    <col min="7686" max="7686" width="21.5703125" style="291" customWidth="1"/>
    <col min="7687" max="7687" width="19.7109375" style="291" customWidth="1"/>
    <col min="7688" max="7688" width="27" style="291" customWidth="1"/>
    <col min="7689" max="7689" width="7.28515625" style="291" customWidth="1"/>
    <col min="7690" max="7690" width="7" style="291" customWidth="1"/>
    <col min="7691" max="7691" width="6" style="291" bestFit="1" customWidth="1"/>
    <col min="7692" max="7692" width="7.140625" style="291" bestFit="1" customWidth="1"/>
    <col min="7693" max="7693" width="9.7109375" style="291" customWidth="1"/>
    <col min="7694" max="7694" width="12.85546875" style="291" customWidth="1"/>
    <col min="7695" max="7695" width="10.42578125" style="291" customWidth="1"/>
    <col min="7696" max="7696" width="7.5703125" style="291" customWidth="1"/>
    <col min="7697" max="7700" width="7.42578125" style="291" customWidth="1"/>
    <col min="7701" max="7702" width="6.28515625" style="291" customWidth="1"/>
    <col min="7703" max="7703" width="7.28515625" style="291" customWidth="1"/>
    <col min="7704" max="7708" width="7" style="291" customWidth="1"/>
    <col min="7709" max="7709" width="12.5703125" style="291" customWidth="1"/>
    <col min="7710" max="7712" width="7.7109375" style="291" customWidth="1"/>
    <col min="7713" max="7715" width="6" style="291" customWidth="1"/>
    <col min="7716" max="7716" width="8.5703125" style="291" bestFit="1" customWidth="1"/>
    <col min="7717" max="7724" width="8" style="291" customWidth="1"/>
    <col min="7725" max="7730" width="8.28515625" style="291" customWidth="1"/>
    <col min="7731" max="7733" width="6.85546875" style="291" customWidth="1"/>
    <col min="7734" max="7734" width="28.28515625" style="291" customWidth="1"/>
    <col min="7735" max="7735" width="11.140625" style="291" customWidth="1"/>
    <col min="7736" max="7736" width="17.140625" style="291" customWidth="1"/>
    <col min="7737" max="7737" width="12.5703125" style="291"/>
    <col min="7738" max="7738" width="12.85546875" style="291" customWidth="1"/>
    <col min="7739" max="7739" width="9.28515625" style="291" customWidth="1"/>
    <col min="7740" max="7741" width="12.5703125" style="291"/>
    <col min="7742" max="7742" width="255.5703125" style="291" customWidth="1"/>
    <col min="7743" max="7936" width="12.5703125" style="291"/>
    <col min="7937" max="7937" width="10.42578125" style="291" customWidth="1"/>
    <col min="7938" max="7938" width="22.5703125" style="291" customWidth="1"/>
    <col min="7939" max="7939" width="14.5703125" style="291" customWidth="1"/>
    <col min="7940" max="7940" width="17.140625" style="291" customWidth="1"/>
    <col min="7941" max="7941" width="21.85546875" style="291" customWidth="1"/>
    <col min="7942" max="7942" width="21.5703125" style="291" customWidth="1"/>
    <col min="7943" max="7943" width="19.7109375" style="291" customWidth="1"/>
    <col min="7944" max="7944" width="27" style="291" customWidth="1"/>
    <col min="7945" max="7945" width="7.28515625" style="291" customWidth="1"/>
    <col min="7946" max="7946" width="7" style="291" customWidth="1"/>
    <col min="7947" max="7947" width="6" style="291" bestFit="1" customWidth="1"/>
    <col min="7948" max="7948" width="7.140625" style="291" bestFit="1" customWidth="1"/>
    <col min="7949" max="7949" width="9.7109375" style="291" customWidth="1"/>
    <col min="7950" max="7950" width="12.85546875" style="291" customWidth="1"/>
    <col min="7951" max="7951" width="10.42578125" style="291" customWidth="1"/>
    <col min="7952" max="7952" width="7.5703125" style="291" customWidth="1"/>
    <col min="7953" max="7956" width="7.42578125" style="291" customWidth="1"/>
    <col min="7957" max="7958" width="6.28515625" style="291" customWidth="1"/>
    <col min="7959" max="7959" width="7.28515625" style="291" customWidth="1"/>
    <col min="7960" max="7964" width="7" style="291" customWidth="1"/>
    <col min="7965" max="7965" width="12.5703125" style="291" customWidth="1"/>
    <col min="7966" max="7968" width="7.7109375" style="291" customWidth="1"/>
    <col min="7969" max="7971" width="6" style="291" customWidth="1"/>
    <col min="7972" max="7972" width="8.5703125" style="291" bestFit="1" customWidth="1"/>
    <col min="7973" max="7980" width="8" style="291" customWidth="1"/>
    <col min="7981" max="7986" width="8.28515625" style="291" customWidth="1"/>
    <col min="7987" max="7989" width="6.85546875" style="291" customWidth="1"/>
    <col min="7990" max="7990" width="28.28515625" style="291" customWidth="1"/>
    <col min="7991" max="7991" width="11.140625" style="291" customWidth="1"/>
    <col min="7992" max="7992" width="17.140625" style="291" customWidth="1"/>
    <col min="7993" max="7993" width="12.5703125" style="291"/>
    <col min="7994" max="7994" width="12.85546875" style="291" customWidth="1"/>
    <col min="7995" max="7995" width="9.28515625" style="291" customWidth="1"/>
    <col min="7996" max="7997" width="12.5703125" style="291"/>
    <col min="7998" max="7998" width="255.5703125" style="291" customWidth="1"/>
    <col min="7999" max="8192" width="12.5703125" style="291"/>
    <col min="8193" max="8193" width="10.42578125" style="291" customWidth="1"/>
    <col min="8194" max="8194" width="22.5703125" style="291" customWidth="1"/>
    <col min="8195" max="8195" width="14.5703125" style="291" customWidth="1"/>
    <col min="8196" max="8196" width="17.140625" style="291" customWidth="1"/>
    <col min="8197" max="8197" width="21.85546875" style="291" customWidth="1"/>
    <col min="8198" max="8198" width="21.5703125" style="291" customWidth="1"/>
    <col min="8199" max="8199" width="19.7109375" style="291" customWidth="1"/>
    <col min="8200" max="8200" width="27" style="291" customWidth="1"/>
    <col min="8201" max="8201" width="7.28515625" style="291" customWidth="1"/>
    <col min="8202" max="8202" width="7" style="291" customWidth="1"/>
    <col min="8203" max="8203" width="6" style="291" bestFit="1" customWidth="1"/>
    <col min="8204" max="8204" width="7.140625" style="291" bestFit="1" customWidth="1"/>
    <col min="8205" max="8205" width="9.7109375" style="291" customWidth="1"/>
    <col min="8206" max="8206" width="12.85546875" style="291" customWidth="1"/>
    <col min="8207" max="8207" width="10.42578125" style="291" customWidth="1"/>
    <col min="8208" max="8208" width="7.5703125" style="291" customWidth="1"/>
    <col min="8209" max="8212" width="7.42578125" style="291" customWidth="1"/>
    <col min="8213" max="8214" width="6.28515625" style="291" customWidth="1"/>
    <col min="8215" max="8215" width="7.28515625" style="291" customWidth="1"/>
    <col min="8216" max="8220" width="7" style="291" customWidth="1"/>
    <col min="8221" max="8221" width="12.5703125" style="291" customWidth="1"/>
    <col min="8222" max="8224" width="7.7109375" style="291" customWidth="1"/>
    <col min="8225" max="8227" width="6" style="291" customWidth="1"/>
    <col min="8228" max="8228" width="8.5703125" style="291" bestFit="1" customWidth="1"/>
    <col min="8229" max="8236" width="8" style="291" customWidth="1"/>
    <col min="8237" max="8242" width="8.28515625" style="291" customWidth="1"/>
    <col min="8243" max="8245" width="6.85546875" style="291" customWidth="1"/>
    <col min="8246" max="8246" width="28.28515625" style="291" customWidth="1"/>
    <col min="8247" max="8247" width="11.140625" style="291" customWidth="1"/>
    <col min="8248" max="8248" width="17.140625" style="291" customWidth="1"/>
    <col min="8249" max="8249" width="12.5703125" style="291"/>
    <col min="8250" max="8250" width="12.85546875" style="291" customWidth="1"/>
    <col min="8251" max="8251" width="9.28515625" style="291" customWidth="1"/>
    <col min="8252" max="8253" width="12.5703125" style="291"/>
    <col min="8254" max="8254" width="255.5703125" style="291" customWidth="1"/>
    <col min="8255" max="8448" width="12.5703125" style="291"/>
    <col min="8449" max="8449" width="10.42578125" style="291" customWidth="1"/>
    <col min="8450" max="8450" width="22.5703125" style="291" customWidth="1"/>
    <col min="8451" max="8451" width="14.5703125" style="291" customWidth="1"/>
    <col min="8452" max="8452" width="17.140625" style="291" customWidth="1"/>
    <col min="8453" max="8453" width="21.85546875" style="291" customWidth="1"/>
    <col min="8454" max="8454" width="21.5703125" style="291" customWidth="1"/>
    <col min="8455" max="8455" width="19.7109375" style="291" customWidth="1"/>
    <col min="8456" max="8456" width="27" style="291" customWidth="1"/>
    <col min="8457" max="8457" width="7.28515625" style="291" customWidth="1"/>
    <col min="8458" max="8458" width="7" style="291" customWidth="1"/>
    <col min="8459" max="8459" width="6" style="291" bestFit="1" customWidth="1"/>
    <col min="8460" max="8460" width="7.140625" style="291" bestFit="1" customWidth="1"/>
    <col min="8461" max="8461" width="9.7109375" style="291" customWidth="1"/>
    <col min="8462" max="8462" width="12.85546875" style="291" customWidth="1"/>
    <col min="8463" max="8463" width="10.42578125" style="291" customWidth="1"/>
    <col min="8464" max="8464" width="7.5703125" style="291" customWidth="1"/>
    <col min="8465" max="8468" width="7.42578125" style="291" customWidth="1"/>
    <col min="8469" max="8470" width="6.28515625" style="291" customWidth="1"/>
    <col min="8471" max="8471" width="7.28515625" style="291" customWidth="1"/>
    <col min="8472" max="8476" width="7" style="291" customWidth="1"/>
    <col min="8477" max="8477" width="12.5703125" style="291" customWidth="1"/>
    <col min="8478" max="8480" width="7.7109375" style="291" customWidth="1"/>
    <col min="8481" max="8483" width="6" style="291" customWidth="1"/>
    <col min="8484" max="8484" width="8.5703125" style="291" bestFit="1" customWidth="1"/>
    <col min="8485" max="8492" width="8" style="291" customWidth="1"/>
    <col min="8493" max="8498" width="8.28515625" style="291" customWidth="1"/>
    <col min="8499" max="8501" width="6.85546875" style="291" customWidth="1"/>
    <col min="8502" max="8502" width="28.28515625" style="291" customWidth="1"/>
    <col min="8503" max="8503" width="11.140625" style="291" customWidth="1"/>
    <col min="8504" max="8504" width="17.140625" style="291" customWidth="1"/>
    <col min="8505" max="8505" width="12.5703125" style="291"/>
    <col min="8506" max="8506" width="12.85546875" style="291" customWidth="1"/>
    <col min="8507" max="8507" width="9.28515625" style="291" customWidth="1"/>
    <col min="8508" max="8509" width="12.5703125" style="291"/>
    <col min="8510" max="8510" width="255.5703125" style="291" customWidth="1"/>
    <col min="8511" max="8704" width="12.5703125" style="291"/>
    <col min="8705" max="8705" width="10.42578125" style="291" customWidth="1"/>
    <col min="8706" max="8706" width="22.5703125" style="291" customWidth="1"/>
    <col min="8707" max="8707" width="14.5703125" style="291" customWidth="1"/>
    <col min="8708" max="8708" width="17.140625" style="291" customWidth="1"/>
    <col min="8709" max="8709" width="21.85546875" style="291" customWidth="1"/>
    <col min="8710" max="8710" width="21.5703125" style="291" customWidth="1"/>
    <col min="8711" max="8711" width="19.7109375" style="291" customWidth="1"/>
    <col min="8712" max="8712" width="27" style="291" customWidth="1"/>
    <col min="8713" max="8713" width="7.28515625" style="291" customWidth="1"/>
    <col min="8714" max="8714" width="7" style="291" customWidth="1"/>
    <col min="8715" max="8715" width="6" style="291" bestFit="1" customWidth="1"/>
    <col min="8716" max="8716" width="7.140625" style="291" bestFit="1" customWidth="1"/>
    <col min="8717" max="8717" width="9.7109375" style="291" customWidth="1"/>
    <col min="8718" max="8718" width="12.85546875" style="291" customWidth="1"/>
    <col min="8719" max="8719" width="10.42578125" style="291" customWidth="1"/>
    <col min="8720" max="8720" width="7.5703125" style="291" customWidth="1"/>
    <col min="8721" max="8724" width="7.42578125" style="291" customWidth="1"/>
    <col min="8725" max="8726" width="6.28515625" style="291" customWidth="1"/>
    <col min="8727" max="8727" width="7.28515625" style="291" customWidth="1"/>
    <col min="8728" max="8732" width="7" style="291" customWidth="1"/>
    <col min="8733" max="8733" width="12.5703125" style="291" customWidth="1"/>
    <col min="8734" max="8736" width="7.7109375" style="291" customWidth="1"/>
    <col min="8737" max="8739" width="6" style="291" customWidth="1"/>
    <col min="8740" max="8740" width="8.5703125" style="291" bestFit="1" customWidth="1"/>
    <col min="8741" max="8748" width="8" style="291" customWidth="1"/>
    <col min="8749" max="8754" width="8.28515625" style="291" customWidth="1"/>
    <col min="8755" max="8757" width="6.85546875" style="291" customWidth="1"/>
    <col min="8758" max="8758" width="28.28515625" style="291" customWidth="1"/>
    <col min="8759" max="8759" width="11.140625" style="291" customWidth="1"/>
    <col min="8760" max="8760" width="17.140625" style="291" customWidth="1"/>
    <col min="8761" max="8761" width="12.5703125" style="291"/>
    <col min="8762" max="8762" width="12.85546875" style="291" customWidth="1"/>
    <col min="8763" max="8763" width="9.28515625" style="291" customWidth="1"/>
    <col min="8764" max="8765" width="12.5703125" style="291"/>
    <col min="8766" max="8766" width="255.5703125" style="291" customWidth="1"/>
    <col min="8767" max="8960" width="12.5703125" style="291"/>
    <col min="8961" max="8961" width="10.42578125" style="291" customWidth="1"/>
    <col min="8962" max="8962" width="22.5703125" style="291" customWidth="1"/>
    <col min="8963" max="8963" width="14.5703125" style="291" customWidth="1"/>
    <col min="8964" max="8964" width="17.140625" style="291" customWidth="1"/>
    <col min="8965" max="8965" width="21.85546875" style="291" customWidth="1"/>
    <col min="8966" max="8966" width="21.5703125" style="291" customWidth="1"/>
    <col min="8967" max="8967" width="19.7109375" style="291" customWidth="1"/>
    <col min="8968" max="8968" width="27" style="291" customWidth="1"/>
    <col min="8969" max="8969" width="7.28515625" style="291" customWidth="1"/>
    <col min="8970" max="8970" width="7" style="291" customWidth="1"/>
    <col min="8971" max="8971" width="6" style="291" bestFit="1" customWidth="1"/>
    <col min="8972" max="8972" width="7.140625" style="291" bestFit="1" customWidth="1"/>
    <col min="8973" max="8973" width="9.7109375" style="291" customWidth="1"/>
    <col min="8974" max="8974" width="12.85546875" style="291" customWidth="1"/>
    <col min="8975" max="8975" width="10.42578125" style="291" customWidth="1"/>
    <col min="8976" max="8976" width="7.5703125" style="291" customWidth="1"/>
    <col min="8977" max="8980" width="7.42578125" style="291" customWidth="1"/>
    <col min="8981" max="8982" width="6.28515625" style="291" customWidth="1"/>
    <col min="8983" max="8983" width="7.28515625" style="291" customWidth="1"/>
    <col min="8984" max="8988" width="7" style="291" customWidth="1"/>
    <col min="8989" max="8989" width="12.5703125" style="291" customWidth="1"/>
    <col min="8990" max="8992" width="7.7109375" style="291" customWidth="1"/>
    <col min="8993" max="8995" width="6" style="291" customWidth="1"/>
    <col min="8996" max="8996" width="8.5703125" style="291" bestFit="1" customWidth="1"/>
    <col min="8997" max="9004" width="8" style="291" customWidth="1"/>
    <col min="9005" max="9010" width="8.28515625" style="291" customWidth="1"/>
    <col min="9011" max="9013" width="6.85546875" style="291" customWidth="1"/>
    <col min="9014" max="9014" width="28.28515625" style="291" customWidth="1"/>
    <col min="9015" max="9015" width="11.140625" style="291" customWidth="1"/>
    <col min="9016" max="9016" width="17.140625" style="291" customWidth="1"/>
    <col min="9017" max="9017" width="12.5703125" style="291"/>
    <col min="9018" max="9018" width="12.85546875" style="291" customWidth="1"/>
    <col min="9019" max="9019" width="9.28515625" style="291" customWidth="1"/>
    <col min="9020" max="9021" width="12.5703125" style="291"/>
    <col min="9022" max="9022" width="255.5703125" style="291" customWidth="1"/>
    <col min="9023" max="9216" width="12.5703125" style="291"/>
    <col min="9217" max="9217" width="10.42578125" style="291" customWidth="1"/>
    <col min="9218" max="9218" width="22.5703125" style="291" customWidth="1"/>
    <col min="9219" max="9219" width="14.5703125" style="291" customWidth="1"/>
    <col min="9220" max="9220" width="17.140625" style="291" customWidth="1"/>
    <col min="9221" max="9221" width="21.85546875" style="291" customWidth="1"/>
    <col min="9222" max="9222" width="21.5703125" style="291" customWidth="1"/>
    <col min="9223" max="9223" width="19.7109375" style="291" customWidth="1"/>
    <col min="9224" max="9224" width="27" style="291" customWidth="1"/>
    <col min="9225" max="9225" width="7.28515625" style="291" customWidth="1"/>
    <col min="9226" max="9226" width="7" style="291" customWidth="1"/>
    <col min="9227" max="9227" width="6" style="291" bestFit="1" customWidth="1"/>
    <col min="9228" max="9228" width="7.140625" style="291" bestFit="1" customWidth="1"/>
    <col min="9229" max="9229" width="9.7109375" style="291" customWidth="1"/>
    <col min="9230" max="9230" width="12.85546875" style="291" customWidth="1"/>
    <col min="9231" max="9231" width="10.42578125" style="291" customWidth="1"/>
    <col min="9232" max="9232" width="7.5703125" style="291" customWidth="1"/>
    <col min="9233" max="9236" width="7.42578125" style="291" customWidth="1"/>
    <col min="9237" max="9238" width="6.28515625" style="291" customWidth="1"/>
    <col min="9239" max="9239" width="7.28515625" style="291" customWidth="1"/>
    <col min="9240" max="9244" width="7" style="291" customWidth="1"/>
    <col min="9245" max="9245" width="12.5703125" style="291" customWidth="1"/>
    <col min="9246" max="9248" width="7.7109375" style="291" customWidth="1"/>
    <col min="9249" max="9251" width="6" style="291" customWidth="1"/>
    <col min="9252" max="9252" width="8.5703125" style="291" bestFit="1" customWidth="1"/>
    <col min="9253" max="9260" width="8" style="291" customWidth="1"/>
    <col min="9261" max="9266" width="8.28515625" style="291" customWidth="1"/>
    <col min="9267" max="9269" width="6.85546875" style="291" customWidth="1"/>
    <col min="9270" max="9270" width="28.28515625" style="291" customWidth="1"/>
    <col min="9271" max="9271" width="11.140625" style="291" customWidth="1"/>
    <col min="9272" max="9272" width="17.140625" style="291" customWidth="1"/>
    <col min="9273" max="9273" width="12.5703125" style="291"/>
    <col min="9274" max="9274" width="12.85546875" style="291" customWidth="1"/>
    <col min="9275" max="9275" width="9.28515625" style="291" customWidth="1"/>
    <col min="9276" max="9277" width="12.5703125" style="291"/>
    <col min="9278" max="9278" width="255.5703125" style="291" customWidth="1"/>
    <col min="9279" max="9472" width="12.5703125" style="291"/>
    <col min="9473" max="9473" width="10.42578125" style="291" customWidth="1"/>
    <col min="9474" max="9474" width="22.5703125" style="291" customWidth="1"/>
    <col min="9475" max="9475" width="14.5703125" style="291" customWidth="1"/>
    <col min="9476" max="9476" width="17.140625" style="291" customWidth="1"/>
    <col min="9477" max="9477" width="21.85546875" style="291" customWidth="1"/>
    <col min="9478" max="9478" width="21.5703125" style="291" customWidth="1"/>
    <col min="9479" max="9479" width="19.7109375" style="291" customWidth="1"/>
    <col min="9480" max="9480" width="27" style="291" customWidth="1"/>
    <col min="9481" max="9481" width="7.28515625" style="291" customWidth="1"/>
    <col min="9482" max="9482" width="7" style="291" customWidth="1"/>
    <col min="9483" max="9483" width="6" style="291" bestFit="1" customWidth="1"/>
    <col min="9484" max="9484" width="7.140625" style="291" bestFit="1" customWidth="1"/>
    <col min="9485" max="9485" width="9.7109375" style="291" customWidth="1"/>
    <col min="9486" max="9486" width="12.85546875" style="291" customWidth="1"/>
    <col min="9487" max="9487" width="10.42578125" style="291" customWidth="1"/>
    <col min="9488" max="9488" width="7.5703125" style="291" customWidth="1"/>
    <col min="9489" max="9492" width="7.42578125" style="291" customWidth="1"/>
    <col min="9493" max="9494" width="6.28515625" style="291" customWidth="1"/>
    <col min="9495" max="9495" width="7.28515625" style="291" customWidth="1"/>
    <col min="9496" max="9500" width="7" style="291" customWidth="1"/>
    <col min="9501" max="9501" width="12.5703125" style="291" customWidth="1"/>
    <col min="9502" max="9504" width="7.7109375" style="291" customWidth="1"/>
    <col min="9505" max="9507" width="6" style="291" customWidth="1"/>
    <col min="9508" max="9508" width="8.5703125" style="291" bestFit="1" customWidth="1"/>
    <col min="9509" max="9516" width="8" style="291" customWidth="1"/>
    <col min="9517" max="9522" width="8.28515625" style="291" customWidth="1"/>
    <col min="9523" max="9525" width="6.85546875" style="291" customWidth="1"/>
    <col min="9526" max="9526" width="28.28515625" style="291" customWidth="1"/>
    <col min="9527" max="9527" width="11.140625" style="291" customWidth="1"/>
    <col min="9528" max="9528" width="17.140625" style="291" customWidth="1"/>
    <col min="9529" max="9529" width="12.5703125" style="291"/>
    <col min="9530" max="9530" width="12.85546875" style="291" customWidth="1"/>
    <col min="9531" max="9531" width="9.28515625" style="291" customWidth="1"/>
    <col min="9532" max="9533" width="12.5703125" style="291"/>
    <col min="9534" max="9534" width="255.5703125" style="291" customWidth="1"/>
    <col min="9535" max="9728" width="12.5703125" style="291"/>
    <col min="9729" max="9729" width="10.42578125" style="291" customWidth="1"/>
    <col min="9730" max="9730" width="22.5703125" style="291" customWidth="1"/>
    <col min="9731" max="9731" width="14.5703125" style="291" customWidth="1"/>
    <col min="9732" max="9732" width="17.140625" style="291" customWidth="1"/>
    <col min="9733" max="9733" width="21.85546875" style="291" customWidth="1"/>
    <col min="9734" max="9734" width="21.5703125" style="291" customWidth="1"/>
    <col min="9735" max="9735" width="19.7109375" style="291" customWidth="1"/>
    <col min="9736" max="9736" width="27" style="291" customWidth="1"/>
    <col min="9737" max="9737" width="7.28515625" style="291" customWidth="1"/>
    <col min="9738" max="9738" width="7" style="291" customWidth="1"/>
    <col min="9739" max="9739" width="6" style="291" bestFit="1" customWidth="1"/>
    <col min="9740" max="9740" width="7.140625" style="291" bestFit="1" customWidth="1"/>
    <col min="9741" max="9741" width="9.7109375" style="291" customWidth="1"/>
    <col min="9742" max="9742" width="12.85546875" style="291" customWidth="1"/>
    <col min="9743" max="9743" width="10.42578125" style="291" customWidth="1"/>
    <col min="9744" max="9744" width="7.5703125" style="291" customWidth="1"/>
    <col min="9745" max="9748" width="7.42578125" style="291" customWidth="1"/>
    <col min="9749" max="9750" width="6.28515625" style="291" customWidth="1"/>
    <col min="9751" max="9751" width="7.28515625" style="291" customWidth="1"/>
    <col min="9752" max="9756" width="7" style="291" customWidth="1"/>
    <col min="9757" max="9757" width="12.5703125" style="291" customWidth="1"/>
    <col min="9758" max="9760" width="7.7109375" style="291" customWidth="1"/>
    <col min="9761" max="9763" width="6" style="291" customWidth="1"/>
    <col min="9764" max="9764" width="8.5703125" style="291" bestFit="1" customWidth="1"/>
    <col min="9765" max="9772" width="8" style="291" customWidth="1"/>
    <col min="9773" max="9778" width="8.28515625" style="291" customWidth="1"/>
    <col min="9779" max="9781" width="6.85546875" style="291" customWidth="1"/>
    <col min="9782" max="9782" width="28.28515625" style="291" customWidth="1"/>
    <col min="9783" max="9783" width="11.140625" style="291" customWidth="1"/>
    <col min="9784" max="9784" width="17.140625" style="291" customWidth="1"/>
    <col min="9785" max="9785" width="12.5703125" style="291"/>
    <col min="9786" max="9786" width="12.85546875" style="291" customWidth="1"/>
    <col min="9787" max="9787" width="9.28515625" style="291" customWidth="1"/>
    <col min="9788" max="9789" width="12.5703125" style="291"/>
    <col min="9790" max="9790" width="255.5703125" style="291" customWidth="1"/>
    <col min="9791" max="9984" width="12.5703125" style="291"/>
    <col min="9985" max="9985" width="10.42578125" style="291" customWidth="1"/>
    <col min="9986" max="9986" width="22.5703125" style="291" customWidth="1"/>
    <col min="9987" max="9987" width="14.5703125" style="291" customWidth="1"/>
    <col min="9988" max="9988" width="17.140625" style="291" customWidth="1"/>
    <col min="9989" max="9989" width="21.85546875" style="291" customWidth="1"/>
    <col min="9990" max="9990" width="21.5703125" style="291" customWidth="1"/>
    <col min="9991" max="9991" width="19.7109375" style="291" customWidth="1"/>
    <col min="9992" max="9992" width="27" style="291" customWidth="1"/>
    <col min="9993" max="9993" width="7.28515625" style="291" customWidth="1"/>
    <col min="9994" max="9994" width="7" style="291" customWidth="1"/>
    <col min="9995" max="9995" width="6" style="291" bestFit="1" customWidth="1"/>
    <col min="9996" max="9996" width="7.140625" style="291" bestFit="1" customWidth="1"/>
    <col min="9997" max="9997" width="9.7109375" style="291" customWidth="1"/>
    <col min="9998" max="9998" width="12.85546875" style="291" customWidth="1"/>
    <col min="9999" max="9999" width="10.42578125" style="291" customWidth="1"/>
    <col min="10000" max="10000" width="7.5703125" style="291" customWidth="1"/>
    <col min="10001" max="10004" width="7.42578125" style="291" customWidth="1"/>
    <col min="10005" max="10006" width="6.28515625" style="291" customWidth="1"/>
    <col min="10007" max="10007" width="7.28515625" style="291" customWidth="1"/>
    <col min="10008" max="10012" width="7" style="291" customWidth="1"/>
    <col min="10013" max="10013" width="12.5703125" style="291" customWidth="1"/>
    <col min="10014" max="10016" width="7.7109375" style="291" customWidth="1"/>
    <col min="10017" max="10019" width="6" style="291" customWidth="1"/>
    <col min="10020" max="10020" width="8.5703125" style="291" bestFit="1" customWidth="1"/>
    <col min="10021" max="10028" width="8" style="291" customWidth="1"/>
    <col min="10029" max="10034" width="8.28515625" style="291" customWidth="1"/>
    <col min="10035" max="10037" width="6.85546875" style="291" customWidth="1"/>
    <col min="10038" max="10038" width="28.28515625" style="291" customWidth="1"/>
    <col min="10039" max="10039" width="11.140625" style="291" customWidth="1"/>
    <col min="10040" max="10040" width="17.140625" style="291" customWidth="1"/>
    <col min="10041" max="10041" width="12.5703125" style="291"/>
    <col min="10042" max="10042" width="12.85546875" style="291" customWidth="1"/>
    <col min="10043" max="10043" width="9.28515625" style="291" customWidth="1"/>
    <col min="10044" max="10045" width="12.5703125" style="291"/>
    <col min="10046" max="10046" width="255.5703125" style="291" customWidth="1"/>
    <col min="10047" max="10240" width="12.5703125" style="291"/>
    <col min="10241" max="10241" width="10.42578125" style="291" customWidth="1"/>
    <col min="10242" max="10242" width="22.5703125" style="291" customWidth="1"/>
    <col min="10243" max="10243" width="14.5703125" style="291" customWidth="1"/>
    <col min="10244" max="10244" width="17.140625" style="291" customWidth="1"/>
    <col min="10245" max="10245" width="21.85546875" style="291" customWidth="1"/>
    <col min="10246" max="10246" width="21.5703125" style="291" customWidth="1"/>
    <col min="10247" max="10247" width="19.7109375" style="291" customWidth="1"/>
    <col min="10248" max="10248" width="27" style="291" customWidth="1"/>
    <col min="10249" max="10249" width="7.28515625" style="291" customWidth="1"/>
    <col min="10250" max="10250" width="7" style="291" customWidth="1"/>
    <col min="10251" max="10251" width="6" style="291" bestFit="1" customWidth="1"/>
    <col min="10252" max="10252" width="7.140625" style="291" bestFit="1" customWidth="1"/>
    <col min="10253" max="10253" width="9.7109375" style="291" customWidth="1"/>
    <col min="10254" max="10254" width="12.85546875" style="291" customWidth="1"/>
    <col min="10255" max="10255" width="10.42578125" style="291" customWidth="1"/>
    <col min="10256" max="10256" width="7.5703125" style="291" customWidth="1"/>
    <col min="10257" max="10260" width="7.42578125" style="291" customWidth="1"/>
    <col min="10261" max="10262" width="6.28515625" style="291" customWidth="1"/>
    <col min="10263" max="10263" width="7.28515625" style="291" customWidth="1"/>
    <col min="10264" max="10268" width="7" style="291" customWidth="1"/>
    <col min="10269" max="10269" width="12.5703125" style="291" customWidth="1"/>
    <col min="10270" max="10272" width="7.7109375" style="291" customWidth="1"/>
    <col min="10273" max="10275" width="6" style="291" customWidth="1"/>
    <col min="10276" max="10276" width="8.5703125" style="291" bestFit="1" customWidth="1"/>
    <col min="10277" max="10284" width="8" style="291" customWidth="1"/>
    <col min="10285" max="10290" width="8.28515625" style="291" customWidth="1"/>
    <col min="10291" max="10293" width="6.85546875" style="291" customWidth="1"/>
    <col min="10294" max="10294" width="28.28515625" style="291" customWidth="1"/>
    <col min="10295" max="10295" width="11.140625" style="291" customWidth="1"/>
    <col min="10296" max="10296" width="17.140625" style="291" customWidth="1"/>
    <col min="10297" max="10297" width="12.5703125" style="291"/>
    <col min="10298" max="10298" width="12.85546875" style="291" customWidth="1"/>
    <col min="10299" max="10299" width="9.28515625" style="291" customWidth="1"/>
    <col min="10300" max="10301" width="12.5703125" style="291"/>
    <col min="10302" max="10302" width="255.5703125" style="291" customWidth="1"/>
    <col min="10303" max="10496" width="12.5703125" style="291"/>
    <col min="10497" max="10497" width="10.42578125" style="291" customWidth="1"/>
    <col min="10498" max="10498" width="22.5703125" style="291" customWidth="1"/>
    <col min="10499" max="10499" width="14.5703125" style="291" customWidth="1"/>
    <col min="10500" max="10500" width="17.140625" style="291" customWidth="1"/>
    <col min="10501" max="10501" width="21.85546875" style="291" customWidth="1"/>
    <col min="10502" max="10502" width="21.5703125" style="291" customWidth="1"/>
    <col min="10503" max="10503" width="19.7109375" style="291" customWidth="1"/>
    <col min="10504" max="10504" width="27" style="291" customWidth="1"/>
    <col min="10505" max="10505" width="7.28515625" style="291" customWidth="1"/>
    <col min="10506" max="10506" width="7" style="291" customWidth="1"/>
    <col min="10507" max="10507" width="6" style="291" bestFit="1" customWidth="1"/>
    <col min="10508" max="10508" width="7.140625" style="291" bestFit="1" customWidth="1"/>
    <col min="10509" max="10509" width="9.7109375" style="291" customWidth="1"/>
    <col min="10510" max="10510" width="12.85546875" style="291" customWidth="1"/>
    <col min="10511" max="10511" width="10.42578125" style="291" customWidth="1"/>
    <col min="10512" max="10512" width="7.5703125" style="291" customWidth="1"/>
    <col min="10513" max="10516" width="7.42578125" style="291" customWidth="1"/>
    <col min="10517" max="10518" width="6.28515625" style="291" customWidth="1"/>
    <col min="10519" max="10519" width="7.28515625" style="291" customWidth="1"/>
    <col min="10520" max="10524" width="7" style="291" customWidth="1"/>
    <col min="10525" max="10525" width="12.5703125" style="291" customWidth="1"/>
    <col min="10526" max="10528" width="7.7109375" style="291" customWidth="1"/>
    <col min="10529" max="10531" width="6" style="291" customWidth="1"/>
    <col min="10532" max="10532" width="8.5703125" style="291" bestFit="1" customWidth="1"/>
    <col min="10533" max="10540" width="8" style="291" customWidth="1"/>
    <col min="10541" max="10546" width="8.28515625" style="291" customWidth="1"/>
    <col min="10547" max="10549" width="6.85546875" style="291" customWidth="1"/>
    <col min="10550" max="10550" width="28.28515625" style="291" customWidth="1"/>
    <col min="10551" max="10551" width="11.140625" style="291" customWidth="1"/>
    <col min="10552" max="10552" width="17.140625" style="291" customWidth="1"/>
    <col min="10553" max="10553" width="12.5703125" style="291"/>
    <col min="10554" max="10554" width="12.85546875" style="291" customWidth="1"/>
    <col min="10555" max="10555" width="9.28515625" style="291" customWidth="1"/>
    <col min="10556" max="10557" width="12.5703125" style="291"/>
    <col min="10558" max="10558" width="255.5703125" style="291" customWidth="1"/>
    <col min="10559" max="10752" width="12.5703125" style="291"/>
    <col min="10753" max="10753" width="10.42578125" style="291" customWidth="1"/>
    <col min="10754" max="10754" width="22.5703125" style="291" customWidth="1"/>
    <col min="10755" max="10755" width="14.5703125" style="291" customWidth="1"/>
    <col min="10756" max="10756" width="17.140625" style="291" customWidth="1"/>
    <col min="10757" max="10757" width="21.85546875" style="291" customWidth="1"/>
    <col min="10758" max="10758" width="21.5703125" style="291" customWidth="1"/>
    <col min="10759" max="10759" width="19.7109375" style="291" customWidth="1"/>
    <col min="10760" max="10760" width="27" style="291" customWidth="1"/>
    <col min="10761" max="10761" width="7.28515625" style="291" customWidth="1"/>
    <col min="10762" max="10762" width="7" style="291" customWidth="1"/>
    <col min="10763" max="10763" width="6" style="291" bestFit="1" customWidth="1"/>
    <col min="10764" max="10764" width="7.140625" style="291" bestFit="1" customWidth="1"/>
    <col min="10765" max="10765" width="9.7109375" style="291" customWidth="1"/>
    <col min="10766" max="10766" width="12.85546875" style="291" customWidth="1"/>
    <col min="10767" max="10767" width="10.42578125" style="291" customWidth="1"/>
    <col min="10768" max="10768" width="7.5703125" style="291" customWidth="1"/>
    <col min="10769" max="10772" width="7.42578125" style="291" customWidth="1"/>
    <col min="10773" max="10774" width="6.28515625" style="291" customWidth="1"/>
    <col min="10775" max="10775" width="7.28515625" style="291" customWidth="1"/>
    <col min="10776" max="10780" width="7" style="291" customWidth="1"/>
    <col min="10781" max="10781" width="12.5703125" style="291" customWidth="1"/>
    <col min="10782" max="10784" width="7.7109375" style="291" customWidth="1"/>
    <col min="10785" max="10787" width="6" style="291" customWidth="1"/>
    <col min="10788" max="10788" width="8.5703125" style="291" bestFit="1" customWidth="1"/>
    <col min="10789" max="10796" width="8" style="291" customWidth="1"/>
    <col min="10797" max="10802" width="8.28515625" style="291" customWidth="1"/>
    <col min="10803" max="10805" width="6.85546875" style="291" customWidth="1"/>
    <col min="10806" max="10806" width="28.28515625" style="291" customWidth="1"/>
    <col min="10807" max="10807" width="11.140625" style="291" customWidth="1"/>
    <col min="10808" max="10808" width="17.140625" style="291" customWidth="1"/>
    <col min="10809" max="10809" width="12.5703125" style="291"/>
    <col min="10810" max="10810" width="12.85546875" style="291" customWidth="1"/>
    <col min="10811" max="10811" width="9.28515625" style="291" customWidth="1"/>
    <col min="10812" max="10813" width="12.5703125" style="291"/>
    <col min="10814" max="10814" width="255.5703125" style="291" customWidth="1"/>
    <col min="10815" max="11008" width="12.5703125" style="291"/>
    <col min="11009" max="11009" width="10.42578125" style="291" customWidth="1"/>
    <col min="11010" max="11010" width="22.5703125" style="291" customWidth="1"/>
    <col min="11011" max="11011" width="14.5703125" style="291" customWidth="1"/>
    <col min="11012" max="11012" width="17.140625" style="291" customWidth="1"/>
    <col min="11013" max="11013" width="21.85546875" style="291" customWidth="1"/>
    <col min="11014" max="11014" width="21.5703125" style="291" customWidth="1"/>
    <col min="11015" max="11015" width="19.7109375" style="291" customWidth="1"/>
    <col min="11016" max="11016" width="27" style="291" customWidth="1"/>
    <col min="11017" max="11017" width="7.28515625" style="291" customWidth="1"/>
    <col min="11018" max="11018" width="7" style="291" customWidth="1"/>
    <col min="11019" max="11019" width="6" style="291" bestFit="1" customWidth="1"/>
    <col min="11020" max="11020" width="7.140625" style="291" bestFit="1" customWidth="1"/>
    <col min="11021" max="11021" width="9.7109375" style="291" customWidth="1"/>
    <col min="11022" max="11022" width="12.85546875" style="291" customWidth="1"/>
    <col min="11023" max="11023" width="10.42578125" style="291" customWidth="1"/>
    <col min="11024" max="11024" width="7.5703125" style="291" customWidth="1"/>
    <col min="11025" max="11028" width="7.42578125" style="291" customWidth="1"/>
    <col min="11029" max="11030" width="6.28515625" style="291" customWidth="1"/>
    <col min="11031" max="11031" width="7.28515625" style="291" customWidth="1"/>
    <col min="11032" max="11036" width="7" style="291" customWidth="1"/>
    <col min="11037" max="11037" width="12.5703125" style="291" customWidth="1"/>
    <col min="11038" max="11040" width="7.7109375" style="291" customWidth="1"/>
    <col min="11041" max="11043" width="6" style="291" customWidth="1"/>
    <col min="11044" max="11044" width="8.5703125" style="291" bestFit="1" customWidth="1"/>
    <col min="11045" max="11052" width="8" style="291" customWidth="1"/>
    <col min="11053" max="11058" width="8.28515625" style="291" customWidth="1"/>
    <col min="11059" max="11061" width="6.85546875" style="291" customWidth="1"/>
    <col min="11062" max="11062" width="28.28515625" style="291" customWidth="1"/>
    <col min="11063" max="11063" width="11.140625" style="291" customWidth="1"/>
    <col min="11064" max="11064" width="17.140625" style="291" customWidth="1"/>
    <col min="11065" max="11065" width="12.5703125" style="291"/>
    <col min="11066" max="11066" width="12.85546875" style="291" customWidth="1"/>
    <col min="11067" max="11067" width="9.28515625" style="291" customWidth="1"/>
    <col min="11068" max="11069" width="12.5703125" style="291"/>
    <col min="11070" max="11070" width="255.5703125" style="291" customWidth="1"/>
    <col min="11071" max="11264" width="12.5703125" style="291"/>
    <col min="11265" max="11265" width="10.42578125" style="291" customWidth="1"/>
    <col min="11266" max="11266" width="22.5703125" style="291" customWidth="1"/>
    <col min="11267" max="11267" width="14.5703125" style="291" customWidth="1"/>
    <col min="11268" max="11268" width="17.140625" style="291" customWidth="1"/>
    <col min="11269" max="11269" width="21.85546875" style="291" customWidth="1"/>
    <col min="11270" max="11270" width="21.5703125" style="291" customWidth="1"/>
    <col min="11271" max="11271" width="19.7109375" style="291" customWidth="1"/>
    <col min="11272" max="11272" width="27" style="291" customWidth="1"/>
    <col min="11273" max="11273" width="7.28515625" style="291" customWidth="1"/>
    <col min="11274" max="11274" width="7" style="291" customWidth="1"/>
    <col min="11275" max="11275" width="6" style="291" bestFit="1" customWidth="1"/>
    <col min="11276" max="11276" width="7.140625" style="291" bestFit="1" customWidth="1"/>
    <col min="11277" max="11277" width="9.7109375" style="291" customWidth="1"/>
    <col min="11278" max="11278" width="12.85546875" style="291" customWidth="1"/>
    <col min="11279" max="11279" width="10.42578125" style="291" customWidth="1"/>
    <col min="11280" max="11280" width="7.5703125" style="291" customWidth="1"/>
    <col min="11281" max="11284" width="7.42578125" style="291" customWidth="1"/>
    <col min="11285" max="11286" width="6.28515625" style="291" customWidth="1"/>
    <col min="11287" max="11287" width="7.28515625" style="291" customWidth="1"/>
    <col min="11288" max="11292" width="7" style="291" customWidth="1"/>
    <col min="11293" max="11293" width="12.5703125" style="291" customWidth="1"/>
    <col min="11294" max="11296" width="7.7109375" style="291" customWidth="1"/>
    <col min="11297" max="11299" width="6" style="291" customWidth="1"/>
    <col min="11300" max="11300" width="8.5703125" style="291" bestFit="1" customWidth="1"/>
    <col min="11301" max="11308" width="8" style="291" customWidth="1"/>
    <col min="11309" max="11314" width="8.28515625" style="291" customWidth="1"/>
    <col min="11315" max="11317" width="6.85546875" style="291" customWidth="1"/>
    <col min="11318" max="11318" width="28.28515625" style="291" customWidth="1"/>
    <col min="11319" max="11319" width="11.140625" style="291" customWidth="1"/>
    <col min="11320" max="11320" width="17.140625" style="291" customWidth="1"/>
    <col min="11321" max="11321" width="12.5703125" style="291"/>
    <col min="11322" max="11322" width="12.85546875" style="291" customWidth="1"/>
    <col min="11323" max="11323" width="9.28515625" style="291" customWidth="1"/>
    <col min="11324" max="11325" width="12.5703125" style="291"/>
    <col min="11326" max="11326" width="255.5703125" style="291" customWidth="1"/>
    <col min="11327" max="11520" width="12.5703125" style="291"/>
    <col min="11521" max="11521" width="10.42578125" style="291" customWidth="1"/>
    <col min="11522" max="11522" width="22.5703125" style="291" customWidth="1"/>
    <col min="11523" max="11523" width="14.5703125" style="291" customWidth="1"/>
    <col min="11524" max="11524" width="17.140625" style="291" customWidth="1"/>
    <col min="11525" max="11525" width="21.85546875" style="291" customWidth="1"/>
    <col min="11526" max="11526" width="21.5703125" style="291" customWidth="1"/>
    <col min="11527" max="11527" width="19.7109375" style="291" customWidth="1"/>
    <col min="11528" max="11528" width="27" style="291" customWidth="1"/>
    <col min="11529" max="11529" width="7.28515625" style="291" customWidth="1"/>
    <col min="11530" max="11530" width="7" style="291" customWidth="1"/>
    <col min="11531" max="11531" width="6" style="291" bestFit="1" customWidth="1"/>
    <col min="11532" max="11532" width="7.140625" style="291" bestFit="1" customWidth="1"/>
    <col min="11533" max="11533" width="9.7109375" style="291" customWidth="1"/>
    <col min="11534" max="11534" width="12.85546875" style="291" customWidth="1"/>
    <col min="11535" max="11535" width="10.42578125" style="291" customWidth="1"/>
    <col min="11536" max="11536" width="7.5703125" style="291" customWidth="1"/>
    <col min="11537" max="11540" width="7.42578125" style="291" customWidth="1"/>
    <col min="11541" max="11542" width="6.28515625" style="291" customWidth="1"/>
    <col min="11543" max="11543" width="7.28515625" style="291" customWidth="1"/>
    <col min="11544" max="11548" width="7" style="291" customWidth="1"/>
    <col min="11549" max="11549" width="12.5703125" style="291" customWidth="1"/>
    <col min="11550" max="11552" width="7.7109375" style="291" customWidth="1"/>
    <col min="11553" max="11555" width="6" style="291" customWidth="1"/>
    <col min="11556" max="11556" width="8.5703125" style="291" bestFit="1" customWidth="1"/>
    <col min="11557" max="11564" width="8" style="291" customWidth="1"/>
    <col min="11565" max="11570" width="8.28515625" style="291" customWidth="1"/>
    <col min="11571" max="11573" width="6.85546875" style="291" customWidth="1"/>
    <col min="11574" max="11574" width="28.28515625" style="291" customWidth="1"/>
    <col min="11575" max="11575" width="11.140625" style="291" customWidth="1"/>
    <col min="11576" max="11576" width="17.140625" style="291" customWidth="1"/>
    <col min="11577" max="11577" width="12.5703125" style="291"/>
    <col min="11578" max="11578" width="12.85546875" style="291" customWidth="1"/>
    <col min="11579" max="11579" width="9.28515625" style="291" customWidth="1"/>
    <col min="11580" max="11581" width="12.5703125" style="291"/>
    <col min="11582" max="11582" width="255.5703125" style="291" customWidth="1"/>
    <col min="11583" max="11776" width="12.5703125" style="291"/>
    <col min="11777" max="11777" width="10.42578125" style="291" customWidth="1"/>
    <col min="11778" max="11778" width="22.5703125" style="291" customWidth="1"/>
    <col min="11779" max="11779" width="14.5703125" style="291" customWidth="1"/>
    <col min="11780" max="11780" width="17.140625" style="291" customWidth="1"/>
    <col min="11781" max="11781" width="21.85546875" style="291" customWidth="1"/>
    <col min="11782" max="11782" width="21.5703125" style="291" customWidth="1"/>
    <col min="11783" max="11783" width="19.7109375" style="291" customWidth="1"/>
    <col min="11784" max="11784" width="27" style="291" customWidth="1"/>
    <col min="11785" max="11785" width="7.28515625" style="291" customWidth="1"/>
    <col min="11786" max="11786" width="7" style="291" customWidth="1"/>
    <col min="11787" max="11787" width="6" style="291" bestFit="1" customWidth="1"/>
    <col min="11788" max="11788" width="7.140625" style="291" bestFit="1" customWidth="1"/>
    <col min="11789" max="11789" width="9.7109375" style="291" customWidth="1"/>
    <col min="11790" max="11790" width="12.85546875" style="291" customWidth="1"/>
    <col min="11791" max="11791" width="10.42578125" style="291" customWidth="1"/>
    <col min="11792" max="11792" width="7.5703125" style="291" customWidth="1"/>
    <col min="11793" max="11796" width="7.42578125" style="291" customWidth="1"/>
    <col min="11797" max="11798" width="6.28515625" style="291" customWidth="1"/>
    <col min="11799" max="11799" width="7.28515625" style="291" customWidth="1"/>
    <col min="11800" max="11804" width="7" style="291" customWidth="1"/>
    <col min="11805" max="11805" width="12.5703125" style="291" customWidth="1"/>
    <col min="11806" max="11808" width="7.7109375" style="291" customWidth="1"/>
    <col min="11809" max="11811" width="6" style="291" customWidth="1"/>
    <col min="11812" max="11812" width="8.5703125" style="291" bestFit="1" customWidth="1"/>
    <col min="11813" max="11820" width="8" style="291" customWidth="1"/>
    <col min="11821" max="11826" width="8.28515625" style="291" customWidth="1"/>
    <col min="11827" max="11829" width="6.85546875" style="291" customWidth="1"/>
    <col min="11830" max="11830" width="28.28515625" style="291" customWidth="1"/>
    <col min="11831" max="11831" width="11.140625" style="291" customWidth="1"/>
    <col min="11832" max="11832" width="17.140625" style="291" customWidth="1"/>
    <col min="11833" max="11833" width="12.5703125" style="291"/>
    <col min="11834" max="11834" width="12.85546875" style="291" customWidth="1"/>
    <col min="11835" max="11835" width="9.28515625" style="291" customWidth="1"/>
    <col min="11836" max="11837" width="12.5703125" style="291"/>
    <col min="11838" max="11838" width="255.5703125" style="291" customWidth="1"/>
    <col min="11839" max="12032" width="12.5703125" style="291"/>
    <col min="12033" max="12033" width="10.42578125" style="291" customWidth="1"/>
    <col min="12034" max="12034" width="22.5703125" style="291" customWidth="1"/>
    <col min="12035" max="12035" width="14.5703125" style="291" customWidth="1"/>
    <col min="12036" max="12036" width="17.140625" style="291" customWidth="1"/>
    <col min="12037" max="12037" width="21.85546875" style="291" customWidth="1"/>
    <col min="12038" max="12038" width="21.5703125" style="291" customWidth="1"/>
    <col min="12039" max="12039" width="19.7109375" style="291" customWidth="1"/>
    <col min="12040" max="12040" width="27" style="291" customWidth="1"/>
    <col min="12041" max="12041" width="7.28515625" style="291" customWidth="1"/>
    <col min="12042" max="12042" width="7" style="291" customWidth="1"/>
    <col min="12043" max="12043" width="6" style="291" bestFit="1" customWidth="1"/>
    <col min="12044" max="12044" width="7.140625" style="291" bestFit="1" customWidth="1"/>
    <col min="12045" max="12045" width="9.7109375" style="291" customWidth="1"/>
    <col min="12046" max="12046" width="12.85546875" style="291" customWidth="1"/>
    <col min="12047" max="12047" width="10.42578125" style="291" customWidth="1"/>
    <col min="12048" max="12048" width="7.5703125" style="291" customWidth="1"/>
    <col min="12049" max="12052" width="7.42578125" style="291" customWidth="1"/>
    <col min="12053" max="12054" width="6.28515625" style="291" customWidth="1"/>
    <col min="12055" max="12055" width="7.28515625" style="291" customWidth="1"/>
    <col min="12056" max="12060" width="7" style="291" customWidth="1"/>
    <col min="12061" max="12061" width="12.5703125" style="291" customWidth="1"/>
    <col min="12062" max="12064" width="7.7109375" style="291" customWidth="1"/>
    <col min="12065" max="12067" width="6" style="291" customWidth="1"/>
    <col min="12068" max="12068" width="8.5703125" style="291" bestFit="1" customWidth="1"/>
    <col min="12069" max="12076" width="8" style="291" customWidth="1"/>
    <col min="12077" max="12082" width="8.28515625" style="291" customWidth="1"/>
    <col min="12083" max="12085" width="6.85546875" style="291" customWidth="1"/>
    <col min="12086" max="12086" width="28.28515625" style="291" customWidth="1"/>
    <col min="12087" max="12087" width="11.140625" style="291" customWidth="1"/>
    <col min="12088" max="12088" width="17.140625" style="291" customWidth="1"/>
    <col min="12089" max="12089" width="12.5703125" style="291"/>
    <col min="12090" max="12090" width="12.85546875" style="291" customWidth="1"/>
    <col min="12091" max="12091" width="9.28515625" style="291" customWidth="1"/>
    <col min="12092" max="12093" width="12.5703125" style="291"/>
    <col min="12094" max="12094" width="255.5703125" style="291" customWidth="1"/>
    <col min="12095" max="12288" width="12.5703125" style="291"/>
    <col min="12289" max="12289" width="10.42578125" style="291" customWidth="1"/>
    <col min="12290" max="12290" width="22.5703125" style="291" customWidth="1"/>
    <col min="12291" max="12291" width="14.5703125" style="291" customWidth="1"/>
    <col min="12292" max="12292" width="17.140625" style="291" customWidth="1"/>
    <col min="12293" max="12293" width="21.85546875" style="291" customWidth="1"/>
    <col min="12294" max="12294" width="21.5703125" style="291" customWidth="1"/>
    <col min="12295" max="12295" width="19.7109375" style="291" customWidth="1"/>
    <col min="12296" max="12296" width="27" style="291" customWidth="1"/>
    <col min="12297" max="12297" width="7.28515625" style="291" customWidth="1"/>
    <col min="12298" max="12298" width="7" style="291" customWidth="1"/>
    <col min="12299" max="12299" width="6" style="291" bestFit="1" customWidth="1"/>
    <col min="12300" max="12300" width="7.140625" style="291" bestFit="1" customWidth="1"/>
    <col min="12301" max="12301" width="9.7109375" style="291" customWidth="1"/>
    <col min="12302" max="12302" width="12.85546875" style="291" customWidth="1"/>
    <col min="12303" max="12303" width="10.42578125" style="291" customWidth="1"/>
    <col min="12304" max="12304" width="7.5703125" style="291" customWidth="1"/>
    <col min="12305" max="12308" width="7.42578125" style="291" customWidth="1"/>
    <col min="12309" max="12310" width="6.28515625" style="291" customWidth="1"/>
    <col min="12311" max="12311" width="7.28515625" style="291" customWidth="1"/>
    <col min="12312" max="12316" width="7" style="291" customWidth="1"/>
    <col min="12317" max="12317" width="12.5703125" style="291" customWidth="1"/>
    <col min="12318" max="12320" width="7.7109375" style="291" customWidth="1"/>
    <col min="12321" max="12323" width="6" style="291" customWidth="1"/>
    <col min="12324" max="12324" width="8.5703125" style="291" bestFit="1" customWidth="1"/>
    <col min="12325" max="12332" width="8" style="291" customWidth="1"/>
    <col min="12333" max="12338" width="8.28515625" style="291" customWidth="1"/>
    <col min="12339" max="12341" width="6.85546875" style="291" customWidth="1"/>
    <col min="12342" max="12342" width="28.28515625" style="291" customWidth="1"/>
    <col min="12343" max="12343" width="11.140625" style="291" customWidth="1"/>
    <col min="12344" max="12344" width="17.140625" style="291" customWidth="1"/>
    <col min="12345" max="12345" width="12.5703125" style="291"/>
    <col min="12346" max="12346" width="12.85546875" style="291" customWidth="1"/>
    <col min="12347" max="12347" width="9.28515625" style="291" customWidth="1"/>
    <col min="12348" max="12349" width="12.5703125" style="291"/>
    <col min="12350" max="12350" width="255.5703125" style="291" customWidth="1"/>
    <col min="12351" max="12544" width="12.5703125" style="291"/>
    <col min="12545" max="12545" width="10.42578125" style="291" customWidth="1"/>
    <col min="12546" max="12546" width="22.5703125" style="291" customWidth="1"/>
    <col min="12547" max="12547" width="14.5703125" style="291" customWidth="1"/>
    <col min="12548" max="12548" width="17.140625" style="291" customWidth="1"/>
    <col min="12549" max="12549" width="21.85546875" style="291" customWidth="1"/>
    <col min="12550" max="12550" width="21.5703125" style="291" customWidth="1"/>
    <col min="12551" max="12551" width="19.7109375" style="291" customWidth="1"/>
    <col min="12552" max="12552" width="27" style="291" customWidth="1"/>
    <col min="12553" max="12553" width="7.28515625" style="291" customWidth="1"/>
    <col min="12554" max="12554" width="7" style="291" customWidth="1"/>
    <col min="12555" max="12555" width="6" style="291" bestFit="1" customWidth="1"/>
    <col min="12556" max="12556" width="7.140625" style="291" bestFit="1" customWidth="1"/>
    <col min="12557" max="12557" width="9.7109375" style="291" customWidth="1"/>
    <col min="12558" max="12558" width="12.85546875" style="291" customWidth="1"/>
    <col min="12559" max="12559" width="10.42578125" style="291" customWidth="1"/>
    <col min="12560" max="12560" width="7.5703125" style="291" customWidth="1"/>
    <col min="12561" max="12564" width="7.42578125" style="291" customWidth="1"/>
    <col min="12565" max="12566" width="6.28515625" style="291" customWidth="1"/>
    <col min="12567" max="12567" width="7.28515625" style="291" customWidth="1"/>
    <col min="12568" max="12572" width="7" style="291" customWidth="1"/>
    <col min="12573" max="12573" width="12.5703125" style="291" customWidth="1"/>
    <col min="12574" max="12576" width="7.7109375" style="291" customWidth="1"/>
    <col min="12577" max="12579" width="6" style="291" customWidth="1"/>
    <col min="12580" max="12580" width="8.5703125" style="291" bestFit="1" customWidth="1"/>
    <col min="12581" max="12588" width="8" style="291" customWidth="1"/>
    <col min="12589" max="12594" width="8.28515625" style="291" customWidth="1"/>
    <col min="12595" max="12597" width="6.85546875" style="291" customWidth="1"/>
    <col min="12598" max="12598" width="28.28515625" style="291" customWidth="1"/>
    <col min="12599" max="12599" width="11.140625" style="291" customWidth="1"/>
    <col min="12600" max="12600" width="17.140625" style="291" customWidth="1"/>
    <col min="12601" max="12601" width="12.5703125" style="291"/>
    <col min="12602" max="12602" width="12.85546875" style="291" customWidth="1"/>
    <col min="12603" max="12603" width="9.28515625" style="291" customWidth="1"/>
    <col min="12604" max="12605" width="12.5703125" style="291"/>
    <col min="12606" max="12606" width="255.5703125" style="291" customWidth="1"/>
    <col min="12607" max="12800" width="12.5703125" style="291"/>
    <col min="12801" max="12801" width="10.42578125" style="291" customWidth="1"/>
    <col min="12802" max="12802" width="22.5703125" style="291" customWidth="1"/>
    <col min="12803" max="12803" width="14.5703125" style="291" customWidth="1"/>
    <col min="12804" max="12804" width="17.140625" style="291" customWidth="1"/>
    <col min="12805" max="12805" width="21.85546875" style="291" customWidth="1"/>
    <col min="12806" max="12806" width="21.5703125" style="291" customWidth="1"/>
    <col min="12807" max="12807" width="19.7109375" style="291" customWidth="1"/>
    <col min="12808" max="12808" width="27" style="291" customWidth="1"/>
    <col min="12809" max="12809" width="7.28515625" style="291" customWidth="1"/>
    <col min="12810" max="12810" width="7" style="291" customWidth="1"/>
    <col min="12811" max="12811" width="6" style="291" bestFit="1" customWidth="1"/>
    <col min="12812" max="12812" width="7.140625" style="291" bestFit="1" customWidth="1"/>
    <col min="12813" max="12813" width="9.7109375" style="291" customWidth="1"/>
    <col min="12814" max="12814" width="12.85546875" style="291" customWidth="1"/>
    <col min="12815" max="12815" width="10.42578125" style="291" customWidth="1"/>
    <col min="12816" max="12816" width="7.5703125" style="291" customWidth="1"/>
    <col min="12817" max="12820" width="7.42578125" style="291" customWidth="1"/>
    <col min="12821" max="12822" width="6.28515625" style="291" customWidth="1"/>
    <col min="12823" max="12823" width="7.28515625" style="291" customWidth="1"/>
    <col min="12824" max="12828" width="7" style="291" customWidth="1"/>
    <col min="12829" max="12829" width="12.5703125" style="291" customWidth="1"/>
    <col min="12830" max="12832" width="7.7109375" style="291" customWidth="1"/>
    <col min="12833" max="12835" width="6" style="291" customWidth="1"/>
    <col min="12836" max="12836" width="8.5703125" style="291" bestFit="1" customWidth="1"/>
    <col min="12837" max="12844" width="8" style="291" customWidth="1"/>
    <col min="12845" max="12850" width="8.28515625" style="291" customWidth="1"/>
    <col min="12851" max="12853" width="6.85546875" style="291" customWidth="1"/>
    <col min="12854" max="12854" width="28.28515625" style="291" customWidth="1"/>
    <col min="12855" max="12855" width="11.140625" style="291" customWidth="1"/>
    <col min="12856" max="12856" width="17.140625" style="291" customWidth="1"/>
    <col min="12857" max="12857" width="12.5703125" style="291"/>
    <col min="12858" max="12858" width="12.85546875" style="291" customWidth="1"/>
    <col min="12859" max="12859" width="9.28515625" style="291" customWidth="1"/>
    <col min="12860" max="12861" width="12.5703125" style="291"/>
    <col min="12862" max="12862" width="255.5703125" style="291" customWidth="1"/>
    <col min="12863" max="13056" width="12.5703125" style="291"/>
    <col min="13057" max="13057" width="10.42578125" style="291" customWidth="1"/>
    <col min="13058" max="13058" width="22.5703125" style="291" customWidth="1"/>
    <col min="13059" max="13059" width="14.5703125" style="291" customWidth="1"/>
    <col min="13060" max="13060" width="17.140625" style="291" customWidth="1"/>
    <col min="13061" max="13061" width="21.85546875" style="291" customWidth="1"/>
    <col min="13062" max="13062" width="21.5703125" style="291" customWidth="1"/>
    <col min="13063" max="13063" width="19.7109375" style="291" customWidth="1"/>
    <col min="13064" max="13064" width="27" style="291" customWidth="1"/>
    <col min="13065" max="13065" width="7.28515625" style="291" customWidth="1"/>
    <col min="13066" max="13066" width="7" style="291" customWidth="1"/>
    <col min="13067" max="13067" width="6" style="291" bestFit="1" customWidth="1"/>
    <col min="13068" max="13068" width="7.140625" style="291" bestFit="1" customWidth="1"/>
    <col min="13069" max="13069" width="9.7109375" style="291" customWidth="1"/>
    <col min="13070" max="13070" width="12.85546875" style="291" customWidth="1"/>
    <col min="13071" max="13071" width="10.42578125" style="291" customWidth="1"/>
    <col min="13072" max="13072" width="7.5703125" style="291" customWidth="1"/>
    <col min="13073" max="13076" width="7.42578125" style="291" customWidth="1"/>
    <col min="13077" max="13078" width="6.28515625" style="291" customWidth="1"/>
    <col min="13079" max="13079" width="7.28515625" style="291" customWidth="1"/>
    <col min="13080" max="13084" width="7" style="291" customWidth="1"/>
    <col min="13085" max="13085" width="12.5703125" style="291" customWidth="1"/>
    <col min="13086" max="13088" width="7.7109375" style="291" customWidth="1"/>
    <col min="13089" max="13091" width="6" style="291" customWidth="1"/>
    <col min="13092" max="13092" width="8.5703125" style="291" bestFit="1" customWidth="1"/>
    <col min="13093" max="13100" width="8" style="291" customWidth="1"/>
    <col min="13101" max="13106" width="8.28515625" style="291" customWidth="1"/>
    <col min="13107" max="13109" width="6.85546875" style="291" customWidth="1"/>
    <col min="13110" max="13110" width="28.28515625" style="291" customWidth="1"/>
    <col min="13111" max="13111" width="11.140625" style="291" customWidth="1"/>
    <col min="13112" max="13112" width="17.140625" style="291" customWidth="1"/>
    <col min="13113" max="13113" width="12.5703125" style="291"/>
    <col min="13114" max="13114" width="12.85546875" style="291" customWidth="1"/>
    <col min="13115" max="13115" width="9.28515625" style="291" customWidth="1"/>
    <col min="13116" max="13117" width="12.5703125" style="291"/>
    <col min="13118" max="13118" width="255.5703125" style="291" customWidth="1"/>
    <col min="13119" max="13312" width="12.5703125" style="291"/>
    <col min="13313" max="13313" width="10.42578125" style="291" customWidth="1"/>
    <col min="13314" max="13314" width="22.5703125" style="291" customWidth="1"/>
    <col min="13315" max="13315" width="14.5703125" style="291" customWidth="1"/>
    <col min="13316" max="13316" width="17.140625" style="291" customWidth="1"/>
    <col min="13317" max="13317" width="21.85546875" style="291" customWidth="1"/>
    <col min="13318" max="13318" width="21.5703125" style="291" customWidth="1"/>
    <col min="13319" max="13319" width="19.7109375" style="291" customWidth="1"/>
    <col min="13320" max="13320" width="27" style="291" customWidth="1"/>
    <col min="13321" max="13321" width="7.28515625" style="291" customWidth="1"/>
    <col min="13322" max="13322" width="7" style="291" customWidth="1"/>
    <col min="13323" max="13323" width="6" style="291" bestFit="1" customWidth="1"/>
    <col min="13324" max="13324" width="7.140625" style="291" bestFit="1" customWidth="1"/>
    <col min="13325" max="13325" width="9.7109375" style="291" customWidth="1"/>
    <col min="13326" max="13326" width="12.85546875" style="291" customWidth="1"/>
    <col min="13327" max="13327" width="10.42578125" style="291" customWidth="1"/>
    <col min="13328" max="13328" width="7.5703125" style="291" customWidth="1"/>
    <col min="13329" max="13332" width="7.42578125" style="291" customWidth="1"/>
    <col min="13333" max="13334" width="6.28515625" style="291" customWidth="1"/>
    <col min="13335" max="13335" width="7.28515625" style="291" customWidth="1"/>
    <col min="13336" max="13340" width="7" style="291" customWidth="1"/>
    <col min="13341" max="13341" width="12.5703125" style="291" customWidth="1"/>
    <col min="13342" max="13344" width="7.7109375" style="291" customWidth="1"/>
    <col min="13345" max="13347" width="6" style="291" customWidth="1"/>
    <col min="13348" max="13348" width="8.5703125" style="291" bestFit="1" customWidth="1"/>
    <col min="13349" max="13356" width="8" style="291" customWidth="1"/>
    <col min="13357" max="13362" width="8.28515625" style="291" customWidth="1"/>
    <col min="13363" max="13365" width="6.85546875" style="291" customWidth="1"/>
    <col min="13366" max="13366" width="28.28515625" style="291" customWidth="1"/>
    <col min="13367" max="13367" width="11.140625" style="291" customWidth="1"/>
    <col min="13368" max="13368" width="17.140625" style="291" customWidth="1"/>
    <col min="13369" max="13369" width="12.5703125" style="291"/>
    <col min="13370" max="13370" width="12.85546875" style="291" customWidth="1"/>
    <col min="13371" max="13371" width="9.28515625" style="291" customWidth="1"/>
    <col min="13372" max="13373" width="12.5703125" style="291"/>
    <col min="13374" max="13374" width="255.5703125" style="291" customWidth="1"/>
    <col min="13375" max="13568" width="12.5703125" style="291"/>
    <col min="13569" max="13569" width="10.42578125" style="291" customWidth="1"/>
    <col min="13570" max="13570" width="22.5703125" style="291" customWidth="1"/>
    <col min="13571" max="13571" width="14.5703125" style="291" customWidth="1"/>
    <col min="13572" max="13572" width="17.140625" style="291" customWidth="1"/>
    <col min="13573" max="13573" width="21.85546875" style="291" customWidth="1"/>
    <col min="13574" max="13574" width="21.5703125" style="291" customWidth="1"/>
    <col min="13575" max="13575" width="19.7109375" style="291" customWidth="1"/>
    <col min="13576" max="13576" width="27" style="291" customWidth="1"/>
    <col min="13577" max="13577" width="7.28515625" style="291" customWidth="1"/>
    <col min="13578" max="13578" width="7" style="291" customWidth="1"/>
    <col min="13579" max="13579" width="6" style="291" bestFit="1" customWidth="1"/>
    <col min="13580" max="13580" width="7.140625" style="291" bestFit="1" customWidth="1"/>
    <col min="13581" max="13581" width="9.7109375" style="291" customWidth="1"/>
    <col min="13582" max="13582" width="12.85546875" style="291" customWidth="1"/>
    <col min="13583" max="13583" width="10.42578125" style="291" customWidth="1"/>
    <col min="13584" max="13584" width="7.5703125" style="291" customWidth="1"/>
    <col min="13585" max="13588" width="7.42578125" style="291" customWidth="1"/>
    <col min="13589" max="13590" width="6.28515625" style="291" customWidth="1"/>
    <col min="13591" max="13591" width="7.28515625" style="291" customWidth="1"/>
    <col min="13592" max="13596" width="7" style="291" customWidth="1"/>
    <col min="13597" max="13597" width="12.5703125" style="291" customWidth="1"/>
    <col min="13598" max="13600" width="7.7109375" style="291" customWidth="1"/>
    <col min="13601" max="13603" width="6" style="291" customWidth="1"/>
    <col min="13604" max="13604" width="8.5703125" style="291" bestFit="1" customWidth="1"/>
    <col min="13605" max="13612" width="8" style="291" customWidth="1"/>
    <col min="13613" max="13618" width="8.28515625" style="291" customWidth="1"/>
    <col min="13619" max="13621" width="6.85546875" style="291" customWidth="1"/>
    <col min="13622" max="13622" width="28.28515625" style="291" customWidth="1"/>
    <col min="13623" max="13623" width="11.140625" style="291" customWidth="1"/>
    <col min="13624" max="13624" width="17.140625" style="291" customWidth="1"/>
    <col min="13625" max="13625" width="12.5703125" style="291"/>
    <col min="13626" max="13626" width="12.85546875" style="291" customWidth="1"/>
    <col min="13627" max="13627" width="9.28515625" style="291" customWidth="1"/>
    <col min="13628" max="13629" width="12.5703125" style="291"/>
    <col min="13630" max="13630" width="255.5703125" style="291" customWidth="1"/>
    <col min="13631" max="13824" width="12.5703125" style="291"/>
    <col min="13825" max="13825" width="10.42578125" style="291" customWidth="1"/>
    <col min="13826" max="13826" width="22.5703125" style="291" customWidth="1"/>
    <col min="13827" max="13827" width="14.5703125" style="291" customWidth="1"/>
    <col min="13828" max="13828" width="17.140625" style="291" customWidth="1"/>
    <col min="13829" max="13829" width="21.85546875" style="291" customWidth="1"/>
    <col min="13830" max="13830" width="21.5703125" style="291" customWidth="1"/>
    <col min="13831" max="13831" width="19.7109375" style="291" customWidth="1"/>
    <col min="13832" max="13832" width="27" style="291" customWidth="1"/>
    <col min="13833" max="13833" width="7.28515625" style="291" customWidth="1"/>
    <col min="13834" max="13834" width="7" style="291" customWidth="1"/>
    <col min="13835" max="13835" width="6" style="291" bestFit="1" customWidth="1"/>
    <col min="13836" max="13836" width="7.140625" style="291" bestFit="1" customWidth="1"/>
    <col min="13837" max="13837" width="9.7109375" style="291" customWidth="1"/>
    <col min="13838" max="13838" width="12.85546875" style="291" customWidth="1"/>
    <col min="13839" max="13839" width="10.42578125" style="291" customWidth="1"/>
    <col min="13840" max="13840" width="7.5703125" style="291" customWidth="1"/>
    <col min="13841" max="13844" width="7.42578125" style="291" customWidth="1"/>
    <col min="13845" max="13846" width="6.28515625" style="291" customWidth="1"/>
    <col min="13847" max="13847" width="7.28515625" style="291" customWidth="1"/>
    <col min="13848" max="13852" width="7" style="291" customWidth="1"/>
    <col min="13853" max="13853" width="12.5703125" style="291" customWidth="1"/>
    <col min="13854" max="13856" width="7.7109375" style="291" customWidth="1"/>
    <col min="13857" max="13859" width="6" style="291" customWidth="1"/>
    <col min="13860" max="13860" width="8.5703125" style="291" bestFit="1" customWidth="1"/>
    <col min="13861" max="13868" width="8" style="291" customWidth="1"/>
    <col min="13869" max="13874" width="8.28515625" style="291" customWidth="1"/>
    <col min="13875" max="13877" width="6.85546875" style="291" customWidth="1"/>
    <col min="13878" max="13878" width="28.28515625" style="291" customWidth="1"/>
    <col min="13879" max="13879" width="11.140625" style="291" customWidth="1"/>
    <col min="13880" max="13880" width="17.140625" style="291" customWidth="1"/>
    <col min="13881" max="13881" width="12.5703125" style="291"/>
    <col min="13882" max="13882" width="12.85546875" style="291" customWidth="1"/>
    <col min="13883" max="13883" width="9.28515625" style="291" customWidth="1"/>
    <col min="13884" max="13885" width="12.5703125" style="291"/>
    <col min="13886" max="13886" width="255.5703125" style="291" customWidth="1"/>
    <col min="13887" max="14080" width="12.5703125" style="291"/>
    <col min="14081" max="14081" width="10.42578125" style="291" customWidth="1"/>
    <col min="14082" max="14082" width="22.5703125" style="291" customWidth="1"/>
    <col min="14083" max="14083" width="14.5703125" style="291" customWidth="1"/>
    <col min="14084" max="14084" width="17.140625" style="291" customWidth="1"/>
    <col min="14085" max="14085" width="21.85546875" style="291" customWidth="1"/>
    <col min="14086" max="14086" width="21.5703125" style="291" customWidth="1"/>
    <col min="14087" max="14087" width="19.7109375" style="291" customWidth="1"/>
    <col min="14088" max="14088" width="27" style="291" customWidth="1"/>
    <col min="14089" max="14089" width="7.28515625" style="291" customWidth="1"/>
    <col min="14090" max="14090" width="7" style="291" customWidth="1"/>
    <col min="14091" max="14091" width="6" style="291" bestFit="1" customWidth="1"/>
    <col min="14092" max="14092" width="7.140625" style="291" bestFit="1" customWidth="1"/>
    <col min="14093" max="14093" width="9.7109375" style="291" customWidth="1"/>
    <col min="14094" max="14094" width="12.85546875" style="291" customWidth="1"/>
    <col min="14095" max="14095" width="10.42578125" style="291" customWidth="1"/>
    <col min="14096" max="14096" width="7.5703125" style="291" customWidth="1"/>
    <col min="14097" max="14100" width="7.42578125" style="291" customWidth="1"/>
    <col min="14101" max="14102" width="6.28515625" style="291" customWidth="1"/>
    <col min="14103" max="14103" width="7.28515625" style="291" customWidth="1"/>
    <col min="14104" max="14108" width="7" style="291" customWidth="1"/>
    <col min="14109" max="14109" width="12.5703125" style="291" customWidth="1"/>
    <col min="14110" max="14112" width="7.7109375" style="291" customWidth="1"/>
    <col min="14113" max="14115" width="6" style="291" customWidth="1"/>
    <col min="14116" max="14116" width="8.5703125" style="291" bestFit="1" customWidth="1"/>
    <col min="14117" max="14124" width="8" style="291" customWidth="1"/>
    <col min="14125" max="14130" width="8.28515625" style="291" customWidth="1"/>
    <col min="14131" max="14133" width="6.85546875" style="291" customWidth="1"/>
    <col min="14134" max="14134" width="28.28515625" style="291" customWidth="1"/>
    <col min="14135" max="14135" width="11.140625" style="291" customWidth="1"/>
    <col min="14136" max="14136" width="17.140625" style="291" customWidth="1"/>
    <col min="14137" max="14137" width="12.5703125" style="291"/>
    <col min="14138" max="14138" width="12.85546875" style="291" customWidth="1"/>
    <col min="14139" max="14139" width="9.28515625" style="291" customWidth="1"/>
    <col min="14140" max="14141" width="12.5703125" style="291"/>
    <col min="14142" max="14142" width="255.5703125" style="291" customWidth="1"/>
    <col min="14143" max="14336" width="12.5703125" style="291"/>
    <col min="14337" max="14337" width="10.42578125" style="291" customWidth="1"/>
    <col min="14338" max="14338" width="22.5703125" style="291" customWidth="1"/>
    <col min="14339" max="14339" width="14.5703125" style="291" customWidth="1"/>
    <col min="14340" max="14340" width="17.140625" style="291" customWidth="1"/>
    <col min="14341" max="14341" width="21.85546875" style="291" customWidth="1"/>
    <col min="14342" max="14342" width="21.5703125" style="291" customWidth="1"/>
    <col min="14343" max="14343" width="19.7109375" style="291" customWidth="1"/>
    <col min="14344" max="14344" width="27" style="291" customWidth="1"/>
    <col min="14345" max="14345" width="7.28515625" style="291" customWidth="1"/>
    <col min="14346" max="14346" width="7" style="291" customWidth="1"/>
    <col min="14347" max="14347" width="6" style="291" bestFit="1" customWidth="1"/>
    <col min="14348" max="14348" width="7.140625" style="291" bestFit="1" customWidth="1"/>
    <col min="14349" max="14349" width="9.7109375" style="291" customWidth="1"/>
    <col min="14350" max="14350" width="12.85546875" style="291" customWidth="1"/>
    <col min="14351" max="14351" width="10.42578125" style="291" customWidth="1"/>
    <col min="14352" max="14352" width="7.5703125" style="291" customWidth="1"/>
    <col min="14353" max="14356" width="7.42578125" style="291" customWidth="1"/>
    <col min="14357" max="14358" width="6.28515625" style="291" customWidth="1"/>
    <col min="14359" max="14359" width="7.28515625" style="291" customWidth="1"/>
    <col min="14360" max="14364" width="7" style="291" customWidth="1"/>
    <col min="14365" max="14365" width="12.5703125" style="291" customWidth="1"/>
    <col min="14366" max="14368" width="7.7109375" style="291" customWidth="1"/>
    <col min="14369" max="14371" width="6" style="291" customWidth="1"/>
    <col min="14372" max="14372" width="8.5703125" style="291" bestFit="1" customWidth="1"/>
    <col min="14373" max="14380" width="8" style="291" customWidth="1"/>
    <col min="14381" max="14386" width="8.28515625" style="291" customWidth="1"/>
    <col min="14387" max="14389" width="6.85546875" style="291" customWidth="1"/>
    <col min="14390" max="14390" width="28.28515625" style="291" customWidth="1"/>
    <col min="14391" max="14391" width="11.140625" style="291" customWidth="1"/>
    <col min="14392" max="14392" width="17.140625" style="291" customWidth="1"/>
    <col min="14393" max="14393" width="12.5703125" style="291"/>
    <col min="14394" max="14394" width="12.85546875" style="291" customWidth="1"/>
    <col min="14395" max="14395" width="9.28515625" style="291" customWidth="1"/>
    <col min="14396" max="14397" width="12.5703125" style="291"/>
    <col min="14398" max="14398" width="255.5703125" style="291" customWidth="1"/>
    <col min="14399" max="14592" width="12.5703125" style="291"/>
    <col min="14593" max="14593" width="10.42578125" style="291" customWidth="1"/>
    <col min="14594" max="14594" width="22.5703125" style="291" customWidth="1"/>
    <col min="14595" max="14595" width="14.5703125" style="291" customWidth="1"/>
    <col min="14596" max="14596" width="17.140625" style="291" customWidth="1"/>
    <col min="14597" max="14597" width="21.85546875" style="291" customWidth="1"/>
    <col min="14598" max="14598" width="21.5703125" style="291" customWidth="1"/>
    <col min="14599" max="14599" width="19.7109375" style="291" customWidth="1"/>
    <col min="14600" max="14600" width="27" style="291" customWidth="1"/>
    <col min="14601" max="14601" width="7.28515625" style="291" customWidth="1"/>
    <col min="14602" max="14602" width="7" style="291" customWidth="1"/>
    <col min="14603" max="14603" width="6" style="291" bestFit="1" customWidth="1"/>
    <col min="14604" max="14604" width="7.140625" style="291" bestFit="1" customWidth="1"/>
    <col min="14605" max="14605" width="9.7109375" style="291" customWidth="1"/>
    <col min="14606" max="14606" width="12.85546875" style="291" customWidth="1"/>
    <col min="14607" max="14607" width="10.42578125" style="291" customWidth="1"/>
    <col min="14608" max="14608" width="7.5703125" style="291" customWidth="1"/>
    <col min="14609" max="14612" width="7.42578125" style="291" customWidth="1"/>
    <col min="14613" max="14614" width="6.28515625" style="291" customWidth="1"/>
    <col min="14615" max="14615" width="7.28515625" style="291" customWidth="1"/>
    <col min="14616" max="14620" width="7" style="291" customWidth="1"/>
    <col min="14621" max="14621" width="12.5703125" style="291" customWidth="1"/>
    <col min="14622" max="14624" width="7.7109375" style="291" customWidth="1"/>
    <col min="14625" max="14627" width="6" style="291" customWidth="1"/>
    <col min="14628" max="14628" width="8.5703125" style="291" bestFit="1" customWidth="1"/>
    <col min="14629" max="14636" width="8" style="291" customWidth="1"/>
    <col min="14637" max="14642" width="8.28515625" style="291" customWidth="1"/>
    <col min="14643" max="14645" width="6.85546875" style="291" customWidth="1"/>
    <col min="14646" max="14646" width="28.28515625" style="291" customWidth="1"/>
    <col min="14647" max="14647" width="11.140625" style="291" customWidth="1"/>
    <col min="14648" max="14648" width="17.140625" style="291" customWidth="1"/>
    <col min="14649" max="14649" width="12.5703125" style="291"/>
    <col min="14650" max="14650" width="12.85546875" style="291" customWidth="1"/>
    <col min="14651" max="14651" width="9.28515625" style="291" customWidth="1"/>
    <col min="14652" max="14653" width="12.5703125" style="291"/>
    <col min="14654" max="14654" width="255.5703125" style="291" customWidth="1"/>
    <col min="14655" max="14848" width="12.5703125" style="291"/>
    <col min="14849" max="14849" width="10.42578125" style="291" customWidth="1"/>
    <col min="14850" max="14850" width="22.5703125" style="291" customWidth="1"/>
    <col min="14851" max="14851" width="14.5703125" style="291" customWidth="1"/>
    <col min="14852" max="14852" width="17.140625" style="291" customWidth="1"/>
    <col min="14853" max="14853" width="21.85546875" style="291" customWidth="1"/>
    <col min="14854" max="14854" width="21.5703125" style="291" customWidth="1"/>
    <col min="14855" max="14855" width="19.7109375" style="291" customWidth="1"/>
    <col min="14856" max="14856" width="27" style="291" customWidth="1"/>
    <col min="14857" max="14857" width="7.28515625" style="291" customWidth="1"/>
    <col min="14858" max="14858" width="7" style="291" customWidth="1"/>
    <col min="14859" max="14859" width="6" style="291" bestFit="1" customWidth="1"/>
    <col min="14860" max="14860" width="7.140625" style="291" bestFit="1" customWidth="1"/>
    <col min="14861" max="14861" width="9.7109375" style="291" customWidth="1"/>
    <col min="14862" max="14862" width="12.85546875" style="291" customWidth="1"/>
    <col min="14863" max="14863" width="10.42578125" style="291" customWidth="1"/>
    <col min="14864" max="14864" width="7.5703125" style="291" customWidth="1"/>
    <col min="14865" max="14868" width="7.42578125" style="291" customWidth="1"/>
    <col min="14869" max="14870" width="6.28515625" style="291" customWidth="1"/>
    <col min="14871" max="14871" width="7.28515625" style="291" customWidth="1"/>
    <col min="14872" max="14876" width="7" style="291" customWidth="1"/>
    <col min="14877" max="14877" width="12.5703125" style="291" customWidth="1"/>
    <col min="14878" max="14880" width="7.7109375" style="291" customWidth="1"/>
    <col min="14881" max="14883" width="6" style="291" customWidth="1"/>
    <col min="14884" max="14884" width="8.5703125" style="291" bestFit="1" customWidth="1"/>
    <col min="14885" max="14892" width="8" style="291" customWidth="1"/>
    <col min="14893" max="14898" width="8.28515625" style="291" customWidth="1"/>
    <col min="14899" max="14901" width="6.85546875" style="291" customWidth="1"/>
    <col min="14902" max="14902" width="28.28515625" style="291" customWidth="1"/>
    <col min="14903" max="14903" width="11.140625" style="291" customWidth="1"/>
    <col min="14904" max="14904" width="17.140625" style="291" customWidth="1"/>
    <col min="14905" max="14905" width="12.5703125" style="291"/>
    <col min="14906" max="14906" width="12.85546875" style="291" customWidth="1"/>
    <col min="14907" max="14907" width="9.28515625" style="291" customWidth="1"/>
    <col min="14908" max="14909" width="12.5703125" style="291"/>
    <col min="14910" max="14910" width="255.5703125" style="291" customWidth="1"/>
    <col min="14911" max="15104" width="12.5703125" style="291"/>
    <col min="15105" max="15105" width="10.42578125" style="291" customWidth="1"/>
    <col min="15106" max="15106" width="22.5703125" style="291" customWidth="1"/>
    <col min="15107" max="15107" width="14.5703125" style="291" customWidth="1"/>
    <col min="15108" max="15108" width="17.140625" style="291" customWidth="1"/>
    <col min="15109" max="15109" width="21.85546875" style="291" customWidth="1"/>
    <col min="15110" max="15110" width="21.5703125" style="291" customWidth="1"/>
    <col min="15111" max="15111" width="19.7109375" style="291" customWidth="1"/>
    <col min="15112" max="15112" width="27" style="291" customWidth="1"/>
    <col min="15113" max="15113" width="7.28515625" style="291" customWidth="1"/>
    <col min="15114" max="15114" width="7" style="291" customWidth="1"/>
    <col min="15115" max="15115" width="6" style="291" bestFit="1" customWidth="1"/>
    <col min="15116" max="15116" width="7.140625" style="291" bestFit="1" customWidth="1"/>
    <col min="15117" max="15117" width="9.7109375" style="291" customWidth="1"/>
    <col min="15118" max="15118" width="12.85546875" style="291" customWidth="1"/>
    <col min="15119" max="15119" width="10.42578125" style="291" customWidth="1"/>
    <col min="15120" max="15120" width="7.5703125" style="291" customWidth="1"/>
    <col min="15121" max="15124" width="7.42578125" style="291" customWidth="1"/>
    <col min="15125" max="15126" width="6.28515625" style="291" customWidth="1"/>
    <col min="15127" max="15127" width="7.28515625" style="291" customWidth="1"/>
    <col min="15128" max="15132" width="7" style="291" customWidth="1"/>
    <col min="15133" max="15133" width="12.5703125" style="291" customWidth="1"/>
    <col min="15134" max="15136" width="7.7109375" style="291" customWidth="1"/>
    <col min="15137" max="15139" width="6" style="291" customWidth="1"/>
    <col min="15140" max="15140" width="8.5703125" style="291" bestFit="1" customWidth="1"/>
    <col min="15141" max="15148" width="8" style="291" customWidth="1"/>
    <col min="15149" max="15154" width="8.28515625" style="291" customWidth="1"/>
    <col min="15155" max="15157" width="6.85546875" style="291" customWidth="1"/>
    <col min="15158" max="15158" width="28.28515625" style="291" customWidth="1"/>
    <col min="15159" max="15159" width="11.140625" style="291" customWidth="1"/>
    <col min="15160" max="15160" width="17.140625" style="291" customWidth="1"/>
    <col min="15161" max="15161" width="12.5703125" style="291"/>
    <col min="15162" max="15162" width="12.85546875" style="291" customWidth="1"/>
    <col min="15163" max="15163" width="9.28515625" style="291" customWidth="1"/>
    <col min="15164" max="15165" width="12.5703125" style="291"/>
    <col min="15166" max="15166" width="255.5703125" style="291" customWidth="1"/>
    <col min="15167" max="15360" width="12.5703125" style="291"/>
    <col min="15361" max="15361" width="10.42578125" style="291" customWidth="1"/>
    <col min="15362" max="15362" width="22.5703125" style="291" customWidth="1"/>
    <col min="15363" max="15363" width="14.5703125" style="291" customWidth="1"/>
    <col min="15364" max="15364" width="17.140625" style="291" customWidth="1"/>
    <col min="15365" max="15365" width="21.85546875" style="291" customWidth="1"/>
    <col min="15366" max="15366" width="21.5703125" style="291" customWidth="1"/>
    <col min="15367" max="15367" width="19.7109375" style="291" customWidth="1"/>
    <col min="15368" max="15368" width="27" style="291" customWidth="1"/>
    <col min="15369" max="15369" width="7.28515625" style="291" customWidth="1"/>
    <col min="15370" max="15370" width="7" style="291" customWidth="1"/>
    <col min="15371" max="15371" width="6" style="291" bestFit="1" customWidth="1"/>
    <col min="15372" max="15372" width="7.140625" style="291" bestFit="1" customWidth="1"/>
    <col min="15373" max="15373" width="9.7109375" style="291" customWidth="1"/>
    <col min="15374" max="15374" width="12.85546875" style="291" customWidth="1"/>
    <col min="15375" max="15375" width="10.42578125" style="291" customWidth="1"/>
    <col min="15376" max="15376" width="7.5703125" style="291" customWidth="1"/>
    <col min="15377" max="15380" width="7.42578125" style="291" customWidth="1"/>
    <col min="15381" max="15382" width="6.28515625" style="291" customWidth="1"/>
    <col min="15383" max="15383" width="7.28515625" style="291" customWidth="1"/>
    <col min="15384" max="15388" width="7" style="291" customWidth="1"/>
    <col min="15389" max="15389" width="12.5703125" style="291" customWidth="1"/>
    <col min="15390" max="15392" width="7.7109375" style="291" customWidth="1"/>
    <col min="15393" max="15395" width="6" style="291" customWidth="1"/>
    <col min="15396" max="15396" width="8.5703125" style="291" bestFit="1" customWidth="1"/>
    <col min="15397" max="15404" width="8" style="291" customWidth="1"/>
    <col min="15405" max="15410" width="8.28515625" style="291" customWidth="1"/>
    <col min="15411" max="15413" width="6.85546875" style="291" customWidth="1"/>
    <col min="15414" max="15414" width="28.28515625" style="291" customWidth="1"/>
    <col min="15415" max="15415" width="11.140625" style="291" customWidth="1"/>
    <col min="15416" max="15416" width="17.140625" style="291" customWidth="1"/>
    <col min="15417" max="15417" width="12.5703125" style="291"/>
    <col min="15418" max="15418" width="12.85546875" style="291" customWidth="1"/>
    <col min="15419" max="15419" width="9.28515625" style="291" customWidth="1"/>
    <col min="15420" max="15421" width="12.5703125" style="291"/>
    <col min="15422" max="15422" width="255.5703125" style="291" customWidth="1"/>
    <col min="15423" max="15616" width="12.5703125" style="291"/>
    <col min="15617" max="15617" width="10.42578125" style="291" customWidth="1"/>
    <col min="15618" max="15618" width="22.5703125" style="291" customWidth="1"/>
    <col min="15619" max="15619" width="14.5703125" style="291" customWidth="1"/>
    <col min="15620" max="15620" width="17.140625" style="291" customWidth="1"/>
    <col min="15621" max="15621" width="21.85546875" style="291" customWidth="1"/>
    <col min="15622" max="15622" width="21.5703125" style="291" customWidth="1"/>
    <col min="15623" max="15623" width="19.7109375" style="291" customWidth="1"/>
    <col min="15624" max="15624" width="27" style="291" customWidth="1"/>
    <col min="15625" max="15625" width="7.28515625" style="291" customWidth="1"/>
    <col min="15626" max="15626" width="7" style="291" customWidth="1"/>
    <col min="15627" max="15627" width="6" style="291" bestFit="1" customWidth="1"/>
    <col min="15628" max="15628" width="7.140625" style="291" bestFit="1" customWidth="1"/>
    <col min="15629" max="15629" width="9.7109375" style="291" customWidth="1"/>
    <col min="15630" max="15630" width="12.85546875" style="291" customWidth="1"/>
    <col min="15631" max="15631" width="10.42578125" style="291" customWidth="1"/>
    <col min="15632" max="15632" width="7.5703125" style="291" customWidth="1"/>
    <col min="15633" max="15636" width="7.42578125" style="291" customWidth="1"/>
    <col min="15637" max="15638" width="6.28515625" style="291" customWidth="1"/>
    <col min="15639" max="15639" width="7.28515625" style="291" customWidth="1"/>
    <col min="15640" max="15644" width="7" style="291" customWidth="1"/>
    <col min="15645" max="15645" width="12.5703125" style="291" customWidth="1"/>
    <col min="15646" max="15648" width="7.7109375" style="291" customWidth="1"/>
    <col min="15649" max="15651" width="6" style="291" customWidth="1"/>
    <col min="15652" max="15652" width="8.5703125" style="291" bestFit="1" customWidth="1"/>
    <col min="15653" max="15660" width="8" style="291" customWidth="1"/>
    <col min="15661" max="15666" width="8.28515625" style="291" customWidth="1"/>
    <col min="15667" max="15669" width="6.85546875" style="291" customWidth="1"/>
    <col min="15670" max="15670" width="28.28515625" style="291" customWidth="1"/>
    <col min="15671" max="15671" width="11.140625" style="291" customWidth="1"/>
    <col min="15672" max="15672" width="17.140625" style="291" customWidth="1"/>
    <col min="15673" max="15673" width="12.5703125" style="291"/>
    <col min="15674" max="15674" width="12.85546875" style="291" customWidth="1"/>
    <col min="15675" max="15675" width="9.28515625" style="291" customWidth="1"/>
    <col min="15676" max="15677" width="12.5703125" style="291"/>
    <col min="15678" max="15678" width="255.5703125" style="291" customWidth="1"/>
    <col min="15679" max="15872" width="12.5703125" style="291"/>
    <col min="15873" max="15873" width="10.42578125" style="291" customWidth="1"/>
    <col min="15874" max="15874" width="22.5703125" style="291" customWidth="1"/>
    <col min="15875" max="15875" width="14.5703125" style="291" customWidth="1"/>
    <col min="15876" max="15876" width="17.140625" style="291" customWidth="1"/>
    <col min="15877" max="15877" width="21.85546875" style="291" customWidth="1"/>
    <col min="15878" max="15878" width="21.5703125" style="291" customWidth="1"/>
    <col min="15879" max="15879" width="19.7109375" style="291" customWidth="1"/>
    <col min="15880" max="15880" width="27" style="291" customWidth="1"/>
    <col min="15881" max="15881" width="7.28515625" style="291" customWidth="1"/>
    <col min="15882" max="15882" width="7" style="291" customWidth="1"/>
    <col min="15883" max="15883" width="6" style="291" bestFit="1" customWidth="1"/>
    <col min="15884" max="15884" width="7.140625" style="291" bestFit="1" customWidth="1"/>
    <col min="15885" max="15885" width="9.7109375" style="291" customWidth="1"/>
    <col min="15886" max="15886" width="12.85546875" style="291" customWidth="1"/>
    <col min="15887" max="15887" width="10.42578125" style="291" customWidth="1"/>
    <col min="15888" max="15888" width="7.5703125" style="291" customWidth="1"/>
    <col min="15889" max="15892" width="7.42578125" style="291" customWidth="1"/>
    <col min="15893" max="15894" width="6.28515625" style="291" customWidth="1"/>
    <col min="15895" max="15895" width="7.28515625" style="291" customWidth="1"/>
    <col min="15896" max="15900" width="7" style="291" customWidth="1"/>
    <col min="15901" max="15901" width="12.5703125" style="291" customWidth="1"/>
    <col min="15902" max="15904" width="7.7109375" style="291" customWidth="1"/>
    <col min="15905" max="15907" width="6" style="291" customWidth="1"/>
    <col min="15908" max="15908" width="8.5703125" style="291" bestFit="1" customWidth="1"/>
    <col min="15909" max="15916" width="8" style="291" customWidth="1"/>
    <col min="15917" max="15922" width="8.28515625" style="291" customWidth="1"/>
    <col min="15923" max="15925" width="6.85546875" style="291" customWidth="1"/>
    <col min="15926" max="15926" width="28.28515625" style="291" customWidth="1"/>
    <col min="15927" max="15927" width="11.140625" style="291" customWidth="1"/>
    <col min="15928" max="15928" width="17.140625" style="291" customWidth="1"/>
    <col min="15929" max="15929" width="12.5703125" style="291"/>
    <col min="15930" max="15930" width="12.85546875" style="291" customWidth="1"/>
    <col min="15931" max="15931" width="9.28515625" style="291" customWidth="1"/>
    <col min="15932" max="15933" width="12.5703125" style="291"/>
    <col min="15934" max="15934" width="255.5703125" style="291" customWidth="1"/>
    <col min="15935" max="16128" width="12.5703125" style="291"/>
    <col min="16129" max="16129" width="10.42578125" style="291" customWidth="1"/>
    <col min="16130" max="16130" width="22.5703125" style="291" customWidth="1"/>
    <col min="16131" max="16131" width="14.5703125" style="291" customWidth="1"/>
    <col min="16132" max="16132" width="17.140625" style="291" customWidth="1"/>
    <col min="16133" max="16133" width="21.85546875" style="291" customWidth="1"/>
    <col min="16134" max="16134" width="21.5703125" style="291" customWidth="1"/>
    <col min="16135" max="16135" width="19.7109375" style="291" customWidth="1"/>
    <col min="16136" max="16136" width="27" style="291" customWidth="1"/>
    <col min="16137" max="16137" width="7.28515625" style="291" customWidth="1"/>
    <col min="16138" max="16138" width="7" style="291" customWidth="1"/>
    <col min="16139" max="16139" width="6" style="291" bestFit="1" customWidth="1"/>
    <col min="16140" max="16140" width="7.140625" style="291" bestFit="1" customWidth="1"/>
    <col min="16141" max="16141" width="9.7109375" style="291" customWidth="1"/>
    <col min="16142" max="16142" width="12.85546875" style="291" customWidth="1"/>
    <col min="16143" max="16143" width="10.42578125" style="291" customWidth="1"/>
    <col min="16144" max="16144" width="7.5703125" style="291" customWidth="1"/>
    <col min="16145" max="16148" width="7.42578125" style="291" customWidth="1"/>
    <col min="16149" max="16150" width="6.28515625" style="291" customWidth="1"/>
    <col min="16151" max="16151" width="7.28515625" style="291" customWidth="1"/>
    <col min="16152" max="16156" width="7" style="291" customWidth="1"/>
    <col min="16157" max="16157" width="12.5703125" style="291" customWidth="1"/>
    <col min="16158" max="16160" width="7.7109375" style="291" customWidth="1"/>
    <col min="16161" max="16163" width="6" style="291" customWidth="1"/>
    <col min="16164" max="16164" width="8.5703125" style="291" bestFit="1" customWidth="1"/>
    <col min="16165" max="16172" width="8" style="291" customWidth="1"/>
    <col min="16173" max="16178" width="8.28515625" style="291" customWidth="1"/>
    <col min="16179" max="16181" width="6.85546875" style="291" customWidth="1"/>
    <col min="16182" max="16182" width="28.28515625" style="291" customWidth="1"/>
    <col min="16183" max="16183" width="11.140625" style="291" customWidth="1"/>
    <col min="16184" max="16184" width="17.140625" style="291" customWidth="1"/>
    <col min="16185" max="16185" width="12.5703125" style="291"/>
    <col min="16186" max="16186" width="12.85546875" style="291" customWidth="1"/>
    <col min="16187" max="16187" width="9.28515625" style="291" customWidth="1"/>
    <col min="16188" max="16189" width="12.5703125" style="291"/>
    <col min="16190" max="16190" width="255.5703125" style="291" customWidth="1"/>
    <col min="16191" max="16384" width="12.5703125" style="291"/>
  </cols>
  <sheetData>
    <row r="1" spans="1:62" ht="23.65" hidden="1" customHeight="1">
      <c r="B1" s="128"/>
      <c r="C1" s="128"/>
      <c r="D1" s="128"/>
      <c r="E1" s="281" t="s">
        <v>777</v>
      </c>
      <c r="F1" s="129"/>
      <c r="G1" s="282">
        <v>0.3</v>
      </c>
      <c r="H1" s="132"/>
      <c r="I1" s="131"/>
      <c r="J1" s="131"/>
      <c r="K1" s="131"/>
      <c r="L1" s="131"/>
      <c r="M1" s="131"/>
      <c r="N1" s="131"/>
      <c r="O1" s="284"/>
      <c r="P1" s="284"/>
      <c r="Q1" s="284"/>
      <c r="R1" s="284"/>
      <c r="S1" s="284"/>
      <c r="T1" s="284"/>
      <c r="U1" s="285"/>
      <c r="V1" s="285"/>
      <c r="W1" s="285"/>
      <c r="X1" s="285"/>
      <c r="Y1" s="285"/>
      <c r="Z1" s="285"/>
      <c r="AA1" s="285"/>
      <c r="AB1" s="285"/>
      <c r="AC1" s="285"/>
      <c r="AD1" s="286"/>
      <c r="AE1" s="285"/>
      <c r="AF1" s="285"/>
      <c r="AG1" s="128"/>
      <c r="AH1" s="128"/>
      <c r="AI1" s="128"/>
      <c r="AJ1" s="287"/>
      <c r="AK1" s="287"/>
      <c r="AL1" s="287"/>
      <c r="AM1" s="287"/>
      <c r="AN1" s="287"/>
      <c r="AO1" s="287"/>
      <c r="AP1" s="288"/>
      <c r="AQ1" s="288"/>
      <c r="AR1" s="288"/>
      <c r="AS1" s="128"/>
      <c r="AT1" s="128"/>
      <c r="AU1" s="128"/>
      <c r="AV1" s="289"/>
      <c r="AW1" s="289"/>
      <c r="AX1" s="289"/>
      <c r="AY1" s="290"/>
      <c r="AZ1" s="290"/>
      <c r="BA1" s="290"/>
      <c r="BB1" s="175"/>
      <c r="BC1" s="175"/>
      <c r="BD1" s="128" t="e">
        <f>COUNTIF('[1]Thành Phố - HĐCN (2)'!M2:M151,"&gt;"&amp;'[1]Bảng tổng ODT'!#REF!)</f>
        <v>#VALUE!</v>
      </c>
      <c r="BE1" s="291">
        <f>COUNTIFS(U12:U16,"&gt;2",X12:X16,"&gt;1,2",Z12:Z16,"&gt;1")</f>
        <v>0</v>
      </c>
      <c r="BI1" s="292"/>
      <c r="BJ1" s="292"/>
    </row>
    <row r="2" spans="1:62" ht="23.65" hidden="1" customHeight="1">
      <c r="B2" s="128"/>
      <c r="C2" s="128"/>
      <c r="D2" s="128"/>
      <c r="E2" s="281" t="s">
        <v>778</v>
      </c>
      <c r="F2" s="129"/>
      <c r="G2" s="293">
        <v>2.87E-2</v>
      </c>
      <c r="H2" s="294"/>
      <c r="I2" s="128"/>
      <c r="J2" s="128"/>
      <c r="K2" s="128"/>
      <c r="L2" s="128"/>
      <c r="M2" s="128"/>
      <c r="N2" s="128"/>
      <c r="O2" s="295"/>
      <c r="P2" s="295"/>
      <c r="Q2" s="295"/>
      <c r="R2" s="295"/>
      <c r="S2" s="295"/>
      <c r="T2" s="295"/>
      <c r="U2" s="296"/>
      <c r="V2" s="296"/>
      <c r="W2" s="296"/>
      <c r="X2" s="296"/>
      <c r="Y2" s="296"/>
      <c r="Z2" s="296"/>
      <c r="AA2" s="296"/>
      <c r="AB2" s="296"/>
      <c r="AC2" s="296"/>
      <c r="AD2" s="297"/>
      <c r="AE2" s="296"/>
      <c r="AF2" s="296"/>
      <c r="AG2" s="128"/>
      <c r="AH2" s="128"/>
      <c r="AI2" s="128"/>
      <c r="AJ2" s="287"/>
      <c r="AK2" s="287"/>
      <c r="AL2" s="287"/>
      <c r="AM2" s="287"/>
      <c r="AN2" s="287"/>
      <c r="AO2" s="287"/>
      <c r="AP2" s="128"/>
      <c r="AQ2" s="128"/>
      <c r="AR2" s="128"/>
      <c r="AS2" s="128"/>
      <c r="AT2" s="128"/>
      <c r="AU2" s="128"/>
      <c r="AV2" s="289"/>
      <c r="AW2" s="289"/>
      <c r="AX2" s="289"/>
      <c r="AY2" s="290"/>
      <c r="AZ2" s="290"/>
      <c r="BA2" s="290"/>
      <c r="BB2" s="175"/>
      <c r="BC2" s="175"/>
      <c r="BD2" s="128"/>
      <c r="BI2" s="292"/>
      <c r="BJ2" s="292"/>
    </row>
    <row r="3" spans="1:62" ht="23.65" hidden="1" customHeight="1">
      <c r="B3" s="128"/>
      <c r="C3" s="128"/>
      <c r="D3" s="128"/>
      <c r="E3" s="298" t="s">
        <v>779</v>
      </c>
      <c r="F3" s="299"/>
      <c r="G3" s="299">
        <v>3</v>
      </c>
      <c r="H3" s="294"/>
      <c r="I3" s="128"/>
      <c r="J3" s="128"/>
      <c r="K3" s="128"/>
      <c r="L3" s="128"/>
      <c r="M3" s="128"/>
      <c r="N3" s="128"/>
      <c r="O3" s="295"/>
      <c r="P3" s="295"/>
      <c r="Q3" s="295"/>
      <c r="R3" s="295"/>
      <c r="S3" s="295"/>
      <c r="T3" s="295"/>
      <c r="U3" s="296"/>
      <c r="V3" s="296"/>
      <c r="W3" s="296"/>
      <c r="X3" s="296"/>
      <c r="Y3" s="296"/>
      <c r="Z3" s="296"/>
      <c r="AA3" s="296"/>
      <c r="AB3" s="296"/>
      <c r="AC3" s="296"/>
      <c r="AD3" s="297"/>
      <c r="AE3" s="296"/>
      <c r="AF3" s="296"/>
      <c r="AG3" s="128"/>
      <c r="AH3" s="128"/>
      <c r="AI3" s="128"/>
      <c r="AJ3" s="287"/>
      <c r="AK3" s="287"/>
      <c r="AL3" s="287"/>
      <c r="AM3" s="287"/>
      <c r="AN3" s="287"/>
      <c r="AO3" s="287"/>
      <c r="AP3" s="128"/>
      <c r="AQ3" s="128"/>
      <c r="AR3" s="128"/>
      <c r="AS3" s="128"/>
      <c r="AT3" s="128"/>
      <c r="AU3" s="128"/>
      <c r="AV3" s="289"/>
      <c r="AW3" s="289"/>
      <c r="AX3" s="289"/>
      <c r="AY3" s="290"/>
      <c r="AZ3" s="290"/>
      <c r="BA3" s="290"/>
      <c r="BB3" s="175"/>
      <c r="BC3" s="175"/>
      <c r="BD3" s="128"/>
      <c r="BI3" s="292"/>
      <c r="BJ3" s="292"/>
    </row>
    <row r="4" spans="1:62" ht="23.65" hidden="1" customHeight="1">
      <c r="B4" s="128"/>
      <c r="C4" s="128"/>
      <c r="D4" s="128"/>
      <c r="E4" s="300"/>
      <c r="F4" s="300"/>
      <c r="G4" s="301"/>
      <c r="H4" s="302"/>
      <c r="I4" s="303"/>
      <c r="J4" s="303"/>
      <c r="K4" s="303"/>
      <c r="L4" s="303"/>
      <c r="M4" s="303"/>
      <c r="N4" s="303"/>
      <c r="O4" s="304"/>
      <c r="P4" s="304"/>
      <c r="Q4" s="304"/>
      <c r="R4" s="304"/>
      <c r="S4" s="304"/>
      <c r="T4" s="304"/>
      <c r="U4" s="305"/>
      <c r="V4" s="305"/>
      <c r="W4" s="305"/>
      <c r="X4" s="305"/>
      <c r="Y4" s="305"/>
      <c r="Z4" s="305"/>
      <c r="AA4" s="305"/>
      <c r="AB4" s="305"/>
      <c r="AC4" s="305"/>
      <c r="AD4" s="306"/>
      <c r="AE4" s="305"/>
      <c r="AF4" s="305"/>
      <c r="AG4" s="128"/>
      <c r="AH4" s="128"/>
      <c r="AI4" s="128"/>
      <c r="AJ4" s="287"/>
      <c r="AK4" s="287"/>
      <c r="AL4" s="287"/>
      <c r="AM4" s="287"/>
      <c r="AN4" s="287"/>
      <c r="AO4" s="287"/>
      <c r="AP4" s="128"/>
      <c r="AQ4" s="128"/>
      <c r="AR4" s="128"/>
      <c r="AS4" s="128"/>
      <c r="AT4" s="128"/>
      <c r="AU4" s="128"/>
      <c r="AV4" s="289"/>
      <c r="AW4" s="289"/>
      <c r="AX4" s="289"/>
      <c r="AY4" s="290"/>
      <c r="AZ4" s="290"/>
      <c r="BA4" s="290"/>
      <c r="BB4" s="175"/>
      <c r="BC4" s="175"/>
      <c r="BD4" s="128"/>
      <c r="BI4" s="292"/>
      <c r="BJ4" s="292"/>
    </row>
    <row r="5" spans="1:62" ht="23.65" hidden="1" customHeight="1">
      <c r="B5" s="131"/>
      <c r="C5" s="131"/>
      <c r="D5" s="131"/>
      <c r="E5" s="307"/>
      <c r="F5" s="307"/>
      <c r="G5" s="307"/>
      <c r="H5" s="132"/>
      <c r="I5" s="131"/>
      <c r="J5" s="131"/>
      <c r="K5" s="131"/>
      <c r="L5" s="131"/>
      <c r="M5" s="131"/>
      <c r="N5" s="131"/>
      <c r="O5" s="308"/>
      <c r="P5" s="308"/>
      <c r="Q5" s="308"/>
      <c r="R5" s="308"/>
      <c r="S5" s="308"/>
      <c r="T5" s="308"/>
      <c r="U5" s="309"/>
      <c r="V5" s="309"/>
      <c r="W5" s="309"/>
      <c r="X5" s="309"/>
      <c r="Y5" s="309"/>
      <c r="Z5" s="309"/>
      <c r="AA5" s="309"/>
      <c r="AB5" s="309"/>
      <c r="AC5" s="309"/>
      <c r="AD5" s="310"/>
      <c r="AE5" s="309"/>
      <c r="AF5" s="309"/>
      <c r="AG5" s="128"/>
      <c r="AH5" s="128"/>
      <c r="AI5" s="128"/>
      <c r="AJ5" s="287"/>
      <c r="AK5" s="287"/>
      <c r="AL5" s="287"/>
      <c r="AM5" s="287"/>
      <c r="AN5" s="287"/>
      <c r="AO5" s="287"/>
      <c r="AP5" s="128"/>
      <c r="AQ5" s="128"/>
      <c r="AR5" s="128"/>
      <c r="AS5" s="128"/>
      <c r="AT5" s="128"/>
      <c r="AU5" s="128"/>
      <c r="AV5" s="289"/>
      <c r="AW5" s="289"/>
      <c r="AX5" s="289"/>
      <c r="AY5" s="290"/>
      <c r="AZ5" s="290"/>
      <c r="BA5" s="290"/>
      <c r="BB5" s="175"/>
      <c r="BC5" s="175"/>
      <c r="BD5" s="128"/>
      <c r="BI5" s="292"/>
      <c r="BJ5" s="292"/>
    </row>
    <row r="6" spans="1:62" ht="23.65" customHeight="1">
      <c r="A6" s="803" t="s">
        <v>780</v>
      </c>
      <c r="B6" s="803"/>
      <c r="C6" s="803"/>
      <c r="D6" s="803"/>
      <c r="E6" s="803"/>
      <c r="F6" s="803"/>
      <c r="G6" s="803"/>
      <c r="H6" s="803"/>
      <c r="I6" s="803"/>
      <c r="J6" s="803"/>
      <c r="K6" s="803"/>
      <c r="L6" s="803"/>
      <c r="M6" s="803"/>
      <c r="N6" s="803"/>
      <c r="O6" s="1060"/>
      <c r="P6" s="803"/>
      <c r="Q6" s="803"/>
      <c r="R6" s="803"/>
      <c r="S6" s="803"/>
      <c r="T6" s="803"/>
      <c r="U6" s="803"/>
      <c r="V6" s="803"/>
      <c r="W6" s="803"/>
      <c r="X6" s="803"/>
      <c r="Y6" s="803"/>
      <c r="Z6" s="803"/>
      <c r="AA6" s="803"/>
      <c r="AB6" s="803"/>
      <c r="AC6" s="803"/>
      <c r="AD6" s="803"/>
      <c r="AE6" s="803"/>
      <c r="AF6" s="803"/>
      <c r="AG6" s="803"/>
      <c r="AH6" s="803"/>
      <c r="AI6" s="803"/>
      <c r="AJ6" s="1061"/>
      <c r="AK6" s="1061"/>
      <c r="AL6" s="1061"/>
      <c r="AM6" s="1061"/>
      <c r="AN6" s="1061"/>
      <c r="AO6" s="1061"/>
      <c r="AP6" s="803"/>
      <c r="AQ6" s="803"/>
      <c r="AR6" s="803"/>
      <c r="AS6" s="803"/>
      <c r="AT6" s="803"/>
      <c r="AU6" s="803"/>
      <c r="AV6" s="803"/>
      <c r="AW6" s="803"/>
      <c r="AX6" s="803"/>
      <c r="AY6" s="803"/>
      <c r="AZ6" s="803"/>
      <c r="BA6" s="803"/>
      <c r="BB6" s="803"/>
      <c r="BC6" s="225"/>
      <c r="BD6" s="131" t="e">
        <f>COUNTIF('[1]Thành Phố - HĐCN (2)'!M2:M1570,AND("&gt;"&amp;#REF!*0.2,"&lt;"&amp;#REF!*1.5))</f>
        <v>#VALUE!</v>
      </c>
      <c r="BE6" s="311"/>
      <c r="BI6" s="292"/>
      <c r="BJ6" s="292"/>
    </row>
    <row r="7" spans="1:62" ht="7.5" customHeight="1">
      <c r="B7" s="131"/>
      <c r="C7" s="131"/>
      <c r="D7" s="131"/>
      <c r="E7" s="307"/>
      <c r="F7" s="283"/>
      <c r="G7" s="283"/>
      <c r="H7" s="131"/>
      <c r="I7" s="131"/>
      <c r="J7" s="131"/>
      <c r="K7" s="131"/>
      <c r="L7" s="131"/>
      <c r="M7" s="131"/>
      <c r="N7" s="131"/>
      <c r="O7" s="284"/>
      <c r="P7" s="284"/>
      <c r="Q7" s="284"/>
      <c r="R7" s="284"/>
      <c r="S7" s="284"/>
      <c r="T7" s="284"/>
      <c r="U7" s="285"/>
      <c r="V7" s="285"/>
      <c r="W7" s="285"/>
      <c r="X7" s="285"/>
      <c r="Y7" s="285"/>
      <c r="Z7" s="285"/>
      <c r="AA7" s="285"/>
      <c r="AB7" s="285"/>
      <c r="AC7" s="285"/>
      <c r="AD7" s="286"/>
      <c r="AE7" s="285"/>
      <c r="AF7" s="285"/>
      <c r="AG7" s="131"/>
      <c r="AH7" s="131"/>
      <c r="AI7" s="131"/>
      <c r="AJ7" s="126"/>
      <c r="AK7" s="126"/>
      <c r="AL7" s="126"/>
      <c r="AM7" s="126"/>
      <c r="AN7" s="126"/>
      <c r="AO7" s="126"/>
      <c r="AP7" s="312"/>
      <c r="AQ7" s="312"/>
      <c r="AR7" s="312"/>
      <c r="AS7" s="131"/>
      <c r="AT7" s="131"/>
      <c r="AU7" s="131"/>
      <c r="AV7" s="126"/>
      <c r="AW7" s="126"/>
      <c r="AX7" s="126"/>
      <c r="AY7" s="131"/>
      <c r="AZ7" s="131"/>
      <c r="BA7" s="131"/>
      <c r="BB7" s="90"/>
      <c r="BC7" s="90"/>
      <c r="BD7" s="131"/>
      <c r="BI7" s="292"/>
      <c r="BJ7" s="292"/>
    </row>
    <row r="8" spans="1:62" ht="13.9" customHeight="1">
      <c r="B8" s="131"/>
      <c r="C8" s="131"/>
      <c r="D8" s="131"/>
      <c r="E8" s="307"/>
      <c r="F8" s="283"/>
      <c r="G8" s="283"/>
      <c r="H8" s="251"/>
      <c r="I8" s="131"/>
      <c r="J8" s="131"/>
      <c r="K8" s="131"/>
      <c r="L8" s="131"/>
      <c r="M8" s="131"/>
      <c r="N8" s="131"/>
      <c r="O8" s="286"/>
      <c r="P8" s="284"/>
      <c r="Q8" s="284"/>
      <c r="R8" s="284"/>
      <c r="S8" s="284"/>
      <c r="T8" s="284"/>
      <c r="U8" s="285"/>
      <c r="V8" s="285"/>
      <c r="W8" s="285"/>
      <c r="X8" s="313"/>
      <c r="Y8" s="285"/>
      <c r="Z8" s="285"/>
      <c r="AA8" s="285"/>
      <c r="AB8" s="285"/>
      <c r="AC8" s="285"/>
      <c r="AD8" s="286">
        <f>2.87/100</f>
        <v>2.87E-2</v>
      </c>
      <c r="AE8" s="285"/>
      <c r="AF8" s="285"/>
      <c r="AG8" s="131"/>
      <c r="AH8" s="131"/>
      <c r="AI8" s="131"/>
      <c r="AJ8" s="314"/>
      <c r="AK8" s="314"/>
      <c r="AL8" s="314"/>
      <c r="AM8" s="314"/>
      <c r="AN8" s="314"/>
      <c r="AO8" s="314"/>
      <c r="AP8" s="312"/>
      <c r="AQ8" s="312"/>
      <c r="AR8" s="312"/>
      <c r="AS8" s="131"/>
      <c r="AT8" s="131"/>
      <c r="AU8" s="131"/>
      <c r="AV8" s="126"/>
      <c r="AW8" s="126"/>
      <c r="AX8" s="126"/>
      <c r="AY8" s="131"/>
      <c r="AZ8" s="131"/>
      <c r="BA8" s="131"/>
      <c r="BB8" s="90"/>
      <c r="BC8" s="90"/>
      <c r="BD8" s="131">
        <f>COUNTIFS(BD12:BD302,"&gt;1")</f>
        <v>1</v>
      </c>
      <c r="BI8" s="292"/>
      <c r="BJ8" s="292"/>
    </row>
    <row r="9" spans="1:62" s="233" customFormat="1" ht="37.9" customHeight="1">
      <c r="A9" s="1062" t="s">
        <v>11</v>
      </c>
      <c r="B9" s="1062"/>
      <c r="C9" s="1062"/>
      <c r="D9" s="1062"/>
      <c r="E9" s="1062" t="s">
        <v>39</v>
      </c>
      <c r="F9" s="1064" t="s">
        <v>1</v>
      </c>
      <c r="G9" s="1065"/>
      <c r="H9" s="1068"/>
      <c r="I9" s="1070" t="s">
        <v>781</v>
      </c>
      <c r="J9" s="1071"/>
      <c r="K9" s="1071"/>
      <c r="L9" s="1071"/>
      <c r="M9" s="1071"/>
      <c r="N9" s="1072"/>
      <c r="O9" s="1073" t="s">
        <v>782</v>
      </c>
      <c r="P9" s="1074"/>
      <c r="Q9" s="1074"/>
      <c r="R9" s="1074"/>
      <c r="S9" s="1074"/>
      <c r="T9" s="1075"/>
      <c r="U9" s="1050" t="s">
        <v>783</v>
      </c>
      <c r="V9" s="1051"/>
      <c r="W9" s="1052"/>
      <c r="X9" s="1050" t="s">
        <v>784</v>
      </c>
      <c r="Y9" s="1051"/>
      <c r="Z9" s="1051"/>
      <c r="AA9" s="1051"/>
      <c r="AB9" s="1051"/>
      <c r="AC9" s="1052"/>
      <c r="AD9" s="996" t="s">
        <v>785</v>
      </c>
      <c r="AE9" s="936"/>
      <c r="AF9" s="936"/>
      <c r="AG9" s="806" t="s">
        <v>334</v>
      </c>
      <c r="AH9" s="806"/>
      <c r="AI9" s="806"/>
      <c r="AJ9" s="1056" t="s">
        <v>786</v>
      </c>
      <c r="AK9" s="1057"/>
      <c r="AL9" s="1057"/>
      <c r="AM9" s="1057"/>
      <c r="AN9" s="1057"/>
      <c r="AO9" s="1058"/>
      <c r="AP9" s="1059" t="s">
        <v>783</v>
      </c>
      <c r="AQ9" s="1059"/>
      <c r="AR9" s="1059"/>
      <c r="AS9" s="1070" t="s">
        <v>787</v>
      </c>
      <c r="AT9" s="1071"/>
      <c r="AU9" s="1072"/>
      <c r="AV9" s="1076" t="s">
        <v>788</v>
      </c>
      <c r="AW9" s="1077"/>
      <c r="AX9" s="1078"/>
      <c r="AY9" s="801" t="s">
        <v>783</v>
      </c>
      <c r="AZ9" s="801"/>
      <c r="BA9" s="801"/>
      <c r="BB9" s="136" t="s">
        <v>789</v>
      </c>
      <c r="BC9" s="66"/>
      <c r="BD9" s="806" t="s">
        <v>790</v>
      </c>
      <c r="BE9" s="806"/>
      <c r="BF9" s="806"/>
      <c r="BG9" s="316"/>
    </row>
    <row r="10" spans="1:62" s="233" customFormat="1" ht="30" customHeight="1">
      <c r="A10" s="1063"/>
      <c r="B10" s="1063"/>
      <c r="C10" s="1063"/>
      <c r="D10" s="1063"/>
      <c r="E10" s="1063"/>
      <c r="F10" s="1066"/>
      <c r="G10" s="1067"/>
      <c r="H10" s="1069"/>
      <c r="I10" s="1050" t="s">
        <v>20</v>
      </c>
      <c r="J10" s="1051"/>
      <c r="K10" s="1052"/>
      <c r="L10" s="1050" t="s">
        <v>21</v>
      </c>
      <c r="M10" s="1052"/>
      <c r="N10" s="236" t="s">
        <v>22</v>
      </c>
      <c r="O10" s="1050" t="s">
        <v>20</v>
      </c>
      <c r="P10" s="1051"/>
      <c r="Q10" s="1052"/>
      <c r="R10" s="1050" t="s">
        <v>21</v>
      </c>
      <c r="S10" s="1052"/>
      <c r="T10" s="236" t="s">
        <v>22</v>
      </c>
      <c r="U10" s="234"/>
      <c r="V10" s="235"/>
      <c r="W10" s="235"/>
      <c r="X10" s="1050" t="s">
        <v>20</v>
      </c>
      <c r="Y10" s="1051"/>
      <c r="Z10" s="1052"/>
      <c r="AA10" s="1050" t="s">
        <v>21</v>
      </c>
      <c r="AB10" s="1052"/>
      <c r="AC10" s="236" t="s">
        <v>22</v>
      </c>
      <c r="AD10" s="237"/>
      <c r="AE10" s="238"/>
      <c r="AF10" s="238"/>
      <c r="AG10" s="66"/>
      <c r="AH10" s="66"/>
      <c r="AI10" s="66"/>
      <c r="AJ10" s="1050" t="s">
        <v>20</v>
      </c>
      <c r="AK10" s="1051"/>
      <c r="AL10" s="1052"/>
      <c r="AM10" s="1050" t="s">
        <v>21</v>
      </c>
      <c r="AN10" s="1052"/>
      <c r="AO10" s="236" t="s">
        <v>22</v>
      </c>
      <c r="AP10" s="239"/>
      <c r="AQ10" s="239"/>
      <c r="AR10" s="239"/>
      <c r="AS10" s="66"/>
      <c r="AT10" s="66"/>
      <c r="AU10" s="66"/>
      <c r="AV10" s="628"/>
      <c r="AW10" s="628"/>
      <c r="AX10" s="628"/>
      <c r="AY10" s="33"/>
      <c r="AZ10" s="33"/>
      <c r="BA10" s="33"/>
      <c r="BB10" s="136"/>
      <c r="BC10" s="66"/>
      <c r="BD10" s="66"/>
      <c r="BE10" s="66"/>
      <c r="BF10" s="66"/>
      <c r="BG10" s="316"/>
    </row>
    <row r="11" spans="1:62" ht="25.5" customHeight="1">
      <c r="A11" s="241"/>
      <c r="B11" s="135"/>
      <c r="C11" s="135"/>
      <c r="D11" s="135"/>
      <c r="E11" s="315"/>
      <c r="F11" s="66" t="s">
        <v>3</v>
      </c>
      <c r="G11" s="66" t="s">
        <v>4</v>
      </c>
      <c r="H11" s="317" t="s">
        <v>791</v>
      </c>
      <c r="I11" s="318" t="s">
        <v>5</v>
      </c>
      <c r="J11" s="318" t="s">
        <v>6</v>
      </c>
      <c r="K11" s="318" t="s">
        <v>7</v>
      </c>
      <c r="L11" s="318" t="s">
        <v>5</v>
      </c>
      <c r="M11" s="318" t="s">
        <v>6</v>
      </c>
      <c r="N11" s="318" t="s">
        <v>5</v>
      </c>
      <c r="O11" s="318" t="s">
        <v>5</v>
      </c>
      <c r="P11" s="318" t="s">
        <v>6</v>
      </c>
      <c r="Q11" s="318" t="s">
        <v>7</v>
      </c>
      <c r="R11" s="318" t="s">
        <v>5</v>
      </c>
      <c r="S11" s="318" t="s">
        <v>6</v>
      </c>
      <c r="T11" s="318" t="s">
        <v>5</v>
      </c>
      <c r="U11" s="66" t="s">
        <v>5</v>
      </c>
      <c r="V11" s="66" t="s">
        <v>6</v>
      </c>
      <c r="W11" s="66" t="s">
        <v>7</v>
      </c>
      <c r="X11" s="318" t="s">
        <v>5</v>
      </c>
      <c r="Y11" s="318" t="s">
        <v>6</v>
      </c>
      <c r="Z11" s="318" t="s">
        <v>7</v>
      </c>
      <c r="AA11" s="318" t="s">
        <v>5</v>
      </c>
      <c r="AB11" s="318" t="s">
        <v>6</v>
      </c>
      <c r="AC11" s="318" t="s">
        <v>5</v>
      </c>
      <c r="AD11" s="237" t="s">
        <v>5</v>
      </c>
      <c r="AE11" s="318" t="s">
        <v>6</v>
      </c>
      <c r="AF11" s="318" t="s">
        <v>7</v>
      </c>
      <c r="AG11" s="66" t="s">
        <v>5</v>
      </c>
      <c r="AH11" s="66" t="s">
        <v>6</v>
      </c>
      <c r="AI11" s="66" t="s">
        <v>7</v>
      </c>
      <c r="AJ11" s="318" t="s">
        <v>5</v>
      </c>
      <c r="AK11" s="318" t="s">
        <v>6</v>
      </c>
      <c r="AL11" s="318" t="s">
        <v>7</v>
      </c>
      <c r="AM11" s="318" t="s">
        <v>5</v>
      </c>
      <c r="AN11" s="318" t="s">
        <v>6</v>
      </c>
      <c r="AO11" s="318" t="s">
        <v>5</v>
      </c>
      <c r="AP11" s="239" t="s">
        <v>5</v>
      </c>
      <c r="AQ11" s="239" t="s">
        <v>6</v>
      </c>
      <c r="AR11" s="239" t="s">
        <v>7</v>
      </c>
      <c r="AS11" s="66" t="s">
        <v>5</v>
      </c>
      <c r="AT11" s="66" t="s">
        <v>6</v>
      </c>
      <c r="AU11" s="66" t="s">
        <v>7</v>
      </c>
      <c r="AV11" s="319" t="s">
        <v>5</v>
      </c>
      <c r="AW11" s="319" t="s">
        <v>6</v>
      </c>
      <c r="AX11" s="319" t="s">
        <v>7</v>
      </c>
      <c r="AY11" s="33" t="s">
        <v>5</v>
      </c>
      <c r="AZ11" s="33" t="s">
        <v>6</v>
      </c>
      <c r="BA11" s="33" t="s">
        <v>7</v>
      </c>
      <c r="BB11" s="135"/>
      <c r="BC11" s="66"/>
      <c r="BD11" s="320" t="s">
        <v>792</v>
      </c>
      <c r="BE11" s="136" t="s">
        <v>793</v>
      </c>
      <c r="BF11" s="136" t="s">
        <v>794</v>
      </c>
      <c r="BG11" s="283"/>
      <c r="BI11" s="292"/>
      <c r="BJ11" s="292"/>
    </row>
    <row r="12" spans="1:62" ht="27.6" customHeight="1">
      <c r="A12" s="623">
        <f>COUNT($O$12:O12)</f>
        <v>1</v>
      </c>
      <c r="B12" s="125"/>
      <c r="C12" s="125"/>
      <c r="D12" s="125"/>
      <c r="E12" s="275" t="s">
        <v>795</v>
      </c>
      <c r="F12" s="275" t="s">
        <v>796</v>
      </c>
      <c r="G12" s="275" t="s">
        <v>413</v>
      </c>
      <c r="H12" s="280" t="str">
        <f>E12&amp;" (từ "&amp;F12&amp;" đến "&amp;G12&amp;")"</f>
        <v>Đường 30 - 4 (từ Tiếp giáp đường Võ Văn Kiệt đến Tiếp giáp đường Trường Chinh)</v>
      </c>
      <c r="I12" s="79">
        <v>3000</v>
      </c>
      <c r="J12" s="79">
        <v>1200</v>
      </c>
      <c r="K12" s="78">
        <v>560</v>
      </c>
      <c r="L12" s="78"/>
      <c r="M12" s="78"/>
      <c r="N12" s="78"/>
      <c r="O12" s="321">
        <f>ROUND(I12*AD12,-1)</f>
        <v>4170</v>
      </c>
      <c r="P12" s="321">
        <f>ROUND(J12*AE12,-2)</f>
        <v>1500</v>
      </c>
      <c r="Q12" s="321">
        <f>ROUND(K12*AF12,-1)</f>
        <v>630</v>
      </c>
      <c r="R12" s="321"/>
      <c r="S12" s="321"/>
      <c r="T12" s="321"/>
      <c r="U12" s="322">
        <f t="shared" ref="U12:W27" si="0">(O12-I12)/I12</f>
        <v>0.39</v>
      </c>
      <c r="V12" s="322">
        <f t="shared" si="0"/>
        <v>0.25</v>
      </c>
      <c r="W12" s="322">
        <f t="shared" si="0"/>
        <v>0.125</v>
      </c>
      <c r="X12" s="323">
        <v>1.35</v>
      </c>
      <c r="Y12" s="323">
        <v>1.2</v>
      </c>
      <c r="Z12" s="323">
        <v>1.1000000000000001</v>
      </c>
      <c r="AA12" s="323"/>
      <c r="AB12" s="323"/>
      <c r="AC12" s="323"/>
      <c r="AD12" s="324">
        <f t="shared" ref="AD12:AF27" si="1">X12*(1+2.87%)</f>
        <v>1.3887450000000001</v>
      </c>
      <c r="AE12" s="323">
        <f>Y12*(1+2.87%)</f>
        <v>1.23444</v>
      </c>
      <c r="AF12" s="323">
        <f t="shared" si="1"/>
        <v>1.13157</v>
      </c>
      <c r="AG12" s="79">
        <v>2100</v>
      </c>
      <c r="AH12" s="78">
        <v>840</v>
      </c>
      <c r="AI12" s="78">
        <v>390</v>
      </c>
      <c r="AJ12" s="325">
        <f>ROUND(AG12/I12*O12,-2)</f>
        <v>2900</v>
      </c>
      <c r="AK12" s="325">
        <f>ROUND(AH12/J12*P12,-2)</f>
        <v>1100</v>
      </c>
      <c r="AL12" s="325">
        <f>ROUND(AI12/K12*Q12,-1)</f>
        <v>440</v>
      </c>
      <c r="AM12" s="325"/>
      <c r="AN12" s="325"/>
      <c r="AO12" s="325"/>
      <c r="AP12" s="322">
        <f>(AJ12-AG12)/AG12</f>
        <v>0.38095238095238093</v>
      </c>
      <c r="AQ12" s="322">
        <f>(AK12-AH12)/AH12</f>
        <v>0.30952380952380953</v>
      </c>
      <c r="AR12" s="322">
        <f>(AL12-AI12)/AI12</f>
        <v>0.12820512820512819</v>
      </c>
      <c r="AS12" s="79">
        <v>1500</v>
      </c>
      <c r="AT12" s="78">
        <v>600</v>
      </c>
      <c r="AU12" s="78">
        <v>280</v>
      </c>
      <c r="AV12" s="326">
        <f t="shared" ref="AV12:AX27" si="2">ROUND(AS12/I12*O12,-1)</f>
        <v>2090</v>
      </c>
      <c r="AW12" s="326">
        <f t="shared" si="2"/>
        <v>750</v>
      </c>
      <c r="AX12" s="326">
        <f t="shared" si="2"/>
        <v>320</v>
      </c>
      <c r="AY12" s="327">
        <f t="shared" ref="AY12:BA27" si="3">(AV12-AS12)/AS12</f>
        <v>0.39333333333333331</v>
      </c>
      <c r="AZ12" s="327">
        <f t="shared" si="3"/>
        <v>0.25</v>
      </c>
      <c r="BA12" s="327">
        <f t="shared" si="3"/>
        <v>0.14285714285714285</v>
      </c>
      <c r="BB12" s="157" t="s">
        <v>797</v>
      </c>
      <c r="BC12" s="197"/>
      <c r="BD12" s="174" t="e">
        <f>COUNTIFS('[1]Thành Phố - HĐCN (2)'!J4:$J$1571,'[1]Bảng tổng ODT'!I11,'[1]Thành Phố - HĐCN (2)'!I4:$I$1571,"Đất ở tại đô thị")</f>
        <v>#VALUE!</v>
      </c>
      <c r="BE12" s="93" t="e">
        <f>COUNTIFS('[1]Thành Phố - HĐCN (2)'!J2:J1570,H12,'[1]Thành Phố - HĐCN (2)'!I2:I1570,"Đất ở tại đô thị",'[1]Thành Phố - HĐCN (2)'!M2:M1570,"&gt;"&amp;O12*0.9*1000,'[1]Thành Phố - HĐCN (2)'!M2:M1570,"&lt;"&amp;O12*1.2*1000)</f>
        <v>#VALUE!</v>
      </c>
      <c r="BF12" s="174" t="e">
        <f>IF(27-BD12&gt;0,27-BD12,0)</f>
        <v>#VALUE!</v>
      </c>
      <c r="BG12" s="328">
        <f t="shared" ref="BG12:BG75" si="4">COUNT(I12:K12)</f>
        <v>3</v>
      </c>
      <c r="BH12" s="329"/>
      <c r="BI12" s="292"/>
      <c r="BJ12" s="292"/>
    </row>
    <row r="13" spans="1:62" ht="27.75" customHeight="1">
      <c r="A13" s="623">
        <f>COUNT($O$12:O13)</f>
        <v>2</v>
      </c>
      <c r="B13" s="125"/>
      <c r="C13" s="125"/>
      <c r="D13" s="125"/>
      <c r="E13" s="275" t="s">
        <v>795</v>
      </c>
      <c r="F13" s="275" t="s">
        <v>798</v>
      </c>
      <c r="G13" s="275" t="s">
        <v>796</v>
      </c>
      <c r="H13" s="330" t="str">
        <f t="shared" ref="H13:H54" si="5">E13&amp;" (từ "&amp;F13&amp;" đến "&amp;G13&amp;")"</f>
        <v>Đường 30 - 4 (từ Tiếp giáp Bệnh viện Đa khoa tỉnh đến Tiếp giáp đường Võ Văn Kiệt)</v>
      </c>
      <c r="I13" s="79">
        <v>3900</v>
      </c>
      <c r="J13" s="79">
        <v>1200</v>
      </c>
      <c r="K13" s="78">
        <v>560</v>
      </c>
      <c r="L13" s="78"/>
      <c r="M13" s="78"/>
      <c r="N13" s="78"/>
      <c r="O13" s="321">
        <f t="shared" ref="O13:O47" si="6">ROUND(I13*AD13,-2)</f>
        <v>5600</v>
      </c>
      <c r="P13" s="321">
        <f>ROUND(J13*AE13,-2)</f>
        <v>1500</v>
      </c>
      <c r="Q13" s="321">
        <f>ROUND(K13*AF13,-1)</f>
        <v>630</v>
      </c>
      <c r="R13" s="321"/>
      <c r="S13" s="321"/>
      <c r="T13" s="321"/>
      <c r="U13" s="322">
        <f t="shared" si="0"/>
        <v>0.4358974358974359</v>
      </c>
      <c r="V13" s="322">
        <f t="shared" si="0"/>
        <v>0.25</v>
      </c>
      <c r="W13" s="322">
        <f t="shared" si="0"/>
        <v>0.125</v>
      </c>
      <c r="X13" s="323">
        <v>1.4</v>
      </c>
      <c r="Y13" s="323">
        <v>1.2</v>
      </c>
      <c r="Z13" s="323">
        <v>1.1000000000000001</v>
      </c>
      <c r="AA13" s="323"/>
      <c r="AB13" s="323"/>
      <c r="AC13" s="323"/>
      <c r="AD13" s="324">
        <f t="shared" si="1"/>
        <v>1.4401799999999998</v>
      </c>
      <c r="AE13" s="323">
        <f t="shared" si="1"/>
        <v>1.23444</v>
      </c>
      <c r="AF13" s="323">
        <f t="shared" si="1"/>
        <v>1.13157</v>
      </c>
      <c r="AG13" s="79">
        <v>2700</v>
      </c>
      <c r="AH13" s="78">
        <v>840</v>
      </c>
      <c r="AI13" s="78">
        <v>390</v>
      </c>
      <c r="AJ13" s="325">
        <f>ROUND(AG13/I13*O13,-2)</f>
        <v>3900</v>
      </c>
      <c r="AK13" s="325">
        <f>ROUND(AH13/J13*P13,-2)</f>
        <v>1100</v>
      </c>
      <c r="AL13" s="325">
        <f>ROUND(AI13/K13*Q13,-1)</f>
        <v>440</v>
      </c>
      <c r="AM13" s="325"/>
      <c r="AN13" s="325"/>
      <c r="AO13" s="325"/>
      <c r="AP13" s="322">
        <f>(AJ13-AG13)/AG13</f>
        <v>0.44444444444444442</v>
      </c>
      <c r="AQ13" s="322">
        <f>(AK13-AH13)/AH13</f>
        <v>0.30952380952380953</v>
      </c>
      <c r="AR13" s="322">
        <f t="shared" ref="AR13:AR70" si="7">(AL13-AI13)/AI13</f>
        <v>0.12820512820512819</v>
      </c>
      <c r="AS13" s="79">
        <v>2000</v>
      </c>
      <c r="AT13" s="78">
        <v>600</v>
      </c>
      <c r="AU13" s="78">
        <v>280</v>
      </c>
      <c r="AV13" s="326">
        <f t="shared" si="2"/>
        <v>2870</v>
      </c>
      <c r="AW13" s="326">
        <f t="shared" si="2"/>
        <v>750</v>
      </c>
      <c r="AX13" s="326">
        <f t="shared" si="2"/>
        <v>320</v>
      </c>
      <c r="AY13" s="327">
        <f t="shared" si="3"/>
        <v>0.435</v>
      </c>
      <c r="AZ13" s="327">
        <f t="shared" si="3"/>
        <v>0.25</v>
      </c>
      <c r="BA13" s="327">
        <f t="shared" si="3"/>
        <v>0.14285714285714285</v>
      </c>
      <c r="BB13" s="157" t="s">
        <v>797</v>
      </c>
      <c r="BC13" s="197"/>
      <c r="BD13" s="174" t="e">
        <f>COUNTIFS('[1]Thành Phố - HĐCN (2)'!J5:$J$1571,'[1]Bảng tổng ODT'!I12,'[1]Thành Phố - HĐCN (2)'!I5:$I$1571,"Đất ở tại đô thị")</f>
        <v>#VALUE!</v>
      </c>
      <c r="BE13" s="93" t="e">
        <f>COUNTIFS('[1]Thành Phố - HĐCN (2)'!J3:J1571,H13,'[1]Thành Phố - HĐCN (2)'!I3:I1571,"Đất ở tại đô thị",'[1]Thành Phố - HĐCN (2)'!M3:M1571,"&gt;"&amp;O13*0.9*1000,'[1]Thành Phố - HĐCN (2)'!M3:M1571,"&lt;"&amp;O13*1.2*1000)</f>
        <v>#VALUE!</v>
      </c>
      <c r="BF13" s="174" t="e">
        <f t="shared" ref="BF13:BF76" si="8">IF(27-BD13&gt;0,27-BD13,0)</f>
        <v>#VALUE!</v>
      </c>
      <c r="BG13" s="328">
        <f t="shared" si="4"/>
        <v>3</v>
      </c>
      <c r="BH13" s="329"/>
      <c r="BI13" s="292"/>
      <c r="BJ13" s="292"/>
    </row>
    <row r="14" spans="1:62" ht="27.75" customHeight="1">
      <c r="A14" s="623">
        <f>COUNT($O$12:O14)</f>
        <v>3</v>
      </c>
      <c r="B14" s="125"/>
      <c r="C14" s="125"/>
      <c r="D14" s="125"/>
      <c r="E14" s="275" t="s">
        <v>795</v>
      </c>
      <c r="F14" s="275" t="s">
        <v>799</v>
      </c>
      <c r="G14" s="275" t="s">
        <v>800</v>
      </c>
      <c r="H14" s="280" t="str">
        <f t="shared" si="5"/>
        <v>Đường 30 - 4 (từ Tiếp giáp đường Nguyễn Hữu Thọ đến Hết Bệnh viện Đa khoa tỉnh)</v>
      </c>
      <c r="I14" s="79">
        <v>5500</v>
      </c>
      <c r="J14" s="103"/>
      <c r="K14" s="103"/>
      <c r="L14" s="103"/>
      <c r="M14" s="103"/>
      <c r="N14" s="103"/>
      <c r="O14" s="321">
        <f t="shared" si="6"/>
        <v>7900</v>
      </c>
      <c r="P14" s="321"/>
      <c r="Q14" s="321"/>
      <c r="R14" s="321"/>
      <c r="S14" s="321"/>
      <c r="T14" s="321"/>
      <c r="U14" s="322">
        <f t="shared" si="0"/>
        <v>0.43636363636363634</v>
      </c>
      <c r="V14" s="322"/>
      <c r="W14" s="322"/>
      <c r="X14" s="323">
        <v>1.4</v>
      </c>
      <c r="Y14" s="323"/>
      <c r="Z14" s="323"/>
      <c r="AA14" s="323"/>
      <c r="AB14" s="323"/>
      <c r="AC14" s="323"/>
      <c r="AD14" s="324">
        <f t="shared" si="1"/>
        <v>1.4401799999999998</v>
      </c>
      <c r="AE14" s="323"/>
      <c r="AF14" s="323"/>
      <c r="AG14" s="79">
        <v>3900</v>
      </c>
      <c r="AH14" s="78"/>
      <c r="AI14" s="78"/>
      <c r="AJ14" s="325">
        <f t="shared" ref="AJ14:AJ27" si="9">ROUND(AG14/I14*O14,-2)</f>
        <v>5600</v>
      </c>
      <c r="AK14" s="331"/>
      <c r="AL14" s="331"/>
      <c r="AM14" s="331"/>
      <c r="AN14" s="331"/>
      <c r="AO14" s="331"/>
      <c r="AP14" s="322">
        <f t="shared" ref="AP14:AQ54" si="10">(AJ14-AG14)/AG14</f>
        <v>0.4358974358974359</v>
      </c>
      <c r="AQ14" s="322"/>
      <c r="AR14" s="322"/>
      <c r="AS14" s="79">
        <v>2800</v>
      </c>
      <c r="AT14" s="78"/>
      <c r="AU14" s="78"/>
      <c r="AV14" s="326">
        <f t="shared" si="2"/>
        <v>4020</v>
      </c>
      <c r="AW14" s="326"/>
      <c r="AX14" s="326"/>
      <c r="AY14" s="327">
        <f t="shared" si="3"/>
        <v>0.43571428571428572</v>
      </c>
      <c r="AZ14" s="327"/>
      <c r="BA14" s="327"/>
      <c r="BB14" s="157" t="s">
        <v>797</v>
      </c>
      <c r="BC14" s="197"/>
      <c r="BD14" s="174" t="e">
        <f>COUNTIFS('[1]Thành Phố - HĐCN (2)'!J6:$J$1571,'[1]Bảng tổng ODT'!I13,'[1]Thành Phố - HĐCN (2)'!I6:$I$1571,"Đất ở tại đô thị")</f>
        <v>#VALUE!</v>
      </c>
      <c r="BE14" s="93" t="e">
        <f>COUNTIFS('[1]Thành Phố - HĐCN (2)'!J4:J1572,H14,'[1]Thành Phố - HĐCN (2)'!I4:I1572,"Đất ở tại đô thị",'[1]Thành Phố - HĐCN (2)'!M4:M1572,"&gt;"&amp;O14*0.9*1000,'[1]Thành Phố - HĐCN (2)'!M4:M1572,"&lt;"&amp;O14*1.2*1000)</f>
        <v>#VALUE!</v>
      </c>
      <c r="BF14" s="174" t="e">
        <f t="shared" si="8"/>
        <v>#VALUE!</v>
      </c>
      <c r="BG14" s="328">
        <f t="shared" si="4"/>
        <v>1</v>
      </c>
      <c r="BH14" s="329"/>
      <c r="BI14" s="292"/>
      <c r="BJ14" s="292"/>
    </row>
    <row r="15" spans="1:62" ht="27.6" customHeight="1">
      <c r="A15" s="623">
        <f>COUNT($O$12:O15)</f>
        <v>4</v>
      </c>
      <c r="B15" s="125"/>
      <c r="C15" s="125"/>
      <c r="D15" s="125"/>
      <c r="E15" s="275" t="s">
        <v>801</v>
      </c>
      <c r="F15" s="275" t="s">
        <v>413</v>
      </c>
      <c r="G15" s="275" t="s">
        <v>796</v>
      </c>
      <c r="H15" s="280" t="str">
        <f t="shared" si="5"/>
        <v>Phố Trần Đăng Ninh (từ Tiếp giáp đường Trường Chinh đến Tiếp giáp đường Võ Văn Kiệt)</v>
      </c>
      <c r="I15" s="79">
        <v>1800</v>
      </c>
      <c r="J15" s="78">
        <v>660</v>
      </c>
      <c r="K15" s="78">
        <v>490</v>
      </c>
      <c r="L15" s="78"/>
      <c r="M15" s="78"/>
      <c r="N15" s="78"/>
      <c r="O15" s="321">
        <f t="shared" si="6"/>
        <v>2200</v>
      </c>
      <c r="P15" s="321">
        <f>ROUND(J15*AE15,-1)</f>
        <v>750</v>
      </c>
      <c r="Q15" s="321">
        <f>ROUND(K15*AF15,-1)</f>
        <v>530</v>
      </c>
      <c r="R15" s="321"/>
      <c r="S15" s="321"/>
      <c r="T15" s="321"/>
      <c r="U15" s="322">
        <f t="shared" si="0"/>
        <v>0.22222222222222221</v>
      </c>
      <c r="V15" s="322">
        <f>(P15-J15)/J15</f>
        <v>0.13636363636363635</v>
      </c>
      <c r="W15" s="322">
        <f>(Q15-K15)/K15</f>
        <v>8.1632653061224483E-2</v>
      </c>
      <c r="X15" s="323">
        <v>1.2</v>
      </c>
      <c r="Y15" s="323">
        <v>1.1000000000000001</v>
      </c>
      <c r="Z15" s="323">
        <v>1.05</v>
      </c>
      <c r="AA15" s="323"/>
      <c r="AB15" s="323"/>
      <c r="AC15" s="323"/>
      <c r="AD15" s="324">
        <f t="shared" si="1"/>
        <v>1.23444</v>
      </c>
      <c r="AE15" s="323">
        <f>Y15*(1+2.87%)</f>
        <v>1.13157</v>
      </c>
      <c r="AF15" s="323">
        <f>Z15*(1+2.87%)</f>
        <v>1.0801350000000001</v>
      </c>
      <c r="AG15" s="79">
        <v>1300</v>
      </c>
      <c r="AH15" s="78">
        <v>460</v>
      </c>
      <c r="AI15" s="78">
        <v>340</v>
      </c>
      <c r="AJ15" s="325">
        <f t="shared" si="9"/>
        <v>1600</v>
      </c>
      <c r="AK15" s="321">
        <f>ROUND(AH15/J15*P15,-1)</f>
        <v>520</v>
      </c>
      <c r="AL15" s="325">
        <f>ROUND(AI15/K15*Q15,-1)</f>
        <v>370</v>
      </c>
      <c r="AM15" s="325"/>
      <c r="AN15" s="325"/>
      <c r="AO15" s="325"/>
      <c r="AP15" s="322">
        <f t="shared" si="10"/>
        <v>0.23076923076923078</v>
      </c>
      <c r="AQ15" s="322">
        <f>(AK15-AH15)/AH15</f>
        <v>0.13043478260869565</v>
      </c>
      <c r="AR15" s="322">
        <f t="shared" si="7"/>
        <v>8.8235294117647065E-2</v>
      </c>
      <c r="AS15" s="78">
        <v>900</v>
      </c>
      <c r="AT15" s="78">
        <v>330</v>
      </c>
      <c r="AU15" s="78">
        <v>250</v>
      </c>
      <c r="AV15" s="326">
        <f t="shared" si="2"/>
        <v>1100</v>
      </c>
      <c r="AW15" s="326">
        <f>ROUND(AT15/J15*P15,-1)</f>
        <v>380</v>
      </c>
      <c r="AX15" s="326">
        <f>ROUND(AU15/K15*Q15,-1)</f>
        <v>270</v>
      </c>
      <c r="AY15" s="327">
        <f t="shared" si="3"/>
        <v>0.22222222222222221</v>
      </c>
      <c r="AZ15" s="327">
        <f>(AW15-AT15)/AT15</f>
        <v>0.15151515151515152</v>
      </c>
      <c r="BA15" s="327">
        <f>(AX15-AU15)/AU15</f>
        <v>0.08</v>
      </c>
      <c r="BB15" s="157" t="s">
        <v>797</v>
      </c>
      <c r="BC15" s="197"/>
      <c r="BD15" s="174" t="e">
        <f>COUNTIFS('[1]Thành Phố - HĐCN (2)'!J7:$J$1571,'[1]Bảng tổng ODT'!I14,'[1]Thành Phố - HĐCN (2)'!I7:$I$1571,"Đất ở tại đô thị")</f>
        <v>#VALUE!</v>
      </c>
      <c r="BE15" s="93" t="e">
        <f>COUNTIFS('[1]Thành Phố - HĐCN (2)'!J5:J1573,H15,'[1]Thành Phố - HĐCN (2)'!I5:I1573,"Đất ở tại đô thị",'[1]Thành Phố - HĐCN (2)'!M5:M1573,"&gt;"&amp;O15*0.9*1000,'[1]Thành Phố - HĐCN (2)'!M5:M1573,"&lt;"&amp;O15*1.2*1000)</f>
        <v>#VALUE!</v>
      </c>
      <c r="BF15" s="174" t="e">
        <f t="shared" si="8"/>
        <v>#VALUE!</v>
      </c>
      <c r="BG15" s="328">
        <f t="shared" si="4"/>
        <v>3</v>
      </c>
      <c r="BH15" s="329"/>
      <c r="BI15" s="292"/>
      <c r="BJ15" s="292"/>
    </row>
    <row r="16" spans="1:62" ht="31.5">
      <c r="A16" s="623">
        <f>COUNT($O$12:O16)</f>
        <v>5</v>
      </c>
      <c r="B16" s="125"/>
      <c r="C16" s="125"/>
      <c r="D16" s="125"/>
      <c r="E16" s="275" t="s">
        <v>802</v>
      </c>
      <c r="F16" s="275" t="s">
        <v>440</v>
      </c>
      <c r="G16" s="275" t="s">
        <v>796</v>
      </c>
      <c r="H16" s="280" t="str">
        <f t="shared" si="5"/>
        <v>Đường Trần Huy Liệu (từ Tiếp giáp đường 30-4 đến Tiếp giáp đường Võ Văn Kiệt)</v>
      </c>
      <c r="I16" s="79">
        <v>2000</v>
      </c>
      <c r="J16" s="103"/>
      <c r="K16" s="103"/>
      <c r="L16" s="103"/>
      <c r="M16" s="103"/>
      <c r="N16" s="103"/>
      <c r="O16" s="321">
        <f t="shared" si="6"/>
        <v>2600</v>
      </c>
      <c r="P16" s="321"/>
      <c r="Q16" s="321"/>
      <c r="R16" s="321"/>
      <c r="S16" s="321"/>
      <c r="T16" s="321"/>
      <c r="U16" s="322">
        <f t="shared" si="0"/>
        <v>0.3</v>
      </c>
      <c r="V16" s="322"/>
      <c r="W16" s="322"/>
      <c r="X16" s="323">
        <v>1.25</v>
      </c>
      <c r="Y16" s="323"/>
      <c r="Z16" s="323"/>
      <c r="AA16" s="323"/>
      <c r="AB16" s="323"/>
      <c r="AC16" s="323"/>
      <c r="AD16" s="324">
        <f t="shared" si="1"/>
        <v>1.2858749999999999</v>
      </c>
      <c r="AE16" s="323"/>
      <c r="AF16" s="323"/>
      <c r="AG16" s="79">
        <v>1400</v>
      </c>
      <c r="AH16" s="78"/>
      <c r="AI16" s="78"/>
      <c r="AJ16" s="325">
        <f t="shared" si="9"/>
        <v>1800</v>
      </c>
      <c r="AK16" s="331"/>
      <c r="AL16" s="331"/>
      <c r="AM16" s="331"/>
      <c r="AN16" s="331"/>
      <c r="AO16" s="331"/>
      <c r="AP16" s="322">
        <f t="shared" si="10"/>
        <v>0.2857142857142857</v>
      </c>
      <c r="AQ16" s="322"/>
      <c r="AR16" s="322"/>
      <c r="AS16" s="79">
        <v>1000</v>
      </c>
      <c r="AT16" s="78"/>
      <c r="AU16" s="78"/>
      <c r="AV16" s="326">
        <f t="shared" si="2"/>
        <v>1300</v>
      </c>
      <c r="AW16" s="326"/>
      <c r="AX16" s="326"/>
      <c r="AY16" s="327">
        <f t="shared" si="3"/>
        <v>0.3</v>
      </c>
      <c r="AZ16" s="327"/>
      <c r="BA16" s="327"/>
      <c r="BB16" s="157" t="s">
        <v>797</v>
      </c>
      <c r="BC16" s="197"/>
      <c r="BD16" s="174" t="e">
        <f>COUNTIFS('[1]Thành Phố - HĐCN (2)'!J8:$J$1571,'[1]Bảng tổng ODT'!I15,'[1]Thành Phố - HĐCN (2)'!I8:$I$1571,"Đất ở tại đô thị")</f>
        <v>#VALUE!</v>
      </c>
      <c r="BE16" s="93" t="e">
        <f>COUNTIFS('[1]Thành Phố - HĐCN (2)'!J6:J1574,H16,'[1]Thành Phố - HĐCN (2)'!I6:I1574,"Đất ở tại đô thị",'[1]Thành Phố - HĐCN (2)'!M6:M1574,"&gt;"&amp;O16*0.9*1000,'[1]Thành Phố - HĐCN (2)'!M6:M1574,"&lt;"&amp;O16*1.2*1000)</f>
        <v>#VALUE!</v>
      </c>
      <c r="BF16" s="174" t="e">
        <f t="shared" si="8"/>
        <v>#VALUE!</v>
      </c>
      <c r="BG16" s="328">
        <f t="shared" si="4"/>
        <v>1</v>
      </c>
      <c r="BH16" s="329"/>
      <c r="BI16" s="292"/>
      <c r="BJ16" s="292"/>
    </row>
    <row r="17" spans="1:62" ht="78.75">
      <c r="A17" s="623">
        <f>COUNT($O$12:O17)</f>
        <v>6</v>
      </c>
      <c r="B17" s="140"/>
      <c r="C17" s="140"/>
      <c r="D17" s="140"/>
      <c r="E17" s="275" t="s">
        <v>803</v>
      </c>
      <c r="F17" s="275" t="s">
        <v>440</v>
      </c>
      <c r="G17" s="277" t="s">
        <v>804</v>
      </c>
      <c r="H17" s="330" t="str">
        <f t="shared" si="5"/>
        <v>Phố Trần Đại Nghĩa (từ Tiếp giáp đường 30-4 đến Tiếp giáp đường Phạm Ngọc Thạch (Trường THCS Đông Phong))</v>
      </c>
      <c r="I17" s="79">
        <v>2000</v>
      </c>
      <c r="J17" s="103"/>
      <c r="K17" s="103"/>
      <c r="L17" s="103"/>
      <c r="M17" s="103"/>
      <c r="N17" s="103"/>
      <c r="O17" s="321">
        <f t="shared" si="6"/>
        <v>2600</v>
      </c>
      <c r="P17" s="321"/>
      <c r="Q17" s="321"/>
      <c r="R17" s="321"/>
      <c r="S17" s="321"/>
      <c r="T17" s="321"/>
      <c r="U17" s="322">
        <f t="shared" si="0"/>
        <v>0.3</v>
      </c>
      <c r="V17" s="322"/>
      <c r="W17" s="322"/>
      <c r="X17" s="323">
        <v>1.25</v>
      </c>
      <c r="Y17" s="323"/>
      <c r="Z17" s="323"/>
      <c r="AA17" s="323"/>
      <c r="AB17" s="323"/>
      <c r="AC17" s="323"/>
      <c r="AD17" s="324">
        <f t="shared" si="1"/>
        <v>1.2858749999999999</v>
      </c>
      <c r="AE17" s="323"/>
      <c r="AF17" s="323"/>
      <c r="AG17" s="79">
        <v>1400</v>
      </c>
      <c r="AH17" s="78"/>
      <c r="AI17" s="78"/>
      <c r="AJ17" s="325">
        <f t="shared" si="9"/>
        <v>1800</v>
      </c>
      <c r="AK17" s="331"/>
      <c r="AL17" s="331"/>
      <c r="AM17" s="331"/>
      <c r="AN17" s="331"/>
      <c r="AO17" s="331"/>
      <c r="AP17" s="322">
        <f t="shared" si="10"/>
        <v>0.2857142857142857</v>
      </c>
      <c r="AQ17" s="322"/>
      <c r="AR17" s="322"/>
      <c r="AS17" s="79">
        <v>1000</v>
      </c>
      <c r="AT17" s="78"/>
      <c r="AU17" s="78"/>
      <c r="AV17" s="326">
        <f t="shared" si="2"/>
        <v>1300</v>
      </c>
      <c r="AW17" s="326"/>
      <c r="AX17" s="326"/>
      <c r="AY17" s="327">
        <f t="shared" si="3"/>
        <v>0.3</v>
      </c>
      <c r="AZ17" s="327"/>
      <c r="BA17" s="327"/>
      <c r="BB17" s="157" t="s">
        <v>797</v>
      </c>
      <c r="BC17" s="197"/>
      <c r="BD17" s="174" t="e">
        <f>COUNTIFS('[1]Thành Phố - HĐCN (2)'!J9:$J$1571,'[1]Bảng tổng ODT'!I16,'[1]Thành Phố - HĐCN (2)'!I9:$I$1571,"Đất ở tại đô thị")</f>
        <v>#VALUE!</v>
      </c>
      <c r="BE17" s="93" t="e">
        <f>COUNTIFS('[1]Thành Phố - HĐCN (2)'!J7:J1575,H17,'[1]Thành Phố - HĐCN (2)'!I7:I1575,"Đất ở tại đô thị",'[1]Thành Phố - HĐCN (2)'!M7:M1575,"&gt;"&amp;O17*0.9*1000,'[1]Thành Phố - HĐCN (2)'!M7:M1575,"&lt;"&amp;O17*1.2*1000)</f>
        <v>#VALUE!</v>
      </c>
      <c r="BF17" s="174" t="e">
        <f t="shared" si="8"/>
        <v>#VALUE!</v>
      </c>
      <c r="BG17" s="328">
        <f t="shared" si="4"/>
        <v>1</v>
      </c>
      <c r="BH17" s="329"/>
      <c r="BI17" s="292"/>
      <c r="BJ17" s="292"/>
    </row>
    <row r="18" spans="1:62" ht="21.6" customHeight="1">
      <c r="A18" s="623">
        <f>COUNT($O$12:O18)</f>
        <v>7</v>
      </c>
      <c r="B18" s="332"/>
      <c r="C18" s="140"/>
      <c r="D18" s="140"/>
      <c r="E18" s="275" t="s">
        <v>526</v>
      </c>
      <c r="F18" s="275" t="s">
        <v>450</v>
      </c>
      <c r="G18" s="275" t="s">
        <v>413</v>
      </c>
      <c r="H18" s="280" t="str">
        <f t="shared" si="5"/>
        <v>Đường Nguyễn Hữu Thọ (từ Tiếp giáp đường Hoàng Văn Thái đến Tiếp giáp đường Trường Chinh)</v>
      </c>
      <c r="I18" s="79">
        <v>2500</v>
      </c>
      <c r="J18" s="78">
        <v>670</v>
      </c>
      <c r="K18" s="78">
        <v>490</v>
      </c>
      <c r="L18" s="78"/>
      <c r="M18" s="78"/>
      <c r="N18" s="78"/>
      <c r="O18" s="321">
        <f t="shared" si="6"/>
        <v>3300</v>
      </c>
      <c r="P18" s="321">
        <f>ROUND(J18*AE18,-1)</f>
        <v>760</v>
      </c>
      <c r="Q18" s="321">
        <f>ROUND(K18*AF18,-1)</f>
        <v>530</v>
      </c>
      <c r="R18" s="321"/>
      <c r="S18" s="321"/>
      <c r="T18" s="321"/>
      <c r="U18" s="322">
        <f t="shared" si="0"/>
        <v>0.32</v>
      </c>
      <c r="V18" s="322">
        <f t="shared" si="0"/>
        <v>0.13432835820895522</v>
      </c>
      <c r="W18" s="322">
        <f t="shared" si="0"/>
        <v>8.1632653061224483E-2</v>
      </c>
      <c r="X18" s="323">
        <v>1.3</v>
      </c>
      <c r="Y18" s="323">
        <v>1.1000000000000001</v>
      </c>
      <c r="Z18" s="323">
        <v>1.05</v>
      </c>
      <c r="AA18" s="323"/>
      <c r="AB18" s="323"/>
      <c r="AC18" s="323"/>
      <c r="AD18" s="324">
        <f t="shared" si="1"/>
        <v>1.33731</v>
      </c>
      <c r="AE18" s="323">
        <f t="shared" si="1"/>
        <v>1.13157</v>
      </c>
      <c r="AF18" s="323">
        <f t="shared" si="1"/>
        <v>1.0801350000000001</v>
      </c>
      <c r="AG18" s="79">
        <v>1800</v>
      </c>
      <c r="AH18" s="78">
        <v>470</v>
      </c>
      <c r="AI18" s="78">
        <v>340</v>
      </c>
      <c r="AJ18" s="325">
        <f t="shared" si="9"/>
        <v>2400</v>
      </c>
      <c r="AK18" s="321">
        <f>ROUND(AH18/J18*P18,-1)</f>
        <v>530</v>
      </c>
      <c r="AL18" s="325">
        <f>ROUND(AI18/K18*Q18,-1)</f>
        <v>370</v>
      </c>
      <c r="AM18" s="325"/>
      <c r="AN18" s="325"/>
      <c r="AO18" s="325"/>
      <c r="AP18" s="322">
        <f t="shared" si="10"/>
        <v>0.33333333333333331</v>
      </c>
      <c r="AQ18" s="322">
        <f>(AK18-AH18)/AH18</f>
        <v>0.1276595744680851</v>
      </c>
      <c r="AR18" s="322">
        <f t="shared" si="7"/>
        <v>8.8235294117647065E-2</v>
      </c>
      <c r="AS18" s="79">
        <v>1300</v>
      </c>
      <c r="AT18" s="78">
        <v>340</v>
      </c>
      <c r="AU18" s="78">
        <v>250</v>
      </c>
      <c r="AV18" s="326">
        <f t="shared" si="2"/>
        <v>1720</v>
      </c>
      <c r="AW18" s="326">
        <f t="shared" si="2"/>
        <v>390</v>
      </c>
      <c r="AX18" s="326">
        <f t="shared" si="2"/>
        <v>270</v>
      </c>
      <c r="AY18" s="327">
        <f t="shared" si="3"/>
        <v>0.32307692307692309</v>
      </c>
      <c r="AZ18" s="327">
        <f t="shared" si="3"/>
        <v>0.14705882352941177</v>
      </c>
      <c r="BA18" s="327">
        <f t="shared" si="3"/>
        <v>0.08</v>
      </c>
      <c r="BB18" s="157" t="s">
        <v>797</v>
      </c>
      <c r="BC18" s="197"/>
      <c r="BD18" s="174" t="e">
        <f>COUNTIFS('[1]Thành Phố - HĐCN (2)'!J10:$J$1571,'[1]Bảng tổng ODT'!I17,'[1]Thành Phố - HĐCN (2)'!I10:$I$1571,"Đất ở tại đô thị")</f>
        <v>#VALUE!</v>
      </c>
      <c r="BE18" s="93" t="e">
        <f>COUNTIFS('[1]Thành Phố - HĐCN (2)'!J8:J1576,H18,'[1]Thành Phố - HĐCN (2)'!I8:I1576,"Đất ở tại đô thị",'[1]Thành Phố - HĐCN (2)'!M8:M1576,"&gt;"&amp;O18*0.9*1000,'[1]Thành Phố - HĐCN (2)'!M8:M1576,"&lt;"&amp;O18*1.2*1000)</f>
        <v>#VALUE!</v>
      </c>
      <c r="BF18" s="174" t="e">
        <f t="shared" si="8"/>
        <v>#VALUE!</v>
      </c>
      <c r="BG18" s="328">
        <f t="shared" si="4"/>
        <v>3</v>
      </c>
      <c r="BH18" s="329"/>
      <c r="BI18" s="292"/>
      <c r="BJ18" s="292"/>
    </row>
    <row r="19" spans="1:62" ht="27.75" customHeight="1">
      <c r="A19" s="623">
        <f>COUNT($O$12:O19)</f>
        <v>8</v>
      </c>
      <c r="B19" s="125"/>
      <c r="C19" s="125"/>
      <c r="D19" s="125"/>
      <c r="E19" s="275" t="s">
        <v>527</v>
      </c>
      <c r="F19" s="275" t="s">
        <v>475</v>
      </c>
      <c r="G19" s="275" t="s">
        <v>799</v>
      </c>
      <c r="H19" s="280" t="str">
        <f t="shared" si="5"/>
        <v>Đường Điện Biên Phủ (từ Tiếp giáp đường Lò Văn Hặc đến Tiếp giáp đường Nguyễn Hữu Thọ)</v>
      </c>
      <c r="I19" s="79">
        <v>4500</v>
      </c>
      <c r="J19" s="79">
        <v>1200</v>
      </c>
      <c r="K19" s="78">
        <v>560</v>
      </c>
      <c r="L19" s="78"/>
      <c r="M19" s="78"/>
      <c r="N19" s="78"/>
      <c r="O19" s="321">
        <f t="shared" si="6"/>
        <v>6500</v>
      </c>
      <c r="P19" s="321">
        <f>ROUND(J19*AE19,-2)</f>
        <v>1400</v>
      </c>
      <c r="Q19" s="321">
        <f>ROUND(K19*AF19,-1)</f>
        <v>630</v>
      </c>
      <c r="R19" s="321"/>
      <c r="S19" s="321"/>
      <c r="T19" s="321"/>
      <c r="U19" s="322">
        <f t="shared" si="0"/>
        <v>0.44444444444444442</v>
      </c>
      <c r="V19" s="322">
        <f t="shared" si="0"/>
        <v>0.16666666666666666</v>
      </c>
      <c r="W19" s="322">
        <f t="shared" si="0"/>
        <v>0.125</v>
      </c>
      <c r="X19" s="323">
        <v>1.4</v>
      </c>
      <c r="Y19" s="323">
        <v>1.1499999999999999</v>
      </c>
      <c r="Z19" s="323">
        <v>1.1000000000000001</v>
      </c>
      <c r="AA19" s="323"/>
      <c r="AB19" s="323"/>
      <c r="AC19" s="323"/>
      <c r="AD19" s="324">
        <f t="shared" si="1"/>
        <v>1.4401799999999998</v>
      </c>
      <c r="AE19" s="323">
        <f t="shared" si="1"/>
        <v>1.1830049999999999</v>
      </c>
      <c r="AF19" s="323">
        <f t="shared" si="1"/>
        <v>1.13157</v>
      </c>
      <c r="AG19" s="79">
        <v>3200</v>
      </c>
      <c r="AH19" s="78">
        <v>840</v>
      </c>
      <c r="AI19" s="78">
        <v>390</v>
      </c>
      <c r="AJ19" s="325">
        <f t="shared" si="9"/>
        <v>4600</v>
      </c>
      <c r="AK19" s="325">
        <f>ROUND(AH19/J19*P19,-2)</f>
        <v>1000</v>
      </c>
      <c r="AL19" s="325">
        <f>ROUND(AI19/K19*Q19,-1)</f>
        <v>440</v>
      </c>
      <c r="AM19" s="325"/>
      <c r="AN19" s="325"/>
      <c r="AO19" s="325"/>
      <c r="AP19" s="322">
        <f t="shared" si="10"/>
        <v>0.4375</v>
      </c>
      <c r="AQ19" s="322">
        <f>(AK19-AH19)/AH19</f>
        <v>0.19047619047619047</v>
      </c>
      <c r="AR19" s="322">
        <f t="shared" si="7"/>
        <v>0.12820512820512819</v>
      </c>
      <c r="AS19" s="79">
        <v>2300</v>
      </c>
      <c r="AT19" s="78">
        <v>600</v>
      </c>
      <c r="AU19" s="78">
        <v>280</v>
      </c>
      <c r="AV19" s="326">
        <f t="shared" si="2"/>
        <v>3320</v>
      </c>
      <c r="AW19" s="326">
        <f t="shared" si="2"/>
        <v>700</v>
      </c>
      <c r="AX19" s="326">
        <f t="shared" si="2"/>
        <v>320</v>
      </c>
      <c r="AY19" s="327">
        <f t="shared" si="3"/>
        <v>0.44347826086956521</v>
      </c>
      <c r="AZ19" s="327">
        <f t="shared" si="3"/>
        <v>0.16666666666666666</v>
      </c>
      <c r="BA19" s="327">
        <f t="shared" si="3"/>
        <v>0.14285714285714285</v>
      </c>
      <c r="BB19" s="157" t="s">
        <v>797</v>
      </c>
      <c r="BC19" s="197"/>
      <c r="BD19" s="174" t="e">
        <f>COUNTIFS('[1]Thành Phố - HĐCN (2)'!J11:$J$1571,'[1]Bảng tổng ODT'!I18,'[1]Thành Phố - HĐCN (2)'!I11:$I$1571,"Đất ở tại đô thị")</f>
        <v>#VALUE!</v>
      </c>
      <c r="BE19" s="93" t="e">
        <f>COUNTIFS('[1]Thành Phố - HĐCN (2)'!J9:J1577,H19,'[1]Thành Phố - HĐCN (2)'!I9:I1577,"Đất ở tại đô thị",'[1]Thành Phố - HĐCN (2)'!M9:M1577,"&gt;"&amp;O19*0.9*1000,'[1]Thành Phố - HĐCN (2)'!M9:M1577,"&lt;"&amp;O19*1.2*1000)</f>
        <v>#VALUE!</v>
      </c>
      <c r="BF19" s="174" t="e">
        <f t="shared" si="8"/>
        <v>#VALUE!</v>
      </c>
      <c r="BG19" s="328">
        <f t="shared" si="4"/>
        <v>3</v>
      </c>
      <c r="BH19" s="329"/>
      <c r="BI19" s="292"/>
      <c r="BJ19" s="292"/>
    </row>
    <row r="20" spans="1:62" ht="27.75" customHeight="1">
      <c r="A20" s="623">
        <f>COUNT($O$12:O20)</f>
        <v>9</v>
      </c>
      <c r="B20" s="125"/>
      <c r="C20" s="125"/>
      <c r="D20" s="125"/>
      <c r="E20" s="275" t="s">
        <v>527</v>
      </c>
      <c r="F20" s="275" t="s">
        <v>805</v>
      </c>
      <c r="G20" s="275" t="s">
        <v>475</v>
      </c>
      <c r="H20" s="280" t="str">
        <f t="shared" si="5"/>
        <v>Đường Điện Biên Phủ (từ Tiếp giáp Đường Nguyễn Chí Thanh đến Tiếp giáp đường Lò Văn Hặc)</v>
      </c>
      <c r="I20" s="79">
        <v>3900</v>
      </c>
      <c r="J20" s="79">
        <v>1200</v>
      </c>
      <c r="K20" s="78">
        <v>560</v>
      </c>
      <c r="L20" s="78"/>
      <c r="M20" s="78"/>
      <c r="N20" s="78"/>
      <c r="O20" s="321">
        <f t="shared" si="6"/>
        <v>5400</v>
      </c>
      <c r="P20" s="321">
        <f>ROUND(J20*AE20,-2)</f>
        <v>1400</v>
      </c>
      <c r="Q20" s="321">
        <f>ROUND(K20*AF20,-1)</f>
        <v>600</v>
      </c>
      <c r="R20" s="321"/>
      <c r="S20" s="321"/>
      <c r="T20" s="321"/>
      <c r="U20" s="322">
        <f t="shared" si="0"/>
        <v>0.38461538461538464</v>
      </c>
      <c r="V20" s="322">
        <f t="shared" si="0"/>
        <v>0.16666666666666666</v>
      </c>
      <c r="W20" s="322">
        <f t="shared" si="0"/>
        <v>7.1428571428571425E-2</v>
      </c>
      <c r="X20" s="323">
        <v>1.35</v>
      </c>
      <c r="Y20" s="323">
        <v>1.1000000000000001</v>
      </c>
      <c r="Z20" s="323">
        <v>1.05</v>
      </c>
      <c r="AA20" s="323"/>
      <c r="AB20" s="323"/>
      <c r="AC20" s="323"/>
      <c r="AD20" s="324">
        <f t="shared" si="1"/>
        <v>1.3887450000000001</v>
      </c>
      <c r="AE20" s="323">
        <f t="shared" si="1"/>
        <v>1.13157</v>
      </c>
      <c r="AF20" s="323">
        <f t="shared" si="1"/>
        <v>1.0801350000000001</v>
      </c>
      <c r="AG20" s="79">
        <v>2700</v>
      </c>
      <c r="AH20" s="78">
        <v>840</v>
      </c>
      <c r="AI20" s="78">
        <v>390</v>
      </c>
      <c r="AJ20" s="325">
        <f t="shared" si="9"/>
        <v>3700</v>
      </c>
      <c r="AK20" s="325">
        <f>ROUND(AH20/J20*P20,-2)</f>
        <v>1000</v>
      </c>
      <c r="AL20" s="325">
        <f>ROUND(AI20/K20*Q20,-1)</f>
        <v>420</v>
      </c>
      <c r="AM20" s="325"/>
      <c r="AN20" s="325"/>
      <c r="AO20" s="325"/>
      <c r="AP20" s="322">
        <f t="shared" si="10"/>
        <v>0.37037037037037035</v>
      </c>
      <c r="AQ20" s="322">
        <f>(AK20-AH20)/AH20</f>
        <v>0.19047619047619047</v>
      </c>
      <c r="AR20" s="322">
        <f t="shared" si="7"/>
        <v>7.6923076923076927E-2</v>
      </c>
      <c r="AS20" s="79">
        <v>2000</v>
      </c>
      <c r="AT20" s="78">
        <v>600</v>
      </c>
      <c r="AU20" s="78">
        <v>280</v>
      </c>
      <c r="AV20" s="326">
        <f t="shared" si="2"/>
        <v>2770</v>
      </c>
      <c r="AW20" s="326">
        <f t="shared" si="2"/>
        <v>700</v>
      </c>
      <c r="AX20" s="326">
        <f t="shared" si="2"/>
        <v>300</v>
      </c>
      <c r="AY20" s="327">
        <f t="shared" si="3"/>
        <v>0.38500000000000001</v>
      </c>
      <c r="AZ20" s="327">
        <f t="shared" si="3"/>
        <v>0.16666666666666666</v>
      </c>
      <c r="BA20" s="327">
        <f t="shared" si="3"/>
        <v>7.1428571428571425E-2</v>
      </c>
      <c r="BB20" s="157" t="s">
        <v>797</v>
      </c>
      <c r="BC20" s="197"/>
      <c r="BD20" s="174" t="e">
        <f>COUNTIFS('[1]Thành Phố - HĐCN (2)'!J12:$J$1571,'[1]Bảng tổng ODT'!I19,'[1]Thành Phố - HĐCN (2)'!I12:$I$1571,"Đất ở tại đô thị")</f>
        <v>#VALUE!</v>
      </c>
      <c r="BE20" s="93" t="e">
        <f>COUNTIFS('[1]Thành Phố - HĐCN (2)'!J10:J1578,H20,'[1]Thành Phố - HĐCN (2)'!I10:I1578,"Đất ở tại đô thị",'[1]Thành Phố - HĐCN (2)'!M10:M1578,"&gt;"&amp;O20*0.9*1000,'[1]Thành Phố - HĐCN (2)'!M10:M1578,"&lt;"&amp;O20*1.2*1000)</f>
        <v>#VALUE!</v>
      </c>
      <c r="BF20" s="174" t="e">
        <f t="shared" si="8"/>
        <v>#VALUE!</v>
      </c>
      <c r="BG20" s="328">
        <f t="shared" si="4"/>
        <v>3</v>
      </c>
      <c r="BH20" s="329"/>
      <c r="BI20" s="292"/>
      <c r="BJ20" s="292"/>
    </row>
    <row r="21" spans="1:62" ht="47.25">
      <c r="A21" s="623">
        <f>COUNT($O$12:O21)</f>
        <v>10</v>
      </c>
      <c r="B21" s="125"/>
      <c r="C21" s="125"/>
      <c r="D21" s="125"/>
      <c r="E21" s="275" t="s">
        <v>806</v>
      </c>
      <c r="F21" s="275" t="s">
        <v>807</v>
      </c>
      <c r="G21" s="275" t="s">
        <v>808</v>
      </c>
      <c r="H21" s="280" t="str">
        <f t="shared" si="5"/>
        <v>Đại lộ Lê Lợi (từ Tiếp giáp đường Lê Duẩn đến Cuối đường đại lộ Lê Lợi (Giáp chân núi Nùng Nàng))</v>
      </c>
      <c r="I21" s="79">
        <v>4500</v>
      </c>
      <c r="J21" s="79">
        <v>1200</v>
      </c>
      <c r="K21" s="78">
        <v>560</v>
      </c>
      <c r="L21" s="78"/>
      <c r="M21" s="78"/>
      <c r="N21" s="78"/>
      <c r="O21" s="321">
        <f t="shared" si="6"/>
        <v>6500</v>
      </c>
      <c r="P21" s="321">
        <f>ROUND(J21*AE21,-2)</f>
        <v>1400</v>
      </c>
      <c r="Q21" s="321">
        <f>ROUND(K21*AF21,-1)</f>
        <v>630</v>
      </c>
      <c r="R21" s="321"/>
      <c r="S21" s="321"/>
      <c r="T21" s="321"/>
      <c r="U21" s="322">
        <f t="shared" si="0"/>
        <v>0.44444444444444442</v>
      </c>
      <c r="V21" s="322">
        <f t="shared" si="0"/>
        <v>0.16666666666666666</v>
      </c>
      <c r="W21" s="322">
        <f t="shared" si="0"/>
        <v>0.125</v>
      </c>
      <c r="X21" s="323">
        <v>1.4</v>
      </c>
      <c r="Y21" s="323">
        <v>1.1499999999999999</v>
      </c>
      <c r="Z21" s="323">
        <v>1.1000000000000001</v>
      </c>
      <c r="AA21" s="323"/>
      <c r="AB21" s="323"/>
      <c r="AC21" s="323"/>
      <c r="AD21" s="324">
        <f t="shared" si="1"/>
        <v>1.4401799999999998</v>
      </c>
      <c r="AE21" s="323">
        <f t="shared" si="1"/>
        <v>1.1830049999999999</v>
      </c>
      <c r="AF21" s="323">
        <f t="shared" si="1"/>
        <v>1.13157</v>
      </c>
      <c r="AG21" s="79">
        <v>3200</v>
      </c>
      <c r="AH21" s="78">
        <v>840</v>
      </c>
      <c r="AI21" s="78">
        <v>390</v>
      </c>
      <c r="AJ21" s="325">
        <f t="shared" si="9"/>
        <v>4600</v>
      </c>
      <c r="AK21" s="325">
        <f>ROUND(AH21/J21*P21,-2)</f>
        <v>1000</v>
      </c>
      <c r="AL21" s="325">
        <f>ROUND(AI21/K21*Q21,-1)</f>
        <v>440</v>
      </c>
      <c r="AM21" s="325"/>
      <c r="AN21" s="325"/>
      <c r="AO21" s="325"/>
      <c r="AP21" s="322">
        <f t="shared" si="10"/>
        <v>0.4375</v>
      </c>
      <c r="AQ21" s="322">
        <f>(AK21-AH21)/AH21</f>
        <v>0.19047619047619047</v>
      </c>
      <c r="AR21" s="322">
        <f t="shared" si="7"/>
        <v>0.12820512820512819</v>
      </c>
      <c r="AS21" s="79">
        <v>2300</v>
      </c>
      <c r="AT21" s="78">
        <v>600</v>
      </c>
      <c r="AU21" s="78">
        <v>280</v>
      </c>
      <c r="AV21" s="326">
        <f t="shared" si="2"/>
        <v>3320</v>
      </c>
      <c r="AW21" s="326">
        <f t="shared" si="2"/>
        <v>700</v>
      </c>
      <c r="AX21" s="326">
        <f t="shared" si="2"/>
        <v>320</v>
      </c>
      <c r="AY21" s="327">
        <f t="shared" si="3"/>
        <v>0.44347826086956521</v>
      </c>
      <c r="AZ21" s="327">
        <f t="shared" si="3"/>
        <v>0.16666666666666666</v>
      </c>
      <c r="BA21" s="327">
        <f t="shared" si="3"/>
        <v>0.14285714285714285</v>
      </c>
      <c r="BB21" s="157" t="s">
        <v>797</v>
      </c>
      <c r="BC21" s="197"/>
      <c r="BD21" s="174" t="e">
        <f>COUNTIFS('[1]Thành Phố - HĐCN (2)'!J13:$J$1571,'[1]Bảng tổng ODT'!I20,'[1]Thành Phố - HĐCN (2)'!I13:$I$1571,"Đất ở tại đô thị")</f>
        <v>#VALUE!</v>
      </c>
      <c r="BE21" s="93" t="e">
        <f>COUNTIFS('[1]Thành Phố - HĐCN (2)'!J11:J1579,H21,'[1]Thành Phố - HĐCN (2)'!I11:I1579,"Đất ở tại đô thị",'[1]Thành Phố - HĐCN (2)'!M11:M1579,"&gt;"&amp;O21*0.9*1000,'[1]Thành Phố - HĐCN (2)'!M11:M1579,"&lt;"&amp;O21*1.2*1000)</f>
        <v>#VALUE!</v>
      </c>
      <c r="BF21" s="174" t="e">
        <f t="shared" si="8"/>
        <v>#VALUE!</v>
      </c>
      <c r="BG21" s="328">
        <f t="shared" si="4"/>
        <v>3</v>
      </c>
      <c r="BH21" s="329"/>
      <c r="BI21" s="292"/>
      <c r="BJ21" s="292"/>
    </row>
    <row r="22" spans="1:62" ht="47.25">
      <c r="A22" s="623">
        <f>COUNT($O$12:O22)</f>
        <v>11</v>
      </c>
      <c r="B22" s="125"/>
      <c r="C22" s="125"/>
      <c r="D22" s="125"/>
      <c r="E22" s="275" t="s">
        <v>809</v>
      </c>
      <c r="F22" s="277" t="s">
        <v>810</v>
      </c>
      <c r="G22" s="275" t="s">
        <v>498</v>
      </c>
      <c r="H22" s="330" t="str">
        <f t="shared" si="5"/>
        <v>Đường Hoàng Hoa Thám (từ Phố Yên Thế đến Tiếp giáp đường Điện Biên Phủ)</v>
      </c>
      <c r="I22" s="79">
        <v>1800</v>
      </c>
      <c r="J22" s="103"/>
      <c r="K22" s="103"/>
      <c r="L22" s="103"/>
      <c r="M22" s="103"/>
      <c r="N22" s="103"/>
      <c r="O22" s="321">
        <f t="shared" si="6"/>
        <v>2200</v>
      </c>
      <c r="P22" s="321"/>
      <c r="Q22" s="321"/>
      <c r="R22" s="321"/>
      <c r="S22" s="321"/>
      <c r="T22" s="321"/>
      <c r="U22" s="322">
        <f t="shared" si="0"/>
        <v>0.22222222222222221</v>
      </c>
      <c r="V22" s="322"/>
      <c r="W22" s="322"/>
      <c r="X22" s="323">
        <v>1.2</v>
      </c>
      <c r="Y22" s="323"/>
      <c r="Z22" s="323"/>
      <c r="AA22" s="323"/>
      <c r="AB22" s="323"/>
      <c r="AC22" s="323"/>
      <c r="AD22" s="324">
        <f t="shared" si="1"/>
        <v>1.23444</v>
      </c>
      <c r="AE22" s="323"/>
      <c r="AF22" s="323"/>
      <c r="AG22" s="79">
        <v>1300</v>
      </c>
      <c r="AH22" s="78"/>
      <c r="AI22" s="78"/>
      <c r="AJ22" s="325">
        <f t="shared" si="9"/>
        <v>1600</v>
      </c>
      <c r="AK22" s="331"/>
      <c r="AL22" s="331"/>
      <c r="AM22" s="331"/>
      <c r="AN22" s="331"/>
      <c r="AO22" s="331"/>
      <c r="AP22" s="322">
        <f t="shared" si="10"/>
        <v>0.23076923076923078</v>
      </c>
      <c r="AQ22" s="322"/>
      <c r="AR22" s="322"/>
      <c r="AS22" s="78">
        <v>900</v>
      </c>
      <c r="AT22" s="78"/>
      <c r="AU22" s="78"/>
      <c r="AV22" s="326">
        <f t="shared" si="2"/>
        <v>1100</v>
      </c>
      <c r="AW22" s="326"/>
      <c r="AX22" s="326"/>
      <c r="AY22" s="327">
        <f t="shared" si="3"/>
        <v>0.22222222222222221</v>
      </c>
      <c r="AZ22" s="327"/>
      <c r="BA22" s="327"/>
      <c r="BB22" s="157" t="s">
        <v>797</v>
      </c>
      <c r="BC22" s="197"/>
      <c r="BD22" s="174" t="e">
        <f>COUNTIFS('[1]Thành Phố - HĐCN (2)'!J14:$J$1571,'[1]Bảng tổng ODT'!I21,'[1]Thành Phố - HĐCN (2)'!I14:$I$1571,"Đất ở tại đô thị")</f>
        <v>#VALUE!</v>
      </c>
      <c r="BE22" s="93" t="e">
        <f>COUNTIFS('[1]Thành Phố - HĐCN (2)'!J12:J1580,H22,'[1]Thành Phố - HĐCN (2)'!I12:I1580,"Đất ở tại đô thị",'[1]Thành Phố - HĐCN (2)'!M12:M1580,"&gt;"&amp;O22*0.9*1000,'[1]Thành Phố - HĐCN (2)'!M12:M1580,"&lt;"&amp;O22*1.2*1000)</f>
        <v>#VALUE!</v>
      </c>
      <c r="BF22" s="174" t="e">
        <f t="shared" si="8"/>
        <v>#VALUE!</v>
      </c>
      <c r="BG22" s="328">
        <f t="shared" si="4"/>
        <v>1</v>
      </c>
      <c r="BH22" s="329"/>
      <c r="BI22" s="292"/>
      <c r="BJ22" s="292"/>
    </row>
    <row r="23" spans="1:62" ht="27.75" customHeight="1">
      <c r="A23" s="623">
        <f>COUNT($O$12:O23)</f>
        <v>12</v>
      </c>
      <c r="B23" s="125"/>
      <c r="C23" s="125"/>
      <c r="D23" s="125"/>
      <c r="E23" s="275" t="s">
        <v>809</v>
      </c>
      <c r="F23" s="275" t="s">
        <v>498</v>
      </c>
      <c r="G23" s="275" t="s">
        <v>152</v>
      </c>
      <c r="H23" s="330" t="str">
        <f t="shared" si="5"/>
        <v>Đường Hoàng Hoa Thám (từ Tiếp giáp đường Điện Biên Phủ đến Tiếp giáp đường Trần Phú)</v>
      </c>
      <c r="I23" s="79">
        <v>2000</v>
      </c>
      <c r="J23" s="78">
        <v>650</v>
      </c>
      <c r="K23" s="78">
        <v>480</v>
      </c>
      <c r="L23" s="78"/>
      <c r="M23" s="78"/>
      <c r="N23" s="78"/>
      <c r="O23" s="321">
        <f t="shared" si="6"/>
        <v>2600</v>
      </c>
      <c r="P23" s="321">
        <f>ROUND(J23*AE23,-1)</f>
        <v>740</v>
      </c>
      <c r="Q23" s="321">
        <f>ROUND(K23*AF23,-1)</f>
        <v>520</v>
      </c>
      <c r="R23" s="321"/>
      <c r="S23" s="321"/>
      <c r="T23" s="321"/>
      <c r="U23" s="322">
        <f t="shared" si="0"/>
        <v>0.3</v>
      </c>
      <c r="V23" s="322">
        <f t="shared" si="0"/>
        <v>0.13846153846153847</v>
      </c>
      <c r="W23" s="322">
        <f t="shared" si="0"/>
        <v>8.3333333333333329E-2</v>
      </c>
      <c r="X23" s="323">
        <v>1.25</v>
      </c>
      <c r="Y23" s="323">
        <v>1.1000000000000001</v>
      </c>
      <c r="Z23" s="323">
        <v>1.05</v>
      </c>
      <c r="AA23" s="323"/>
      <c r="AB23" s="323"/>
      <c r="AC23" s="323"/>
      <c r="AD23" s="324">
        <f t="shared" si="1"/>
        <v>1.2858749999999999</v>
      </c>
      <c r="AE23" s="323">
        <f t="shared" si="1"/>
        <v>1.13157</v>
      </c>
      <c r="AF23" s="323">
        <f t="shared" si="1"/>
        <v>1.0801350000000001</v>
      </c>
      <c r="AG23" s="79">
        <v>1400</v>
      </c>
      <c r="AH23" s="78">
        <v>460</v>
      </c>
      <c r="AI23" s="78">
        <v>340</v>
      </c>
      <c r="AJ23" s="325">
        <f t="shared" si="9"/>
        <v>1800</v>
      </c>
      <c r="AK23" s="321">
        <f>ROUND(AH23/J23*P23,-1)</f>
        <v>520</v>
      </c>
      <c r="AL23" s="325">
        <f>ROUND(AI23/K23*Q23,-1)</f>
        <v>370</v>
      </c>
      <c r="AM23" s="325"/>
      <c r="AN23" s="325"/>
      <c r="AO23" s="325"/>
      <c r="AP23" s="322">
        <f t="shared" si="10"/>
        <v>0.2857142857142857</v>
      </c>
      <c r="AQ23" s="322">
        <f t="shared" si="10"/>
        <v>0.13043478260869565</v>
      </c>
      <c r="AR23" s="322">
        <f t="shared" si="7"/>
        <v>8.8235294117647065E-2</v>
      </c>
      <c r="AS23" s="79">
        <v>1000</v>
      </c>
      <c r="AT23" s="78">
        <v>330</v>
      </c>
      <c r="AU23" s="78">
        <v>240</v>
      </c>
      <c r="AV23" s="326">
        <f t="shared" si="2"/>
        <v>1300</v>
      </c>
      <c r="AW23" s="326">
        <f t="shared" si="2"/>
        <v>380</v>
      </c>
      <c r="AX23" s="326">
        <f t="shared" si="2"/>
        <v>260</v>
      </c>
      <c r="AY23" s="327">
        <f t="shared" si="3"/>
        <v>0.3</v>
      </c>
      <c r="AZ23" s="327">
        <f t="shared" si="3"/>
        <v>0.15151515151515152</v>
      </c>
      <c r="BA23" s="327">
        <f t="shared" si="3"/>
        <v>8.3333333333333329E-2</v>
      </c>
      <c r="BB23" s="157" t="s">
        <v>797</v>
      </c>
      <c r="BC23" s="197"/>
      <c r="BD23" s="174" t="e">
        <f>COUNTIFS('[1]Thành Phố - HĐCN (2)'!J15:$J$1571,'[1]Bảng tổng ODT'!I22,'[1]Thành Phố - HĐCN (2)'!I15:$I$1571,"Đất ở tại đô thị")</f>
        <v>#VALUE!</v>
      </c>
      <c r="BE23" s="93" t="e">
        <f>COUNTIFS('[1]Thành Phố - HĐCN (2)'!J13:J1581,H23,'[1]Thành Phố - HĐCN (2)'!I13:I1581,"Đất ở tại đô thị",'[1]Thành Phố - HĐCN (2)'!M13:M1581,"&gt;"&amp;O23*0.9*1000,'[1]Thành Phố - HĐCN (2)'!M13:M1581,"&lt;"&amp;O23*1.2*1000)</f>
        <v>#VALUE!</v>
      </c>
      <c r="BF23" s="174" t="e">
        <f t="shared" si="8"/>
        <v>#VALUE!</v>
      </c>
      <c r="BG23" s="328">
        <f t="shared" si="4"/>
        <v>3</v>
      </c>
      <c r="BH23" s="329"/>
      <c r="BI23" s="292"/>
      <c r="BJ23" s="292"/>
    </row>
    <row r="24" spans="1:62" ht="27.75" customHeight="1">
      <c r="A24" s="623">
        <f>COUNT($O$12:O24)</f>
        <v>13</v>
      </c>
      <c r="B24" s="125"/>
      <c r="C24" s="125"/>
      <c r="D24" s="125"/>
      <c r="E24" s="275" t="s">
        <v>811</v>
      </c>
      <c r="F24" s="275" t="s">
        <v>807</v>
      </c>
      <c r="G24" s="277" t="s">
        <v>812</v>
      </c>
      <c r="H24" s="280" t="str">
        <f t="shared" si="5"/>
        <v>Đường Nguyễn Chí Thanh (từ Tiếp giáp đường Lê Duẩn đến Tiếp giáp đường 19-8 và đường Điện Biên Phủ)</v>
      </c>
      <c r="I24" s="79">
        <v>2500</v>
      </c>
      <c r="J24" s="78">
        <v>760</v>
      </c>
      <c r="K24" s="78">
        <v>490</v>
      </c>
      <c r="L24" s="78"/>
      <c r="M24" s="78"/>
      <c r="N24" s="78"/>
      <c r="O24" s="321">
        <f t="shared" si="6"/>
        <v>3300</v>
      </c>
      <c r="P24" s="321">
        <f>ROUND(J24*AE24,-1)</f>
        <v>860</v>
      </c>
      <c r="Q24" s="321">
        <f>ROUND(K24*AF24,-1)</f>
        <v>530</v>
      </c>
      <c r="R24" s="321"/>
      <c r="S24" s="321"/>
      <c r="T24" s="321"/>
      <c r="U24" s="322">
        <f t="shared" si="0"/>
        <v>0.32</v>
      </c>
      <c r="V24" s="322">
        <f t="shared" si="0"/>
        <v>0.13157894736842105</v>
      </c>
      <c r="W24" s="322">
        <f t="shared" si="0"/>
        <v>8.1632653061224483E-2</v>
      </c>
      <c r="X24" s="323">
        <v>1.3</v>
      </c>
      <c r="Y24" s="323">
        <v>1.1000000000000001</v>
      </c>
      <c r="Z24" s="323">
        <v>1.05</v>
      </c>
      <c r="AA24" s="323"/>
      <c r="AB24" s="323"/>
      <c r="AC24" s="323"/>
      <c r="AD24" s="324">
        <f t="shared" si="1"/>
        <v>1.33731</v>
      </c>
      <c r="AE24" s="323">
        <f t="shared" si="1"/>
        <v>1.13157</v>
      </c>
      <c r="AF24" s="323">
        <f t="shared" si="1"/>
        <v>1.0801350000000001</v>
      </c>
      <c r="AG24" s="79">
        <v>1800</v>
      </c>
      <c r="AH24" s="78">
        <v>530</v>
      </c>
      <c r="AI24" s="78">
        <v>340</v>
      </c>
      <c r="AJ24" s="325">
        <f t="shared" si="9"/>
        <v>2400</v>
      </c>
      <c r="AK24" s="321">
        <f>ROUND(AH24/J24*P24,-1)</f>
        <v>600</v>
      </c>
      <c r="AL24" s="325">
        <f>ROUND(AI24/K24*Q24,-1)</f>
        <v>370</v>
      </c>
      <c r="AM24" s="325"/>
      <c r="AN24" s="325"/>
      <c r="AO24" s="325"/>
      <c r="AP24" s="322">
        <f t="shared" si="10"/>
        <v>0.33333333333333331</v>
      </c>
      <c r="AQ24" s="322">
        <f t="shared" si="10"/>
        <v>0.13207547169811321</v>
      </c>
      <c r="AR24" s="322">
        <f t="shared" si="7"/>
        <v>8.8235294117647065E-2</v>
      </c>
      <c r="AS24" s="79">
        <v>1300</v>
      </c>
      <c r="AT24" s="78">
        <v>380</v>
      </c>
      <c r="AU24" s="78">
        <v>250</v>
      </c>
      <c r="AV24" s="326">
        <f t="shared" si="2"/>
        <v>1720</v>
      </c>
      <c r="AW24" s="326">
        <f t="shared" si="2"/>
        <v>430</v>
      </c>
      <c r="AX24" s="326">
        <f t="shared" si="2"/>
        <v>270</v>
      </c>
      <c r="AY24" s="327">
        <f t="shared" si="3"/>
        <v>0.32307692307692309</v>
      </c>
      <c r="AZ24" s="327">
        <f t="shared" si="3"/>
        <v>0.13157894736842105</v>
      </c>
      <c r="BA24" s="327">
        <f t="shared" si="3"/>
        <v>0.08</v>
      </c>
      <c r="BB24" s="157" t="s">
        <v>797</v>
      </c>
      <c r="BC24" s="197"/>
      <c r="BD24" s="174" t="e">
        <f>COUNTIFS('[1]Thành Phố - HĐCN (2)'!J16:$J$1571,'[1]Bảng tổng ODT'!I23,'[1]Thành Phố - HĐCN (2)'!I16:$I$1571,"Đất ở tại đô thị")</f>
        <v>#VALUE!</v>
      </c>
      <c r="BE24" s="93" t="e">
        <f>COUNTIFS('[1]Thành Phố - HĐCN (2)'!J14:J1582,H24,'[1]Thành Phố - HĐCN (2)'!I14:I1582,"Đất ở tại đô thị",'[1]Thành Phố - HĐCN (2)'!M14:M1582,"&gt;"&amp;O24*0.9*1000,'[1]Thành Phố - HĐCN (2)'!M14:M1582,"&lt;"&amp;O24*1.2*1000)</f>
        <v>#VALUE!</v>
      </c>
      <c r="BF24" s="174" t="e">
        <f t="shared" si="8"/>
        <v>#VALUE!</v>
      </c>
      <c r="BG24" s="328">
        <f t="shared" si="4"/>
        <v>3</v>
      </c>
      <c r="BH24" s="329"/>
      <c r="BI24" s="292"/>
      <c r="BJ24" s="292"/>
    </row>
    <row r="25" spans="1:62" ht="31.5">
      <c r="A25" s="623">
        <f>COUNT($O$12:O25)</f>
        <v>14</v>
      </c>
      <c r="B25" s="125"/>
      <c r="C25" s="125"/>
      <c r="D25" s="125"/>
      <c r="E25" s="275" t="s">
        <v>813</v>
      </c>
      <c r="F25" s="275" t="s">
        <v>814</v>
      </c>
      <c r="G25" s="275" t="s">
        <v>495</v>
      </c>
      <c r="H25" s="280" t="str">
        <f t="shared" si="5"/>
        <v>Đường 19-8 (từ Tiếp giáp phố Chiêu Tấn đến Tiếp giáp đường Nguyễn Chí Thanh)</v>
      </c>
      <c r="I25" s="79">
        <v>3600</v>
      </c>
      <c r="J25" s="79">
        <v>1200</v>
      </c>
      <c r="K25" s="78">
        <v>560</v>
      </c>
      <c r="L25" s="78"/>
      <c r="M25" s="78"/>
      <c r="N25" s="78"/>
      <c r="O25" s="321">
        <f t="shared" si="6"/>
        <v>5000</v>
      </c>
      <c r="P25" s="321">
        <f>ROUND(J25*AE25,-2)</f>
        <v>1400</v>
      </c>
      <c r="Q25" s="321">
        <f t="shared" ref="Q25:Q35" si="11">ROUND(K25*AF25,-1)</f>
        <v>600</v>
      </c>
      <c r="R25" s="321"/>
      <c r="S25" s="321"/>
      <c r="T25" s="321"/>
      <c r="U25" s="322">
        <f t="shared" si="0"/>
        <v>0.3888888888888889</v>
      </c>
      <c r="V25" s="322">
        <f t="shared" si="0"/>
        <v>0.16666666666666666</v>
      </c>
      <c r="W25" s="322">
        <f t="shared" si="0"/>
        <v>7.1428571428571425E-2</v>
      </c>
      <c r="X25" s="323">
        <v>1.35</v>
      </c>
      <c r="Y25" s="323">
        <v>1.1499999999999999</v>
      </c>
      <c r="Z25" s="323">
        <v>1.05</v>
      </c>
      <c r="AA25" s="323"/>
      <c r="AB25" s="323"/>
      <c r="AC25" s="323"/>
      <c r="AD25" s="324">
        <f t="shared" si="1"/>
        <v>1.3887450000000001</v>
      </c>
      <c r="AE25" s="323">
        <f t="shared" si="1"/>
        <v>1.1830049999999999</v>
      </c>
      <c r="AF25" s="323">
        <f t="shared" si="1"/>
        <v>1.0801350000000001</v>
      </c>
      <c r="AG25" s="79">
        <v>2500</v>
      </c>
      <c r="AH25" s="78">
        <v>840</v>
      </c>
      <c r="AI25" s="78">
        <v>390</v>
      </c>
      <c r="AJ25" s="325">
        <f t="shared" si="9"/>
        <v>3500</v>
      </c>
      <c r="AK25" s="325">
        <f>ROUND(AH25/J25*P25,-2)</f>
        <v>1000</v>
      </c>
      <c r="AL25" s="325">
        <f t="shared" ref="AL25:AL35" si="12">ROUND(AI25/K25*Q25,-1)</f>
        <v>420</v>
      </c>
      <c r="AM25" s="325"/>
      <c r="AN25" s="325"/>
      <c r="AO25" s="325"/>
      <c r="AP25" s="322">
        <f t="shared" si="10"/>
        <v>0.4</v>
      </c>
      <c r="AQ25" s="322">
        <f t="shared" si="10"/>
        <v>0.19047619047619047</v>
      </c>
      <c r="AR25" s="322">
        <f t="shared" si="7"/>
        <v>7.6923076923076927E-2</v>
      </c>
      <c r="AS25" s="79">
        <v>1800</v>
      </c>
      <c r="AT25" s="78">
        <v>600</v>
      </c>
      <c r="AU25" s="78">
        <v>280</v>
      </c>
      <c r="AV25" s="326">
        <f t="shared" si="2"/>
        <v>2500</v>
      </c>
      <c r="AW25" s="326">
        <f t="shared" si="2"/>
        <v>700</v>
      </c>
      <c r="AX25" s="326">
        <f t="shared" si="2"/>
        <v>300</v>
      </c>
      <c r="AY25" s="327">
        <f t="shared" si="3"/>
        <v>0.3888888888888889</v>
      </c>
      <c r="AZ25" s="327">
        <f t="shared" si="3"/>
        <v>0.16666666666666666</v>
      </c>
      <c r="BA25" s="327">
        <f t="shared" si="3"/>
        <v>7.1428571428571425E-2</v>
      </c>
      <c r="BB25" s="157" t="s">
        <v>797</v>
      </c>
      <c r="BC25" s="197"/>
      <c r="BD25" s="174" t="e">
        <f>COUNTIFS('[1]Thành Phố - HĐCN (2)'!J17:$J$1571,'[1]Bảng tổng ODT'!I24,'[1]Thành Phố - HĐCN (2)'!I17:$I$1571,"Đất ở tại đô thị")</f>
        <v>#VALUE!</v>
      </c>
      <c r="BE25" s="93" t="e">
        <f>COUNTIFS('[1]Thành Phố - HĐCN (2)'!J15:J1583,H25,'[1]Thành Phố - HĐCN (2)'!I15:I1583,"Đất ở tại đô thị",'[1]Thành Phố - HĐCN (2)'!M15:M1583,"&gt;"&amp;O25*0.9*1000,'[1]Thành Phố - HĐCN (2)'!M15:M1583,"&lt;"&amp;O25*1.2*1000)</f>
        <v>#VALUE!</v>
      </c>
      <c r="BF25" s="174" t="e">
        <f t="shared" si="8"/>
        <v>#VALUE!</v>
      </c>
      <c r="BG25" s="328">
        <f t="shared" si="4"/>
        <v>3</v>
      </c>
      <c r="BH25" s="329"/>
      <c r="BI25" s="292"/>
      <c r="BJ25" s="292"/>
    </row>
    <row r="26" spans="1:62" ht="27.75" customHeight="1">
      <c r="A26" s="623">
        <f>COUNT($O$12:O26)</f>
        <v>15</v>
      </c>
      <c r="B26" s="125"/>
      <c r="C26" s="125"/>
      <c r="D26" s="125"/>
      <c r="E26" s="275" t="s">
        <v>813</v>
      </c>
      <c r="F26" s="275" t="s">
        <v>815</v>
      </c>
      <c r="G26" s="275" t="s">
        <v>814</v>
      </c>
      <c r="H26" s="280" t="str">
        <f t="shared" si="5"/>
        <v>Đường 19-8 (từ Tiếp giáp đường Bế Văn Đàn đến Tiếp giáp phố Chiêu Tấn)</v>
      </c>
      <c r="I26" s="79">
        <v>3300</v>
      </c>
      <c r="J26" s="79">
        <v>1200</v>
      </c>
      <c r="K26" s="78">
        <v>560</v>
      </c>
      <c r="L26" s="78"/>
      <c r="M26" s="78"/>
      <c r="N26" s="78"/>
      <c r="O26" s="321">
        <f t="shared" si="6"/>
        <v>4600</v>
      </c>
      <c r="P26" s="321">
        <f>ROUND(J26*AE26,-2)</f>
        <v>1400</v>
      </c>
      <c r="Q26" s="321">
        <f t="shared" si="11"/>
        <v>600</v>
      </c>
      <c r="R26" s="321"/>
      <c r="S26" s="321"/>
      <c r="T26" s="321"/>
      <c r="U26" s="322">
        <f t="shared" si="0"/>
        <v>0.39393939393939392</v>
      </c>
      <c r="V26" s="322">
        <f t="shared" si="0"/>
        <v>0.16666666666666666</v>
      </c>
      <c r="W26" s="322">
        <f t="shared" si="0"/>
        <v>7.1428571428571425E-2</v>
      </c>
      <c r="X26" s="323">
        <v>1.35</v>
      </c>
      <c r="Y26" s="323">
        <v>1.1499999999999999</v>
      </c>
      <c r="Z26" s="323">
        <v>1.05</v>
      </c>
      <c r="AA26" s="323"/>
      <c r="AB26" s="323"/>
      <c r="AC26" s="323"/>
      <c r="AD26" s="324">
        <f t="shared" si="1"/>
        <v>1.3887450000000001</v>
      </c>
      <c r="AE26" s="323">
        <f t="shared" si="1"/>
        <v>1.1830049999999999</v>
      </c>
      <c r="AF26" s="323">
        <f t="shared" si="1"/>
        <v>1.0801350000000001</v>
      </c>
      <c r="AG26" s="79">
        <v>2300</v>
      </c>
      <c r="AH26" s="78">
        <v>840</v>
      </c>
      <c r="AI26" s="78">
        <v>390</v>
      </c>
      <c r="AJ26" s="325">
        <f t="shared" si="9"/>
        <v>3200</v>
      </c>
      <c r="AK26" s="325">
        <f>ROUND(AH26/J26*P26,-2)</f>
        <v>1000</v>
      </c>
      <c r="AL26" s="325">
        <f t="shared" si="12"/>
        <v>420</v>
      </c>
      <c r="AM26" s="325"/>
      <c r="AN26" s="325"/>
      <c r="AO26" s="325"/>
      <c r="AP26" s="322">
        <f t="shared" si="10"/>
        <v>0.39130434782608697</v>
      </c>
      <c r="AQ26" s="322">
        <f t="shared" si="10"/>
        <v>0.19047619047619047</v>
      </c>
      <c r="AR26" s="322">
        <f t="shared" si="7"/>
        <v>7.6923076923076927E-2</v>
      </c>
      <c r="AS26" s="79">
        <v>1700</v>
      </c>
      <c r="AT26" s="78">
        <v>600</v>
      </c>
      <c r="AU26" s="78">
        <v>280</v>
      </c>
      <c r="AV26" s="326">
        <f t="shared" si="2"/>
        <v>2370</v>
      </c>
      <c r="AW26" s="326">
        <f t="shared" si="2"/>
        <v>700</v>
      </c>
      <c r="AX26" s="326">
        <f t="shared" si="2"/>
        <v>300</v>
      </c>
      <c r="AY26" s="327">
        <f t="shared" si="3"/>
        <v>0.39411764705882352</v>
      </c>
      <c r="AZ26" s="327">
        <f t="shared" si="3"/>
        <v>0.16666666666666666</v>
      </c>
      <c r="BA26" s="327">
        <f t="shared" si="3"/>
        <v>7.1428571428571425E-2</v>
      </c>
      <c r="BB26" s="157" t="s">
        <v>797</v>
      </c>
      <c r="BC26" s="197"/>
      <c r="BD26" s="174" t="e">
        <f>COUNTIFS('[1]Thành Phố - HĐCN (2)'!J18:$J$1571,'[1]Bảng tổng ODT'!I25,'[1]Thành Phố - HĐCN (2)'!I18:$I$1571,"Đất ở tại đô thị")</f>
        <v>#VALUE!</v>
      </c>
      <c r="BE26" s="93" t="e">
        <f>COUNTIFS('[1]Thành Phố - HĐCN (2)'!J16:J1584,H26,'[1]Thành Phố - HĐCN (2)'!I16:I1584,"Đất ở tại đô thị",'[1]Thành Phố - HĐCN (2)'!M16:M1584,"&gt;"&amp;O26*0.9*1000,'[1]Thành Phố - HĐCN (2)'!M16:M1584,"&lt;"&amp;O26*1.2*1000)</f>
        <v>#VALUE!</v>
      </c>
      <c r="BF26" s="174" t="e">
        <f t="shared" si="8"/>
        <v>#VALUE!</v>
      </c>
      <c r="BG26" s="328">
        <f t="shared" si="4"/>
        <v>3</v>
      </c>
      <c r="BH26" s="329"/>
      <c r="BI26" s="292"/>
      <c r="BJ26" s="292"/>
    </row>
    <row r="27" spans="1:62" ht="27.75" customHeight="1">
      <c r="A27" s="623">
        <f>COUNT($O$12:O27)</f>
        <v>16</v>
      </c>
      <c r="B27" s="125"/>
      <c r="C27" s="125"/>
      <c r="D27" s="125"/>
      <c r="E27" s="275" t="s">
        <v>544</v>
      </c>
      <c r="F27" s="275" t="s">
        <v>488</v>
      </c>
      <c r="G27" s="275" t="s">
        <v>545</v>
      </c>
      <c r="H27" s="280" t="str">
        <f t="shared" si="5"/>
        <v>Đường Bế Văn Đàn (từ Tiếp giáp đường Trần Hưng Đạo đến Tiếp giáp đường Võ Nguyên Giáp)</v>
      </c>
      <c r="I27" s="79">
        <v>2000</v>
      </c>
      <c r="J27" s="78">
        <v>670</v>
      </c>
      <c r="K27" s="78">
        <v>430</v>
      </c>
      <c r="L27" s="78"/>
      <c r="M27" s="78"/>
      <c r="N27" s="78"/>
      <c r="O27" s="321">
        <f t="shared" si="6"/>
        <v>2400</v>
      </c>
      <c r="P27" s="321">
        <f t="shared" ref="P27:P35" si="13">ROUND(J27*AE27,-1)</f>
        <v>760</v>
      </c>
      <c r="Q27" s="321">
        <f t="shared" si="11"/>
        <v>460</v>
      </c>
      <c r="R27" s="321"/>
      <c r="S27" s="321"/>
      <c r="T27" s="321"/>
      <c r="U27" s="322">
        <f t="shared" si="0"/>
        <v>0.2</v>
      </c>
      <c r="V27" s="322">
        <f t="shared" si="0"/>
        <v>0.13432835820895522</v>
      </c>
      <c r="W27" s="322">
        <f t="shared" si="0"/>
        <v>6.9767441860465115E-2</v>
      </c>
      <c r="X27" s="323">
        <v>1.1499999999999999</v>
      </c>
      <c r="Y27" s="323">
        <v>1.1000000000000001</v>
      </c>
      <c r="Z27" s="323">
        <v>1.05</v>
      </c>
      <c r="AA27" s="323"/>
      <c r="AB27" s="323"/>
      <c r="AC27" s="323"/>
      <c r="AD27" s="324">
        <f t="shared" si="1"/>
        <v>1.1830049999999999</v>
      </c>
      <c r="AE27" s="323">
        <f t="shared" si="1"/>
        <v>1.13157</v>
      </c>
      <c r="AF27" s="323">
        <f t="shared" si="1"/>
        <v>1.0801350000000001</v>
      </c>
      <c r="AG27" s="79">
        <v>1400</v>
      </c>
      <c r="AH27" s="78">
        <v>470</v>
      </c>
      <c r="AI27" s="78">
        <v>300</v>
      </c>
      <c r="AJ27" s="325">
        <f t="shared" si="9"/>
        <v>1700</v>
      </c>
      <c r="AK27" s="321">
        <f t="shared" ref="AK27:AK35" si="14">ROUND(AH27/J27*P27,-1)</f>
        <v>530</v>
      </c>
      <c r="AL27" s="325">
        <f t="shared" si="12"/>
        <v>320</v>
      </c>
      <c r="AM27" s="325"/>
      <c r="AN27" s="325"/>
      <c r="AO27" s="325"/>
      <c r="AP27" s="322">
        <f t="shared" si="10"/>
        <v>0.21428571428571427</v>
      </c>
      <c r="AQ27" s="322">
        <f t="shared" si="10"/>
        <v>0.1276595744680851</v>
      </c>
      <c r="AR27" s="322">
        <f t="shared" si="7"/>
        <v>6.6666666666666666E-2</v>
      </c>
      <c r="AS27" s="79">
        <v>1000</v>
      </c>
      <c r="AT27" s="78">
        <v>340</v>
      </c>
      <c r="AU27" s="78">
        <v>220</v>
      </c>
      <c r="AV27" s="326">
        <f t="shared" si="2"/>
        <v>1200</v>
      </c>
      <c r="AW27" s="326">
        <f t="shared" si="2"/>
        <v>390</v>
      </c>
      <c r="AX27" s="326">
        <f t="shared" si="2"/>
        <v>240</v>
      </c>
      <c r="AY27" s="327">
        <f t="shared" si="3"/>
        <v>0.2</v>
      </c>
      <c r="AZ27" s="327">
        <f t="shared" si="3"/>
        <v>0.14705882352941177</v>
      </c>
      <c r="BA27" s="327">
        <f t="shared" si="3"/>
        <v>9.0909090909090912E-2</v>
      </c>
      <c r="BB27" s="157" t="s">
        <v>797</v>
      </c>
      <c r="BC27" s="197"/>
      <c r="BD27" s="174" t="e">
        <f>COUNTIFS('[1]Thành Phố - HĐCN (2)'!J19:$J$1571,'[1]Bảng tổng ODT'!I26,'[1]Thành Phố - HĐCN (2)'!I19:$I$1571,"Đất ở tại đô thị")</f>
        <v>#VALUE!</v>
      </c>
      <c r="BE27" s="93" t="e">
        <f>COUNTIFS('[1]Thành Phố - HĐCN (2)'!J17:J1585,H27,'[1]Thành Phố - HĐCN (2)'!I17:I1585,"Đất ở tại đô thị",'[1]Thành Phố - HĐCN (2)'!M17:M1585,"&gt;"&amp;O27*0.9*1000,'[1]Thành Phố - HĐCN (2)'!M17:M1585,"&lt;"&amp;O27*1.2*1000)</f>
        <v>#VALUE!</v>
      </c>
      <c r="BF27" s="174" t="e">
        <f t="shared" si="8"/>
        <v>#VALUE!</v>
      </c>
      <c r="BG27" s="328">
        <f t="shared" si="4"/>
        <v>3</v>
      </c>
      <c r="BH27" s="329"/>
      <c r="BI27" s="292"/>
      <c r="BJ27" s="292"/>
    </row>
    <row r="28" spans="1:62" ht="27.75" customHeight="1">
      <c r="A28" s="623">
        <f>COUNT($O$12:O28)</f>
        <v>17</v>
      </c>
      <c r="B28" s="125"/>
      <c r="C28" s="125"/>
      <c r="D28" s="125"/>
      <c r="E28" s="275" t="s">
        <v>544</v>
      </c>
      <c r="F28" s="275" t="s">
        <v>545</v>
      </c>
      <c r="G28" s="275" t="s">
        <v>816</v>
      </c>
      <c r="H28" s="280" t="str">
        <f t="shared" si="5"/>
        <v>Đường Bế Văn Đàn (từ Tiếp giáp đường Võ Nguyên Giáp đến Tiếp giáp đường tránh ngập)</v>
      </c>
      <c r="I28" s="78">
        <v>900</v>
      </c>
      <c r="J28" s="78">
        <v>450</v>
      </c>
      <c r="K28" s="78">
        <v>330</v>
      </c>
      <c r="L28" s="78"/>
      <c r="M28" s="78"/>
      <c r="N28" s="78"/>
      <c r="O28" s="321">
        <f t="shared" si="6"/>
        <v>1100</v>
      </c>
      <c r="P28" s="321">
        <f t="shared" si="13"/>
        <v>510</v>
      </c>
      <c r="Q28" s="321">
        <f t="shared" si="11"/>
        <v>360</v>
      </c>
      <c r="R28" s="321"/>
      <c r="S28" s="321"/>
      <c r="T28" s="321"/>
      <c r="U28" s="322">
        <f t="shared" ref="U28:W54" si="15">(O28-I28)/I28</f>
        <v>0.22222222222222221</v>
      </c>
      <c r="V28" s="322">
        <f t="shared" si="15"/>
        <v>0.13333333333333333</v>
      </c>
      <c r="W28" s="322">
        <f t="shared" si="15"/>
        <v>9.0909090909090912E-2</v>
      </c>
      <c r="X28" s="323">
        <v>1.1499999999999999</v>
      </c>
      <c r="Y28" s="323">
        <v>1.1000000000000001</v>
      </c>
      <c r="Z28" s="323">
        <v>1.05</v>
      </c>
      <c r="AA28" s="323"/>
      <c r="AB28" s="323"/>
      <c r="AC28" s="323"/>
      <c r="AD28" s="324">
        <f t="shared" ref="AD28:AF54" si="16">X28*(1+2.87%)</f>
        <v>1.1830049999999999</v>
      </c>
      <c r="AE28" s="323">
        <f t="shared" si="16"/>
        <v>1.13157</v>
      </c>
      <c r="AF28" s="323">
        <f t="shared" si="16"/>
        <v>1.0801350000000001</v>
      </c>
      <c r="AG28" s="78">
        <v>630</v>
      </c>
      <c r="AH28" s="78">
        <v>320</v>
      </c>
      <c r="AI28" s="78">
        <v>230</v>
      </c>
      <c r="AJ28" s="325">
        <f>ROUND(AG28/I28*O28,-1)</f>
        <v>770</v>
      </c>
      <c r="AK28" s="321">
        <f t="shared" si="14"/>
        <v>360</v>
      </c>
      <c r="AL28" s="325">
        <f t="shared" si="12"/>
        <v>250</v>
      </c>
      <c r="AM28" s="325"/>
      <c r="AN28" s="325"/>
      <c r="AO28" s="325"/>
      <c r="AP28" s="322">
        <f t="shared" si="10"/>
        <v>0.22222222222222221</v>
      </c>
      <c r="AQ28" s="322">
        <f t="shared" si="10"/>
        <v>0.125</v>
      </c>
      <c r="AR28" s="322">
        <f t="shared" si="7"/>
        <v>8.6956521739130432E-2</v>
      </c>
      <c r="AS28" s="78">
        <v>450</v>
      </c>
      <c r="AT28" s="78">
        <v>230</v>
      </c>
      <c r="AU28" s="78">
        <v>170</v>
      </c>
      <c r="AV28" s="326">
        <f t="shared" ref="AV28:AX54" si="17">ROUND(AS28/I28*O28,-1)</f>
        <v>550</v>
      </c>
      <c r="AW28" s="326">
        <f t="shared" si="17"/>
        <v>260</v>
      </c>
      <c r="AX28" s="326">
        <f t="shared" si="17"/>
        <v>190</v>
      </c>
      <c r="AY28" s="327">
        <f t="shared" ref="AY28:BA54" si="18">(AV28-AS28)/AS28</f>
        <v>0.22222222222222221</v>
      </c>
      <c r="AZ28" s="327">
        <f t="shared" si="18"/>
        <v>0.13043478260869565</v>
      </c>
      <c r="BA28" s="327">
        <f t="shared" si="18"/>
        <v>0.11764705882352941</v>
      </c>
      <c r="BB28" s="157" t="s">
        <v>797</v>
      </c>
      <c r="BC28" s="197"/>
      <c r="BD28" s="174" t="e">
        <f>COUNTIFS('[1]Thành Phố - HĐCN (2)'!J20:$J$1571,'[1]Bảng tổng ODT'!I27,'[1]Thành Phố - HĐCN (2)'!I20:$I$1571,"Đất ở tại đô thị")</f>
        <v>#VALUE!</v>
      </c>
      <c r="BE28" s="93" t="e">
        <f>COUNTIFS('[1]Thành Phố - HĐCN (2)'!J18:J1586,H28,'[1]Thành Phố - HĐCN (2)'!I18:I1586,"Đất ở tại đô thị",'[1]Thành Phố - HĐCN (2)'!M18:M1586,"&gt;"&amp;O28*0.9*1000,'[1]Thành Phố - HĐCN (2)'!M18:M1586,"&lt;"&amp;O28*1.2*1000)</f>
        <v>#VALUE!</v>
      </c>
      <c r="BF28" s="174" t="e">
        <f t="shared" si="8"/>
        <v>#VALUE!</v>
      </c>
      <c r="BG28" s="328">
        <f t="shared" si="4"/>
        <v>3</v>
      </c>
      <c r="BH28" s="329"/>
      <c r="BI28" s="292"/>
      <c r="BJ28" s="292"/>
    </row>
    <row r="29" spans="1:62" ht="27.75" customHeight="1">
      <c r="A29" s="623">
        <f>COUNT($O$12:O29)</f>
        <v>18</v>
      </c>
      <c r="B29" s="125"/>
      <c r="C29" s="125"/>
      <c r="D29" s="125"/>
      <c r="E29" s="275" t="s">
        <v>544</v>
      </c>
      <c r="F29" s="275" t="s">
        <v>816</v>
      </c>
      <c r="G29" s="275" t="s">
        <v>817</v>
      </c>
      <c r="H29" s="280" t="str">
        <f t="shared" si="5"/>
        <v>Đường Bế Văn Đàn (từ Tiếp giáp đường tránh ngập đến Hết trụ sở Viện kiểm sát tỉnh (Cũ))</v>
      </c>
      <c r="I29" s="78">
        <v>900</v>
      </c>
      <c r="J29" s="78">
        <v>380</v>
      </c>
      <c r="K29" s="78">
        <v>260</v>
      </c>
      <c r="L29" s="78"/>
      <c r="M29" s="78"/>
      <c r="N29" s="78"/>
      <c r="O29" s="321">
        <f t="shared" si="6"/>
        <v>1100</v>
      </c>
      <c r="P29" s="321">
        <f t="shared" si="13"/>
        <v>430</v>
      </c>
      <c r="Q29" s="321">
        <f t="shared" si="11"/>
        <v>280</v>
      </c>
      <c r="R29" s="321"/>
      <c r="S29" s="321"/>
      <c r="T29" s="321"/>
      <c r="U29" s="322">
        <f t="shared" si="15"/>
        <v>0.22222222222222221</v>
      </c>
      <c r="V29" s="322">
        <f t="shared" si="15"/>
        <v>0.13157894736842105</v>
      </c>
      <c r="W29" s="322">
        <f t="shared" si="15"/>
        <v>7.6923076923076927E-2</v>
      </c>
      <c r="X29" s="323">
        <v>1.1499999999999999</v>
      </c>
      <c r="Y29" s="323">
        <v>1.1000000000000001</v>
      </c>
      <c r="Z29" s="323">
        <v>1.05</v>
      </c>
      <c r="AA29" s="323"/>
      <c r="AB29" s="323"/>
      <c r="AC29" s="323"/>
      <c r="AD29" s="324">
        <f t="shared" si="16"/>
        <v>1.1830049999999999</v>
      </c>
      <c r="AE29" s="323">
        <f t="shared" si="16"/>
        <v>1.13157</v>
      </c>
      <c r="AF29" s="323">
        <f t="shared" si="16"/>
        <v>1.0801350000000001</v>
      </c>
      <c r="AG29" s="78">
        <v>630</v>
      </c>
      <c r="AH29" s="78">
        <v>270</v>
      </c>
      <c r="AI29" s="78">
        <v>180</v>
      </c>
      <c r="AJ29" s="325">
        <f>ROUND(AG29/I29*O29,-1)</f>
        <v>770</v>
      </c>
      <c r="AK29" s="321">
        <f t="shared" si="14"/>
        <v>310</v>
      </c>
      <c r="AL29" s="325">
        <f t="shared" si="12"/>
        <v>190</v>
      </c>
      <c r="AM29" s="325"/>
      <c r="AN29" s="325"/>
      <c r="AO29" s="325"/>
      <c r="AP29" s="322">
        <f t="shared" si="10"/>
        <v>0.22222222222222221</v>
      </c>
      <c r="AQ29" s="322">
        <f t="shared" si="10"/>
        <v>0.14814814814814814</v>
      </c>
      <c r="AR29" s="322">
        <f t="shared" si="7"/>
        <v>5.5555555555555552E-2</v>
      </c>
      <c r="AS29" s="78">
        <v>450</v>
      </c>
      <c r="AT29" s="78">
        <v>190</v>
      </c>
      <c r="AU29" s="78">
        <v>130</v>
      </c>
      <c r="AV29" s="326">
        <f t="shared" si="17"/>
        <v>550</v>
      </c>
      <c r="AW29" s="326">
        <f t="shared" si="17"/>
        <v>220</v>
      </c>
      <c r="AX29" s="326">
        <f t="shared" si="17"/>
        <v>140</v>
      </c>
      <c r="AY29" s="327">
        <f t="shared" si="18"/>
        <v>0.22222222222222221</v>
      </c>
      <c r="AZ29" s="327">
        <f t="shared" si="18"/>
        <v>0.15789473684210525</v>
      </c>
      <c r="BA29" s="327">
        <f t="shared" si="18"/>
        <v>7.6923076923076927E-2</v>
      </c>
      <c r="BB29" s="157" t="s">
        <v>797</v>
      </c>
      <c r="BC29" s="197"/>
      <c r="BD29" s="174" t="e">
        <f>COUNTIFS('[1]Thành Phố - HĐCN (2)'!J21:$J$1571,'[1]Bảng tổng ODT'!I28,'[1]Thành Phố - HĐCN (2)'!I21:$I$1571,"Đất ở tại đô thị")</f>
        <v>#VALUE!</v>
      </c>
      <c r="BE29" s="93" t="e">
        <f>COUNTIFS('[1]Thành Phố - HĐCN (2)'!J19:J1587,H29,'[1]Thành Phố - HĐCN (2)'!I19:I1587,"Đất ở tại đô thị",'[1]Thành Phố - HĐCN (2)'!M19:M1587,"&gt;"&amp;O29*0.9*1000,'[1]Thành Phố - HĐCN (2)'!M19:M1587,"&lt;"&amp;O29*1.2*1000)</f>
        <v>#VALUE!</v>
      </c>
      <c r="BF29" s="174" t="e">
        <f t="shared" si="8"/>
        <v>#VALUE!</v>
      </c>
      <c r="BG29" s="328">
        <f t="shared" si="4"/>
        <v>3</v>
      </c>
      <c r="BH29" s="329"/>
      <c r="BI29" s="292"/>
      <c r="BJ29" s="292"/>
    </row>
    <row r="30" spans="1:62" ht="27.75" customHeight="1">
      <c r="A30" s="623">
        <f>COUNT($O$12:O30)</f>
        <v>19</v>
      </c>
      <c r="B30" s="125"/>
      <c r="C30" s="125"/>
      <c r="D30" s="125"/>
      <c r="E30" s="275" t="s">
        <v>544</v>
      </c>
      <c r="F30" s="275" t="s">
        <v>818</v>
      </c>
      <c r="G30" s="275" t="s">
        <v>819</v>
      </c>
      <c r="H30" s="280" t="str">
        <f t="shared" si="5"/>
        <v>Đường Bế Văn Đàn (từ Tiếp giáp Viện kiểm sát tỉnh (Cũ) đến Tiếp giáp đường Pusamcap)</v>
      </c>
      <c r="I30" s="78">
        <v>750</v>
      </c>
      <c r="J30" s="78">
        <v>380</v>
      </c>
      <c r="K30" s="78">
        <v>260</v>
      </c>
      <c r="L30" s="78"/>
      <c r="M30" s="78"/>
      <c r="N30" s="78"/>
      <c r="O30" s="321">
        <f t="shared" si="6"/>
        <v>1000</v>
      </c>
      <c r="P30" s="321">
        <f t="shared" si="13"/>
        <v>450</v>
      </c>
      <c r="Q30" s="321">
        <f t="shared" si="11"/>
        <v>280</v>
      </c>
      <c r="R30" s="321"/>
      <c r="S30" s="321"/>
      <c r="T30" s="321"/>
      <c r="U30" s="322">
        <f t="shared" si="15"/>
        <v>0.33333333333333331</v>
      </c>
      <c r="V30" s="322">
        <f t="shared" si="15"/>
        <v>0.18421052631578946</v>
      </c>
      <c r="W30" s="322">
        <f t="shared" si="15"/>
        <v>7.6923076923076927E-2</v>
      </c>
      <c r="X30" s="323">
        <v>1.3</v>
      </c>
      <c r="Y30" s="323">
        <v>1.1499999999999999</v>
      </c>
      <c r="Z30" s="323">
        <v>1.05</v>
      </c>
      <c r="AA30" s="323"/>
      <c r="AB30" s="323"/>
      <c r="AC30" s="323"/>
      <c r="AD30" s="324">
        <f t="shared" si="16"/>
        <v>1.33731</v>
      </c>
      <c r="AE30" s="323">
        <f t="shared" si="16"/>
        <v>1.1830049999999999</v>
      </c>
      <c r="AF30" s="323">
        <f t="shared" si="16"/>
        <v>1.0801350000000001</v>
      </c>
      <c r="AG30" s="78">
        <v>530</v>
      </c>
      <c r="AH30" s="78">
        <v>270</v>
      </c>
      <c r="AI30" s="78">
        <v>180</v>
      </c>
      <c r="AJ30" s="325">
        <f>ROUND(AG30/I30*O30,-1)</f>
        <v>710</v>
      </c>
      <c r="AK30" s="321">
        <f t="shared" si="14"/>
        <v>320</v>
      </c>
      <c r="AL30" s="325">
        <f t="shared" si="12"/>
        <v>190</v>
      </c>
      <c r="AM30" s="325"/>
      <c r="AN30" s="325"/>
      <c r="AO30" s="325"/>
      <c r="AP30" s="322">
        <f t="shared" si="10"/>
        <v>0.33962264150943394</v>
      </c>
      <c r="AQ30" s="322">
        <f t="shared" si="10"/>
        <v>0.18518518518518517</v>
      </c>
      <c r="AR30" s="322">
        <f t="shared" si="7"/>
        <v>5.5555555555555552E-2</v>
      </c>
      <c r="AS30" s="78">
        <v>380</v>
      </c>
      <c r="AT30" s="78">
        <v>190</v>
      </c>
      <c r="AU30" s="78">
        <v>130</v>
      </c>
      <c r="AV30" s="326">
        <f t="shared" si="17"/>
        <v>510</v>
      </c>
      <c r="AW30" s="326">
        <f t="shared" si="17"/>
        <v>230</v>
      </c>
      <c r="AX30" s="326">
        <f t="shared" si="17"/>
        <v>140</v>
      </c>
      <c r="AY30" s="327">
        <f t="shared" si="18"/>
        <v>0.34210526315789475</v>
      </c>
      <c r="AZ30" s="327">
        <f t="shared" si="18"/>
        <v>0.21052631578947367</v>
      </c>
      <c r="BA30" s="327">
        <f t="shared" si="18"/>
        <v>7.6923076923076927E-2</v>
      </c>
      <c r="BB30" s="157" t="s">
        <v>797</v>
      </c>
      <c r="BC30" s="197"/>
      <c r="BD30" s="174" t="e">
        <f>COUNTIFS('[1]Thành Phố - HĐCN (2)'!J22:$J$1571,'[1]Bảng tổng ODT'!I29,'[1]Thành Phố - HĐCN (2)'!I22:$I$1571,"Đất ở tại đô thị")</f>
        <v>#VALUE!</v>
      </c>
      <c r="BE30" s="93" t="e">
        <f>COUNTIFS('[1]Thành Phố - HĐCN (2)'!J20:J1588,H30,'[1]Thành Phố - HĐCN (2)'!I20:I1588,"Đất ở tại đô thị",'[1]Thành Phố - HĐCN (2)'!M20:M1588,"&gt;"&amp;O30*0.9*1000,'[1]Thành Phố - HĐCN (2)'!M20:M1588,"&lt;"&amp;O30*1.2*1000)</f>
        <v>#VALUE!</v>
      </c>
      <c r="BF30" s="174" t="e">
        <f t="shared" si="8"/>
        <v>#VALUE!</v>
      </c>
      <c r="BG30" s="328">
        <f t="shared" si="4"/>
        <v>3</v>
      </c>
      <c r="BH30" s="329"/>
      <c r="BI30" s="292"/>
      <c r="BJ30" s="292"/>
    </row>
    <row r="31" spans="1:62" ht="27.75" customHeight="1">
      <c r="A31" s="623">
        <f>COUNT($O$12:O31)</f>
        <v>20</v>
      </c>
      <c r="B31" s="125"/>
      <c r="C31" s="125"/>
      <c r="D31" s="125"/>
      <c r="E31" s="275" t="s">
        <v>546</v>
      </c>
      <c r="F31" s="275" t="s">
        <v>820</v>
      </c>
      <c r="G31" s="275" t="s">
        <v>815</v>
      </c>
      <c r="H31" s="280" t="str">
        <f t="shared" si="5"/>
        <v>Đường Võ Nguyên Giáp (từ Tiếp giáp Trường lái xe cơ giới đến Tiếp giáp đường Bế Văn Đàn)</v>
      </c>
      <c r="I31" s="79">
        <v>2700</v>
      </c>
      <c r="J31" s="78">
        <v>840</v>
      </c>
      <c r="K31" s="78">
        <v>560</v>
      </c>
      <c r="L31" s="78"/>
      <c r="M31" s="78"/>
      <c r="N31" s="78"/>
      <c r="O31" s="321">
        <f t="shared" si="6"/>
        <v>3600</v>
      </c>
      <c r="P31" s="321">
        <f t="shared" si="13"/>
        <v>990</v>
      </c>
      <c r="Q31" s="321">
        <f t="shared" si="11"/>
        <v>600</v>
      </c>
      <c r="R31" s="321"/>
      <c r="S31" s="321"/>
      <c r="T31" s="321"/>
      <c r="U31" s="322">
        <f t="shared" si="15"/>
        <v>0.33333333333333331</v>
      </c>
      <c r="V31" s="322">
        <f t="shared" si="15"/>
        <v>0.17857142857142858</v>
      </c>
      <c r="W31" s="322">
        <f t="shared" si="15"/>
        <v>7.1428571428571425E-2</v>
      </c>
      <c r="X31" s="323">
        <v>1.3</v>
      </c>
      <c r="Y31" s="323">
        <v>1.1499999999999999</v>
      </c>
      <c r="Z31" s="323">
        <v>1.05</v>
      </c>
      <c r="AA31" s="323"/>
      <c r="AB31" s="323"/>
      <c r="AC31" s="323"/>
      <c r="AD31" s="324">
        <f t="shared" si="16"/>
        <v>1.33731</v>
      </c>
      <c r="AE31" s="323">
        <f t="shared" si="16"/>
        <v>1.1830049999999999</v>
      </c>
      <c r="AF31" s="323">
        <f t="shared" si="16"/>
        <v>1.0801350000000001</v>
      </c>
      <c r="AG31" s="79">
        <v>1900</v>
      </c>
      <c r="AH31" s="78">
        <v>590</v>
      </c>
      <c r="AI31" s="78">
        <v>390</v>
      </c>
      <c r="AJ31" s="325">
        <f t="shared" ref="AJ31:AJ37" si="19">ROUND(AG31/I31*O31,-2)</f>
        <v>2500</v>
      </c>
      <c r="AK31" s="321">
        <f t="shared" si="14"/>
        <v>700</v>
      </c>
      <c r="AL31" s="325">
        <f t="shared" si="12"/>
        <v>420</v>
      </c>
      <c r="AM31" s="325"/>
      <c r="AN31" s="325"/>
      <c r="AO31" s="325"/>
      <c r="AP31" s="322">
        <f t="shared" si="10"/>
        <v>0.31578947368421051</v>
      </c>
      <c r="AQ31" s="322">
        <f t="shared" si="10"/>
        <v>0.1864406779661017</v>
      </c>
      <c r="AR31" s="322">
        <f t="shared" si="7"/>
        <v>7.6923076923076927E-2</v>
      </c>
      <c r="AS31" s="79">
        <v>1400</v>
      </c>
      <c r="AT31" s="78">
        <v>420</v>
      </c>
      <c r="AU31" s="78">
        <v>280</v>
      </c>
      <c r="AV31" s="326">
        <f t="shared" si="17"/>
        <v>1870</v>
      </c>
      <c r="AW31" s="326">
        <f t="shared" si="17"/>
        <v>500</v>
      </c>
      <c r="AX31" s="326">
        <f t="shared" si="17"/>
        <v>300</v>
      </c>
      <c r="AY31" s="327">
        <f t="shared" si="18"/>
        <v>0.33571428571428569</v>
      </c>
      <c r="AZ31" s="327">
        <f t="shared" si="18"/>
        <v>0.19047619047619047</v>
      </c>
      <c r="BA31" s="327">
        <f t="shared" si="18"/>
        <v>7.1428571428571425E-2</v>
      </c>
      <c r="BB31" s="157" t="s">
        <v>797</v>
      </c>
      <c r="BC31" s="197"/>
      <c r="BD31" s="174" t="e">
        <f>COUNTIFS('[1]Thành Phố - HĐCN (2)'!J23:$J$1571,'[1]Bảng tổng ODT'!I30,'[1]Thành Phố - HĐCN (2)'!I23:$I$1571,"Đất ở tại đô thị")</f>
        <v>#VALUE!</v>
      </c>
      <c r="BE31" s="93" t="e">
        <f>COUNTIFS('[1]Thành Phố - HĐCN (2)'!J21:J1589,H31,'[1]Thành Phố - HĐCN (2)'!I21:I1589,"Đất ở tại đô thị",'[1]Thành Phố - HĐCN (2)'!M21:M1589,"&gt;"&amp;O31*0.9*1000,'[1]Thành Phố - HĐCN (2)'!M21:M1589,"&lt;"&amp;O31*1.2*1000)</f>
        <v>#VALUE!</v>
      </c>
      <c r="BF31" s="174" t="e">
        <f t="shared" si="8"/>
        <v>#VALUE!</v>
      </c>
      <c r="BG31" s="328">
        <f t="shared" si="4"/>
        <v>3</v>
      </c>
      <c r="BH31" s="329"/>
      <c r="BI31" s="292"/>
      <c r="BJ31" s="292"/>
    </row>
    <row r="32" spans="1:62" ht="31.5">
      <c r="A32" s="623">
        <f>COUNT($O$12:O32)</f>
        <v>21</v>
      </c>
      <c r="B32" s="125"/>
      <c r="C32" s="125"/>
      <c r="D32" s="125"/>
      <c r="E32" s="275" t="s">
        <v>546</v>
      </c>
      <c r="F32" s="275" t="s">
        <v>821</v>
      </c>
      <c r="G32" s="275" t="s">
        <v>822</v>
      </c>
      <c r="H32" s="280" t="str">
        <f t="shared" si="5"/>
        <v>Đường Võ Nguyên Giáp (từ Tiếp giáp địa phận xã Nậm Loỏng cũ đến Hết ranh giới đất Trường lái xe cơ giới)</v>
      </c>
      <c r="I32" s="79">
        <v>2400</v>
      </c>
      <c r="J32" s="78">
        <v>840</v>
      </c>
      <c r="K32" s="78">
        <v>470</v>
      </c>
      <c r="L32" s="78"/>
      <c r="M32" s="78"/>
      <c r="N32" s="78"/>
      <c r="O32" s="321">
        <f t="shared" si="6"/>
        <v>3200</v>
      </c>
      <c r="P32" s="321">
        <f t="shared" si="13"/>
        <v>990</v>
      </c>
      <c r="Q32" s="321">
        <f t="shared" si="11"/>
        <v>510</v>
      </c>
      <c r="R32" s="321"/>
      <c r="S32" s="321"/>
      <c r="T32" s="321"/>
      <c r="U32" s="322">
        <f t="shared" si="15"/>
        <v>0.33333333333333331</v>
      </c>
      <c r="V32" s="322">
        <f t="shared" si="15"/>
        <v>0.17857142857142858</v>
      </c>
      <c r="W32" s="322">
        <f t="shared" si="15"/>
        <v>8.5106382978723402E-2</v>
      </c>
      <c r="X32" s="323">
        <v>1.3</v>
      </c>
      <c r="Y32" s="323">
        <v>1.1499999999999999</v>
      </c>
      <c r="Z32" s="323">
        <v>1.05</v>
      </c>
      <c r="AA32" s="323"/>
      <c r="AB32" s="323"/>
      <c r="AC32" s="323"/>
      <c r="AD32" s="324">
        <f t="shared" si="16"/>
        <v>1.33731</v>
      </c>
      <c r="AE32" s="323">
        <f t="shared" si="16"/>
        <v>1.1830049999999999</v>
      </c>
      <c r="AF32" s="323">
        <f t="shared" si="16"/>
        <v>1.0801350000000001</v>
      </c>
      <c r="AG32" s="79">
        <v>1700</v>
      </c>
      <c r="AH32" s="78">
        <v>590</v>
      </c>
      <c r="AI32" s="78">
        <v>330</v>
      </c>
      <c r="AJ32" s="325">
        <f t="shared" si="19"/>
        <v>2300</v>
      </c>
      <c r="AK32" s="321">
        <f t="shared" si="14"/>
        <v>700</v>
      </c>
      <c r="AL32" s="325">
        <f t="shared" si="12"/>
        <v>360</v>
      </c>
      <c r="AM32" s="325"/>
      <c r="AN32" s="325"/>
      <c r="AO32" s="325"/>
      <c r="AP32" s="322">
        <f t="shared" si="10"/>
        <v>0.35294117647058826</v>
      </c>
      <c r="AQ32" s="322">
        <f t="shared" si="10"/>
        <v>0.1864406779661017</v>
      </c>
      <c r="AR32" s="322">
        <f t="shared" si="7"/>
        <v>9.0909090909090912E-2</v>
      </c>
      <c r="AS32" s="79">
        <v>1200</v>
      </c>
      <c r="AT32" s="78">
        <v>420</v>
      </c>
      <c r="AU32" s="78">
        <v>240</v>
      </c>
      <c r="AV32" s="326">
        <f t="shared" si="17"/>
        <v>1600</v>
      </c>
      <c r="AW32" s="326">
        <f t="shared" si="17"/>
        <v>500</v>
      </c>
      <c r="AX32" s="326">
        <f t="shared" si="17"/>
        <v>260</v>
      </c>
      <c r="AY32" s="327">
        <f t="shared" si="18"/>
        <v>0.33333333333333331</v>
      </c>
      <c r="AZ32" s="327">
        <f t="shared" si="18"/>
        <v>0.19047619047619047</v>
      </c>
      <c r="BA32" s="327">
        <f t="shared" si="18"/>
        <v>8.3333333333333329E-2</v>
      </c>
      <c r="BB32" s="157" t="s">
        <v>797</v>
      </c>
      <c r="BC32" s="197"/>
      <c r="BD32" s="174" t="e">
        <f>COUNTIFS('[1]Thành Phố - HĐCN (2)'!J24:$J$1571,'[1]Bảng tổng ODT'!I31,'[1]Thành Phố - HĐCN (2)'!I24:$I$1571,"Đất ở tại đô thị")</f>
        <v>#VALUE!</v>
      </c>
      <c r="BE32" s="93" t="e">
        <f>COUNTIFS('[1]Thành Phố - HĐCN (2)'!J22:J1590,H32,'[1]Thành Phố - HĐCN (2)'!I22:I1590,"Đất ở tại đô thị",'[1]Thành Phố - HĐCN (2)'!M22:M1590,"&gt;"&amp;O32*0.9*1000,'[1]Thành Phố - HĐCN (2)'!M22:M1590,"&lt;"&amp;O32*1.2*1000)</f>
        <v>#VALUE!</v>
      </c>
      <c r="BF32" s="174" t="e">
        <f t="shared" si="8"/>
        <v>#VALUE!</v>
      </c>
      <c r="BG32" s="328">
        <f t="shared" si="4"/>
        <v>3</v>
      </c>
      <c r="BH32" s="329"/>
      <c r="BI32" s="292"/>
      <c r="BJ32" s="292"/>
    </row>
    <row r="33" spans="1:62" ht="27.75" customHeight="1">
      <c r="A33" s="623">
        <f>COUNT($O$12:O33)</f>
        <v>22</v>
      </c>
      <c r="B33" s="125"/>
      <c r="C33" s="125"/>
      <c r="D33" s="125"/>
      <c r="E33" s="275" t="s">
        <v>823</v>
      </c>
      <c r="F33" s="275" t="s">
        <v>547</v>
      </c>
      <c r="G33" s="275" t="s">
        <v>815</v>
      </c>
      <c r="H33" s="280" t="str">
        <f t="shared" si="5"/>
        <v>Đường Tôn Đức Thắng (từ Tiếp giáp đường Nguyễn Trãi đến Tiếp giáp đường Bế Văn Đàn)</v>
      </c>
      <c r="I33" s="79">
        <v>2400</v>
      </c>
      <c r="J33" s="78">
        <v>880</v>
      </c>
      <c r="K33" s="78">
        <v>630</v>
      </c>
      <c r="L33" s="78"/>
      <c r="M33" s="78"/>
      <c r="N33" s="78"/>
      <c r="O33" s="321">
        <f t="shared" si="6"/>
        <v>3200</v>
      </c>
      <c r="P33" s="321">
        <f t="shared" si="13"/>
        <v>1040</v>
      </c>
      <c r="Q33" s="321">
        <f t="shared" si="11"/>
        <v>680</v>
      </c>
      <c r="R33" s="321"/>
      <c r="S33" s="321"/>
      <c r="T33" s="321"/>
      <c r="U33" s="322">
        <f t="shared" si="15"/>
        <v>0.33333333333333331</v>
      </c>
      <c r="V33" s="322">
        <f t="shared" si="15"/>
        <v>0.18181818181818182</v>
      </c>
      <c r="W33" s="322">
        <f t="shared" si="15"/>
        <v>7.9365079365079361E-2</v>
      </c>
      <c r="X33" s="323">
        <v>1.3</v>
      </c>
      <c r="Y33" s="323">
        <v>1.1499999999999999</v>
      </c>
      <c r="Z33" s="323">
        <v>1.05</v>
      </c>
      <c r="AA33" s="323"/>
      <c r="AB33" s="323"/>
      <c r="AC33" s="323"/>
      <c r="AD33" s="324">
        <f t="shared" si="16"/>
        <v>1.33731</v>
      </c>
      <c r="AE33" s="323">
        <f t="shared" si="16"/>
        <v>1.1830049999999999</v>
      </c>
      <c r="AF33" s="323">
        <f t="shared" si="16"/>
        <v>1.0801350000000001</v>
      </c>
      <c r="AG33" s="79">
        <v>1700</v>
      </c>
      <c r="AH33" s="78">
        <v>620</v>
      </c>
      <c r="AI33" s="78">
        <v>440</v>
      </c>
      <c r="AJ33" s="325">
        <f t="shared" si="19"/>
        <v>2300</v>
      </c>
      <c r="AK33" s="321">
        <f t="shared" si="14"/>
        <v>730</v>
      </c>
      <c r="AL33" s="325">
        <f t="shared" si="12"/>
        <v>470</v>
      </c>
      <c r="AM33" s="325"/>
      <c r="AN33" s="325"/>
      <c r="AO33" s="325"/>
      <c r="AP33" s="322">
        <f t="shared" si="10"/>
        <v>0.35294117647058826</v>
      </c>
      <c r="AQ33" s="322">
        <f t="shared" si="10"/>
        <v>0.17741935483870969</v>
      </c>
      <c r="AR33" s="322">
        <f t="shared" si="7"/>
        <v>6.8181818181818177E-2</v>
      </c>
      <c r="AS33" s="79">
        <v>1200</v>
      </c>
      <c r="AT33" s="78">
        <v>440</v>
      </c>
      <c r="AU33" s="78">
        <v>320</v>
      </c>
      <c r="AV33" s="326">
        <f t="shared" si="17"/>
        <v>1600</v>
      </c>
      <c r="AW33" s="326">
        <f t="shared" si="17"/>
        <v>520</v>
      </c>
      <c r="AX33" s="326">
        <f t="shared" si="17"/>
        <v>350</v>
      </c>
      <c r="AY33" s="327">
        <f t="shared" si="18"/>
        <v>0.33333333333333331</v>
      </c>
      <c r="AZ33" s="327">
        <f t="shared" si="18"/>
        <v>0.18181818181818182</v>
      </c>
      <c r="BA33" s="327">
        <f t="shared" si="18"/>
        <v>9.375E-2</v>
      </c>
      <c r="BB33" s="157" t="s">
        <v>797</v>
      </c>
      <c r="BC33" s="197"/>
      <c r="BD33" s="174" t="e">
        <f>COUNTIFS('[1]Thành Phố - HĐCN (2)'!J25:$J$1571,'[1]Bảng tổng ODT'!I32,'[1]Thành Phố - HĐCN (2)'!I25:$I$1571,"Đất ở tại đô thị")</f>
        <v>#VALUE!</v>
      </c>
      <c r="BE33" s="93" t="e">
        <f>COUNTIFS('[1]Thành Phố - HĐCN (2)'!J23:J1591,H33,'[1]Thành Phố - HĐCN (2)'!I23:I1591,"Đất ở tại đô thị",'[1]Thành Phố - HĐCN (2)'!M23:M1591,"&gt;"&amp;O33*0.9*1000,'[1]Thành Phố - HĐCN (2)'!M23:M1591,"&lt;"&amp;O33*1.2*1000)</f>
        <v>#VALUE!</v>
      </c>
      <c r="BF33" s="174" t="e">
        <f t="shared" si="8"/>
        <v>#VALUE!</v>
      </c>
      <c r="BG33" s="328">
        <f t="shared" si="4"/>
        <v>3</v>
      </c>
      <c r="BH33" s="329"/>
      <c r="BI33" s="292"/>
      <c r="BJ33" s="292"/>
    </row>
    <row r="34" spans="1:62" ht="47.25">
      <c r="A34" s="623">
        <f>COUNT($O$12:O34)</f>
        <v>23</v>
      </c>
      <c r="B34" s="125"/>
      <c r="C34" s="125"/>
      <c r="D34" s="125"/>
      <c r="E34" s="275" t="s">
        <v>824</v>
      </c>
      <c r="F34" s="275" t="s">
        <v>547</v>
      </c>
      <c r="G34" s="275" t="s">
        <v>825</v>
      </c>
      <c r="H34" s="280" t="str">
        <f t="shared" si="5"/>
        <v>Đường Tôn Đức Thắng kéo dài (từ Tiếp giáp đường Nguyễn Trãi đến Tiếp giáp cổng trường mầm non Bình Minh)</v>
      </c>
      <c r="I34" s="79">
        <v>1500</v>
      </c>
      <c r="J34" s="78">
        <v>530</v>
      </c>
      <c r="K34" s="78">
        <v>330</v>
      </c>
      <c r="L34" s="78"/>
      <c r="M34" s="78"/>
      <c r="N34" s="78"/>
      <c r="O34" s="321">
        <f t="shared" si="6"/>
        <v>1900</v>
      </c>
      <c r="P34" s="321">
        <f t="shared" si="13"/>
        <v>600</v>
      </c>
      <c r="Q34" s="321">
        <f t="shared" si="11"/>
        <v>360</v>
      </c>
      <c r="R34" s="321"/>
      <c r="S34" s="321"/>
      <c r="T34" s="321"/>
      <c r="U34" s="322">
        <f t="shared" si="15"/>
        <v>0.26666666666666666</v>
      </c>
      <c r="V34" s="322">
        <f t="shared" si="15"/>
        <v>0.13207547169811321</v>
      </c>
      <c r="W34" s="322">
        <f t="shared" si="15"/>
        <v>9.0909090909090912E-2</v>
      </c>
      <c r="X34" s="323">
        <v>1.2</v>
      </c>
      <c r="Y34" s="323">
        <v>1.1000000000000001</v>
      </c>
      <c r="Z34" s="323">
        <v>1.05</v>
      </c>
      <c r="AA34" s="323"/>
      <c r="AB34" s="323"/>
      <c r="AC34" s="323"/>
      <c r="AD34" s="324">
        <f t="shared" si="16"/>
        <v>1.23444</v>
      </c>
      <c r="AE34" s="323">
        <f t="shared" si="16"/>
        <v>1.13157</v>
      </c>
      <c r="AF34" s="323">
        <f t="shared" si="16"/>
        <v>1.0801350000000001</v>
      </c>
      <c r="AG34" s="79">
        <v>1100</v>
      </c>
      <c r="AH34" s="78">
        <v>370</v>
      </c>
      <c r="AI34" s="78">
        <v>230</v>
      </c>
      <c r="AJ34" s="325">
        <f t="shared" si="19"/>
        <v>1400</v>
      </c>
      <c r="AK34" s="321">
        <f t="shared" si="14"/>
        <v>420</v>
      </c>
      <c r="AL34" s="325">
        <f t="shared" si="12"/>
        <v>250</v>
      </c>
      <c r="AM34" s="325"/>
      <c r="AN34" s="325"/>
      <c r="AO34" s="325"/>
      <c r="AP34" s="322">
        <f t="shared" si="10"/>
        <v>0.27272727272727271</v>
      </c>
      <c r="AQ34" s="322">
        <f t="shared" si="10"/>
        <v>0.13513513513513514</v>
      </c>
      <c r="AR34" s="322">
        <f t="shared" si="7"/>
        <v>8.6956521739130432E-2</v>
      </c>
      <c r="AS34" s="78">
        <v>750</v>
      </c>
      <c r="AT34" s="78">
        <v>270</v>
      </c>
      <c r="AU34" s="78">
        <v>170</v>
      </c>
      <c r="AV34" s="326">
        <f t="shared" si="17"/>
        <v>950</v>
      </c>
      <c r="AW34" s="326">
        <f t="shared" si="17"/>
        <v>310</v>
      </c>
      <c r="AX34" s="326">
        <f t="shared" si="17"/>
        <v>190</v>
      </c>
      <c r="AY34" s="327">
        <f t="shared" si="18"/>
        <v>0.26666666666666666</v>
      </c>
      <c r="AZ34" s="327">
        <f t="shared" si="18"/>
        <v>0.14814814814814814</v>
      </c>
      <c r="BA34" s="327">
        <f t="shared" si="18"/>
        <v>0.11764705882352941</v>
      </c>
      <c r="BB34" s="157" t="s">
        <v>797</v>
      </c>
      <c r="BC34" s="197"/>
      <c r="BD34" s="174" t="e">
        <f>COUNTIFS('[1]Thành Phố - HĐCN (2)'!J26:$J$1571,'[1]Bảng tổng ODT'!I33,'[1]Thành Phố - HĐCN (2)'!I26:$I$1571,"Đất ở tại đô thị")</f>
        <v>#VALUE!</v>
      </c>
      <c r="BE34" s="93" t="e">
        <f>COUNTIFS('[1]Thành Phố - HĐCN (2)'!J24:J1592,H34,'[1]Thành Phố - HĐCN (2)'!I24:I1592,"Đất ở tại đô thị",'[1]Thành Phố - HĐCN (2)'!M24:M1592,"&gt;"&amp;O34*0.9*1000,'[1]Thành Phố - HĐCN (2)'!M24:M1592,"&lt;"&amp;O34*1.2*1000)</f>
        <v>#VALUE!</v>
      </c>
      <c r="BF34" s="174" t="e">
        <f t="shared" si="8"/>
        <v>#VALUE!</v>
      </c>
      <c r="BG34" s="328">
        <f t="shared" si="4"/>
        <v>3</v>
      </c>
      <c r="BH34" s="329"/>
      <c r="BI34" s="292"/>
      <c r="BJ34" s="292"/>
    </row>
    <row r="35" spans="1:62" ht="27.75" customHeight="1">
      <c r="A35" s="623">
        <f>COUNT($O$12:O35)</f>
        <v>24</v>
      </c>
      <c r="B35" s="125"/>
      <c r="C35" s="125"/>
      <c r="D35" s="125"/>
      <c r="E35" s="275" t="s">
        <v>826</v>
      </c>
      <c r="F35" s="275" t="s">
        <v>545</v>
      </c>
      <c r="G35" s="275" t="s">
        <v>815</v>
      </c>
      <c r="H35" s="280" t="str">
        <f t="shared" si="5"/>
        <v>Đường Pusamcap (từ Tiếp giáp đường Võ Nguyên Giáp đến Tiếp giáp đường Bế Văn Đàn)</v>
      </c>
      <c r="I35" s="79">
        <v>1500</v>
      </c>
      <c r="J35" s="78">
        <v>530</v>
      </c>
      <c r="K35" s="78">
        <v>260</v>
      </c>
      <c r="L35" s="78"/>
      <c r="M35" s="78"/>
      <c r="N35" s="78"/>
      <c r="O35" s="321">
        <f t="shared" si="6"/>
        <v>1900</v>
      </c>
      <c r="P35" s="321">
        <f t="shared" si="13"/>
        <v>600</v>
      </c>
      <c r="Q35" s="321">
        <f t="shared" si="11"/>
        <v>280</v>
      </c>
      <c r="R35" s="321"/>
      <c r="S35" s="321"/>
      <c r="T35" s="321"/>
      <c r="U35" s="322">
        <f t="shared" si="15"/>
        <v>0.26666666666666666</v>
      </c>
      <c r="V35" s="322">
        <f t="shared" si="15"/>
        <v>0.13207547169811321</v>
      </c>
      <c r="W35" s="322">
        <f t="shared" si="15"/>
        <v>7.6923076923076927E-2</v>
      </c>
      <c r="X35" s="323">
        <v>1.2</v>
      </c>
      <c r="Y35" s="323">
        <v>1.1000000000000001</v>
      </c>
      <c r="Z35" s="323">
        <v>1.05</v>
      </c>
      <c r="AA35" s="323"/>
      <c r="AB35" s="323"/>
      <c r="AC35" s="323"/>
      <c r="AD35" s="324">
        <f t="shared" si="16"/>
        <v>1.23444</v>
      </c>
      <c r="AE35" s="323">
        <f t="shared" si="16"/>
        <v>1.13157</v>
      </c>
      <c r="AF35" s="323">
        <f t="shared" si="16"/>
        <v>1.0801350000000001</v>
      </c>
      <c r="AG35" s="79">
        <v>1100</v>
      </c>
      <c r="AH35" s="78">
        <v>370</v>
      </c>
      <c r="AI35" s="78">
        <v>180</v>
      </c>
      <c r="AJ35" s="325">
        <f t="shared" si="19"/>
        <v>1400</v>
      </c>
      <c r="AK35" s="321">
        <f t="shared" si="14"/>
        <v>420</v>
      </c>
      <c r="AL35" s="325">
        <f t="shared" si="12"/>
        <v>190</v>
      </c>
      <c r="AM35" s="325"/>
      <c r="AN35" s="325"/>
      <c r="AO35" s="325"/>
      <c r="AP35" s="322">
        <f t="shared" si="10"/>
        <v>0.27272727272727271</v>
      </c>
      <c r="AQ35" s="322">
        <f t="shared" si="10"/>
        <v>0.13513513513513514</v>
      </c>
      <c r="AR35" s="322">
        <f t="shared" si="7"/>
        <v>5.5555555555555552E-2</v>
      </c>
      <c r="AS35" s="78">
        <v>750</v>
      </c>
      <c r="AT35" s="78">
        <v>270</v>
      </c>
      <c r="AU35" s="78">
        <v>130</v>
      </c>
      <c r="AV35" s="326">
        <f t="shared" si="17"/>
        <v>950</v>
      </c>
      <c r="AW35" s="326">
        <f t="shared" si="17"/>
        <v>310</v>
      </c>
      <c r="AX35" s="326">
        <f t="shared" si="17"/>
        <v>140</v>
      </c>
      <c r="AY35" s="327">
        <f t="shared" si="18"/>
        <v>0.26666666666666666</v>
      </c>
      <c r="AZ35" s="327">
        <f t="shared" si="18"/>
        <v>0.14814814814814814</v>
      </c>
      <c r="BA35" s="327">
        <f t="shared" si="18"/>
        <v>7.6923076923076927E-2</v>
      </c>
      <c r="BB35" s="157" t="s">
        <v>797</v>
      </c>
      <c r="BC35" s="197"/>
      <c r="BD35" s="174" t="e">
        <f>COUNTIFS('[1]Thành Phố - HĐCN (2)'!J27:$J$1571,'[1]Bảng tổng ODT'!I34,'[1]Thành Phố - HĐCN (2)'!I27:$I$1571,"Đất ở tại đô thị")</f>
        <v>#VALUE!</v>
      </c>
      <c r="BE35" s="93" t="e">
        <f>COUNTIFS('[1]Thành Phố - HĐCN (2)'!J25:J1593,H35,'[1]Thành Phố - HĐCN (2)'!I25:I1593,"Đất ở tại đô thị",'[1]Thành Phố - HĐCN (2)'!M25:M1593,"&gt;"&amp;O35*0.9*1000,'[1]Thành Phố - HĐCN (2)'!M25:M1593,"&lt;"&amp;O35*1.2*1000)</f>
        <v>#VALUE!</v>
      </c>
      <c r="BF35" s="174" t="e">
        <f t="shared" si="8"/>
        <v>#VALUE!</v>
      </c>
      <c r="BG35" s="328">
        <f t="shared" si="4"/>
        <v>3</v>
      </c>
      <c r="BH35" s="329"/>
      <c r="BI35" s="292"/>
      <c r="BJ35" s="292"/>
    </row>
    <row r="36" spans="1:62" ht="27.75" customHeight="1">
      <c r="A36" s="623">
        <f>COUNT($O$12:O36)</f>
        <v>25</v>
      </c>
      <c r="B36" s="125"/>
      <c r="C36" s="125"/>
      <c r="D36" s="125"/>
      <c r="E36" s="275" t="s">
        <v>827</v>
      </c>
      <c r="F36" s="275" t="s">
        <v>545</v>
      </c>
      <c r="G36" s="275" t="s">
        <v>547</v>
      </c>
      <c r="H36" s="280" t="str">
        <f t="shared" si="5"/>
        <v>Đường 10-10 (20,5m) (từ Tiếp giáp đường Võ Nguyên Giáp đến Tiếp giáp đường Nguyễn Trãi)</v>
      </c>
      <c r="I36" s="79">
        <v>1500</v>
      </c>
      <c r="J36" s="103"/>
      <c r="K36" s="103"/>
      <c r="L36" s="103"/>
      <c r="M36" s="103"/>
      <c r="N36" s="103"/>
      <c r="O36" s="321">
        <f t="shared" si="6"/>
        <v>1900</v>
      </c>
      <c r="P36" s="321"/>
      <c r="Q36" s="321"/>
      <c r="R36" s="321"/>
      <c r="S36" s="321"/>
      <c r="T36" s="321"/>
      <c r="U36" s="322">
        <f t="shared" si="15"/>
        <v>0.26666666666666666</v>
      </c>
      <c r="V36" s="322"/>
      <c r="W36" s="322"/>
      <c r="X36" s="323">
        <v>1.2</v>
      </c>
      <c r="Y36" s="323"/>
      <c r="Z36" s="323"/>
      <c r="AA36" s="323"/>
      <c r="AB36" s="323"/>
      <c r="AC36" s="323"/>
      <c r="AD36" s="324">
        <f t="shared" si="16"/>
        <v>1.23444</v>
      </c>
      <c r="AE36" s="323"/>
      <c r="AF36" s="323"/>
      <c r="AG36" s="79">
        <v>1100</v>
      </c>
      <c r="AH36" s="78"/>
      <c r="AI36" s="78"/>
      <c r="AJ36" s="325">
        <f t="shared" si="19"/>
        <v>1400</v>
      </c>
      <c r="AK36" s="331"/>
      <c r="AL36" s="331"/>
      <c r="AM36" s="331"/>
      <c r="AN36" s="331"/>
      <c r="AO36" s="331"/>
      <c r="AP36" s="322">
        <f t="shared" si="10"/>
        <v>0.27272727272727271</v>
      </c>
      <c r="AQ36" s="322"/>
      <c r="AR36" s="322"/>
      <c r="AS36" s="78">
        <v>750</v>
      </c>
      <c r="AT36" s="78"/>
      <c r="AU36" s="78"/>
      <c r="AV36" s="326">
        <f t="shared" si="17"/>
        <v>950</v>
      </c>
      <c r="AW36" s="326"/>
      <c r="AX36" s="326"/>
      <c r="AY36" s="327">
        <f t="shared" si="18"/>
        <v>0.26666666666666666</v>
      </c>
      <c r="AZ36" s="327"/>
      <c r="BA36" s="327"/>
      <c r="BB36" s="157" t="s">
        <v>797</v>
      </c>
      <c r="BC36" s="197"/>
      <c r="BD36" s="174" t="e">
        <f>COUNTIFS('[1]Thành Phố - HĐCN (2)'!J28:$J$1571,'[1]Bảng tổng ODT'!I35,'[1]Thành Phố - HĐCN (2)'!I28:$I$1571,"Đất ở tại đô thị")</f>
        <v>#VALUE!</v>
      </c>
      <c r="BE36" s="93" t="e">
        <f>COUNTIFS('[1]Thành Phố - HĐCN (2)'!J26:J1594,H36,'[1]Thành Phố - HĐCN (2)'!I26:I1594,"Đất ở tại đô thị",'[1]Thành Phố - HĐCN (2)'!M26:M1594,"&gt;"&amp;O36*0.9*1000,'[1]Thành Phố - HĐCN (2)'!M26:M1594,"&lt;"&amp;O36*1.2*1000)</f>
        <v>#VALUE!</v>
      </c>
      <c r="BF36" s="174" t="e">
        <f t="shared" si="8"/>
        <v>#VALUE!</v>
      </c>
      <c r="BG36" s="328">
        <f t="shared" si="4"/>
        <v>1</v>
      </c>
      <c r="BH36" s="329"/>
      <c r="BI36" s="292"/>
      <c r="BJ36" s="292"/>
    </row>
    <row r="37" spans="1:62" ht="31.5">
      <c r="A37" s="623">
        <f>COUNT($O$12:O37)</f>
        <v>26</v>
      </c>
      <c r="B37" s="125"/>
      <c r="C37" s="125"/>
      <c r="D37" s="125"/>
      <c r="E37" s="275" t="s">
        <v>828</v>
      </c>
      <c r="F37" s="275" t="s">
        <v>547</v>
      </c>
      <c r="G37" s="275" t="s">
        <v>55</v>
      </c>
      <c r="H37" s="280" t="str">
        <f t="shared" si="5"/>
        <v>Đường 10-10 kéo dài (20,5m) (từ Tiếp giáp đường Nguyễn Trãi đến Cuối đường)</v>
      </c>
      <c r="I37" s="79">
        <v>1400</v>
      </c>
      <c r="J37" s="103"/>
      <c r="K37" s="103"/>
      <c r="L37" s="103"/>
      <c r="M37" s="103"/>
      <c r="N37" s="103"/>
      <c r="O37" s="321">
        <f t="shared" si="6"/>
        <v>1700</v>
      </c>
      <c r="P37" s="321"/>
      <c r="Q37" s="321"/>
      <c r="R37" s="321"/>
      <c r="S37" s="321"/>
      <c r="T37" s="321"/>
      <c r="U37" s="322">
        <f t="shared" si="15"/>
        <v>0.21428571428571427</v>
      </c>
      <c r="V37" s="322"/>
      <c r="W37" s="322"/>
      <c r="X37" s="323">
        <v>1.2</v>
      </c>
      <c r="Y37" s="323"/>
      <c r="Z37" s="323"/>
      <c r="AA37" s="323"/>
      <c r="AB37" s="323"/>
      <c r="AC37" s="323"/>
      <c r="AD37" s="324">
        <f t="shared" si="16"/>
        <v>1.23444</v>
      </c>
      <c r="AE37" s="323"/>
      <c r="AF37" s="323"/>
      <c r="AG37" s="78">
        <v>980</v>
      </c>
      <c r="AH37" s="78"/>
      <c r="AI37" s="78"/>
      <c r="AJ37" s="325">
        <f t="shared" si="19"/>
        <v>1200</v>
      </c>
      <c r="AK37" s="331"/>
      <c r="AL37" s="331"/>
      <c r="AM37" s="331"/>
      <c r="AN37" s="331"/>
      <c r="AO37" s="331"/>
      <c r="AP37" s="322">
        <f t="shared" si="10"/>
        <v>0.22448979591836735</v>
      </c>
      <c r="AQ37" s="322"/>
      <c r="AR37" s="322"/>
      <c r="AS37" s="78">
        <v>700</v>
      </c>
      <c r="AT37" s="78"/>
      <c r="AU37" s="78"/>
      <c r="AV37" s="326">
        <f t="shared" si="17"/>
        <v>850</v>
      </c>
      <c r="AW37" s="326"/>
      <c r="AX37" s="326"/>
      <c r="AY37" s="327">
        <f t="shared" si="18"/>
        <v>0.21428571428571427</v>
      </c>
      <c r="AZ37" s="327"/>
      <c r="BA37" s="327"/>
      <c r="BB37" s="157" t="s">
        <v>797</v>
      </c>
      <c r="BC37" s="197"/>
      <c r="BD37" s="174" t="e">
        <f>COUNTIFS('[1]Thành Phố - HĐCN (2)'!J29:$J$1571,'[1]Bảng tổng ODT'!I36,'[1]Thành Phố - HĐCN (2)'!I29:$I$1571,"Đất ở tại đô thị")</f>
        <v>#VALUE!</v>
      </c>
      <c r="BE37" s="93" t="e">
        <f>COUNTIFS('[1]Thành Phố - HĐCN (2)'!J27:J1595,H37,'[1]Thành Phố - HĐCN (2)'!I27:I1595,"Đất ở tại đô thị",'[1]Thành Phố - HĐCN (2)'!M27:M1595,"&gt;"&amp;O37*0.9*1000,'[1]Thành Phố - HĐCN (2)'!M27:M1595,"&lt;"&amp;O37*1.2*1000)</f>
        <v>#VALUE!</v>
      </c>
      <c r="BF37" s="174" t="e">
        <f t="shared" si="8"/>
        <v>#VALUE!</v>
      </c>
      <c r="BG37" s="328">
        <f t="shared" si="4"/>
        <v>1</v>
      </c>
      <c r="BH37" s="329"/>
      <c r="BI37" s="292"/>
      <c r="BJ37" s="292"/>
    </row>
    <row r="38" spans="1:62" ht="27.75" customHeight="1">
      <c r="A38" s="623">
        <f>COUNT($O$12:O38)</f>
        <v>27</v>
      </c>
      <c r="B38" s="275" t="s">
        <v>548</v>
      </c>
      <c r="C38" s="275" t="s">
        <v>551</v>
      </c>
      <c r="D38" s="275" t="s">
        <v>44</v>
      </c>
      <c r="E38" s="333" t="s">
        <v>548</v>
      </c>
      <c r="F38" s="333" t="s">
        <v>549</v>
      </c>
      <c r="G38" s="333" t="s">
        <v>44</v>
      </c>
      <c r="H38" s="280" t="str">
        <f t="shared" si="5"/>
        <v>Đường Tô Hiệu (13,5m) (từ Tiếp giáp đường R2 đến Tiếp giáp đường số 5)</v>
      </c>
      <c r="I38" s="78">
        <v>900</v>
      </c>
      <c r="J38" s="103"/>
      <c r="K38" s="103"/>
      <c r="L38" s="103"/>
      <c r="M38" s="103"/>
      <c r="N38" s="103"/>
      <c r="O38" s="321">
        <f t="shared" si="6"/>
        <v>1100</v>
      </c>
      <c r="P38" s="321"/>
      <c r="Q38" s="321"/>
      <c r="R38" s="321"/>
      <c r="S38" s="321"/>
      <c r="T38" s="321"/>
      <c r="U38" s="322">
        <f t="shared" si="15"/>
        <v>0.22222222222222221</v>
      </c>
      <c r="V38" s="322"/>
      <c r="W38" s="322"/>
      <c r="X38" s="323">
        <v>1.1499999999999999</v>
      </c>
      <c r="Y38" s="323"/>
      <c r="Z38" s="323"/>
      <c r="AA38" s="323"/>
      <c r="AB38" s="323"/>
      <c r="AC38" s="323"/>
      <c r="AD38" s="324">
        <f t="shared" si="16"/>
        <v>1.1830049999999999</v>
      </c>
      <c r="AE38" s="323"/>
      <c r="AF38" s="323"/>
      <c r="AG38" s="78">
        <v>630</v>
      </c>
      <c r="AH38" s="78"/>
      <c r="AI38" s="78"/>
      <c r="AJ38" s="325">
        <f>ROUND(AG38/I38*O38,-1)</f>
        <v>770</v>
      </c>
      <c r="AK38" s="331"/>
      <c r="AL38" s="331"/>
      <c r="AM38" s="331"/>
      <c r="AN38" s="331"/>
      <c r="AO38" s="331"/>
      <c r="AP38" s="322">
        <f t="shared" si="10"/>
        <v>0.22222222222222221</v>
      </c>
      <c r="AQ38" s="322"/>
      <c r="AR38" s="322"/>
      <c r="AS38" s="78">
        <v>450</v>
      </c>
      <c r="AT38" s="78"/>
      <c r="AU38" s="78"/>
      <c r="AV38" s="326">
        <f t="shared" si="17"/>
        <v>550</v>
      </c>
      <c r="AW38" s="326"/>
      <c r="AX38" s="326"/>
      <c r="AY38" s="327">
        <f t="shared" si="18"/>
        <v>0.22222222222222221</v>
      </c>
      <c r="AZ38" s="327"/>
      <c r="BA38" s="327"/>
      <c r="BB38" s="157" t="s">
        <v>797</v>
      </c>
      <c r="BC38" s="197"/>
      <c r="BD38" s="174" t="e">
        <f>COUNTIFS('[1]Thành Phố - HĐCN (2)'!J30:$J$1571,'[1]Bảng tổng ODT'!I37,'[1]Thành Phố - HĐCN (2)'!I30:$I$1571,"Đất ở tại đô thị")</f>
        <v>#VALUE!</v>
      </c>
      <c r="BE38" s="93" t="e">
        <f>COUNTIFS('[1]Thành Phố - HĐCN (2)'!J28:J1596,H38,'[1]Thành Phố - HĐCN (2)'!I28:I1596,"Đất ở tại đô thị",'[1]Thành Phố - HĐCN (2)'!M28:M1596,"&gt;"&amp;O38*0.9*1000,'[1]Thành Phố - HĐCN (2)'!M28:M1596,"&lt;"&amp;O38*1.2*1000)</f>
        <v>#VALUE!</v>
      </c>
      <c r="BF38" s="174" t="e">
        <f t="shared" si="8"/>
        <v>#VALUE!</v>
      </c>
      <c r="BG38" s="328">
        <f t="shared" si="4"/>
        <v>1</v>
      </c>
      <c r="BH38" s="329"/>
      <c r="BI38" s="292"/>
      <c r="BJ38" s="292"/>
    </row>
    <row r="39" spans="1:62" ht="27.75" customHeight="1">
      <c r="A39" s="623">
        <f>COUNT($O$12:O39)</f>
        <v>28</v>
      </c>
      <c r="B39" s="125"/>
      <c r="C39" s="125"/>
      <c r="D39" s="125"/>
      <c r="E39" s="275" t="s">
        <v>550</v>
      </c>
      <c r="F39" s="275" t="s">
        <v>829</v>
      </c>
      <c r="G39" s="275" t="s">
        <v>547</v>
      </c>
      <c r="H39" s="280" t="str">
        <f t="shared" si="5"/>
        <v>Đường Lê Quý Đôn (từ Tiếp giáp Đường Võ Nguyên Giáp đến Tiếp giáp đường Nguyễn Trãi)</v>
      </c>
      <c r="I39" s="79">
        <v>1500</v>
      </c>
      <c r="J39" s="78">
        <v>630</v>
      </c>
      <c r="K39" s="78">
        <v>360</v>
      </c>
      <c r="L39" s="78"/>
      <c r="M39" s="78"/>
      <c r="N39" s="78"/>
      <c r="O39" s="321">
        <f t="shared" si="6"/>
        <v>1900</v>
      </c>
      <c r="P39" s="321">
        <f t="shared" ref="P39:Q49" si="20">ROUND(J39*AE39,-1)</f>
        <v>710</v>
      </c>
      <c r="Q39" s="321">
        <f t="shared" si="20"/>
        <v>390</v>
      </c>
      <c r="R39" s="321"/>
      <c r="S39" s="321"/>
      <c r="T39" s="321"/>
      <c r="U39" s="322">
        <f t="shared" si="15"/>
        <v>0.26666666666666666</v>
      </c>
      <c r="V39" s="322">
        <f t="shared" si="15"/>
        <v>0.12698412698412698</v>
      </c>
      <c r="W39" s="322">
        <f t="shared" si="15"/>
        <v>8.3333333333333329E-2</v>
      </c>
      <c r="X39" s="323">
        <v>1.2</v>
      </c>
      <c r="Y39" s="323">
        <v>1.1000000000000001</v>
      </c>
      <c r="Z39" s="323">
        <v>1.05</v>
      </c>
      <c r="AA39" s="323"/>
      <c r="AB39" s="323"/>
      <c r="AC39" s="323"/>
      <c r="AD39" s="324">
        <f t="shared" si="16"/>
        <v>1.23444</v>
      </c>
      <c r="AE39" s="323">
        <f t="shared" si="16"/>
        <v>1.13157</v>
      </c>
      <c r="AF39" s="323">
        <f t="shared" si="16"/>
        <v>1.0801350000000001</v>
      </c>
      <c r="AG39" s="79">
        <v>1100</v>
      </c>
      <c r="AH39" s="78">
        <v>440</v>
      </c>
      <c r="AI39" s="78">
        <v>250</v>
      </c>
      <c r="AJ39" s="325">
        <f t="shared" ref="AJ39:AJ52" si="21">ROUND(AG39/I39*O39,-2)</f>
        <v>1400</v>
      </c>
      <c r="AK39" s="321">
        <f t="shared" ref="AK39:AL49" si="22">ROUND(AH39/J39*P39,-1)</f>
        <v>500</v>
      </c>
      <c r="AL39" s="325">
        <f t="shared" si="22"/>
        <v>270</v>
      </c>
      <c r="AM39" s="325"/>
      <c r="AN39" s="325"/>
      <c r="AO39" s="325"/>
      <c r="AP39" s="322">
        <f t="shared" si="10"/>
        <v>0.27272727272727271</v>
      </c>
      <c r="AQ39" s="322">
        <f t="shared" si="10"/>
        <v>0.13636363636363635</v>
      </c>
      <c r="AR39" s="322">
        <f t="shared" si="7"/>
        <v>0.08</v>
      </c>
      <c r="AS39" s="78">
        <v>750</v>
      </c>
      <c r="AT39" s="78">
        <v>320</v>
      </c>
      <c r="AU39" s="78">
        <v>180</v>
      </c>
      <c r="AV39" s="326">
        <f t="shared" si="17"/>
        <v>950</v>
      </c>
      <c r="AW39" s="326">
        <f t="shared" si="17"/>
        <v>360</v>
      </c>
      <c r="AX39" s="326">
        <f t="shared" si="17"/>
        <v>200</v>
      </c>
      <c r="AY39" s="327">
        <f t="shared" si="18"/>
        <v>0.26666666666666666</v>
      </c>
      <c r="AZ39" s="327">
        <f t="shared" si="18"/>
        <v>0.125</v>
      </c>
      <c r="BA39" s="327">
        <f t="shared" si="18"/>
        <v>0.1111111111111111</v>
      </c>
      <c r="BB39" s="157" t="s">
        <v>797</v>
      </c>
      <c r="BC39" s="197"/>
      <c r="BD39" s="174" t="e">
        <f>COUNTIFS('[1]Thành Phố - HĐCN (2)'!J31:$J$1571,'[1]Bảng tổng ODT'!I38,'[1]Thành Phố - HĐCN (2)'!I31:$I$1571,"Đất ở tại đô thị")</f>
        <v>#VALUE!</v>
      </c>
      <c r="BE39" s="93" t="e">
        <f>COUNTIFS('[1]Thành Phố - HĐCN (2)'!J29:J1597,H39,'[1]Thành Phố - HĐCN (2)'!I29:I1597,"Đất ở tại đô thị",'[1]Thành Phố - HĐCN (2)'!M29:M1597,"&gt;"&amp;O39*0.9*1000,'[1]Thành Phố - HĐCN (2)'!M29:M1597,"&lt;"&amp;O39*1.2*1000)</f>
        <v>#VALUE!</v>
      </c>
      <c r="BF39" s="174" t="e">
        <f t="shared" si="8"/>
        <v>#VALUE!</v>
      </c>
      <c r="BG39" s="328">
        <f t="shared" si="4"/>
        <v>3</v>
      </c>
      <c r="BH39" s="329"/>
      <c r="BI39" s="292"/>
      <c r="BJ39" s="292"/>
    </row>
    <row r="40" spans="1:62" ht="27.75" customHeight="1">
      <c r="A40" s="623">
        <f>COUNT($O$12:O40)</f>
        <v>29</v>
      </c>
      <c r="B40" s="125"/>
      <c r="C40" s="125"/>
      <c r="D40" s="125"/>
      <c r="E40" s="275" t="s">
        <v>528</v>
      </c>
      <c r="F40" s="275" t="s">
        <v>799</v>
      </c>
      <c r="G40" s="275" t="s">
        <v>440</v>
      </c>
      <c r="H40" s="280" t="str">
        <f t="shared" si="5"/>
        <v>Đường Trường Chinh (từ Tiếp giáp đường Nguyễn Hữu Thọ đến Tiếp giáp đường 30-4)</v>
      </c>
      <c r="I40" s="79">
        <v>2700</v>
      </c>
      <c r="J40" s="78">
        <v>880</v>
      </c>
      <c r="K40" s="78">
        <v>500</v>
      </c>
      <c r="L40" s="78"/>
      <c r="M40" s="78"/>
      <c r="N40" s="78"/>
      <c r="O40" s="321">
        <f t="shared" si="6"/>
        <v>3500</v>
      </c>
      <c r="P40" s="321">
        <f t="shared" si="20"/>
        <v>1040</v>
      </c>
      <c r="Q40" s="321">
        <f t="shared" si="20"/>
        <v>570</v>
      </c>
      <c r="R40" s="321"/>
      <c r="S40" s="321"/>
      <c r="T40" s="321"/>
      <c r="U40" s="322">
        <f t="shared" si="15"/>
        <v>0.29629629629629628</v>
      </c>
      <c r="V40" s="322">
        <f t="shared" si="15"/>
        <v>0.18181818181818182</v>
      </c>
      <c r="W40" s="322">
        <f t="shared" si="15"/>
        <v>0.14000000000000001</v>
      </c>
      <c r="X40" s="323">
        <v>1.25</v>
      </c>
      <c r="Y40" s="323">
        <v>1.1499999999999999</v>
      </c>
      <c r="Z40" s="323">
        <v>1.1000000000000001</v>
      </c>
      <c r="AA40" s="323"/>
      <c r="AB40" s="323"/>
      <c r="AC40" s="323"/>
      <c r="AD40" s="324">
        <f t="shared" si="16"/>
        <v>1.2858749999999999</v>
      </c>
      <c r="AE40" s="323">
        <f t="shared" si="16"/>
        <v>1.1830049999999999</v>
      </c>
      <c r="AF40" s="323">
        <f t="shared" si="16"/>
        <v>1.13157</v>
      </c>
      <c r="AG40" s="79">
        <v>1900</v>
      </c>
      <c r="AH40" s="78">
        <v>620</v>
      </c>
      <c r="AI40" s="78">
        <v>350</v>
      </c>
      <c r="AJ40" s="325">
        <f t="shared" si="21"/>
        <v>2500</v>
      </c>
      <c r="AK40" s="321">
        <f t="shared" si="22"/>
        <v>730</v>
      </c>
      <c r="AL40" s="325">
        <f t="shared" si="22"/>
        <v>400</v>
      </c>
      <c r="AM40" s="325"/>
      <c r="AN40" s="325"/>
      <c r="AO40" s="325"/>
      <c r="AP40" s="322">
        <f t="shared" si="10"/>
        <v>0.31578947368421051</v>
      </c>
      <c r="AQ40" s="322">
        <f t="shared" si="10"/>
        <v>0.17741935483870969</v>
      </c>
      <c r="AR40" s="322">
        <f t="shared" si="7"/>
        <v>0.14285714285714285</v>
      </c>
      <c r="AS40" s="79">
        <v>1400</v>
      </c>
      <c r="AT40" s="78">
        <v>440</v>
      </c>
      <c r="AU40" s="78">
        <v>250</v>
      </c>
      <c r="AV40" s="326">
        <f t="shared" si="17"/>
        <v>1810</v>
      </c>
      <c r="AW40" s="326">
        <f t="shared" si="17"/>
        <v>520</v>
      </c>
      <c r="AX40" s="326">
        <f t="shared" si="17"/>
        <v>290</v>
      </c>
      <c r="AY40" s="327">
        <f t="shared" si="18"/>
        <v>0.29285714285714287</v>
      </c>
      <c r="AZ40" s="327">
        <f t="shared" si="18"/>
        <v>0.18181818181818182</v>
      </c>
      <c r="BA40" s="327">
        <f t="shared" si="18"/>
        <v>0.16</v>
      </c>
      <c r="BB40" s="157" t="s">
        <v>797</v>
      </c>
      <c r="BC40" s="197"/>
      <c r="BD40" s="174" t="e">
        <f>COUNTIFS('[1]Thành Phố - HĐCN (2)'!J32:$J$1571,'[1]Bảng tổng ODT'!I39,'[1]Thành Phố - HĐCN (2)'!I32:$I$1571,"Đất ở tại đô thị")</f>
        <v>#VALUE!</v>
      </c>
      <c r="BE40" s="93" t="e">
        <f>COUNTIFS('[1]Thành Phố - HĐCN (2)'!J30:J1598,H40,'[1]Thành Phố - HĐCN (2)'!I30:I1598,"Đất ở tại đô thị",'[1]Thành Phố - HĐCN (2)'!M30:M1598,"&gt;"&amp;O40*0.9*1000,'[1]Thành Phố - HĐCN (2)'!M30:M1598,"&lt;"&amp;O40*1.2*1000)</f>
        <v>#VALUE!</v>
      </c>
      <c r="BF40" s="174" t="e">
        <f t="shared" si="8"/>
        <v>#VALUE!</v>
      </c>
      <c r="BG40" s="328">
        <f t="shared" si="4"/>
        <v>3</v>
      </c>
      <c r="BH40" s="329"/>
      <c r="BI40" s="292"/>
      <c r="BJ40" s="292"/>
    </row>
    <row r="41" spans="1:62" ht="31.5">
      <c r="A41" s="623">
        <f>COUNT($O$12:O41)</f>
        <v>30</v>
      </c>
      <c r="B41" s="125"/>
      <c r="C41" s="125"/>
      <c r="D41" s="125"/>
      <c r="E41" s="275" t="s">
        <v>528</v>
      </c>
      <c r="F41" s="275" t="s">
        <v>529</v>
      </c>
      <c r="G41" s="275" t="s">
        <v>799</v>
      </c>
      <c r="H41" s="280" t="str">
        <f t="shared" si="5"/>
        <v>Đường Trường Chinh (từ Tiếp giáp Đại lộ Lê Lợi đến Tiếp giáp đường Nguyễn Hữu Thọ)</v>
      </c>
      <c r="I41" s="79">
        <v>3000</v>
      </c>
      <c r="J41" s="79">
        <v>1000</v>
      </c>
      <c r="K41" s="78">
        <v>600</v>
      </c>
      <c r="L41" s="78"/>
      <c r="M41" s="78"/>
      <c r="N41" s="78"/>
      <c r="O41" s="321">
        <f t="shared" si="6"/>
        <v>4000</v>
      </c>
      <c r="P41" s="321">
        <f t="shared" si="20"/>
        <v>1180</v>
      </c>
      <c r="Q41" s="321">
        <f t="shared" si="20"/>
        <v>680</v>
      </c>
      <c r="R41" s="321"/>
      <c r="S41" s="321"/>
      <c r="T41" s="321"/>
      <c r="U41" s="322">
        <f t="shared" si="15"/>
        <v>0.33333333333333331</v>
      </c>
      <c r="V41" s="322">
        <f t="shared" si="15"/>
        <v>0.18</v>
      </c>
      <c r="W41" s="322">
        <f t="shared" si="15"/>
        <v>0.13333333333333333</v>
      </c>
      <c r="X41" s="323">
        <v>1.3</v>
      </c>
      <c r="Y41" s="323">
        <v>1.1499999999999999</v>
      </c>
      <c r="Z41" s="323">
        <v>1.1000000000000001</v>
      </c>
      <c r="AA41" s="323"/>
      <c r="AB41" s="323"/>
      <c r="AC41" s="323"/>
      <c r="AD41" s="324">
        <f t="shared" si="16"/>
        <v>1.33731</v>
      </c>
      <c r="AE41" s="323">
        <f t="shared" si="16"/>
        <v>1.1830049999999999</v>
      </c>
      <c r="AF41" s="323">
        <f t="shared" si="16"/>
        <v>1.13157</v>
      </c>
      <c r="AG41" s="79">
        <v>2100</v>
      </c>
      <c r="AH41" s="78">
        <v>700</v>
      </c>
      <c r="AI41" s="78">
        <v>420</v>
      </c>
      <c r="AJ41" s="325">
        <f t="shared" si="21"/>
        <v>2800</v>
      </c>
      <c r="AK41" s="321">
        <f t="shared" si="22"/>
        <v>830</v>
      </c>
      <c r="AL41" s="325">
        <f t="shared" si="22"/>
        <v>480</v>
      </c>
      <c r="AM41" s="325"/>
      <c r="AN41" s="325"/>
      <c r="AO41" s="325"/>
      <c r="AP41" s="322">
        <f t="shared" si="10"/>
        <v>0.33333333333333331</v>
      </c>
      <c r="AQ41" s="322">
        <f t="shared" si="10"/>
        <v>0.18571428571428572</v>
      </c>
      <c r="AR41" s="322">
        <f t="shared" si="7"/>
        <v>0.14285714285714285</v>
      </c>
      <c r="AS41" s="79">
        <v>1500</v>
      </c>
      <c r="AT41" s="78">
        <v>500</v>
      </c>
      <c r="AU41" s="78">
        <v>300</v>
      </c>
      <c r="AV41" s="326">
        <f t="shared" si="17"/>
        <v>2000</v>
      </c>
      <c r="AW41" s="326">
        <f t="shared" si="17"/>
        <v>590</v>
      </c>
      <c r="AX41" s="326">
        <f t="shared" si="17"/>
        <v>340</v>
      </c>
      <c r="AY41" s="327">
        <f t="shared" si="18"/>
        <v>0.33333333333333331</v>
      </c>
      <c r="AZ41" s="327">
        <f t="shared" si="18"/>
        <v>0.18</v>
      </c>
      <c r="BA41" s="327">
        <f t="shared" si="18"/>
        <v>0.13333333333333333</v>
      </c>
      <c r="BB41" s="157" t="s">
        <v>797</v>
      </c>
      <c r="BC41" s="197"/>
      <c r="BD41" s="174" t="e">
        <f>COUNTIFS('[1]Thành Phố - HĐCN (2)'!J33:$J$1571,'[1]Bảng tổng ODT'!I40,'[1]Thành Phố - HĐCN (2)'!I33:$I$1571,"Đất ở tại đô thị")</f>
        <v>#VALUE!</v>
      </c>
      <c r="BE41" s="93" t="e">
        <f>COUNTIFS('[1]Thành Phố - HĐCN (2)'!J31:J1599,H41,'[1]Thành Phố - HĐCN (2)'!I31:I1599,"Đất ở tại đô thị",'[1]Thành Phố - HĐCN (2)'!M31:M1599,"&gt;"&amp;O41*0.9*1000,'[1]Thành Phố - HĐCN (2)'!M31:M1599,"&lt;"&amp;O41*1.2*1000)</f>
        <v>#VALUE!</v>
      </c>
      <c r="BF41" s="174" t="e">
        <f t="shared" si="8"/>
        <v>#VALUE!</v>
      </c>
      <c r="BG41" s="328">
        <f t="shared" si="4"/>
        <v>3</v>
      </c>
      <c r="BH41" s="329"/>
      <c r="BI41" s="292"/>
      <c r="BJ41" s="292"/>
    </row>
    <row r="42" spans="1:62" ht="27.75" customHeight="1">
      <c r="A42" s="623">
        <f>COUNT($O$12:O42)</f>
        <v>31</v>
      </c>
      <c r="B42" s="125"/>
      <c r="C42" s="125"/>
      <c r="D42" s="125"/>
      <c r="E42" s="275" t="s">
        <v>830</v>
      </c>
      <c r="F42" s="275" t="s">
        <v>152</v>
      </c>
      <c r="G42" s="275" t="s">
        <v>831</v>
      </c>
      <c r="H42" s="280" t="str">
        <f t="shared" si="5"/>
        <v>Đường Lê Duẩn (từ Tiếp giáp đường Trần Phú đến Tiếp giáp đại lộ Lê Lợi)</v>
      </c>
      <c r="I42" s="79">
        <v>3000</v>
      </c>
      <c r="J42" s="79">
        <v>1000</v>
      </c>
      <c r="K42" s="78">
        <v>600</v>
      </c>
      <c r="L42" s="78"/>
      <c r="M42" s="78"/>
      <c r="N42" s="78"/>
      <c r="O42" s="321">
        <f t="shared" si="6"/>
        <v>4000</v>
      </c>
      <c r="P42" s="321">
        <f t="shared" si="20"/>
        <v>1180</v>
      </c>
      <c r="Q42" s="321">
        <f t="shared" si="20"/>
        <v>680</v>
      </c>
      <c r="R42" s="321"/>
      <c r="S42" s="321"/>
      <c r="T42" s="321"/>
      <c r="U42" s="322">
        <f t="shared" si="15"/>
        <v>0.33333333333333331</v>
      </c>
      <c r="V42" s="322">
        <f t="shared" si="15"/>
        <v>0.18</v>
      </c>
      <c r="W42" s="322">
        <f t="shared" si="15"/>
        <v>0.13333333333333333</v>
      </c>
      <c r="X42" s="323">
        <v>1.3</v>
      </c>
      <c r="Y42" s="323">
        <v>1.1499999999999999</v>
      </c>
      <c r="Z42" s="323">
        <v>1.1000000000000001</v>
      </c>
      <c r="AA42" s="323"/>
      <c r="AB42" s="323"/>
      <c r="AC42" s="323"/>
      <c r="AD42" s="324">
        <f t="shared" si="16"/>
        <v>1.33731</v>
      </c>
      <c r="AE42" s="323">
        <f t="shared" si="16"/>
        <v>1.1830049999999999</v>
      </c>
      <c r="AF42" s="323">
        <f t="shared" si="16"/>
        <v>1.13157</v>
      </c>
      <c r="AG42" s="79">
        <v>2100</v>
      </c>
      <c r="AH42" s="78">
        <v>700</v>
      </c>
      <c r="AI42" s="78">
        <v>420</v>
      </c>
      <c r="AJ42" s="325">
        <f t="shared" si="21"/>
        <v>2800</v>
      </c>
      <c r="AK42" s="321">
        <f t="shared" si="22"/>
        <v>830</v>
      </c>
      <c r="AL42" s="325">
        <f t="shared" si="22"/>
        <v>480</v>
      </c>
      <c r="AM42" s="325"/>
      <c r="AN42" s="325"/>
      <c r="AO42" s="325"/>
      <c r="AP42" s="322">
        <f t="shared" si="10"/>
        <v>0.33333333333333331</v>
      </c>
      <c r="AQ42" s="322">
        <f t="shared" si="10"/>
        <v>0.18571428571428572</v>
      </c>
      <c r="AR42" s="322">
        <f t="shared" si="7"/>
        <v>0.14285714285714285</v>
      </c>
      <c r="AS42" s="79">
        <v>1500</v>
      </c>
      <c r="AT42" s="78">
        <v>500</v>
      </c>
      <c r="AU42" s="78">
        <v>300</v>
      </c>
      <c r="AV42" s="326">
        <f t="shared" si="17"/>
        <v>2000</v>
      </c>
      <c r="AW42" s="326">
        <f t="shared" si="17"/>
        <v>590</v>
      </c>
      <c r="AX42" s="326">
        <f t="shared" si="17"/>
        <v>340</v>
      </c>
      <c r="AY42" s="327">
        <f t="shared" si="18"/>
        <v>0.33333333333333331</v>
      </c>
      <c r="AZ42" s="327">
        <f t="shared" si="18"/>
        <v>0.18</v>
      </c>
      <c r="BA42" s="327">
        <f t="shared" si="18"/>
        <v>0.13333333333333333</v>
      </c>
      <c r="BB42" s="157" t="s">
        <v>797</v>
      </c>
      <c r="BC42" s="197"/>
      <c r="BD42" s="174" t="e">
        <f>COUNTIFS('[1]Thành Phố - HĐCN (2)'!J34:$J$1571,'[1]Bảng tổng ODT'!I41,'[1]Thành Phố - HĐCN (2)'!I34:$I$1571,"Đất ở tại đô thị")</f>
        <v>#VALUE!</v>
      </c>
      <c r="BE42" s="93" t="e">
        <f>COUNTIFS('[1]Thành Phố - HĐCN (2)'!J32:J1600,H42,'[1]Thành Phố - HĐCN (2)'!I32:I1600,"Đất ở tại đô thị",'[1]Thành Phố - HĐCN (2)'!M32:M1600,"&gt;"&amp;O42*0.9*1000,'[1]Thành Phố - HĐCN (2)'!M32:M1600,"&lt;"&amp;O42*1.2*1000)</f>
        <v>#VALUE!</v>
      </c>
      <c r="BF42" s="174" t="e">
        <f t="shared" si="8"/>
        <v>#VALUE!</v>
      </c>
      <c r="BG42" s="328">
        <f t="shared" si="4"/>
        <v>3</v>
      </c>
      <c r="BH42" s="329"/>
      <c r="BI42" s="292"/>
      <c r="BJ42" s="292"/>
    </row>
    <row r="43" spans="1:62" ht="27.75" customHeight="1">
      <c r="A43" s="623">
        <f>COUNT($O$12:O43)</f>
        <v>32</v>
      </c>
      <c r="B43" s="125"/>
      <c r="C43" s="125"/>
      <c r="D43" s="125"/>
      <c r="E43" s="275" t="s">
        <v>832</v>
      </c>
      <c r="F43" s="275" t="s">
        <v>152</v>
      </c>
      <c r="G43" s="275" t="s">
        <v>525</v>
      </c>
      <c r="H43" s="330" t="str">
        <f t="shared" si="5"/>
        <v>Đường Trần Hưng Đạo (từ Tiếp giáp đường Trần Phú đến Tiếp giáp đường Huỳnh Thúc Kháng)</v>
      </c>
      <c r="I43" s="79">
        <v>4800</v>
      </c>
      <c r="J43" s="79">
        <v>1200</v>
      </c>
      <c r="K43" s="78">
        <v>560</v>
      </c>
      <c r="L43" s="78"/>
      <c r="M43" s="78"/>
      <c r="N43" s="78"/>
      <c r="O43" s="321">
        <f t="shared" si="6"/>
        <v>6900</v>
      </c>
      <c r="P43" s="321">
        <f>ROUND(J43*AE43,-2)</f>
        <v>1500</v>
      </c>
      <c r="Q43" s="321">
        <f t="shared" si="20"/>
        <v>660</v>
      </c>
      <c r="R43" s="321"/>
      <c r="S43" s="321"/>
      <c r="T43" s="321"/>
      <c r="U43" s="322">
        <f t="shared" si="15"/>
        <v>0.4375</v>
      </c>
      <c r="V43" s="322">
        <f t="shared" si="15"/>
        <v>0.25</v>
      </c>
      <c r="W43" s="322">
        <f t="shared" si="15"/>
        <v>0.17857142857142858</v>
      </c>
      <c r="X43" s="323">
        <v>1.4</v>
      </c>
      <c r="Y43" s="323">
        <v>1.2</v>
      </c>
      <c r="Z43" s="323">
        <v>1.1499999999999999</v>
      </c>
      <c r="AA43" s="323"/>
      <c r="AB43" s="323"/>
      <c r="AC43" s="323"/>
      <c r="AD43" s="324">
        <f t="shared" si="16"/>
        <v>1.4401799999999998</v>
      </c>
      <c r="AE43" s="323">
        <f t="shared" si="16"/>
        <v>1.23444</v>
      </c>
      <c r="AF43" s="323">
        <f t="shared" si="16"/>
        <v>1.1830049999999999</v>
      </c>
      <c r="AG43" s="79">
        <v>3400</v>
      </c>
      <c r="AH43" s="78">
        <v>840</v>
      </c>
      <c r="AI43" s="78">
        <v>390</v>
      </c>
      <c r="AJ43" s="325">
        <f t="shared" si="21"/>
        <v>4900</v>
      </c>
      <c r="AK43" s="325">
        <f>ROUND(AH43/J43*P43,-2)</f>
        <v>1100</v>
      </c>
      <c r="AL43" s="325">
        <f t="shared" si="22"/>
        <v>460</v>
      </c>
      <c r="AM43" s="325"/>
      <c r="AN43" s="325"/>
      <c r="AO43" s="325"/>
      <c r="AP43" s="322">
        <f t="shared" si="10"/>
        <v>0.44117647058823528</v>
      </c>
      <c r="AQ43" s="322">
        <f t="shared" si="10"/>
        <v>0.30952380952380953</v>
      </c>
      <c r="AR43" s="322">
        <f t="shared" si="7"/>
        <v>0.17948717948717949</v>
      </c>
      <c r="AS43" s="79">
        <v>2400</v>
      </c>
      <c r="AT43" s="78">
        <v>600</v>
      </c>
      <c r="AU43" s="78">
        <v>280</v>
      </c>
      <c r="AV43" s="326">
        <f t="shared" si="17"/>
        <v>3450</v>
      </c>
      <c r="AW43" s="326">
        <f t="shared" si="17"/>
        <v>750</v>
      </c>
      <c r="AX43" s="326">
        <f t="shared" si="17"/>
        <v>330</v>
      </c>
      <c r="AY43" s="327">
        <f t="shared" si="18"/>
        <v>0.4375</v>
      </c>
      <c r="AZ43" s="327">
        <f t="shared" si="18"/>
        <v>0.25</v>
      </c>
      <c r="BA43" s="327">
        <f t="shared" si="18"/>
        <v>0.17857142857142858</v>
      </c>
      <c r="BB43" s="157" t="s">
        <v>797</v>
      </c>
      <c r="BC43" s="197"/>
      <c r="BD43" s="174" t="e">
        <f>COUNTIFS('[1]Thành Phố - HĐCN (2)'!J35:$J$1571,'[1]Bảng tổng ODT'!I42,'[1]Thành Phố - HĐCN (2)'!I35:$I$1571,"Đất ở tại đô thị")</f>
        <v>#VALUE!</v>
      </c>
      <c r="BE43" s="93" t="e">
        <f>COUNTIFS('[1]Thành Phố - HĐCN (2)'!J33:J1601,H43,'[1]Thành Phố - HĐCN (2)'!I33:I1601,"Đất ở tại đô thị",'[1]Thành Phố - HĐCN (2)'!M33:M1601,"&gt;"&amp;O43*0.9*1000,'[1]Thành Phố - HĐCN (2)'!M33:M1601,"&lt;"&amp;O43*1.2*1000)</f>
        <v>#VALUE!</v>
      </c>
      <c r="BF43" s="174" t="e">
        <f t="shared" si="8"/>
        <v>#VALUE!</v>
      </c>
      <c r="BG43" s="328">
        <f t="shared" si="4"/>
        <v>3</v>
      </c>
      <c r="BH43" s="329"/>
      <c r="BI43" s="292"/>
      <c r="BJ43" s="292"/>
    </row>
    <row r="44" spans="1:62" ht="27.75" customHeight="1">
      <c r="A44" s="623">
        <f>COUNT($O$12:O44)</f>
        <v>33</v>
      </c>
      <c r="B44" s="125"/>
      <c r="C44" s="125"/>
      <c r="D44" s="125"/>
      <c r="E44" s="275" t="s">
        <v>832</v>
      </c>
      <c r="F44" s="275" t="s">
        <v>525</v>
      </c>
      <c r="G44" s="275" t="s">
        <v>833</v>
      </c>
      <c r="H44" s="330" t="str">
        <f t="shared" si="5"/>
        <v>Đường Trần Hưng Đạo (từ Tiếp giáp đường Huỳnh Thúc Kháng đến Hết Siêu thị Quang Thanh)</v>
      </c>
      <c r="I44" s="79">
        <v>6300</v>
      </c>
      <c r="J44" s="79">
        <v>1400</v>
      </c>
      <c r="K44" s="78">
        <v>750</v>
      </c>
      <c r="L44" s="78"/>
      <c r="M44" s="78"/>
      <c r="N44" s="78"/>
      <c r="O44" s="321">
        <f t="shared" si="6"/>
        <v>9100</v>
      </c>
      <c r="P44" s="321">
        <f>ROUND(J44*AE44,-2)</f>
        <v>1700</v>
      </c>
      <c r="Q44" s="321">
        <f t="shared" si="20"/>
        <v>890</v>
      </c>
      <c r="R44" s="321"/>
      <c r="S44" s="321"/>
      <c r="T44" s="321"/>
      <c r="U44" s="322">
        <f t="shared" si="15"/>
        <v>0.44444444444444442</v>
      </c>
      <c r="V44" s="322">
        <f t="shared" si="15"/>
        <v>0.21428571428571427</v>
      </c>
      <c r="W44" s="322">
        <f t="shared" si="15"/>
        <v>0.18666666666666668</v>
      </c>
      <c r="X44" s="323">
        <v>1.4</v>
      </c>
      <c r="Y44" s="323">
        <v>1.2</v>
      </c>
      <c r="Z44" s="323">
        <v>1.1499999999999999</v>
      </c>
      <c r="AA44" s="323"/>
      <c r="AB44" s="323"/>
      <c r="AC44" s="323"/>
      <c r="AD44" s="324">
        <f t="shared" si="16"/>
        <v>1.4401799999999998</v>
      </c>
      <c r="AE44" s="323">
        <f t="shared" si="16"/>
        <v>1.23444</v>
      </c>
      <c r="AF44" s="323">
        <f t="shared" si="16"/>
        <v>1.1830049999999999</v>
      </c>
      <c r="AG44" s="79">
        <v>4400</v>
      </c>
      <c r="AH44" s="78">
        <v>980</v>
      </c>
      <c r="AI44" s="78">
        <v>530</v>
      </c>
      <c r="AJ44" s="325">
        <f t="shared" si="21"/>
        <v>6400</v>
      </c>
      <c r="AK44" s="325">
        <f>ROUND(AH44/J44*P44,-2)</f>
        <v>1200</v>
      </c>
      <c r="AL44" s="325">
        <f t="shared" si="22"/>
        <v>630</v>
      </c>
      <c r="AM44" s="325"/>
      <c r="AN44" s="325"/>
      <c r="AO44" s="325"/>
      <c r="AP44" s="322">
        <f t="shared" si="10"/>
        <v>0.45454545454545453</v>
      </c>
      <c r="AQ44" s="322">
        <f t="shared" si="10"/>
        <v>0.22448979591836735</v>
      </c>
      <c r="AR44" s="322">
        <f t="shared" si="7"/>
        <v>0.18867924528301888</v>
      </c>
      <c r="AS44" s="79">
        <v>3200</v>
      </c>
      <c r="AT44" s="78">
        <v>700</v>
      </c>
      <c r="AU44" s="78">
        <v>380</v>
      </c>
      <c r="AV44" s="326">
        <f t="shared" si="17"/>
        <v>4620</v>
      </c>
      <c r="AW44" s="326">
        <f t="shared" si="17"/>
        <v>850</v>
      </c>
      <c r="AX44" s="326">
        <f t="shared" si="17"/>
        <v>450</v>
      </c>
      <c r="AY44" s="327">
        <f t="shared" si="18"/>
        <v>0.44374999999999998</v>
      </c>
      <c r="AZ44" s="327">
        <f t="shared" si="18"/>
        <v>0.21428571428571427</v>
      </c>
      <c r="BA44" s="327">
        <f t="shared" si="18"/>
        <v>0.18421052631578946</v>
      </c>
      <c r="BB44" s="157" t="s">
        <v>797</v>
      </c>
      <c r="BC44" s="197"/>
      <c r="BD44" s="174">
        <v>3</v>
      </c>
      <c r="BE44" s="93" t="e">
        <f>COUNTIFS('[1]Thành Phố - HĐCN (2)'!J34:J1602,H44,'[1]Thành Phố - HĐCN (2)'!I34:I1602,"Đất ở tại đô thị",'[1]Thành Phố - HĐCN (2)'!M34:M1602,"&gt;"&amp;O44*0.9*1000,'[1]Thành Phố - HĐCN (2)'!M34:M1602,"&lt;"&amp;O44*1.2*1000)</f>
        <v>#VALUE!</v>
      </c>
      <c r="BF44" s="174">
        <f t="shared" si="8"/>
        <v>24</v>
      </c>
      <c r="BG44" s="328">
        <f t="shared" si="4"/>
        <v>3</v>
      </c>
      <c r="BH44" s="329"/>
      <c r="BI44" s="292"/>
      <c r="BJ44" s="292"/>
    </row>
    <row r="45" spans="1:62" ht="27.75" customHeight="1">
      <c r="A45" s="623">
        <f>COUNT($O$12:O45)</f>
        <v>34</v>
      </c>
      <c r="B45" s="125"/>
      <c r="C45" s="125"/>
      <c r="D45" s="125"/>
      <c r="E45" s="275" t="s">
        <v>832</v>
      </c>
      <c r="F45" s="275" t="s">
        <v>834</v>
      </c>
      <c r="G45" s="275" t="s">
        <v>835</v>
      </c>
      <c r="H45" s="330" t="str">
        <f t="shared" si="5"/>
        <v>Đường Trần Hưng Đạo (từ Tiếp giáp Siêu thị Quang Thanh đến Tiếp giáp đường Vừ A Dính)</v>
      </c>
      <c r="I45" s="79">
        <v>4800</v>
      </c>
      <c r="J45" s="79">
        <v>1200</v>
      </c>
      <c r="K45" s="78">
        <v>560</v>
      </c>
      <c r="L45" s="78"/>
      <c r="M45" s="78"/>
      <c r="N45" s="78"/>
      <c r="O45" s="321">
        <f t="shared" si="6"/>
        <v>6900</v>
      </c>
      <c r="P45" s="321">
        <f>ROUND(J45*AE45,-2)</f>
        <v>1500</v>
      </c>
      <c r="Q45" s="321">
        <f t="shared" si="20"/>
        <v>660</v>
      </c>
      <c r="R45" s="321"/>
      <c r="S45" s="321"/>
      <c r="T45" s="321"/>
      <c r="U45" s="322">
        <f t="shared" si="15"/>
        <v>0.4375</v>
      </c>
      <c r="V45" s="322">
        <f t="shared" si="15"/>
        <v>0.25</v>
      </c>
      <c r="W45" s="322">
        <f t="shared" si="15"/>
        <v>0.17857142857142858</v>
      </c>
      <c r="X45" s="323">
        <v>1.4</v>
      </c>
      <c r="Y45" s="323">
        <v>1.2</v>
      </c>
      <c r="Z45" s="323">
        <v>1.1499999999999999</v>
      </c>
      <c r="AA45" s="323"/>
      <c r="AB45" s="323"/>
      <c r="AC45" s="323"/>
      <c r="AD45" s="324">
        <f t="shared" si="16"/>
        <v>1.4401799999999998</v>
      </c>
      <c r="AE45" s="323">
        <f t="shared" si="16"/>
        <v>1.23444</v>
      </c>
      <c r="AF45" s="323">
        <f t="shared" si="16"/>
        <v>1.1830049999999999</v>
      </c>
      <c r="AG45" s="79">
        <v>3400</v>
      </c>
      <c r="AH45" s="78">
        <v>840</v>
      </c>
      <c r="AI45" s="78">
        <v>390</v>
      </c>
      <c r="AJ45" s="325">
        <f t="shared" si="21"/>
        <v>4900</v>
      </c>
      <c r="AK45" s="325">
        <f>ROUND(AH45/J45*P45,-2)</f>
        <v>1100</v>
      </c>
      <c r="AL45" s="325">
        <f t="shared" si="22"/>
        <v>460</v>
      </c>
      <c r="AM45" s="325"/>
      <c r="AN45" s="325"/>
      <c r="AO45" s="325"/>
      <c r="AP45" s="322">
        <f t="shared" si="10"/>
        <v>0.44117647058823528</v>
      </c>
      <c r="AQ45" s="322">
        <f t="shared" si="10"/>
        <v>0.30952380952380953</v>
      </c>
      <c r="AR45" s="322">
        <f t="shared" si="7"/>
        <v>0.17948717948717949</v>
      </c>
      <c r="AS45" s="79">
        <v>2400</v>
      </c>
      <c r="AT45" s="78">
        <v>600</v>
      </c>
      <c r="AU45" s="78">
        <v>280</v>
      </c>
      <c r="AV45" s="326">
        <f t="shared" si="17"/>
        <v>3450</v>
      </c>
      <c r="AW45" s="326">
        <f t="shared" si="17"/>
        <v>750</v>
      </c>
      <c r="AX45" s="326">
        <f t="shared" si="17"/>
        <v>330</v>
      </c>
      <c r="AY45" s="327">
        <f t="shared" si="18"/>
        <v>0.4375</v>
      </c>
      <c r="AZ45" s="327">
        <f t="shared" si="18"/>
        <v>0.25</v>
      </c>
      <c r="BA45" s="327">
        <f t="shared" si="18"/>
        <v>0.17857142857142858</v>
      </c>
      <c r="BB45" s="157" t="s">
        <v>797</v>
      </c>
      <c r="BC45" s="197"/>
      <c r="BD45" s="174" t="e">
        <f>COUNTIFS('[1]Thành Phố - HĐCN (2)'!J37:$J$1571,'[1]Bảng tổng ODT'!I44,'[1]Thành Phố - HĐCN (2)'!I37:$I$1571,"Đất ở tại đô thị")</f>
        <v>#VALUE!</v>
      </c>
      <c r="BE45" s="93" t="e">
        <f>COUNTIFS('[1]Thành Phố - HĐCN (2)'!J35:J1603,H45,'[1]Thành Phố - HĐCN (2)'!I35:I1603,"Đất ở tại đô thị",'[1]Thành Phố - HĐCN (2)'!M35:M1603,"&gt;"&amp;O45*0.9*1000,'[1]Thành Phố - HĐCN (2)'!M35:M1603,"&lt;"&amp;O45*1.2*1000)</f>
        <v>#VALUE!</v>
      </c>
      <c r="BF45" s="174" t="e">
        <f t="shared" si="8"/>
        <v>#VALUE!</v>
      </c>
      <c r="BG45" s="328">
        <f t="shared" si="4"/>
        <v>3</v>
      </c>
      <c r="BH45" s="329"/>
      <c r="BI45" s="292"/>
      <c r="BJ45" s="292"/>
    </row>
    <row r="46" spans="1:62" ht="27.75" customHeight="1">
      <c r="A46" s="623">
        <f>COUNT($O$12:O46)</f>
        <v>35</v>
      </c>
      <c r="B46" s="125"/>
      <c r="C46" s="125"/>
      <c r="D46" s="125"/>
      <c r="E46" s="275" t="s">
        <v>832</v>
      </c>
      <c r="F46" s="275" t="s">
        <v>835</v>
      </c>
      <c r="G46" s="275" t="s">
        <v>815</v>
      </c>
      <c r="H46" s="330" t="str">
        <f t="shared" si="5"/>
        <v>Đường Trần Hưng Đạo (từ Tiếp giáp đường Vừ A Dính đến Tiếp giáp đường Bế Văn Đàn)</v>
      </c>
      <c r="I46" s="79">
        <v>3900</v>
      </c>
      <c r="J46" s="78">
        <v>960</v>
      </c>
      <c r="K46" s="78">
        <v>560</v>
      </c>
      <c r="L46" s="78"/>
      <c r="M46" s="78"/>
      <c r="N46" s="78"/>
      <c r="O46" s="321">
        <f t="shared" si="6"/>
        <v>5400</v>
      </c>
      <c r="P46" s="321">
        <f>ROUND(J46*AE46,-1)</f>
        <v>1140</v>
      </c>
      <c r="Q46" s="321">
        <f t="shared" si="20"/>
        <v>630</v>
      </c>
      <c r="R46" s="321"/>
      <c r="S46" s="321"/>
      <c r="T46" s="321"/>
      <c r="U46" s="322">
        <f t="shared" si="15"/>
        <v>0.38461538461538464</v>
      </c>
      <c r="V46" s="322">
        <f t="shared" si="15"/>
        <v>0.1875</v>
      </c>
      <c r="W46" s="322">
        <f t="shared" si="15"/>
        <v>0.125</v>
      </c>
      <c r="X46" s="323">
        <v>1.35</v>
      </c>
      <c r="Y46" s="323">
        <v>1.1499999999999999</v>
      </c>
      <c r="Z46" s="323">
        <v>1.1000000000000001</v>
      </c>
      <c r="AA46" s="323"/>
      <c r="AB46" s="323"/>
      <c r="AC46" s="323"/>
      <c r="AD46" s="324">
        <f t="shared" si="16"/>
        <v>1.3887450000000001</v>
      </c>
      <c r="AE46" s="323">
        <f t="shared" si="16"/>
        <v>1.1830049999999999</v>
      </c>
      <c r="AF46" s="323">
        <f t="shared" si="16"/>
        <v>1.13157</v>
      </c>
      <c r="AG46" s="79">
        <v>2700</v>
      </c>
      <c r="AH46" s="78">
        <v>670</v>
      </c>
      <c r="AI46" s="78">
        <v>390</v>
      </c>
      <c r="AJ46" s="325">
        <f t="shared" si="21"/>
        <v>3700</v>
      </c>
      <c r="AK46" s="321">
        <f>ROUND(AH46/J46*P46,-1)</f>
        <v>800</v>
      </c>
      <c r="AL46" s="325">
        <f t="shared" si="22"/>
        <v>440</v>
      </c>
      <c r="AM46" s="325"/>
      <c r="AN46" s="325"/>
      <c r="AO46" s="325"/>
      <c r="AP46" s="322">
        <f t="shared" si="10"/>
        <v>0.37037037037037035</v>
      </c>
      <c r="AQ46" s="322">
        <f t="shared" si="10"/>
        <v>0.19402985074626866</v>
      </c>
      <c r="AR46" s="322">
        <f t="shared" si="7"/>
        <v>0.12820512820512819</v>
      </c>
      <c r="AS46" s="79">
        <v>2000</v>
      </c>
      <c r="AT46" s="78">
        <v>480</v>
      </c>
      <c r="AU46" s="78">
        <v>280</v>
      </c>
      <c r="AV46" s="326">
        <f t="shared" si="17"/>
        <v>2770</v>
      </c>
      <c r="AW46" s="326">
        <f t="shared" si="17"/>
        <v>570</v>
      </c>
      <c r="AX46" s="326">
        <f t="shared" si="17"/>
        <v>320</v>
      </c>
      <c r="AY46" s="327">
        <f t="shared" si="18"/>
        <v>0.38500000000000001</v>
      </c>
      <c r="AZ46" s="327">
        <f t="shared" si="18"/>
        <v>0.1875</v>
      </c>
      <c r="BA46" s="327">
        <f t="shared" si="18"/>
        <v>0.14285714285714285</v>
      </c>
      <c r="BB46" s="157" t="s">
        <v>797</v>
      </c>
      <c r="BC46" s="197"/>
      <c r="BD46" s="174" t="e">
        <f>COUNTIFS('[1]Thành Phố - HĐCN (2)'!J38:$J$1571,'[1]Bảng tổng ODT'!I45,'[1]Thành Phố - HĐCN (2)'!I38:$I$1571,"Đất ở tại đô thị")</f>
        <v>#VALUE!</v>
      </c>
      <c r="BE46" s="93" t="e">
        <f>COUNTIFS('[1]Thành Phố - HĐCN (2)'!J36:J1604,H46,'[1]Thành Phố - HĐCN (2)'!I36:I1604,"Đất ở tại đô thị",'[1]Thành Phố - HĐCN (2)'!M36:M1604,"&gt;"&amp;O46*0.9*1000,'[1]Thành Phố - HĐCN (2)'!M36:M1604,"&lt;"&amp;O46*1.2*1000)</f>
        <v>#VALUE!</v>
      </c>
      <c r="BF46" s="174" t="e">
        <f t="shared" si="8"/>
        <v>#VALUE!</v>
      </c>
      <c r="BG46" s="328">
        <f t="shared" si="4"/>
        <v>3</v>
      </c>
      <c r="BH46" s="329"/>
      <c r="BI46" s="292"/>
      <c r="BJ46" s="292"/>
    </row>
    <row r="47" spans="1:62" ht="27.75" customHeight="1">
      <c r="A47" s="623">
        <f>COUNT($O$12:O47)</f>
        <v>36</v>
      </c>
      <c r="B47" s="125"/>
      <c r="C47" s="125"/>
      <c r="D47" s="125"/>
      <c r="E47" s="275" t="s">
        <v>832</v>
      </c>
      <c r="F47" s="275" t="s">
        <v>815</v>
      </c>
      <c r="G47" s="275" t="s">
        <v>551</v>
      </c>
      <c r="H47" s="330" t="str">
        <f t="shared" si="5"/>
        <v>Đường Trần Hưng Đạo (từ Tiếp giáp đường Bế Văn Đàn đến Tiếp giáp đường Tôn Đức Thắng)</v>
      </c>
      <c r="I47" s="79">
        <v>3300</v>
      </c>
      <c r="J47" s="78">
        <v>960</v>
      </c>
      <c r="K47" s="78">
        <v>560</v>
      </c>
      <c r="L47" s="78"/>
      <c r="M47" s="78"/>
      <c r="N47" s="78"/>
      <c r="O47" s="321">
        <f t="shared" si="6"/>
        <v>4600</v>
      </c>
      <c r="P47" s="321">
        <f>ROUND(J47*AE47,-1)</f>
        <v>1140</v>
      </c>
      <c r="Q47" s="321">
        <f t="shared" si="20"/>
        <v>630</v>
      </c>
      <c r="R47" s="321"/>
      <c r="S47" s="321"/>
      <c r="T47" s="321"/>
      <c r="U47" s="322">
        <f t="shared" si="15"/>
        <v>0.39393939393939392</v>
      </c>
      <c r="V47" s="322">
        <f t="shared" si="15"/>
        <v>0.1875</v>
      </c>
      <c r="W47" s="322">
        <f t="shared" si="15"/>
        <v>0.125</v>
      </c>
      <c r="X47" s="323">
        <v>1.35</v>
      </c>
      <c r="Y47" s="323">
        <v>1.1499999999999999</v>
      </c>
      <c r="Z47" s="323">
        <v>1.1000000000000001</v>
      </c>
      <c r="AA47" s="323"/>
      <c r="AB47" s="323"/>
      <c r="AC47" s="323"/>
      <c r="AD47" s="324">
        <f t="shared" si="16"/>
        <v>1.3887450000000001</v>
      </c>
      <c r="AE47" s="323">
        <f t="shared" si="16"/>
        <v>1.1830049999999999</v>
      </c>
      <c r="AF47" s="323">
        <f t="shared" si="16"/>
        <v>1.13157</v>
      </c>
      <c r="AG47" s="79">
        <v>2300</v>
      </c>
      <c r="AH47" s="78">
        <v>670</v>
      </c>
      <c r="AI47" s="78">
        <v>390</v>
      </c>
      <c r="AJ47" s="325">
        <f t="shared" si="21"/>
        <v>3200</v>
      </c>
      <c r="AK47" s="321">
        <f>ROUND(AH47/J47*P47,-1)</f>
        <v>800</v>
      </c>
      <c r="AL47" s="325">
        <f t="shared" si="22"/>
        <v>440</v>
      </c>
      <c r="AM47" s="325"/>
      <c r="AN47" s="325"/>
      <c r="AO47" s="325"/>
      <c r="AP47" s="322">
        <f t="shared" si="10"/>
        <v>0.39130434782608697</v>
      </c>
      <c r="AQ47" s="322">
        <f t="shared" si="10"/>
        <v>0.19402985074626866</v>
      </c>
      <c r="AR47" s="322">
        <f t="shared" si="7"/>
        <v>0.12820512820512819</v>
      </c>
      <c r="AS47" s="79">
        <v>1700</v>
      </c>
      <c r="AT47" s="78">
        <v>480</v>
      </c>
      <c r="AU47" s="78">
        <v>280</v>
      </c>
      <c r="AV47" s="326">
        <f t="shared" si="17"/>
        <v>2370</v>
      </c>
      <c r="AW47" s="326">
        <f t="shared" si="17"/>
        <v>570</v>
      </c>
      <c r="AX47" s="326">
        <f t="shared" si="17"/>
        <v>320</v>
      </c>
      <c r="AY47" s="327">
        <f t="shared" si="18"/>
        <v>0.39411764705882352</v>
      </c>
      <c r="AZ47" s="327">
        <f t="shared" si="18"/>
        <v>0.1875</v>
      </c>
      <c r="BA47" s="327">
        <f t="shared" si="18"/>
        <v>0.14285714285714285</v>
      </c>
      <c r="BB47" s="157" t="s">
        <v>797</v>
      </c>
      <c r="BC47" s="197"/>
      <c r="BD47" s="174" t="e">
        <f>COUNTIFS('[1]Thành Phố - HĐCN (2)'!J39:$J$1571,'[1]Bảng tổng ODT'!I46,'[1]Thành Phố - HĐCN (2)'!I39:$I$1571,"Đất ở tại đô thị")</f>
        <v>#VALUE!</v>
      </c>
      <c r="BE47" s="93" t="e">
        <f>COUNTIFS('[1]Thành Phố - HĐCN (2)'!J37:J1605,H47,'[1]Thành Phố - HĐCN (2)'!I37:I1605,"Đất ở tại đô thị",'[1]Thành Phố - HĐCN (2)'!M37:M1605,"&gt;"&amp;O47*0.9*1000,'[1]Thành Phố - HĐCN (2)'!M37:M1605,"&lt;"&amp;O47*1.2*1000)</f>
        <v>#VALUE!</v>
      </c>
      <c r="BF47" s="174" t="e">
        <f t="shared" si="8"/>
        <v>#VALUE!</v>
      </c>
      <c r="BG47" s="328">
        <f t="shared" si="4"/>
        <v>3</v>
      </c>
      <c r="BH47" s="329"/>
      <c r="BI47" s="292"/>
      <c r="BJ47" s="292"/>
    </row>
    <row r="48" spans="1:62" ht="27.75" customHeight="1">
      <c r="A48" s="623">
        <f>COUNT($O$12:O48)</f>
        <v>37</v>
      </c>
      <c r="B48" s="125"/>
      <c r="C48" s="125"/>
      <c r="D48" s="125"/>
      <c r="E48" s="275" t="s">
        <v>557</v>
      </c>
      <c r="F48" s="275" t="s">
        <v>551</v>
      </c>
      <c r="G48" s="275" t="s">
        <v>836</v>
      </c>
      <c r="H48" s="330" t="str">
        <f t="shared" si="5"/>
        <v>Đường Nguyễn Trãi (từ Tiếp giáp đường Tôn Đức Thắng đến Tiếp giáp ngã 3 rẽ đường Trần Can)</v>
      </c>
      <c r="I48" s="79">
        <v>2100</v>
      </c>
      <c r="J48" s="78">
        <v>840</v>
      </c>
      <c r="K48" s="78">
        <v>470</v>
      </c>
      <c r="L48" s="78"/>
      <c r="M48" s="78"/>
      <c r="N48" s="78"/>
      <c r="O48" s="321">
        <f>ROUND(I49*AD48,-2)</f>
        <v>3200</v>
      </c>
      <c r="P48" s="321">
        <f>ROUND(J48*AE48,-1)</f>
        <v>990</v>
      </c>
      <c r="Q48" s="321">
        <f t="shared" si="20"/>
        <v>530</v>
      </c>
      <c r="R48" s="321"/>
      <c r="S48" s="321"/>
      <c r="T48" s="321"/>
      <c r="U48" s="322">
        <f t="shared" si="15"/>
        <v>0.52380952380952384</v>
      </c>
      <c r="V48" s="322">
        <f t="shared" si="15"/>
        <v>0.17857142857142858</v>
      </c>
      <c r="W48" s="322">
        <f t="shared" si="15"/>
        <v>0.1276595744680851</v>
      </c>
      <c r="X48" s="323">
        <v>1.3</v>
      </c>
      <c r="Y48" s="323">
        <v>1.1499999999999999</v>
      </c>
      <c r="Z48" s="323">
        <v>1.1000000000000001</v>
      </c>
      <c r="AA48" s="323"/>
      <c r="AB48" s="323"/>
      <c r="AC48" s="323"/>
      <c r="AD48" s="324">
        <f t="shared" si="16"/>
        <v>1.33731</v>
      </c>
      <c r="AE48" s="323">
        <f t="shared" si="16"/>
        <v>1.1830049999999999</v>
      </c>
      <c r="AF48" s="323">
        <f t="shared" si="16"/>
        <v>1.13157</v>
      </c>
      <c r="AG48" s="79">
        <v>1500</v>
      </c>
      <c r="AH48" s="78">
        <v>590</v>
      </c>
      <c r="AI48" s="78">
        <v>330</v>
      </c>
      <c r="AJ48" s="325">
        <f t="shared" si="21"/>
        <v>2300</v>
      </c>
      <c r="AK48" s="321">
        <f>ROUND(AH48/J48*P48,-1)</f>
        <v>700</v>
      </c>
      <c r="AL48" s="325">
        <f t="shared" si="22"/>
        <v>370</v>
      </c>
      <c r="AM48" s="325"/>
      <c r="AN48" s="325"/>
      <c r="AO48" s="325"/>
      <c r="AP48" s="322">
        <f t="shared" si="10"/>
        <v>0.53333333333333333</v>
      </c>
      <c r="AQ48" s="322">
        <f t="shared" si="10"/>
        <v>0.1864406779661017</v>
      </c>
      <c r="AR48" s="322">
        <f t="shared" si="7"/>
        <v>0.12121212121212122</v>
      </c>
      <c r="AS48" s="79">
        <v>1100</v>
      </c>
      <c r="AT48" s="78">
        <v>420</v>
      </c>
      <c r="AU48" s="78">
        <v>240</v>
      </c>
      <c r="AV48" s="326">
        <f t="shared" si="17"/>
        <v>1680</v>
      </c>
      <c r="AW48" s="326">
        <f t="shared" si="17"/>
        <v>500</v>
      </c>
      <c r="AX48" s="326">
        <f t="shared" si="17"/>
        <v>270</v>
      </c>
      <c r="AY48" s="327">
        <f t="shared" si="18"/>
        <v>0.52727272727272723</v>
      </c>
      <c r="AZ48" s="327">
        <f t="shared" si="18"/>
        <v>0.19047619047619047</v>
      </c>
      <c r="BA48" s="327">
        <f t="shared" si="18"/>
        <v>0.125</v>
      </c>
      <c r="BB48" s="157" t="s">
        <v>797</v>
      </c>
      <c r="BC48" s="197"/>
      <c r="BD48" s="174" t="e">
        <f>COUNTIFS('[1]Thành Phố - HĐCN (2)'!J40:$J$1571,'[1]Bảng tổng ODT'!I47,'[1]Thành Phố - HĐCN (2)'!I40:$I$1571,"Đất ở tại đô thị")</f>
        <v>#VALUE!</v>
      </c>
      <c r="BE48" s="93" t="e">
        <f>COUNTIFS('[1]Thành Phố - HĐCN (2)'!J38:J1606,H48,'[1]Thành Phố - HĐCN (2)'!I38:I1606,"Đất ở tại đô thị",'[1]Thành Phố - HĐCN (2)'!M38:M1606,"&gt;"&amp;O48*0.9*1000,'[1]Thành Phố - HĐCN (2)'!M38:M1606,"&lt;"&amp;O48*1.2*1000)</f>
        <v>#VALUE!</v>
      </c>
      <c r="BF48" s="174" t="e">
        <f t="shared" si="8"/>
        <v>#VALUE!</v>
      </c>
      <c r="BG48" s="328">
        <f t="shared" si="4"/>
        <v>3</v>
      </c>
      <c r="BH48" s="329"/>
      <c r="BI48" s="334">
        <f>ROUND(I48*AD48,-2)</f>
        <v>2800</v>
      </c>
      <c r="BJ48" s="292"/>
    </row>
    <row r="49" spans="1:62" ht="65.45" customHeight="1">
      <c r="A49" s="623">
        <f>COUNT($O$12:O49)</f>
        <v>38</v>
      </c>
      <c r="B49" s="125"/>
      <c r="C49" s="125"/>
      <c r="D49" s="125"/>
      <c r="E49" s="275" t="s">
        <v>557</v>
      </c>
      <c r="F49" s="275" t="s">
        <v>836</v>
      </c>
      <c r="G49" s="275" t="s">
        <v>837</v>
      </c>
      <c r="H49" s="330" t="str">
        <f t="shared" si="5"/>
        <v>Đường Nguyễn Trãi (từ Tiếp giáp ngã 3 rẽ đường Trần Can đến Hết địa phận phường Quyết Thắng cũ)</v>
      </c>
      <c r="I49" s="79">
        <v>2400</v>
      </c>
      <c r="J49" s="78">
        <v>840</v>
      </c>
      <c r="K49" s="78">
        <v>470</v>
      </c>
      <c r="L49" s="78"/>
      <c r="M49" s="78"/>
      <c r="N49" s="78"/>
      <c r="O49" s="321">
        <f>ROUND(I48*AD49,-2)</f>
        <v>2800</v>
      </c>
      <c r="P49" s="321">
        <f>ROUND(J49*AE49,-1)</f>
        <v>990</v>
      </c>
      <c r="Q49" s="321">
        <f t="shared" si="20"/>
        <v>530</v>
      </c>
      <c r="R49" s="321"/>
      <c r="S49" s="321"/>
      <c r="T49" s="321"/>
      <c r="U49" s="322">
        <f t="shared" si="15"/>
        <v>0.16666666666666666</v>
      </c>
      <c r="V49" s="322">
        <f t="shared" si="15"/>
        <v>0.17857142857142858</v>
      </c>
      <c r="W49" s="322">
        <f t="shared" si="15"/>
        <v>0.1276595744680851</v>
      </c>
      <c r="X49" s="323">
        <v>1.3</v>
      </c>
      <c r="Y49" s="323">
        <v>1.1499999999999999</v>
      </c>
      <c r="Z49" s="323">
        <v>1.1000000000000001</v>
      </c>
      <c r="AA49" s="323"/>
      <c r="AB49" s="323"/>
      <c r="AC49" s="323"/>
      <c r="AD49" s="324">
        <f t="shared" si="16"/>
        <v>1.33731</v>
      </c>
      <c r="AE49" s="323">
        <f t="shared" si="16"/>
        <v>1.1830049999999999</v>
      </c>
      <c r="AF49" s="323">
        <f t="shared" si="16"/>
        <v>1.13157</v>
      </c>
      <c r="AG49" s="79">
        <v>1700</v>
      </c>
      <c r="AH49" s="78">
        <v>590</v>
      </c>
      <c r="AI49" s="78">
        <v>330</v>
      </c>
      <c r="AJ49" s="325">
        <f t="shared" si="21"/>
        <v>2000</v>
      </c>
      <c r="AK49" s="321">
        <f>ROUND(AH49/J49*P49,-1)</f>
        <v>700</v>
      </c>
      <c r="AL49" s="325">
        <f t="shared" si="22"/>
        <v>370</v>
      </c>
      <c r="AM49" s="325"/>
      <c r="AN49" s="325"/>
      <c r="AO49" s="325"/>
      <c r="AP49" s="322">
        <f t="shared" si="10"/>
        <v>0.17647058823529413</v>
      </c>
      <c r="AQ49" s="322">
        <f t="shared" si="10"/>
        <v>0.1864406779661017</v>
      </c>
      <c r="AR49" s="322">
        <f t="shared" si="7"/>
        <v>0.12121212121212122</v>
      </c>
      <c r="AS49" s="79">
        <v>1200</v>
      </c>
      <c r="AT49" s="78">
        <v>420</v>
      </c>
      <c r="AU49" s="78">
        <v>240</v>
      </c>
      <c r="AV49" s="326">
        <f t="shared" si="17"/>
        <v>1400</v>
      </c>
      <c r="AW49" s="326">
        <f t="shared" si="17"/>
        <v>500</v>
      </c>
      <c r="AX49" s="326">
        <f t="shared" si="17"/>
        <v>270</v>
      </c>
      <c r="AY49" s="327">
        <f t="shared" si="18"/>
        <v>0.16666666666666666</v>
      </c>
      <c r="AZ49" s="327">
        <f t="shared" si="18"/>
        <v>0.19047619047619047</v>
      </c>
      <c r="BA49" s="327">
        <f t="shared" si="18"/>
        <v>0.125</v>
      </c>
      <c r="BB49" s="157" t="s">
        <v>797</v>
      </c>
      <c r="BC49" s="197"/>
      <c r="BD49" s="174" t="e">
        <f>COUNTIFS('[1]Thành Phố - HĐCN (2)'!J41:$J$1571,'[1]Bảng tổng ODT'!I48,'[1]Thành Phố - HĐCN (2)'!I41:$I$1571,"Đất ở tại đô thị")</f>
        <v>#VALUE!</v>
      </c>
      <c r="BE49" s="93" t="e">
        <f>COUNTIFS('[1]Thành Phố - HĐCN (2)'!J39:J1607,H49,'[1]Thành Phố - HĐCN (2)'!I39:I1607,"Đất ở tại đô thị",'[1]Thành Phố - HĐCN (2)'!M39:M1607,"&gt;"&amp;O49*0.9*1000,'[1]Thành Phố - HĐCN (2)'!M39:M1607,"&lt;"&amp;O49*1.2*1000)</f>
        <v>#VALUE!</v>
      </c>
      <c r="BF49" s="174" t="e">
        <f t="shared" si="8"/>
        <v>#VALUE!</v>
      </c>
      <c r="BG49" s="328">
        <f t="shared" si="4"/>
        <v>3</v>
      </c>
      <c r="BH49" s="329"/>
      <c r="BI49" s="292"/>
      <c r="BJ49" s="292"/>
    </row>
    <row r="50" spans="1:62" ht="47.25">
      <c r="A50" s="623">
        <f>COUNT($O$12:O50)</f>
        <v>39</v>
      </c>
      <c r="B50" s="125"/>
      <c r="C50" s="125"/>
      <c r="D50" s="125"/>
      <c r="E50" s="275" t="s">
        <v>838</v>
      </c>
      <c r="F50" s="275" t="s">
        <v>440</v>
      </c>
      <c r="G50" s="275" t="s">
        <v>839</v>
      </c>
      <c r="H50" s="280" t="str">
        <f t="shared" si="5"/>
        <v>Đường Nguyễn Lương Bằng (từ Tiếp giáp đường 30-4 đến Tiếp giáp đường hình bán nguyệt (Khu vườn cây))</v>
      </c>
      <c r="I50" s="79">
        <v>3000</v>
      </c>
      <c r="J50" s="103"/>
      <c r="K50" s="103"/>
      <c r="L50" s="103"/>
      <c r="M50" s="103"/>
      <c r="N50" s="103"/>
      <c r="O50" s="321">
        <f>ROUND(I50*AD50,-2)</f>
        <v>4200</v>
      </c>
      <c r="P50" s="321"/>
      <c r="Q50" s="321"/>
      <c r="R50" s="321"/>
      <c r="S50" s="321"/>
      <c r="T50" s="321"/>
      <c r="U50" s="322">
        <f t="shared" si="15"/>
        <v>0.4</v>
      </c>
      <c r="V50" s="322"/>
      <c r="W50" s="322"/>
      <c r="X50" s="323">
        <v>1.35</v>
      </c>
      <c r="Y50" s="323"/>
      <c r="Z50" s="323"/>
      <c r="AA50" s="323"/>
      <c r="AB50" s="323"/>
      <c r="AC50" s="323"/>
      <c r="AD50" s="324">
        <f t="shared" si="16"/>
        <v>1.3887450000000001</v>
      </c>
      <c r="AE50" s="323"/>
      <c r="AF50" s="323"/>
      <c r="AG50" s="79">
        <v>2100</v>
      </c>
      <c r="AH50" s="78"/>
      <c r="AI50" s="78"/>
      <c r="AJ50" s="325">
        <f t="shared" si="21"/>
        <v>2900</v>
      </c>
      <c r="AK50" s="331"/>
      <c r="AL50" s="331"/>
      <c r="AM50" s="331"/>
      <c r="AN50" s="331"/>
      <c r="AO50" s="331"/>
      <c r="AP50" s="322">
        <f t="shared" si="10"/>
        <v>0.38095238095238093</v>
      </c>
      <c r="AQ50" s="322"/>
      <c r="AR50" s="322"/>
      <c r="AS50" s="79">
        <v>1500</v>
      </c>
      <c r="AT50" s="78"/>
      <c r="AU50" s="78"/>
      <c r="AV50" s="326">
        <f t="shared" si="17"/>
        <v>2100</v>
      </c>
      <c r="AW50" s="326"/>
      <c r="AX50" s="326"/>
      <c r="AY50" s="327">
        <f t="shared" si="18"/>
        <v>0.4</v>
      </c>
      <c r="AZ50" s="327"/>
      <c r="BA50" s="327"/>
      <c r="BB50" s="157" t="s">
        <v>797</v>
      </c>
      <c r="BC50" s="197"/>
      <c r="BD50" s="174" t="e">
        <f>COUNTIFS('[1]Thành Phố - HĐCN (2)'!J42:$J$1571,'[1]Bảng tổng ODT'!I49,'[1]Thành Phố - HĐCN (2)'!I42:$I$1571,"Đất ở tại đô thị")</f>
        <v>#VALUE!</v>
      </c>
      <c r="BE50" s="93" t="e">
        <f>COUNTIFS('[1]Thành Phố - HĐCN (2)'!J40:J1608,H50,'[1]Thành Phố - HĐCN (2)'!I40:I1608,"Đất ở tại đô thị",'[1]Thành Phố - HĐCN (2)'!M40:M1608,"&gt;"&amp;O50*0.9*1000,'[1]Thành Phố - HĐCN (2)'!M40:M1608,"&lt;"&amp;O50*1.2*1000)</f>
        <v>#VALUE!</v>
      </c>
      <c r="BF50" s="174" t="e">
        <f t="shared" si="8"/>
        <v>#VALUE!</v>
      </c>
      <c r="BG50" s="328">
        <f t="shared" si="4"/>
        <v>1</v>
      </c>
      <c r="BH50" s="329"/>
      <c r="BI50" s="292"/>
      <c r="BJ50" s="292"/>
    </row>
    <row r="51" spans="1:62" ht="63">
      <c r="A51" s="623">
        <f>COUNT($O$12:O51)</f>
        <v>40</v>
      </c>
      <c r="B51" s="125"/>
      <c r="C51" s="125"/>
      <c r="D51" s="125"/>
      <c r="E51" s="275" t="s">
        <v>840</v>
      </c>
      <c r="F51" s="275" t="s">
        <v>498</v>
      </c>
      <c r="G51" s="275" t="s">
        <v>841</v>
      </c>
      <c r="H51" s="280" t="str">
        <f t="shared" si="5"/>
        <v>Đường Nguyễn Đức Cảnh (từ Tiếp giáp đường Điện Biên Phủ đến Tiếp giáp đường Phạm Văn Đồng)</v>
      </c>
      <c r="I51" s="79">
        <v>2500</v>
      </c>
      <c r="J51" s="79">
        <v>1300</v>
      </c>
      <c r="K51" s="78">
        <v>500</v>
      </c>
      <c r="L51" s="78"/>
      <c r="M51" s="78"/>
      <c r="N51" s="78"/>
      <c r="O51" s="321">
        <f>ROUND(I51*AD51,-2)</f>
        <v>3300</v>
      </c>
      <c r="P51" s="321">
        <f>ROUND(J51*AE51,-2)</f>
        <v>1500</v>
      </c>
      <c r="Q51" s="321">
        <f>ROUND(K51*AF51,-1)</f>
        <v>570</v>
      </c>
      <c r="R51" s="321"/>
      <c r="S51" s="321"/>
      <c r="T51" s="321"/>
      <c r="U51" s="322">
        <f t="shared" si="15"/>
        <v>0.32</v>
      </c>
      <c r="V51" s="322">
        <f t="shared" si="15"/>
        <v>0.15384615384615385</v>
      </c>
      <c r="W51" s="322">
        <f t="shared" si="15"/>
        <v>0.14000000000000001</v>
      </c>
      <c r="X51" s="323">
        <v>1.3</v>
      </c>
      <c r="Y51" s="323">
        <v>1.1499999999999999</v>
      </c>
      <c r="Z51" s="323">
        <v>1.1000000000000001</v>
      </c>
      <c r="AA51" s="323"/>
      <c r="AB51" s="323"/>
      <c r="AC51" s="323"/>
      <c r="AD51" s="324">
        <f t="shared" si="16"/>
        <v>1.33731</v>
      </c>
      <c r="AE51" s="323">
        <f t="shared" si="16"/>
        <v>1.1830049999999999</v>
      </c>
      <c r="AF51" s="323">
        <f t="shared" si="16"/>
        <v>1.13157</v>
      </c>
      <c r="AG51" s="79">
        <v>1800</v>
      </c>
      <c r="AH51" s="78">
        <v>910</v>
      </c>
      <c r="AI51" s="78">
        <v>350</v>
      </c>
      <c r="AJ51" s="325">
        <f t="shared" si="21"/>
        <v>2400</v>
      </c>
      <c r="AK51" s="325">
        <f>ROUND(AH51/J51*P51,-2)</f>
        <v>1100</v>
      </c>
      <c r="AL51" s="325">
        <f>ROUND(AI51/K51*Q51,-1)</f>
        <v>400</v>
      </c>
      <c r="AM51" s="325"/>
      <c r="AN51" s="325"/>
      <c r="AO51" s="325"/>
      <c r="AP51" s="322">
        <f t="shared" si="10"/>
        <v>0.33333333333333331</v>
      </c>
      <c r="AQ51" s="322">
        <f>(AK51-AH51)/AH51</f>
        <v>0.2087912087912088</v>
      </c>
      <c r="AR51" s="322">
        <f t="shared" si="7"/>
        <v>0.14285714285714285</v>
      </c>
      <c r="AS51" s="79">
        <v>1300</v>
      </c>
      <c r="AT51" s="78">
        <v>650</v>
      </c>
      <c r="AU51" s="78">
        <v>250</v>
      </c>
      <c r="AV51" s="326">
        <f t="shared" si="17"/>
        <v>1720</v>
      </c>
      <c r="AW51" s="326">
        <f t="shared" si="17"/>
        <v>750</v>
      </c>
      <c r="AX51" s="326">
        <f t="shared" si="17"/>
        <v>290</v>
      </c>
      <c r="AY51" s="327">
        <f t="shared" si="18"/>
        <v>0.32307692307692309</v>
      </c>
      <c r="AZ51" s="327">
        <f t="shared" si="18"/>
        <v>0.15384615384615385</v>
      </c>
      <c r="BA51" s="327">
        <f t="shared" si="18"/>
        <v>0.16</v>
      </c>
      <c r="BB51" s="157" t="s">
        <v>797</v>
      </c>
      <c r="BC51" s="197"/>
      <c r="BD51" s="174" t="e">
        <f>COUNTIFS('[1]Thành Phố - HĐCN (2)'!J43:$J$1571,'[1]Bảng tổng ODT'!I50,'[1]Thành Phố - HĐCN (2)'!I43:$I$1571,"Đất ở tại đô thị")</f>
        <v>#VALUE!</v>
      </c>
      <c r="BE51" s="93" t="e">
        <f>COUNTIFS('[1]Thành Phố - HĐCN (2)'!J41:J1609,H51,'[1]Thành Phố - HĐCN (2)'!I41:I1609,"Đất ở tại đô thị",'[1]Thành Phố - HĐCN (2)'!M41:M1609,"&gt;"&amp;O51*0.9*1000,'[1]Thành Phố - HĐCN (2)'!M41:M1609,"&lt;"&amp;O51*1.2*1000)</f>
        <v>#VALUE!</v>
      </c>
      <c r="BF51" s="174" t="e">
        <f t="shared" si="8"/>
        <v>#VALUE!</v>
      </c>
      <c r="BG51" s="328">
        <f t="shared" si="4"/>
        <v>3</v>
      </c>
      <c r="BH51" s="329"/>
      <c r="BI51" s="292" t="s">
        <v>842</v>
      </c>
      <c r="BJ51" s="292"/>
    </row>
    <row r="52" spans="1:62" ht="27.75" customHeight="1">
      <c r="A52" s="623">
        <f>COUNT($O$12:O52)</f>
        <v>41</v>
      </c>
      <c r="B52" s="125"/>
      <c r="C52" s="125"/>
      <c r="D52" s="125"/>
      <c r="E52" s="275" t="s">
        <v>530</v>
      </c>
      <c r="F52" s="275" t="s">
        <v>488</v>
      </c>
      <c r="G52" s="275" t="s">
        <v>529</v>
      </c>
      <c r="H52" s="280" t="str">
        <f t="shared" si="5"/>
        <v>Đường Trần Phú (từ Tiếp giáp đường Trần Hưng Đạo đến Tiếp giáp Đại lộ Lê Lợi)</v>
      </c>
      <c r="I52" s="79">
        <v>4500</v>
      </c>
      <c r="J52" s="79">
        <v>1400</v>
      </c>
      <c r="K52" s="78">
        <v>750</v>
      </c>
      <c r="L52" s="78"/>
      <c r="M52" s="78"/>
      <c r="N52" s="78"/>
      <c r="O52" s="321">
        <f>ROUND(I52*AD52,-2)</f>
        <v>6500</v>
      </c>
      <c r="P52" s="321">
        <f>ROUND(J52*AE52,-2)</f>
        <v>1700</v>
      </c>
      <c r="Q52" s="321">
        <f>ROUND(K52*AF52,-1)</f>
        <v>850</v>
      </c>
      <c r="R52" s="321"/>
      <c r="S52" s="321"/>
      <c r="T52" s="321"/>
      <c r="U52" s="322">
        <f t="shared" si="15"/>
        <v>0.44444444444444442</v>
      </c>
      <c r="V52" s="322">
        <f t="shared" si="15"/>
        <v>0.21428571428571427</v>
      </c>
      <c r="W52" s="322">
        <f t="shared" si="15"/>
        <v>0.13333333333333333</v>
      </c>
      <c r="X52" s="323">
        <v>1.4</v>
      </c>
      <c r="Y52" s="323">
        <v>1.1499999999999999</v>
      </c>
      <c r="Z52" s="323">
        <v>1.1000000000000001</v>
      </c>
      <c r="AA52" s="323"/>
      <c r="AB52" s="323"/>
      <c r="AC52" s="323"/>
      <c r="AD52" s="324">
        <f t="shared" si="16"/>
        <v>1.4401799999999998</v>
      </c>
      <c r="AE52" s="323">
        <f t="shared" si="16"/>
        <v>1.1830049999999999</v>
      </c>
      <c r="AF52" s="323">
        <f t="shared" si="16"/>
        <v>1.13157</v>
      </c>
      <c r="AG52" s="79">
        <v>3200</v>
      </c>
      <c r="AH52" s="78">
        <v>980</v>
      </c>
      <c r="AI52" s="78">
        <v>530</v>
      </c>
      <c r="AJ52" s="325">
        <f t="shared" si="21"/>
        <v>4600</v>
      </c>
      <c r="AK52" s="325">
        <f>ROUND(AH52/J52*P52,-2)</f>
        <v>1200</v>
      </c>
      <c r="AL52" s="325">
        <f>ROUND(AI52/K52*Q52,-1)</f>
        <v>600</v>
      </c>
      <c r="AM52" s="325"/>
      <c r="AN52" s="325"/>
      <c r="AO52" s="325"/>
      <c r="AP52" s="322">
        <f t="shared" si="10"/>
        <v>0.4375</v>
      </c>
      <c r="AQ52" s="322">
        <f>(AK52-AH52)/AH52</f>
        <v>0.22448979591836735</v>
      </c>
      <c r="AR52" s="322">
        <f t="shared" si="7"/>
        <v>0.13207547169811321</v>
      </c>
      <c r="AS52" s="79">
        <v>2300</v>
      </c>
      <c r="AT52" s="78">
        <v>700</v>
      </c>
      <c r="AU52" s="78">
        <v>380</v>
      </c>
      <c r="AV52" s="326">
        <f t="shared" si="17"/>
        <v>3320</v>
      </c>
      <c r="AW52" s="326">
        <f t="shared" si="17"/>
        <v>850</v>
      </c>
      <c r="AX52" s="326">
        <f t="shared" si="17"/>
        <v>430</v>
      </c>
      <c r="AY52" s="327">
        <f t="shared" si="18"/>
        <v>0.44347826086956521</v>
      </c>
      <c r="AZ52" s="327">
        <f t="shared" si="18"/>
        <v>0.21428571428571427</v>
      </c>
      <c r="BA52" s="327">
        <f t="shared" si="18"/>
        <v>0.13157894736842105</v>
      </c>
      <c r="BB52" s="157" t="s">
        <v>797</v>
      </c>
      <c r="BC52" s="197"/>
      <c r="BD52" s="174" t="e">
        <f>COUNTIFS('[1]Thành Phố - HĐCN (2)'!J44:$J$1571,'[1]Bảng tổng ODT'!I51,'[1]Thành Phố - HĐCN (2)'!I44:$I$1571,"Đất ở tại đô thị")</f>
        <v>#VALUE!</v>
      </c>
      <c r="BE52" s="93" t="e">
        <f>COUNTIFS('[1]Thành Phố - HĐCN (2)'!J42:J1610,H52,'[1]Thành Phố - HĐCN (2)'!I42:I1610,"Đất ở tại đô thị",'[1]Thành Phố - HĐCN (2)'!M42:M1610,"&gt;"&amp;O52*0.9*1000,'[1]Thành Phố - HĐCN (2)'!M42:M1610,"&lt;"&amp;O52*1.2*1000)</f>
        <v>#VALUE!</v>
      </c>
      <c r="BF52" s="174" t="e">
        <f t="shared" si="8"/>
        <v>#VALUE!</v>
      </c>
      <c r="BG52" s="328">
        <f t="shared" si="4"/>
        <v>3</v>
      </c>
      <c r="BH52" s="329"/>
      <c r="BI52" s="292"/>
      <c r="BJ52" s="292"/>
    </row>
    <row r="53" spans="1:62" ht="34.15" customHeight="1">
      <c r="A53" s="623">
        <f>COUNT($O$12:O53)</f>
        <v>42</v>
      </c>
      <c r="B53" s="125"/>
      <c r="C53" s="125"/>
      <c r="D53" s="125"/>
      <c r="E53" s="275" t="s">
        <v>843</v>
      </c>
      <c r="F53" s="275" t="s">
        <v>152</v>
      </c>
      <c r="G53" s="275" t="s">
        <v>844</v>
      </c>
      <c r="H53" s="280" t="str">
        <f t="shared" si="5"/>
        <v>Đường Nguyễn Viết Xuân (từ Tiếp giáp đường Trần Phú đến Tiếp giáp đường Thanh Niên)</v>
      </c>
      <c r="I53" s="79">
        <v>1100</v>
      </c>
      <c r="J53" s="78">
        <v>450</v>
      </c>
      <c r="K53" s="78">
        <v>330</v>
      </c>
      <c r="L53" s="78"/>
      <c r="M53" s="78"/>
      <c r="N53" s="78"/>
      <c r="O53" s="321">
        <f>ROUND(I53*AD53,-2)</f>
        <v>1300</v>
      </c>
      <c r="P53" s="321">
        <f>ROUND(J53*AE53,-1)</f>
        <v>510</v>
      </c>
      <c r="Q53" s="321">
        <f>ROUND(K53*AF53,-1)</f>
        <v>360</v>
      </c>
      <c r="R53" s="321"/>
      <c r="S53" s="321"/>
      <c r="T53" s="321"/>
      <c r="U53" s="322">
        <f t="shared" si="15"/>
        <v>0.18181818181818182</v>
      </c>
      <c r="V53" s="322">
        <f t="shared" si="15"/>
        <v>0.13333333333333333</v>
      </c>
      <c r="W53" s="322">
        <f t="shared" si="15"/>
        <v>9.0909090909090912E-2</v>
      </c>
      <c r="X53" s="323">
        <v>1.1499999999999999</v>
      </c>
      <c r="Y53" s="323">
        <v>1.1000000000000001</v>
      </c>
      <c r="Z53" s="323">
        <v>1.05</v>
      </c>
      <c r="AA53" s="323"/>
      <c r="AB53" s="323"/>
      <c r="AC53" s="323"/>
      <c r="AD53" s="324">
        <f t="shared" si="16"/>
        <v>1.1830049999999999</v>
      </c>
      <c r="AE53" s="323">
        <f t="shared" si="16"/>
        <v>1.13157</v>
      </c>
      <c r="AF53" s="323">
        <f t="shared" si="16"/>
        <v>1.0801350000000001</v>
      </c>
      <c r="AG53" s="78">
        <v>770</v>
      </c>
      <c r="AH53" s="78">
        <v>320</v>
      </c>
      <c r="AI53" s="78">
        <v>230</v>
      </c>
      <c r="AJ53" s="325">
        <f>ROUND(AG53/I53*O53,-1)</f>
        <v>910</v>
      </c>
      <c r="AK53" s="321">
        <f>ROUND(AH53/J53*P53,-1)</f>
        <v>360</v>
      </c>
      <c r="AL53" s="325">
        <f>ROUND(AI53/K53*Q53,-1)</f>
        <v>250</v>
      </c>
      <c r="AM53" s="325"/>
      <c r="AN53" s="325"/>
      <c r="AO53" s="325"/>
      <c r="AP53" s="322">
        <f t="shared" si="10"/>
        <v>0.18181818181818182</v>
      </c>
      <c r="AQ53" s="322">
        <f>(AK53-AH53)/AH53</f>
        <v>0.125</v>
      </c>
      <c r="AR53" s="322">
        <f t="shared" si="7"/>
        <v>8.6956521739130432E-2</v>
      </c>
      <c r="AS53" s="78">
        <v>550</v>
      </c>
      <c r="AT53" s="78">
        <v>230</v>
      </c>
      <c r="AU53" s="78">
        <v>170</v>
      </c>
      <c r="AV53" s="326">
        <f t="shared" si="17"/>
        <v>650</v>
      </c>
      <c r="AW53" s="326">
        <f t="shared" si="17"/>
        <v>260</v>
      </c>
      <c r="AX53" s="326">
        <f t="shared" si="17"/>
        <v>190</v>
      </c>
      <c r="AY53" s="327">
        <f t="shared" si="18"/>
        <v>0.18181818181818182</v>
      </c>
      <c r="AZ53" s="327">
        <f t="shared" si="18"/>
        <v>0.13043478260869565</v>
      </c>
      <c r="BA53" s="327">
        <f t="shared" si="18"/>
        <v>0.11764705882352941</v>
      </c>
      <c r="BB53" s="157" t="s">
        <v>797</v>
      </c>
      <c r="BC53" s="197"/>
      <c r="BD53" s="174" t="e">
        <f>COUNTIFS('[1]Thành Phố - HĐCN (2)'!J45:$J$1571,'[1]Bảng tổng ODT'!I52,'[1]Thành Phố - HĐCN (2)'!I45:$I$1571,"Đất ở tại đô thị")</f>
        <v>#VALUE!</v>
      </c>
      <c r="BE53" s="93" t="e">
        <f>COUNTIFS('[1]Thành Phố - HĐCN (2)'!J43:J1611,H53,'[1]Thành Phố - HĐCN (2)'!I43:I1611,"Đất ở tại đô thị",'[1]Thành Phố - HĐCN (2)'!M43:M1611,"&gt;"&amp;O53*0.9*1000,'[1]Thành Phố - HĐCN (2)'!M43:M1611,"&lt;"&amp;O53*1.2*1000)</f>
        <v>#VALUE!</v>
      </c>
      <c r="BF53" s="174" t="e">
        <f t="shared" si="8"/>
        <v>#VALUE!</v>
      </c>
      <c r="BG53" s="328">
        <f t="shared" si="4"/>
        <v>3</v>
      </c>
      <c r="BH53" s="329"/>
      <c r="BI53" s="292"/>
      <c r="BJ53" s="292"/>
    </row>
    <row r="54" spans="1:62" ht="42.75" customHeight="1">
      <c r="A54" s="623">
        <f>COUNT($O$12:O54)</f>
        <v>43</v>
      </c>
      <c r="B54" s="125"/>
      <c r="C54" s="125"/>
      <c r="D54" s="125"/>
      <c r="E54" s="275" t="s">
        <v>531</v>
      </c>
      <c r="F54" s="275" t="s">
        <v>440</v>
      </c>
      <c r="G54" s="275" t="s">
        <v>529</v>
      </c>
      <c r="H54" s="280" t="str">
        <f t="shared" si="5"/>
        <v>Đường Nguyễn Văn Linh (từ Tiếp giáp đường 30-4 đến Tiếp giáp Đại lộ Lê Lợi)</v>
      </c>
      <c r="I54" s="79">
        <v>3000</v>
      </c>
      <c r="J54" s="79">
        <v>1300</v>
      </c>
      <c r="K54" s="78">
        <v>490</v>
      </c>
      <c r="L54" s="78"/>
      <c r="M54" s="78"/>
      <c r="N54" s="78"/>
      <c r="O54" s="321">
        <f>ROUND(I54*AD54,-2)</f>
        <v>4000</v>
      </c>
      <c r="P54" s="321">
        <f>ROUND(J54*AE54,-2)</f>
        <v>1500</v>
      </c>
      <c r="Q54" s="321">
        <f>ROUND(K54*AF54,-1)</f>
        <v>550</v>
      </c>
      <c r="R54" s="321"/>
      <c r="S54" s="321"/>
      <c r="T54" s="321"/>
      <c r="U54" s="322">
        <f t="shared" si="15"/>
        <v>0.33333333333333331</v>
      </c>
      <c r="V54" s="322">
        <f t="shared" si="15"/>
        <v>0.15384615384615385</v>
      </c>
      <c r="W54" s="322">
        <f t="shared" si="15"/>
        <v>0.12244897959183673</v>
      </c>
      <c r="X54" s="323">
        <v>1.3</v>
      </c>
      <c r="Y54" s="323">
        <v>1.1499999999999999</v>
      </c>
      <c r="Z54" s="323">
        <v>1.1000000000000001</v>
      </c>
      <c r="AA54" s="323"/>
      <c r="AB54" s="323"/>
      <c r="AC54" s="323"/>
      <c r="AD54" s="324">
        <f t="shared" si="16"/>
        <v>1.33731</v>
      </c>
      <c r="AE54" s="323">
        <f t="shared" si="16"/>
        <v>1.1830049999999999</v>
      </c>
      <c r="AF54" s="323">
        <f t="shared" si="16"/>
        <v>1.13157</v>
      </c>
      <c r="AG54" s="79">
        <v>2100</v>
      </c>
      <c r="AH54" s="78">
        <v>910</v>
      </c>
      <c r="AI54" s="78">
        <v>340</v>
      </c>
      <c r="AJ54" s="325">
        <f>ROUND(AG54/I54*O54,-2)</f>
        <v>2800</v>
      </c>
      <c r="AK54" s="325">
        <f>ROUND(AH54/J54*P54,-2)</f>
        <v>1100</v>
      </c>
      <c r="AL54" s="325">
        <f>ROUND(AI54/K54*Q54,-1)</f>
        <v>380</v>
      </c>
      <c r="AM54" s="325"/>
      <c r="AN54" s="325"/>
      <c r="AO54" s="325"/>
      <c r="AP54" s="322">
        <f t="shared" si="10"/>
        <v>0.33333333333333331</v>
      </c>
      <c r="AQ54" s="322">
        <f>(AK54-AH54)/AH54</f>
        <v>0.2087912087912088</v>
      </c>
      <c r="AR54" s="322">
        <f t="shared" si="7"/>
        <v>0.11764705882352941</v>
      </c>
      <c r="AS54" s="79">
        <v>1500</v>
      </c>
      <c r="AT54" s="78">
        <v>650</v>
      </c>
      <c r="AU54" s="78">
        <v>250</v>
      </c>
      <c r="AV54" s="326">
        <f t="shared" si="17"/>
        <v>2000</v>
      </c>
      <c r="AW54" s="326">
        <f t="shared" si="17"/>
        <v>750</v>
      </c>
      <c r="AX54" s="326">
        <f t="shared" si="17"/>
        <v>280</v>
      </c>
      <c r="AY54" s="327">
        <f t="shared" si="18"/>
        <v>0.33333333333333331</v>
      </c>
      <c r="AZ54" s="327">
        <f t="shared" si="18"/>
        <v>0.15384615384615385</v>
      </c>
      <c r="BA54" s="327">
        <f t="shared" si="18"/>
        <v>0.12</v>
      </c>
      <c r="BB54" s="157" t="s">
        <v>797</v>
      </c>
      <c r="BC54" s="197"/>
      <c r="BD54" s="174" t="e">
        <f>COUNTIFS('[1]Thành Phố - HĐCN (2)'!J46:$J$1571,'[1]Bảng tổng ODT'!I53,'[1]Thành Phố - HĐCN (2)'!I46:$I$1571,"Đất ở tại đô thị")</f>
        <v>#VALUE!</v>
      </c>
      <c r="BE54" s="93" t="e">
        <f>COUNTIFS('[1]Thành Phố - HĐCN (2)'!J44:J1612,H54,'[1]Thành Phố - HĐCN (2)'!I44:I1612,"Đất ở tại đô thị",'[1]Thành Phố - HĐCN (2)'!M44:M1612,"&gt;"&amp;O54*0.9*1000,'[1]Thành Phố - HĐCN (2)'!M44:M1612,"&lt;"&amp;O54*1.2*1000)</f>
        <v>#VALUE!</v>
      </c>
      <c r="BF54" s="174" t="e">
        <f t="shared" si="8"/>
        <v>#VALUE!</v>
      </c>
      <c r="BG54" s="328">
        <f t="shared" si="4"/>
        <v>3</v>
      </c>
      <c r="BH54" s="329"/>
      <c r="BI54" s="292"/>
      <c r="BJ54" s="292"/>
    </row>
    <row r="55" spans="1:62" ht="21.6" customHeight="1">
      <c r="A55" s="623"/>
      <c r="B55" s="137"/>
      <c r="C55" s="137"/>
      <c r="D55" s="137"/>
      <c r="E55" s="276" t="s">
        <v>845</v>
      </c>
      <c r="F55" s="315"/>
      <c r="G55" s="315"/>
      <c r="H55" s="241"/>
      <c r="I55" s="103"/>
      <c r="J55" s="103"/>
      <c r="K55" s="103"/>
      <c r="L55" s="103"/>
      <c r="M55" s="103"/>
      <c r="N55" s="103"/>
      <c r="O55" s="321"/>
      <c r="P55" s="335"/>
      <c r="Q55" s="335"/>
      <c r="R55" s="335"/>
      <c r="S55" s="335"/>
      <c r="T55" s="335"/>
      <c r="U55" s="323"/>
      <c r="V55" s="323"/>
      <c r="W55" s="323"/>
      <c r="X55" s="323"/>
      <c r="Y55" s="323"/>
      <c r="Z55" s="323"/>
      <c r="AA55" s="323"/>
      <c r="AB55" s="323"/>
      <c r="AC55" s="323"/>
      <c r="AD55" s="323"/>
      <c r="AE55" s="323"/>
      <c r="AF55" s="323"/>
      <c r="AG55" s="78"/>
      <c r="AH55" s="78"/>
      <c r="AI55" s="78"/>
      <c r="AJ55" s="79"/>
      <c r="AK55" s="79"/>
      <c r="AL55" s="79"/>
      <c r="AM55" s="79"/>
      <c r="AN55" s="79"/>
      <c r="AO55" s="79"/>
      <c r="AP55" s="323"/>
      <c r="AQ55" s="323"/>
      <c r="AR55" s="323"/>
      <c r="AS55" s="78"/>
      <c r="AT55" s="78"/>
      <c r="AU55" s="78"/>
      <c r="AV55" s="174"/>
      <c r="AW55" s="174"/>
      <c r="AX55" s="174"/>
      <c r="AY55" s="336"/>
      <c r="AZ55" s="336"/>
      <c r="BA55" s="336"/>
      <c r="BB55" s="157"/>
      <c r="BC55" s="197"/>
      <c r="BD55" s="174"/>
      <c r="BE55" s="93"/>
      <c r="BF55" s="174"/>
      <c r="BG55" s="328">
        <f t="shared" si="4"/>
        <v>0</v>
      </c>
      <c r="BH55" s="329" t="e">
        <f>O55-#REF!</f>
        <v>#REF!</v>
      </c>
      <c r="BI55" s="292"/>
      <c r="BJ55" s="292"/>
    </row>
    <row r="56" spans="1:62" ht="47.25">
      <c r="A56" s="623">
        <f>COUNT($O$12:O56)</f>
        <v>44</v>
      </c>
      <c r="B56" s="125"/>
      <c r="C56" s="125"/>
      <c r="D56" s="125"/>
      <c r="E56" s="275" t="s">
        <v>846</v>
      </c>
      <c r="F56" s="275" t="s">
        <v>440</v>
      </c>
      <c r="G56" s="275" t="s">
        <v>847</v>
      </c>
      <c r="H56" s="280" t="str">
        <f t="shared" ref="H56:H100" si="23">E56&amp;" (từ "&amp;F56&amp;" đến "&amp;G56&amp;")"</f>
        <v>Đường Võ Văn Kiệt (từ Tiếp giáp đường 30-4 đến Tiếp giáp đường Phạm Văn Đồng kéo dài)</v>
      </c>
      <c r="I56" s="79">
        <v>2500</v>
      </c>
      <c r="J56" s="79">
        <v>1200</v>
      </c>
      <c r="K56" s="78">
        <v>600</v>
      </c>
      <c r="L56" s="78"/>
      <c r="M56" s="78"/>
      <c r="N56" s="78"/>
      <c r="O56" s="321">
        <f>ROUND(I56*AD56,-2)</f>
        <v>3300</v>
      </c>
      <c r="P56" s="321">
        <f>ROUND(J56*AE56,-2)</f>
        <v>1400</v>
      </c>
      <c r="Q56" s="321">
        <f>ROUND(K56*AF56,-1)</f>
        <v>680</v>
      </c>
      <c r="R56" s="321"/>
      <c r="S56" s="321"/>
      <c r="T56" s="321"/>
      <c r="U56" s="322">
        <f>(O56-I56)/I56</f>
        <v>0.32</v>
      </c>
      <c r="V56" s="322">
        <f>(P56-J56)/J56</f>
        <v>0.16666666666666666</v>
      </c>
      <c r="W56" s="322">
        <f>(Q56-K56)/K56</f>
        <v>0.13333333333333333</v>
      </c>
      <c r="X56" s="323">
        <v>1.3</v>
      </c>
      <c r="Y56" s="323">
        <v>1.1499999999999999</v>
      </c>
      <c r="Z56" s="323">
        <v>1.1000000000000001</v>
      </c>
      <c r="AA56" s="323"/>
      <c r="AB56" s="323"/>
      <c r="AC56" s="323"/>
      <c r="AD56" s="324">
        <f>X56*(1+2.87%)</f>
        <v>1.33731</v>
      </c>
      <c r="AE56" s="323">
        <f>Y56*(1+2.87%)</f>
        <v>1.1830049999999999</v>
      </c>
      <c r="AF56" s="323">
        <f>Z56*(1+2.87%)</f>
        <v>1.13157</v>
      </c>
      <c r="AG56" s="79">
        <v>1800</v>
      </c>
      <c r="AH56" s="78">
        <v>840</v>
      </c>
      <c r="AI56" s="78">
        <v>420</v>
      </c>
      <c r="AJ56" s="325">
        <f>ROUND(AG56/I56*O56,-2)</f>
        <v>2400</v>
      </c>
      <c r="AK56" s="325">
        <f>ROUND(AH56/J56*P56,-2)</f>
        <v>1000</v>
      </c>
      <c r="AL56" s="325">
        <f>ROUND(AI56/K56*Q56,-1)</f>
        <v>480</v>
      </c>
      <c r="AM56" s="325"/>
      <c r="AN56" s="325"/>
      <c r="AO56" s="325"/>
      <c r="AP56" s="322">
        <f t="shared" ref="AP56:AP71" si="24">(AJ56-AG56)/AG56</f>
        <v>0.33333333333333331</v>
      </c>
      <c r="AQ56" s="322">
        <f>(AK56-AH56)/AH56</f>
        <v>0.19047619047619047</v>
      </c>
      <c r="AR56" s="322">
        <f t="shared" si="7"/>
        <v>0.14285714285714285</v>
      </c>
      <c r="AS56" s="79">
        <v>1300</v>
      </c>
      <c r="AT56" s="78">
        <v>600</v>
      </c>
      <c r="AU56" s="78">
        <v>300</v>
      </c>
      <c r="AV56" s="326">
        <f>ROUND(AS56/I56*O56,-1)</f>
        <v>1720</v>
      </c>
      <c r="AW56" s="326">
        <f>ROUND(AT56/J56*P56,-1)</f>
        <v>700</v>
      </c>
      <c r="AX56" s="326">
        <f>ROUND(AU56/K56*Q56,-1)</f>
        <v>340</v>
      </c>
      <c r="AY56" s="327">
        <f>(AV56-AS56)/AS56</f>
        <v>0.32307692307692309</v>
      </c>
      <c r="AZ56" s="327">
        <f>(AW56-AT56)/AT56</f>
        <v>0.16666666666666666</v>
      </c>
      <c r="BA56" s="327">
        <f>(AX56-AU56)/AU56</f>
        <v>0.13333333333333333</v>
      </c>
      <c r="BB56" s="157" t="s">
        <v>797</v>
      </c>
      <c r="BC56" s="197"/>
      <c r="BD56" s="174" t="e">
        <f>COUNTIFS('[1]Thành Phố - HĐCN (2)'!J48:$J$1571,'[1]Bảng tổng ODT'!I55,'[1]Thành Phố - HĐCN (2)'!I48:$I$1571,"Đất ở tại đô thị")</f>
        <v>#VALUE!</v>
      </c>
      <c r="BE56" s="93" t="e">
        <f>COUNTIFS('[1]Thành Phố - HĐCN (2)'!J46:J1614,H56,'[1]Thành Phố - HĐCN (2)'!I46:I1614,"Đất ở tại đô thị",'[1]Thành Phố - HĐCN (2)'!M46:M1614,"&gt;"&amp;O56*0.9*1000,'[1]Thành Phố - HĐCN (2)'!M46:M1614,"&lt;"&amp;O56*1.2*1000)</f>
        <v>#VALUE!</v>
      </c>
      <c r="BF56" s="174" t="e">
        <f t="shared" si="8"/>
        <v>#VALUE!</v>
      </c>
      <c r="BG56" s="328">
        <f t="shared" si="4"/>
        <v>3</v>
      </c>
      <c r="BH56" s="329"/>
      <c r="BI56" s="292"/>
      <c r="BJ56" s="292"/>
    </row>
    <row r="57" spans="1:62" ht="31.5">
      <c r="A57" s="623">
        <f>COUNT($O$12:O57)</f>
        <v>45</v>
      </c>
      <c r="B57" s="125"/>
      <c r="C57" s="125"/>
      <c r="D57" s="125"/>
      <c r="E57" s="275" t="s">
        <v>848</v>
      </c>
      <c r="F57" s="275" t="s">
        <v>440</v>
      </c>
      <c r="G57" s="275" t="s">
        <v>849</v>
      </c>
      <c r="H57" s="280" t="str">
        <f t="shared" si="23"/>
        <v>Đường Tô Vĩnh Diện (từ Tiếp giáp đường 30-4 đến Tiếp giáp đường Nguyễn Thái Bình)</v>
      </c>
      <c r="I57" s="79">
        <v>1100</v>
      </c>
      <c r="J57" s="103"/>
      <c r="K57" s="103"/>
      <c r="L57" s="103"/>
      <c r="M57" s="103"/>
      <c r="N57" s="103"/>
      <c r="O57" s="321">
        <f t="shared" ref="O57:O71" si="25">ROUND(I57*AD57,-2)</f>
        <v>1300</v>
      </c>
      <c r="P57" s="321"/>
      <c r="Q57" s="321"/>
      <c r="R57" s="321"/>
      <c r="S57" s="321"/>
      <c r="T57" s="321"/>
      <c r="U57" s="322">
        <f t="shared" ref="U57:U71" si="26">(O57-I57)/I57</f>
        <v>0.18181818181818182</v>
      </c>
      <c r="V57" s="322"/>
      <c r="W57" s="322"/>
      <c r="X57" s="323">
        <v>1.1499999999999999</v>
      </c>
      <c r="Y57" s="323"/>
      <c r="Z57" s="323"/>
      <c r="AA57" s="323"/>
      <c r="AB57" s="323"/>
      <c r="AC57" s="323"/>
      <c r="AD57" s="324">
        <f t="shared" ref="AD57:AD71" si="27">X57*(1+2.87%)</f>
        <v>1.1830049999999999</v>
      </c>
      <c r="AE57" s="323"/>
      <c r="AF57" s="323"/>
      <c r="AG57" s="78">
        <v>770</v>
      </c>
      <c r="AH57" s="78"/>
      <c r="AI57" s="78"/>
      <c r="AJ57" s="325">
        <f>ROUND(AG57/I57*O57,-1)</f>
        <v>910</v>
      </c>
      <c r="AK57" s="331"/>
      <c r="AL57" s="331"/>
      <c r="AM57" s="331"/>
      <c r="AN57" s="331"/>
      <c r="AO57" s="331"/>
      <c r="AP57" s="322">
        <f t="shared" si="24"/>
        <v>0.18181818181818182</v>
      </c>
      <c r="AQ57" s="322"/>
      <c r="AR57" s="322"/>
      <c r="AS57" s="78">
        <v>550</v>
      </c>
      <c r="AT57" s="78"/>
      <c r="AU57" s="78"/>
      <c r="AV57" s="326">
        <f t="shared" ref="AV57:AV71" si="28">ROUND(AS57/I57*O57,-1)</f>
        <v>650</v>
      </c>
      <c r="AW57" s="326"/>
      <c r="AX57" s="326"/>
      <c r="AY57" s="327">
        <f t="shared" ref="AY57:AY71" si="29">(AV57-AS57)/AS57</f>
        <v>0.18181818181818182</v>
      </c>
      <c r="AZ57" s="327"/>
      <c r="BA57" s="327"/>
      <c r="BB57" s="157" t="s">
        <v>797</v>
      </c>
      <c r="BC57" s="197"/>
      <c r="BD57" s="174" t="e">
        <f>COUNTIFS('[1]Thành Phố - HĐCN (2)'!J49:$J$1571,'[1]Bảng tổng ODT'!I56,'[1]Thành Phố - HĐCN (2)'!I49:$I$1571,"Đất ở tại đô thị")</f>
        <v>#VALUE!</v>
      </c>
      <c r="BE57" s="93" t="e">
        <f>COUNTIFS('[1]Thành Phố - HĐCN (2)'!J47:J1615,H57,'[1]Thành Phố - HĐCN (2)'!I47:I1615,"Đất ở tại đô thị",'[1]Thành Phố - HĐCN (2)'!M47:M1615,"&gt;"&amp;O57*0.9*1000,'[1]Thành Phố - HĐCN (2)'!M47:M1615,"&lt;"&amp;O57*1.2*1000)</f>
        <v>#VALUE!</v>
      </c>
      <c r="BF57" s="174" t="e">
        <f t="shared" si="8"/>
        <v>#VALUE!</v>
      </c>
      <c r="BG57" s="328">
        <f t="shared" si="4"/>
        <v>1</v>
      </c>
      <c r="BH57" s="329"/>
      <c r="BI57" s="292"/>
      <c r="BJ57" s="292"/>
    </row>
    <row r="58" spans="1:62" ht="31.5">
      <c r="A58" s="623">
        <f>COUNT($O$12:O58)</f>
        <v>46</v>
      </c>
      <c r="B58" s="125"/>
      <c r="C58" s="125"/>
      <c r="D58" s="125"/>
      <c r="E58" s="275" t="s">
        <v>850</v>
      </c>
      <c r="F58" s="275" t="s">
        <v>440</v>
      </c>
      <c r="G58" s="275" t="s">
        <v>796</v>
      </c>
      <c r="H58" s="280" t="str">
        <f t="shared" si="23"/>
        <v>Đường Hoàng Minh Giám (từ Tiếp giáp đường 30-4 đến Tiếp giáp đường Võ Văn Kiệt)</v>
      </c>
      <c r="I58" s="79">
        <v>1800</v>
      </c>
      <c r="J58" s="103"/>
      <c r="K58" s="103"/>
      <c r="L58" s="103"/>
      <c r="M58" s="103"/>
      <c r="N58" s="103"/>
      <c r="O58" s="321">
        <f t="shared" si="25"/>
        <v>2200</v>
      </c>
      <c r="P58" s="321"/>
      <c r="Q58" s="321"/>
      <c r="R58" s="321"/>
      <c r="S58" s="321"/>
      <c r="T58" s="321"/>
      <c r="U58" s="322">
        <f t="shared" si="26"/>
        <v>0.22222222222222221</v>
      </c>
      <c r="V58" s="322"/>
      <c r="W58" s="322"/>
      <c r="X58" s="323">
        <v>1.2</v>
      </c>
      <c r="Y58" s="323"/>
      <c r="Z58" s="323"/>
      <c r="AA58" s="323"/>
      <c r="AB58" s="323"/>
      <c r="AC58" s="323"/>
      <c r="AD58" s="324">
        <f t="shared" si="27"/>
        <v>1.23444</v>
      </c>
      <c r="AE58" s="323"/>
      <c r="AF58" s="323"/>
      <c r="AG58" s="79">
        <v>1300</v>
      </c>
      <c r="AH58" s="78"/>
      <c r="AI58" s="78"/>
      <c r="AJ58" s="325">
        <f>ROUND(AG58/I58*O58,-2)</f>
        <v>1600</v>
      </c>
      <c r="AK58" s="331"/>
      <c r="AL58" s="331"/>
      <c r="AM58" s="331"/>
      <c r="AN58" s="331"/>
      <c r="AO58" s="331"/>
      <c r="AP58" s="322">
        <f t="shared" si="24"/>
        <v>0.23076923076923078</v>
      </c>
      <c r="AQ58" s="322"/>
      <c r="AR58" s="322"/>
      <c r="AS58" s="78">
        <v>900</v>
      </c>
      <c r="AT58" s="78"/>
      <c r="AU58" s="78"/>
      <c r="AV58" s="326">
        <f t="shared" si="28"/>
        <v>1100</v>
      </c>
      <c r="AW58" s="326"/>
      <c r="AX58" s="326"/>
      <c r="AY58" s="327">
        <f t="shared" si="29"/>
        <v>0.22222222222222221</v>
      </c>
      <c r="AZ58" s="327"/>
      <c r="BA58" s="327"/>
      <c r="BB58" s="157" t="s">
        <v>797</v>
      </c>
      <c r="BC58" s="197"/>
      <c r="BD58" s="174" t="e">
        <f>COUNTIFS('[1]Thành Phố - HĐCN (2)'!J50:$J$1571,'[1]Bảng tổng ODT'!I57,'[1]Thành Phố - HĐCN (2)'!I50:$I$1571,"Đất ở tại đô thị")</f>
        <v>#VALUE!</v>
      </c>
      <c r="BE58" s="93" t="e">
        <f>COUNTIFS('[1]Thành Phố - HĐCN (2)'!J48:J1616,H58,'[1]Thành Phố - HĐCN (2)'!I48:I1616,"Đất ở tại đô thị",'[1]Thành Phố - HĐCN (2)'!M48:M1616,"&gt;"&amp;O58*0.9*1000,'[1]Thành Phố - HĐCN (2)'!M48:M1616,"&lt;"&amp;O58*1.2*1000)</f>
        <v>#VALUE!</v>
      </c>
      <c r="BF58" s="174" t="e">
        <f t="shared" si="8"/>
        <v>#VALUE!</v>
      </c>
      <c r="BG58" s="328">
        <f t="shared" si="4"/>
        <v>1</v>
      </c>
      <c r="BH58" s="329"/>
      <c r="BI58" s="292"/>
      <c r="BJ58" s="292"/>
    </row>
    <row r="59" spans="1:62" ht="31.5">
      <c r="A59" s="623">
        <f>COUNT($O$12:O59)</f>
        <v>47</v>
      </c>
      <c r="B59" s="125"/>
      <c r="C59" s="125"/>
      <c r="D59" s="125"/>
      <c r="E59" s="275" t="s">
        <v>851</v>
      </c>
      <c r="F59" s="275" t="s">
        <v>852</v>
      </c>
      <c r="G59" s="275" t="s">
        <v>796</v>
      </c>
      <c r="H59" s="280" t="str">
        <f t="shared" si="23"/>
        <v>Đường Nguyễn Thái Bình (từ Tiếp giáp đường Hoàng Minh Giám đến Tiếp giáp đường Võ Văn Kiệt)</v>
      </c>
      <c r="I59" s="79">
        <v>2500</v>
      </c>
      <c r="J59" s="103"/>
      <c r="K59" s="103"/>
      <c r="L59" s="103"/>
      <c r="M59" s="103"/>
      <c r="N59" s="103"/>
      <c r="O59" s="321">
        <f t="shared" si="25"/>
        <v>3300</v>
      </c>
      <c r="P59" s="321"/>
      <c r="Q59" s="321"/>
      <c r="R59" s="321"/>
      <c r="S59" s="321"/>
      <c r="T59" s="321"/>
      <c r="U59" s="322">
        <f t="shared" si="26"/>
        <v>0.32</v>
      </c>
      <c r="V59" s="322"/>
      <c r="W59" s="322"/>
      <c r="X59" s="323">
        <v>1.3</v>
      </c>
      <c r="Y59" s="323"/>
      <c r="Z59" s="323"/>
      <c r="AA59" s="323"/>
      <c r="AB59" s="323"/>
      <c r="AC59" s="323"/>
      <c r="AD59" s="324">
        <f t="shared" si="27"/>
        <v>1.33731</v>
      </c>
      <c r="AE59" s="323"/>
      <c r="AF59" s="323"/>
      <c r="AG59" s="79">
        <v>1800</v>
      </c>
      <c r="AH59" s="78"/>
      <c r="AI59" s="78"/>
      <c r="AJ59" s="325">
        <f>ROUND(AG59/I59*O59,-2)</f>
        <v>2400</v>
      </c>
      <c r="AK59" s="331"/>
      <c r="AL59" s="331"/>
      <c r="AM59" s="331"/>
      <c r="AN59" s="331"/>
      <c r="AO59" s="331"/>
      <c r="AP59" s="322">
        <f t="shared" si="24"/>
        <v>0.33333333333333331</v>
      </c>
      <c r="AQ59" s="322"/>
      <c r="AR59" s="322"/>
      <c r="AS59" s="79">
        <v>1300</v>
      </c>
      <c r="AT59" s="78"/>
      <c r="AU59" s="78"/>
      <c r="AV59" s="326">
        <f t="shared" si="28"/>
        <v>1720</v>
      </c>
      <c r="AW59" s="326"/>
      <c r="AX59" s="326"/>
      <c r="AY59" s="327">
        <f t="shared" si="29"/>
        <v>0.32307692307692309</v>
      </c>
      <c r="AZ59" s="327"/>
      <c r="BA59" s="327"/>
      <c r="BB59" s="157" t="s">
        <v>797</v>
      </c>
      <c r="BC59" s="197"/>
      <c r="BD59" s="174" t="e">
        <f>COUNTIFS('[1]Thành Phố - HĐCN (2)'!J51:$J$1571,'[1]Bảng tổng ODT'!I58,'[1]Thành Phố - HĐCN (2)'!I51:$I$1571,"Đất ở tại đô thị")</f>
        <v>#VALUE!</v>
      </c>
      <c r="BE59" s="93" t="e">
        <f>COUNTIFS('[1]Thành Phố - HĐCN (2)'!J49:J1617,H59,'[1]Thành Phố - HĐCN (2)'!I49:I1617,"Đất ở tại đô thị",'[1]Thành Phố - HĐCN (2)'!M49:M1617,"&gt;"&amp;O59*0.9*1000,'[1]Thành Phố - HĐCN (2)'!M49:M1617,"&lt;"&amp;O59*1.2*1000)</f>
        <v>#VALUE!</v>
      </c>
      <c r="BF59" s="174" t="e">
        <f t="shared" si="8"/>
        <v>#VALUE!</v>
      </c>
      <c r="BG59" s="328">
        <f t="shared" si="4"/>
        <v>1</v>
      </c>
      <c r="BH59" s="329"/>
      <c r="BI59" s="292"/>
      <c r="BJ59" s="292"/>
    </row>
    <row r="60" spans="1:62" ht="27.75" customHeight="1">
      <c r="A60" s="623">
        <f>COUNT($O$12:O60)</f>
        <v>48</v>
      </c>
      <c r="B60" s="125"/>
      <c r="C60" s="125"/>
      <c r="D60" s="125"/>
      <c r="E60" s="275" t="s">
        <v>853</v>
      </c>
      <c r="F60" s="275" t="s">
        <v>854</v>
      </c>
      <c r="G60" s="275" t="s">
        <v>849</v>
      </c>
      <c r="H60" s="280" t="str">
        <f t="shared" si="23"/>
        <v>Phố Vương Thừa Vũ (từ Tiếp giáp đường Hoàng Văn Thụ đến Tiếp giáp đường Nguyễn Thái Bình)</v>
      </c>
      <c r="I60" s="79">
        <v>1100</v>
      </c>
      <c r="J60" s="103"/>
      <c r="K60" s="103"/>
      <c r="L60" s="103"/>
      <c r="M60" s="103"/>
      <c r="N60" s="103"/>
      <c r="O60" s="321">
        <f t="shared" si="25"/>
        <v>1300</v>
      </c>
      <c r="P60" s="321"/>
      <c r="Q60" s="321"/>
      <c r="R60" s="321"/>
      <c r="S60" s="321"/>
      <c r="T60" s="321"/>
      <c r="U60" s="322">
        <f t="shared" si="26"/>
        <v>0.18181818181818182</v>
      </c>
      <c r="V60" s="322"/>
      <c r="W60" s="322"/>
      <c r="X60" s="323">
        <v>1.1499999999999999</v>
      </c>
      <c r="Y60" s="323"/>
      <c r="Z60" s="323"/>
      <c r="AA60" s="323"/>
      <c r="AB60" s="323"/>
      <c r="AC60" s="323"/>
      <c r="AD60" s="324">
        <f t="shared" si="27"/>
        <v>1.1830049999999999</v>
      </c>
      <c r="AE60" s="323"/>
      <c r="AF60" s="323"/>
      <c r="AG60" s="78">
        <v>770</v>
      </c>
      <c r="AH60" s="78"/>
      <c r="AI60" s="78"/>
      <c r="AJ60" s="325">
        <f t="shared" ref="AJ60:AJ66" si="30">ROUND(AG60/I60*O60,-1)</f>
        <v>910</v>
      </c>
      <c r="AK60" s="331"/>
      <c r="AL60" s="331"/>
      <c r="AM60" s="331"/>
      <c r="AN60" s="331"/>
      <c r="AO60" s="331"/>
      <c r="AP60" s="322">
        <f t="shared" si="24"/>
        <v>0.18181818181818182</v>
      </c>
      <c r="AQ60" s="322"/>
      <c r="AR60" s="322"/>
      <c r="AS60" s="78">
        <v>550</v>
      </c>
      <c r="AT60" s="78"/>
      <c r="AU60" s="78"/>
      <c r="AV60" s="326">
        <f t="shared" si="28"/>
        <v>650</v>
      </c>
      <c r="AW60" s="326"/>
      <c r="AX60" s="326"/>
      <c r="AY60" s="327">
        <f t="shared" si="29"/>
        <v>0.18181818181818182</v>
      </c>
      <c r="AZ60" s="327"/>
      <c r="BA60" s="327"/>
      <c r="BB60" s="157" t="s">
        <v>797</v>
      </c>
      <c r="BC60" s="197"/>
      <c r="BD60" s="174" t="e">
        <f>COUNTIFS('[1]Thành Phố - HĐCN (2)'!J52:$J$1571,'[1]Bảng tổng ODT'!I59,'[1]Thành Phố - HĐCN (2)'!I52:$I$1571,"Đất ở tại đô thị")</f>
        <v>#VALUE!</v>
      </c>
      <c r="BE60" s="93" t="e">
        <f>COUNTIFS('[1]Thành Phố - HĐCN (2)'!J50:J1618,H60,'[1]Thành Phố - HĐCN (2)'!I50:I1618,"Đất ở tại đô thị",'[1]Thành Phố - HĐCN (2)'!M50:M1618,"&gt;"&amp;O60*0.9*1000,'[1]Thành Phố - HĐCN (2)'!M50:M1618,"&lt;"&amp;O60*1.2*1000)</f>
        <v>#VALUE!</v>
      </c>
      <c r="BF60" s="174" t="e">
        <f t="shared" si="8"/>
        <v>#VALUE!</v>
      </c>
      <c r="BG60" s="328">
        <f t="shared" si="4"/>
        <v>1</v>
      </c>
      <c r="BH60" s="329"/>
      <c r="BI60" s="292"/>
      <c r="BJ60" s="292"/>
    </row>
    <row r="61" spans="1:62" ht="27.75" customHeight="1">
      <c r="A61" s="623">
        <f>COUNT($O$12:O61)</f>
        <v>49</v>
      </c>
      <c r="B61" s="125"/>
      <c r="C61" s="125"/>
      <c r="D61" s="125"/>
      <c r="E61" s="275" t="s">
        <v>855</v>
      </c>
      <c r="F61" s="275" t="s">
        <v>854</v>
      </c>
      <c r="G61" s="275" t="s">
        <v>849</v>
      </c>
      <c r="H61" s="280" t="str">
        <f t="shared" si="23"/>
        <v>Phố Phạm Hồng Thái (từ Tiếp giáp đường Hoàng Văn Thụ đến Tiếp giáp đường Nguyễn Thái Bình)</v>
      </c>
      <c r="I61" s="79">
        <v>1100</v>
      </c>
      <c r="J61" s="103"/>
      <c r="K61" s="103"/>
      <c r="L61" s="103"/>
      <c r="M61" s="103"/>
      <c r="N61" s="103"/>
      <c r="O61" s="321">
        <f t="shared" si="25"/>
        <v>1300</v>
      </c>
      <c r="P61" s="321"/>
      <c r="Q61" s="321"/>
      <c r="R61" s="321"/>
      <c r="S61" s="321"/>
      <c r="T61" s="321"/>
      <c r="U61" s="322">
        <f t="shared" si="26"/>
        <v>0.18181818181818182</v>
      </c>
      <c r="V61" s="322"/>
      <c r="W61" s="322"/>
      <c r="X61" s="323">
        <v>1.1499999999999999</v>
      </c>
      <c r="Y61" s="323"/>
      <c r="Z61" s="323"/>
      <c r="AA61" s="323"/>
      <c r="AB61" s="323"/>
      <c r="AC61" s="323"/>
      <c r="AD61" s="324">
        <f t="shared" si="27"/>
        <v>1.1830049999999999</v>
      </c>
      <c r="AE61" s="323"/>
      <c r="AF61" s="323"/>
      <c r="AG61" s="78">
        <v>770</v>
      </c>
      <c r="AH61" s="78"/>
      <c r="AI61" s="78"/>
      <c r="AJ61" s="325">
        <f t="shared" si="30"/>
        <v>910</v>
      </c>
      <c r="AK61" s="331"/>
      <c r="AL61" s="331"/>
      <c r="AM61" s="331"/>
      <c r="AN61" s="331"/>
      <c r="AO61" s="331"/>
      <c r="AP61" s="322">
        <f t="shared" si="24"/>
        <v>0.18181818181818182</v>
      </c>
      <c r="AQ61" s="322"/>
      <c r="AR61" s="322"/>
      <c r="AS61" s="78">
        <v>550</v>
      </c>
      <c r="AT61" s="78"/>
      <c r="AU61" s="78"/>
      <c r="AV61" s="326">
        <f t="shared" si="28"/>
        <v>650</v>
      </c>
      <c r="AW61" s="326"/>
      <c r="AX61" s="326"/>
      <c r="AY61" s="327">
        <f t="shared" si="29"/>
        <v>0.18181818181818182</v>
      </c>
      <c r="AZ61" s="327"/>
      <c r="BA61" s="327"/>
      <c r="BB61" s="157" t="s">
        <v>797</v>
      </c>
      <c r="BC61" s="197"/>
      <c r="BD61" s="174" t="e">
        <f>COUNTIFS('[1]Thành Phố - HĐCN (2)'!J53:$J$1571,'[1]Bảng tổng ODT'!I60,'[1]Thành Phố - HĐCN (2)'!I53:$I$1571,"Đất ở tại đô thị")</f>
        <v>#VALUE!</v>
      </c>
      <c r="BE61" s="93" t="e">
        <f>COUNTIFS('[1]Thành Phố - HĐCN (2)'!J51:J1619,H61,'[1]Thành Phố - HĐCN (2)'!I51:I1619,"Đất ở tại đô thị",'[1]Thành Phố - HĐCN (2)'!M51:M1619,"&gt;"&amp;O61*0.9*1000,'[1]Thành Phố - HĐCN (2)'!M51:M1619,"&lt;"&amp;O61*1.2*1000)</f>
        <v>#VALUE!</v>
      </c>
      <c r="BF61" s="174" t="e">
        <f t="shared" si="8"/>
        <v>#VALUE!</v>
      </c>
      <c r="BG61" s="328">
        <f t="shared" si="4"/>
        <v>1</v>
      </c>
      <c r="BH61" s="329"/>
      <c r="BI61" s="292"/>
      <c r="BJ61" s="292"/>
    </row>
    <row r="62" spans="1:62" ht="27.75" customHeight="1">
      <c r="A62" s="623">
        <f>COUNT($O$12:O62)</f>
        <v>50</v>
      </c>
      <c r="B62" s="125"/>
      <c r="C62" s="125"/>
      <c r="D62" s="125"/>
      <c r="E62" s="275" t="s">
        <v>856</v>
      </c>
      <c r="F62" s="275" t="s">
        <v>857</v>
      </c>
      <c r="G62" s="275" t="s">
        <v>854</v>
      </c>
      <c r="H62" s="280" t="str">
        <f t="shared" si="23"/>
        <v>Đường Trần Khát Chân (từ Tiếp giáp đường Trần Huy Liệu đến Tiếp giáp đường Hoàng Văn Thụ)</v>
      </c>
      <c r="I62" s="79">
        <v>1100</v>
      </c>
      <c r="J62" s="103"/>
      <c r="K62" s="103"/>
      <c r="L62" s="103"/>
      <c r="M62" s="103"/>
      <c r="N62" s="103"/>
      <c r="O62" s="321">
        <f t="shared" si="25"/>
        <v>1300</v>
      </c>
      <c r="P62" s="321"/>
      <c r="Q62" s="321"/>
      <c r="R62" s="321"/>
      <c r="S62" s="321"/>
      <c r="T62" s="321"/>
      <c r="U62" s="322">
        <f t="shared" si="26"/>
        <v>0.18181818181818182</v>
      </c>
      <c r="V62" s="322"/>
      <c r="W62" s="322"/>
      <c r="X62" s="323">
        <v>1.1499999999999999</v>
      </c>
      <c r="Y62" s="323"/>
      <c r="Z62" s="323"/>
      <c r="AA62" s="323"/>
      <c r="AB62" s="323"/>
      <c r="AC62" s="323"/>
      <c r="AD62" s="324">
        <f t="shared" si="27"/>
        <v>1.1830049999999999</v>
      </c>
      <c r="AE62" s="323"/>
      <c r="AF62" s="323"/>
      <c r="AG62" s="78">
        <v>770</v>
      </c>
      <c r="AH62" s="78"/>
      <c r="AI62" s="78"/>
      <c r="AJ62" s="325">
        <f t="shared" si="30"/>
        <v>910</v>
      </c>
      <c r="AK62" s="331"/>
      <c r="AL62" s="331"/>
      <c r="AM62" s="331"/>
      <c r="AN62" s="331"/>
      <c r="AO62" s="331"/>
      <c r="AP62" s="322">
        <f t="shared" si="24"/>
        <v>0.18181818181818182</v>
      </c>
      <c r="AQ62" s="322"/>
      <c r="AR62" s="322"/>
      <c r="AS62" s="78">
        <v>550</v>
      </c>
      <c r="AT62" s="78"/>
      <c r="AU62" s="78"/>
      <c r="AV62" s="326">
        <f t="shared" si="28"/>
        <v>650</v>
      </c>
      <c r="AW62" s="326"/>
      <c r="AX62" s="326"/>
      <c r="AY62" s="327">
        <f t="shared" si="29"/>
        <v>0.18181818181818182</v>
      </c>
      <c r="AZ62" s="327"/>
      <c r="BA62" s="327"/>
      <c r="BB62" s="157" t="s">
        <v>797</v>
      </c>
      <c r="BC62" s="197"/>
      <c r="BD62" s="174" t="e">
        <f>COUNTIFS('[1]Thành Phố - HĐCN (2)'!J54:$J$1571,'[1]Bảng tổng ODT'!I61,'[1]Thành Phố - HĐCN (2)'!I54:$I$1571,"Đất ở tại đô thị")</f>
        <v>#VALUE!</v>
      </c>
      <c r="BE62" s="93" t="e">
        <f>COUNTIFS('[1]Thành Phố - HĐCN (2)'!J52:J1620,H62,'[1]Thành Phố - HĐCN (2)'!I52:I1620,"Đất ở tại đô thị",'[1]Thành Phố - HĐCN (2)'!M52:M1620,"&gt;"&amp;O62*0.9*1000,'[1]Thành Phố - HĐCN (2)'!M52:M1620,"&lt;"&amp;O62*1.2*1000)</f>
        <v>#VALUE!</v>
      </c>
      <c r="BF62" s="174" t="e">
        <f t="shared" si="8"/>
        <v>#VALUE!</v>
      </c>
      <c r="BG62" s="328">
        <f t="shared" si="4"/>
        <v>1</v>
      </c>
      <c r="BH62" s="329"/>
      <c r="BI62" s="292"/>
      <c r="BJ62" s="292"/>
    </row>
    <row r="63" spans="1:62" ht="27.75" customHeight="1">
      <c r="A63" s="623">
        <f>COUNT($O$12:O63)</f>
        <v>51</v>
      </c>
      <c r="B63" s="125"/>
      <c r="C63" s="125"/>
      <c r="D63" s="125"/>
      <c r="E63" s="275" t="s">
        <v>858</v>
      </c>
      <c r="F63" s="275" t="s">
        <v>857</v>
      </c>
      <c r="G63" s="275" t="s">
        <v>859</v>
      </c>
      <c r="H63" s="280" t="str">
        <f t="shared" si="23"/>
        <v>Đường B10 (13,5m) (từ Tiếp giáp đường Trần Huy Liệu đến Tiếp giáp đường Tô Vĩnh Diện)</v>
      </c>
      <c r="I63" s="79">
        <v>1100</v>
      </c>
      <c r="J63" s="103"/>
      <c r="K63" s="103"/>
      <c r="L63" s="103"/>
      <c r="M63" s="103"/>
      <c r="N63" s="103"/>
      <c r="O63" s="321">
        <f t="shared" si="25"/>
        <v>1300</v>
      </c>
      <c r="P63" s="321"/>
      <c r="Q63" s="321"/>
      <c r="R63" s="321"/>
      <c r="S63" s="321"/>
      <c r="T63" s="321"/>
      <c r="U63" s="322">
        <f t="shared" si="26"/>
        <v>0.18181818181818182</v>
      </c>
      <c r="V63" s="322"/>
      <c r="W63" s="322"/>
      <c r="X63" s="323">
        <v>1.1499999999999999</v>
      </c>
      <c r="Y63" s="323"/>
      <c r="Z63" s="323"/>
      <c r="AA63" s="323"/>
      <c r="AB63" s="323"/>
      <c r="AC63" s="323"/>
      <c r="AD63" s="324">
        <f t="shared" si="27"/>
        <v>1.1830049999999999</v>
      </c>
      <c r="AE63" s="323"/>
      <c r="AF63" s="323"/>
      <c r="AG63" s="78">
        <v>770</v>
      </c>
      <c r="AH63" s="78"/>
      <c r="AI63" s="78"/>
      <c r="AJ63" s="325">
        <f t="shared" si="30"/>
        <v>910</v>
      </c>
      <c r="AK63" s="331"/>
      <c r="AL63" s="331"/>
      <c r="AM63" s="331"/>
      <c r="AN63" s="331"/>
      <c r="AO63" s="331"/>
      <c r="AP63" s="322">
        <f t="shared" si="24"/>
        <v>0.18181818181818182</v>
      </c>
      <c r="AQ63" s="322"/>
      <c r="AR63" s="322"/>
      <c r="AS63" s="78">
        <v>550</v>
      </c>
      <c r="AT63" s="78"/>
      <c r="AU63" s="78"/>
      <c r="AV63" s="326">
        <f t="shared" si="28"/>
        <v>650</v>
      </c>
      <c r="AW63" s="326"/>
      <c r="AX63" s="326"/>
      <c r="AY63" s="327">
        <f t="shared" si="29"/>
        <v>0.18181818181818182</v>
      </c>
      <c r="AZ63" s="327"/>
      <c r="BA63" s="327"/>
      <c r="BB63" s="157" t="s">
        <v>797</v>
      </c>
      <c r="BC63" s="197"/>
      <c r="BD63" s="174" t="e">
        <f>COUNTIFS('[1]Thành Phố - HĐCN (2)'!J55:$J$1571,'[1]Bảng tổng ODT'!I62,'[1]Thành Phố - HĐCN (2)'!I55:$I$1571,"Đất ở tại đô thị")</f>
        <v>#VALUE!</v>
      </c>
      <c r="BE63" s="93" t="e">
        <f>COUNTIFS('[1]Thành Phố - HĐCN (2)'!J53:J1621,H63,'[1]Thành Phố - HĐCN (2)'!I53:I1621,"Đất ở tại đô thị",'[1]Thành Phố - HĐCN (2)'!M53:M1621,"&gt;"&amp;O63*0.9*1000,'[1]Thành Phố - HĐCN (2)'!M53:M1621,"&lt;"&amp;O63*1.2*1000)</f>
        <v>#VALUE!</v>
      </c>
      <c r="BF63" s="174" t="e">
        <f t="shared" si="8"/>
        <v>#VALUE!</v>
      </c>
      <c r="BG63" s="328">
        <f t="shared" si="4"/>
        <v>1</v>
      </c>
      <c r="BH63" s="329"/>
      <c r="BI63" s="292"/>
      <c r="BJ63" s="292"/>
    </row>
    <row r="64" spans="1:62" ht="27.75" customHeight="1">
      <c r="A64" s="623">
        <f>COUNT($O$12:O64)</f>
        <v>52</v>
      </c>
      <c r="B64" s="125"/>
      <c r="C64" s="125"/>
      <c r="D64" s="125"/>
      <c r="E64" s="277" t="s">
        <v>860</v>
      </c>
      <c r="F64" s="277" t="s">
        <v>861</v>
      </c>
      <c r="G64" s="277" t="s">
        <v>862</v>
      </c>
      <c r="H64" s="280" t="str">
        <f t="shared" si="23"/>
        <v>Phố Hoàng Đình Cầu (từ Tiếp giáp phố Nguyễn Thái Bình đến Tiếp giáp phố Vương Thừa Vũ)</v>
      </c>
      <c r="I64" s="79">
        <v>1100</v>
      </c>
      <c r="J64" s="103"/>
      <c r="K64" s="103"/>
      <c r="L64" s="103"/>
      <c r="M64" s="103"/>
      <c r="N64" s="103"/>
      <c r="O64" s="321">
        <f t="shared" si="25"/>
        <v>1300</v>
      </c>
      <c r="P64" s="321"/>
      <c r="Q64" s="321"/>
      <c r="R64" s="321"/>
      <c r="S64" s="321"/>
      <c r="T64" s="321"/>
      <c r="U64" s="322">
        <f t="shared" si="26"/>
        <v>0.18181818181818182</v>
      </c>
      <c r="V64" s="322"/>
      <c r="W64" s="322"/>
      <c r="X64" s="323">
        <v>1.1499999999999999</v>
      </c>
      <c r="Y64" s="323"/>
      <c r="Z64" s="323"/>
      <c r="AA64" s="323"/>
      <c r="AB64" s="323"/>
      <c r="AC64" s="323"/>
      <c r="AD64" s="324">
        <f t="shared" si="27"/>
        <v>1.1830049999999999</v>
      </c>
      <c r="AE64" s="323"/>
      <c r="AF64" s="323"/>
      <c r="AG64" s="78">
        <v>770</v>
      </c>
      <c r="AH64" s="78"/>
      <c r="AI64" s="78"/>
      <c r="AJ64" s="325">
        <f t="shared" si="30"/>
        <v>910</v>
      </c>
      <c r="AK64" s="331"/>
      <c r="AL64" s="331"/>
      <c r="AM64" s="331"/>
      <c r="AN64" s="331"/>
      <c r="AO64" s="331"/>
      <c r="AP64" s="322">
        <f t="shared" si="24"/>
        <v>0.18181818181818182</v>
      </c>
      <c r="AQ64" s="322"/>
      <c r="AR64" s="322"/>
      <c r="AS64" s="78">
        <v>550</v>
      </c>
      <c r="AT64" s="78"/>
      <c r="AU64" s="78"/>
      <c r="AV64" s="326">
        <f t="shared" si="28"/>
        <v>650</v>
      </c>
      <c r="AW64" s="326"/>
      <c r="AX64" s="326"/>
      <c r="AY64" s="327">
        <f t="shared" si="29"/>
        <v>0.18181818181818182</v>
      </c>
      <c r="AZ64" s="327"/>
      <c r="BA64" s="327"/>
      <c r="BB64" s="157" t="s">
        <v>797</v>
      </c>
      <c r="BC64" s="197"/>
      <c r="BD64" s="174" t="e">
        <f>COUNTIFS('[1]Thành Phố - HĐCN (2)'!J56:$J$1571,'[1]Bảng tổng ODT'!I63,'[1]Thành Phố - HĐCN (2)'!I56:$I$1571,"Đất ở tại đô thị")</f>
        <v>#VALUE!</v>
      </c>
      <c r="BE64" s="93" t="e">
        <f>COUNTIFS('[1]Thành Phố - HĐCN (2)'!J54:J1622,H64,'[1]Thành Phố - HĐCN (2)'!I54:I1622,"Đất ở tại đô thị",'[1]Thành Phố - HĐCN (2)'!M54:M1622,"&gt;"&amp;O64*0.9*1000,'[1]Thành Phố - HĐCN (2)'!M54:M1622,"&lt;"&amp;O64*1.2*1000)</f>
        <v>#VALUE!</v>
      </c>
      <c r="BF64" s="174" t="e">
        <f t="shared" si="8"/>
        <v>#VALUE!</v>
      </c>
      <c r="BG64" s="328">
        <f t="shared" si="4"/>
        <v>1</v>
      </c>
      <c r="BH64" s="329"/>
      <c r="BI64" s="292"/>
      <c r="BJ64" s="292"/>
    </row>
    <row r="65" spans="1:62" ht="27.75" customHeight="1">
      <c r="A65" s="623">
        <f>COUNT($O$12:O65)</f>
        <v>53</v>
      </c>
      <c r="B65" s="125"/>
      <c r="C65" s="125"/>
      <c r="D65" s="125"/>
      <c r="E65" s="277" t="s">
        <v>863</v>
      </c>
      <c r="F65" s="275" t="s">
        <v>852</v>
      </c>
      <c r="G65" s="275" t="s">
        <v>857</v>
      </c>
      <c r="H65" s="280" t="str">
        <f t="shared" si="23"/>
        <v>Phố Phạm Ngũ Lão (từ Tiếp giáp đường Hoàng Minh Giám đến Tiếp giáp đường Trần Huy Liệu)</v>
      </c>
      <c r="I65" s="79">
        <v>1100</v>
      </c>
      <c r="J65" s="103"/>
      <c r="K65" s="103"/>
      <c r="L65" s="103"/>
      <c r="M65" s="103"/>
      <c r="N65" s="103"/>
      <c r="O65" s="321">
        <f t="shared" si="25"/>
        <v>1300</v>
      </c>
      <c r="P65" s="321"/>
      <c r="Q65" s="321"/>
      <c r="R65" s="321"/>
      <c r="S65" s="321"/>
      <c r="T65" s="321"/>
      <c r="U65" s="322">
        <f t="shared" si="26"/>
        <v>0.18181818181818182</v>
      </c>
      <c r="V65" s="322"/>
      <c r="W65" s="322"/>
      <c r="X65" s="323">
        <v>1.1499999999999999</v>
      </c>
      <c r="Y65" s="323"/>
      <c r="Z65" s="323"/>
      <c r="AA65" s="323"/>
      <c r="AB65" s="323"/>
      <c r="AC65" s="323"/>
      <c r="AD65" s="324">
        <f t="shared" si="27"/>
        <v>1.1830049999999999</v>
      </c>
      <c r="AE65" s="323"/>
      <c r="AF65" s="323"/>
      <c r="AG65" s="78">
        <v>770</v>
      </c>
      <c r="AH65" s="78"/>
      <c r="AI65" s="78"/>
      <c r="AJ65" s="325">
        <f t="shared" si="30"/>
        <v>910</v>
      </c>
      <c r="AK65" s="331"/>
      <c r="AL65" s="331"/>
      <c r="AM65" s="331"/>
      <c r="AN65" s="331"/>
      <c r="AO65" s="331"/>
      <c r="AP65" s="322">
        <f t="shared" si="24"/>
        <v>0.18181818181818182</v>
      </c>
      <c r="AQ65" s="322"/>
      <c r="AR65" s="322"/>
      <c r="AS65" s="78">
        <v>550</v>
      </c>
      <c r="AT65" s="78"/>
      <c r="AU65" s="78"/>
      <c r="AV65" s="326">
        <f t="shared" si="28"/>
        <v>650</v>
      </c>
      <c r="AW65" s="326"/>
      <c r="AX65" s="326"/>
      <c r="AY65" s="327">
        <f t="shared" si="29"/>
        <v>0.18181818181818182</v>
      </c>
      <c r="AZ65" s="327"/>
      <c r="BA65" s="327"/>
      <c r="BB65" s="157" t="s">
        <v>797</v>
      </c>
      <c r="BC65" s="197"/>
      <c r="BD65" s="174" t="e">
        <f>COUNTIFS('[1]Thành Phố - HĐCN (2)'!J57:$J$1571,'[1]Bảng tổng ODT'!I64,'[1]Thành Phố - HĐCN (2)'!I57:$I$1571,"Đất ở tại đô thị")</f>
        <v>#VALUE!</v>
      </c>
      <c r="BE65" s="93" t="e">
        <f>COUNTIFS('[1]Thành Phố - HĐCN (2)'!J55:J1623,H65,'[1]Thành Phố - HĐCN (2)'!I55:I1623,"Đất ở tại đô thị",'[1]Thành Phố - HĐCN (2)'!M55:M1623,"&gt;"&amp;O65*0.9*1000,'[1]Thành Phố - HĐCN (2)'!M55:M1623,"&lt;"&amp;O65*1.2*1000)</f>
        <v>#VALUE!</v>
      </c>
      <c r="BF65" s="174" t="e">
        <f t="shared" si="8"/>
        <v>#VALUE!</v>
      </c>
      <c r="BG65" s="328">
        <f t="shared" si="4"/>
        <v>1</v>
      </c>
      <c r="BH65" s="329"/>
      <c r="BI65" s="292"/>
      <c r="BJ65" s="292"/>
    </row>
    <row r="66" spans="1:62" ht="27.75" customHeight="1">
      <c r="A66" s="623">
        <f>COUNT($O$12:O66)</f>
        <v>54</v>
      </c>
      <c r="B66" s="125"/>
      <c r="C66" s="125"/>
      <c r="D66" s="125"/>
      <c r="E66" s="275" t="s">
        <v>864</v>
      </c>
      <c r="F66" s="275" t="s">
        <v>865</v>
      </c>
      <c r="G66" s="277" t="s">
        <v>866</v>
      </c>
      <c r="H66" s="330" t="str">
        <f t="shared" si="23"/>
        <v>Phố Nguyễn Phong Sắc (từ Giao với đường quy hoạch số 2-15 đến Tiếp giáp phố Phùng Chí Kiên)</v>
      </c>
      <c r="I66" s="78">
        <v>900</v>
      </c>
      <c r="J66" s="103"/>
      <c r="K66" s="103"/>
      <c r="L66" s="103"/>
      <c r="M66" s="103"/>
      <c r="N66" s="103"/>
      <c r="O66" s="321">
        <f t="shared" si="25"/>
        <v>1100</v>
      </c>
      <c r="P66" s="321"/>
      <c r="Q66" s="321"/>
      <c r="R66" s="321"/>
      <c r="S66" s="321"/>
      <c r="T66" s="321"/>
      <c r="U66" s="322">
        <f t="shared" si="26"/>
        <v>0.22222222222222221</v>
      </c>
      <c r="V66" s="322"/>
      <c r="W66" s="322"/>
      <c r="X66" s="323">
        <v>1.1499999999999999</v>
      </c>
      <c r="Y66" s="323"/>
      <c r="Z66" s="323"/>
      <c r="AA66" s="323"/>
      <c r="AB66" s="323"/>
      <c r="AC66" s="323"/>
      <c r="AD66" s="324">
        <f t="shared" si="27"/>
        <v>1.1830049999999999</v>
      </c>
      <c r="AE66" s="323"/>
      <c r="AF66" s="323"/>
      <c r="AG66" s="78">
        <v>630</v>
      </c>
      <c r="AH66" s="78"/>
      <c r="AI66" s="78"/>
      <c r="AJ66" s="325">
        <f t="shared" si="30"/>
        <v>770</v>
      </c>
      <c r="AK66" s="331"/>
      <c r="AL66" s="331"/>
      <c r="AM66" s="331"/>
      <c r="AN66" s="331"/>
      <c r="AO66" s="331"/>
      <c r="AP66" s="322">
        <f t="shared" si="24"/>
        <v>0.22222222222222221</v>
      </c>
      <c r="AQ66" s="322"/>
      <c r="AR66" s="322"/>
      <c r="AS66" s="78">
        <v>450</v>
      </c>
      <c r="AT66" s="78"/>
      <c r="AU66" s="78"/>
      <c r="AV66" s="326">
        <f t="shared" si="28"/>
        <v>550</v>
      </c>
      <c r="AW66" s="326"/>
      <c r="AX66" s="326"/>
      <c r="AY66" s="327">
        <f t="shared" si="29"/>
        <v>0.22222222222222221</v>
      </c>
      <c r="AZ66" s="327"/>
      <c r="BA66" s="327"/>
      <c r="BB66" s="157" t="s">
        <v>797</v>
      </c>
      <c r="BC66" s="197"/>
      <c r="BD66" s="174" t="e">
        <f>COUNTIFS('[1]Thành Phố - HĐCN (2)'!J58:$J$1571,'[1]Bảng tổng ODT'!I65,'[1]Thành Phố - HĐCN (2)'!I58:$I$1571,"Đất ở tại đô thị")</f>
        <v>#VALUE!</v>
      </c>
      <c r="BE66" s="93" t="e">
        <f>COUNTIFS('[1]Thành Phố - HĐCN (2)'!J56:J1624,H66,'[1]Thành Phố - HĐCN (2)'!I56:I1624,"Đất ở tại đô thị",'[1]Thành Phố - HĐCN (2)'!M56:M1624,"&gt;"&amp;O66*0.9*1000,'[1]Thành Phố - HĐCN (2)'!M56:M1624,"&lt;"&amp;O66*1.2*1000)</f>
        <v>#VALUE!</v>
      </c>
      <c r="BF66" s="174" t="e">
        <f t="shared" si="8"/>
        <v>#VALUE!</v>
      </c>
      <c r="BG66" s="328">
        <f t="shared" si="4"/>
        <v>1</v>
      </c>
      <c r="BH66" s="329"/>
      <c r="BI66" s="292"/>
      <c r="BJ66" s="292"/>
    </row>
    <row r="67" spans="1:62" ht="47.25">
      <c r="A67" s="623">
        <f>COUNT($O$12:O67)</f>
        <v>55</v>
      </c>
      <c r="B67" s="125"/>
      <c r="C67" s="125"/>
      <c r="D67" s="125"/>
      <c r="E67" s="275" t="s">
        <v>867</v>
      </c>
      <c r="F67" s="275" t="s">
        <v>868</v>
      </c>
      <c r="G67" s="275" t="s">
        <v>869</v>
      </c>
      <c r="H67" s="280" t="str">
        <f t="shared" si="23"/>
        <v>Tuyến số 1 (Đường Phạm Văn Đồng kéo dài) (từ Tiếp giáp tuyến số 3 đến Tiếp giáp tuyến số 4)</v>
      </c>
      <c r="I67" s="79">
        <v>1500</v>
      </c>
      <c r="J67" s="78">
        <v>530</v>
      </c>
      <c r="K67" s="78">
        <v>330</v>
      </c>
      <c r="L67" s="78"/>
      <c r="M67" s="78"/>
      <c r="N67" s="78"/>
      <c r="O67" s="321">
        <f t="shared" si="25"/>
        <v>1900</v>
      </c>
      <c r="P67" s="321">
        <f>ROUND(J67*AE67,-1)</f>
        <v>630</v>
      </c>
      <c r="Q67" s="321">
        <f>ROUND(K67*AF67,-1)</f>
        <v>370</v>
      </c>
      <c r="R67" s="321"/>
      <c r="S67" s="321"/>
      <c r="T67" s="321"/>
      <c r="U67" s="322">
        <f t="shared" si="26"/>
        <v>0.26666666666666666</v>
      </c>
      <c r="V67" s="322">
        <v>1.1000000000000001</v>
      </c>
      <c r="W67" s="322">
        <v>1.05</v>
      </c>
      <c r="X67" s="323">
        <v>1.2</v>
      </c>
      <c r="Y67" s="323">
        <v>1.1499999999999999</v>
      </c>
      <c r="Z67" s="323">
        <v>1.1000000000000001</v>
      </c>
      <c r="AA67" s="323"/>
      <c r="AB67" s="323"/>
      <c r="AC67" s="323"/>
      <c r="AD67" s="324">
        <f t="shared" si="27"/>
        <v>1.23444</v>
      </c>
      <c r="AE67" s="323">
        <f>Y67*(1+2.87%)</f>
        <v>1.1830049999999999</v>
      </c>
      <c r="AF67" s="323">
        <f>Z67*(1+2.87%)</f>
        <v>1.13157</v>
      </c>
      <c r="AG67" s="79">
        <v>1100</v>
      </c>
      <c r="AH67" s="78">
        <v>370</v>
      </c>
      <c r="AI67" s="78">
        <v>230</v>
      </c>
      <c r="AJ67" s="325">
        <f>ROUND(AG67/I67*O67,-2)</f>
        <v>1400</v>
      </c>
      <c r="AK67" s="321">
        <f>ROUND(AH67/J67*P67,-1)</f>
        <v>440</v>
      </c>
      <c r="AL67" s="325">
        <f>ROUND(AI67/K67*Q67,-1)</f>
        <v>260</v>
      </c>
      <c r="AM67" s="325"/>
      <c r="AN67" s="325"/>
      <c r="AO67" s="325"/>
      <c r="AP67" s="322">
        <f t="shared" si="24"/>
        <v>0.27272727272727271</v>
      </c>
      <c r="AQ67" s="322">
        <f>(AK67-AH67)/AH67</f>
        <v>0.1891891891891892</v>
      </c>
      <c r="AR67" s="322">
        <f t="shared" si="7"/>
        <v>0.13043478260869565</v>
      </c>
      <c r="AS67" s="78">
        <v>750</v>
      </c>
      <c r="AT67" s="78">
        <v>270</v>
      </c>
      <c r="AU67" s="78">
        <v>170</v>
      </c>
      <c r="AV67" s="326">
        <f t="shared" si="28"/>
        <v>950</v>
      </c>
      <c r="AW67" s="326">
        <f>ROUND(AT67/J67*P67,-1)</f>
        <v>320</v>
      </c>
      <c r="AX67" s="326">
        <f>ROUND(AU67/K67*Q67,-1)</f>
        <v>190</v>
      </c>
      <c r="AY67" s="327">
        <f t="shared" si="29"/>
        <v>0.26666666666666666</v>
      </c>
      <c r="AZ67" s="327">
        <f>(AW67-AT67)/AT67</f>
        <v>0.18518518518518517</v>
      </c>
      <c r="BA67" s="327">
        <f>(AX67-AU67)/AU67</f>
        <v>0.11764705882352941</v>
      </c>
      <c r="BB67" s="157" t="s">
        <v>797</v>
      </c>
      <c r="BC67" s="197"/>
      <c r="BD67" s="174" t="e">
        <f>COUNTIFS('[1]Thành Phố - HĐCN (2)'!J59:$J$1571,'[1]Bảng tổng ODT'!I66,'[1]Thành Phố - HĐCN (2)'!I59:$I$1571,"Đất ở tại đô thị")</f>
        <v>#VALUE!</v>
      </c>
      <c r="BE67" s="93" t="e">
        <f>COUNTIFS('[1]Thành Phố - HĐCN (2)'!J57:J1625,H67,'[1]Thành Phố - HĐCN (2)'!I57:I1625,"Đất ở tại đô thị",'[1]Thành Phố - HĐCN (2)'!M57:M1625,"&gt;"&amp;O67*0.9*1000,'[1]Thành Phố - HĐCN (2)'!M57:M1625,"&lt;"&amp;O67*1.2*1000)</f>
        <v>#VALUE!</v>
      </c>
      <c r="BF67" s="174" t="e">
        <f t="shared" si="8"/>
        <v>#VALUE!</v>
      </c>
      <c r="BG67" s="328">
        <f t="shared" si="4"/>
        <v>3</v>
      </c>
      <c r="BH67" s="329"/>
      <c r="BI67" s="292"/>
      <c r="BJ67" s="292"/>
    </row>
    <row r="68" spans="1:62" ht="27.75" customHeight="1">
      <c r="A68" s="623">
        <f>COUNT($O$12:O68)</f>
        <v>56</v>
      </c>
      <c r="B68" s="125"/>
      <c r="C68" s="125"/>
      <c r="D68" s="125"/>
      <c r="E68" s="277" t="s">
        <v>870</v>
      </c>
      <c r="F68" s="277" t="s">
        <v>871</v>
      </c>
      <c r="G68" s="275" t="s">
        <v>866</v>
      </c>
      <c r="H68" s="280" t="str">
        <f t="shared" si="23"/>
        <v>Đường Phạm Văn Đồng (từ Tiếp giáp tuyến số 1 và tuyến số 4 đến Tiếp giáp phố Phùng Chí Kiên)</v>
      </c>
      <c r="I68" s="78">
        <v>900</v>
      </c>
      <c r="J68" s="103"/>
      <c r="K68" s="103"/>
      <c r="L68" s="103"/>
      <c r="M68" s="103"/>
      <c r="N68" s="103"/>
      <c r="O68" s="321">
        <f t="shared" si="25"/>
        <v>1100</v>
      </c>
      <c r="P68" s="337">
        <f>O68*0.5</f>
        <v>550</v>
      </c>
      <c r="Q68" s="337">
        <f>O68*0.3</f>
        <v>330</v>
      </c>
      <c r="R68" s="337"/>
      <c r="S68" s="337"/>
      <c r="T68" s="337"/>
      <c r="U68" s="322">
        <f t="shared" si="26"/>
        <v>0.22222222222222221</v>
      </c>
      <c r="V68" s="322"/>
      <c r="W68" s="322"/>
      <c r="X68" s="323">
        <v>1.1499999999999999</v>
      </c>
      <c r="Y68" s="323"/>
      <c r="Z68" s="323"/>
      <c r="AA68" s="323"/>
      <c r="AB68" s="323"/>
      <c r="AC68" s="323"/>
      <c r="AD68" s="324">
        <f t="shared" si="27"/>
        <v>1.1830049999999999</v>
      </c>
      <c r="AE68" s="323"/>
      <c r="AF68" s="323"/>
      <c r="AG68" s="78">
        <v>630</v>
      </c>
      <c r="AH68" s="78"/>
      <c r="AI68" s="78"/>
      <c r="AJ68" s="325">
        <f>ROUND(AG68/I68*O68,-1)</f>
        <v>770</v>
      </c>
      <c r="AK68" s="331"/>
      <c r="AL68" s="331"/>
      <c r="AM68" s="331"/>
      <c r="AN68" s="331"/>
      <c r="AO68" s="331"/>
      <c r="AP68" s="322">
        <f t="shared" si="24"/>
        <v>0.22222222222222221</v>
      </c>
      <c r="AQ68" s="322"/>
      <c r="AR68" s="322"/>
      <c r="AS68" s="78">
        <v>450</v>
      </c>
      <c r="AT68" s="78"/>
      <c r="AU68" s="78"/>
      <c r="AV68" s="326">
        <f t="shared" si="28"/>
        <v>550</v>
      </c>
      <c r="AW68" s="326"/>
      <c r="AX68" s="326"/>
      <c r="AY68" s="327">
        <f t="shared" si="29"/>
        <v>0.22222222222222221</v>
      </c>
      <c r="AZ68" s="327"/>
      <c r="BA68" s="327"/>
      <c r="BB68" s="157" t="s">
        <v>797</v>
      </c>
      <c r="BC68" s="197"/>
      <c r="BD68" s="174" t="e">
        <f>COUNTIFS('[1]Thành Phố - HĐCN (2)'!J60:$J$1571,'[1]Bảng tổng ODT'!I67,'[1]Thành Phố - HĐCN (2)'!I60:$I$1571,"Đất ở tại đô thị")</f>
        <v>#VALUE!</v>
      </c>
      <c r="BE68" s="93" t="e">
        <f>COUNTIFS('[1]Thành Phố - HĐCN (2)'!J58:J1626,H68,'[1]Thành Phố - HĐCN (2)'!I58:I1626,"Đất ở tại đô thị",'[1]Thành Phố - HĐCN (2)'!M58:M1626,"&gt;"&amp;O68*0.9*1000,'[1]Thành Phố - HĐCN (2)'!M58:M1626,"&lt;"&amp;O68*1.2*1000)</f>
        <v>#VALUE!</v>
      </c>
      <c r="BF68" s="174" t="e">
        <f t="shared" si="8"/>
        <v>#VALUE!</v>
      </c>
      <c r="BG68" s="328">
        <f t="shared" si="4"/>
        <v>1</v>
      </c>
      <c r="BH68" s="329"/>
      <c r="BI68" s="292"/>
      <c r="BJ68" s="292"/>
    </row>
    <row r="69" spans="1:62" ht="27.75" customHeight="1">
      <c r="A69" s="623">
        <f>COUNT($O$12:O69)</f>
        <v>57</v>
      </c>
      <c r="B69" s="125"/>
      <c r="C69" s="125"/>
      <c r="D69" s="125"/>
      <c r="E69" s="275" t="s">
        <v>872</v>
      </c>
      <c r="F69" s="275" t="s">
        <v>873</v>
      </c>
      <c r="G69" s="275" t="s">
        <v>874</v>
      </c>
      <c r="H69" s="280" t="str">
        <f t="shared" si="23"/>
        <v>Tuyến số 3, số 4 (từ Tiếp giáp đường Nguyễn Lương Bằng đến Tiếp giáp tuyến số 1)</v>
      </c>
      <c r="I69" s="79">
        <v>1500</v>
      </c>
      <c r="J69" s="103"/>
      <c r="K69" s="103"/>
      <c r="L69" s="103"/>
      <c r="M69" s="103"/>
      <c r="N69" s="103"/>
      <c r="O69" s="321">
        <f t="shared" si="25"/>
        <v>1900</v>
      </c>
      <c r="P69" s="321"/>
      <c r="Q69" s="321"/>
      <c r="R69" s="321"/>
      <c r="S69" s="321"/>
      <c r="T69" s="321"/>
      <c r="U69" s="322">
        <f t="shared" si="26"/>
        <v>0.26666666666666666</v>
      </c>
      <c r="V69" s="322"/>
      <c r="W69" s="322"/>
      <c r="X69" s="323">
        <v>1.2</v>
      </c>
      <c r="Y69" s="323"/>
      <c r="Z69" s="323"/>
      <c r="AA69" s="323"/>
      <c r="AB69" s="323"/>
      <c r="AC69" s="323"/>
      <c r="AD69" s="324">
        <f t="shared" si="27"/>
        <v>1.23444</v>
      </c>
      <c r="AE69" s="323"/>
      <c r="AF69" s="323"/>
      <c r="AG69" s="79">
        <v>1100</v>
      </c>
      <c r="AH69" s="78"/>
      <c r="AI69" s="78"/>
      <c r="AJ69" s="325">
        <f>ROUND(AG69/I69*O69,-2)</f>
        <v>1400</v>
      </c>
      <c r="AK69" s="331"/>
      <c r="AL69" s="331"/>
      <c r="AM69" s="331"/>
      <c r="AN69" s="331"/>
      <c r="AO69" s="331"/>
      <c r="AP69" s="322">
        <f t="shared" si="24"/>
        <v>0.27272727272727271</v>
      </c>
      <c r="AQ69" s="322"/>
      <c r="AR69" s="322"/>
      <c r="AS69" s="78">
        <v>750</v>
      </c>
      <c r="AT69" s="78"/>
      <c r="AU69" s="78"/>
      <c r="AV69" s="326">
        <f t="shared" si="28"/>
        <v>950</v>
      </c>
      <c r="AW69" s="326"/>
      <c r="AX69" s="326"/>
      <c r="AY69" s="327">
        <f t="shared" si="29"/>
        <v>0.26666666666666666</v>
      </c>
      <c r="AZ69" s="327"/>
      <c r="BA69" s="327"/>
      <c r="BB69" s="157" t="s">
        <v>797</v>
      </c>
      <c r="BC69" s="197"/>
      <c r="BD69" s="174" t="e">
        <f>COUNTIFS('[1]Thành Phố - HĐCN (2)'!J61:$J$1571,'[1]Bảng tổng ODT'!I68,'[1]Thành Phố - HĐCN (2)'!I61:$I$1571,"Đất ở tại đô thị")</f>
        <v>#VALUE!</v>
      </c>
      <c r="BE69" s="93" t="e">
        <f>COUNTIFS('[1]Thành Phố - HĐCN (2)'!J59:J1627,H69,'[1]Thành Phố - HĐCN (2)'!I59:I1627,"Đất ở tại đô thị",'[1]Thành Phố - HĐCN (2)'!M59:M1627,"&gt;"&amp;O69*0.9*1000,'[1]Thành Phố - HĐCN (2)'!M59:M1627,"&lt;"&amp;O69*1.2*1000)</f>
        <v>#VALUE!</v>
      </c>
      <c r="BF69" s="174" t="e">
        <f t="shared" si="8"/>
        <v>#VALUE!</v>
      </c>
      <c r="BG69" s="328">
        <f t="shared" si="4"/>
        <v>1</v>
      </c>
      <c r="BH69" s="329"/>
      <c r="BI69" s="292"/>
      <c r="BJ69" s="292"/>
    </row>
    <row r="70" spans="1:62" ht="47.25">
      <c r="A70" s="623">
        <f>COUNT($O$12:O70)</f>
        <v>58</v>
      </c>
      <c r="B70" s="125"/>
      <c r="C70" s="125"/>
      <c r="D70" s="125"/>
      <c r="E70" s="275" t="s">
        <v>875</v>
      </c>
      <c r="F70" s="275" t="s">
        <v>876</v>
      </c>
      <c r="G70" s="275" t="s">
        <v>847</v>
      </c>
      <c r="H70" s="280" t="str">
        <f t="shared" si="23"/>
        <v>Đường nhánh tổ 23, phường Đông Phong (từ Tiếp giáp phố Trần Đăng Ninh đến Tiếp giáp đường Phạm Văn Đồng kéo dài)</v>
      </c>
      <c r="I70" s="78">
        <v>600</v>
      </c>
      <c r="J70" s="78">
        <v>300</v>
      </c>
      <c r="K70" s="78">
        <v>200</v>
      </c>
      <c r="L70" s="78"/>
      <c r="M70" s="78"/>
      <c r="N70" s="78"/>
      <c r="O70" s="321">
        <f t="shared" si="25"/>
        <v>700</v>
      </c>
      <c r="P70" s="321">
        <f>ROUND(J70*AE70,-1)</f>
        <v>320</v>
      </c>
      <c r="Q70" s="321">
        <f>ROUND(K70*AF70,-1)</f>
        <v>220</v>
      </c>
      <c r="R70" s="321"/>
      <c r="S70" s="321"/>
      <c r="T70" s="321"/>
      <c r="U70" s="322">
        <f t="shared" si="26"/>
        <v>0.16666666666666666</v>
      </c>
      <c r="V70" s="322">
        <f>(P70-J70)/J70</f>
        <v>6.6666666666666666E-2</v>
      </c>
      <c r="W70" s="322">
        <f>(Q70-K70)/K70</f>
        <v>0.1</v>
      </c>
      <c r="X70" s="323">
        <v>1.1499999999999999</v>
      </c>
      <c r="Y70" s="323">
        <v>1.05</v>
      </c>
      <c r="Z70" s="323">
        <v>1.05</v>
      </c>
      <c r="AA70" s="323"/>
      <c r="AB70" s="323"/>
      <c r="AC70" s="323"/>
      <c r="AD70" s="324">
        <f t="shared" si="27"/>
        <v>1.1830049999999999</v>
      </c>
      <c r="AE70" s="323">
        <f>Y70*(1+2.87%)</f>
        <v>1.0801350000000001</v>
      </c>
      <c r="AF70" s="323">
        <f>Z70*(1+2.87%)</f>
        <v>1.0801350000000001</v>
      </c>
      <c r="AG70" s="78">
        <v>420</v>
      </c>
      <c r="AH70" s="78">
        <v>210</v>
      </c>
      <c r="AI70" s="78">
        <v>140</v>
      </c>
      <c r="AJ70" s="325">
        <f>ROUND(AG70/I70*O70,-1)</f>
        <v>490</v>
      </c>
      <c r="AK70" s="321">
        <f>ROUND(AH70/J70*P70,-1)</f>
        <v>220</v>
      </c>
      <c r="AL70" s="325">
        <f>ROUND(AI70/K70*Q70,-1)</f>
        <v>150</v>
      </c>
      <c r="AM70" s="325"/>
      <c r="AN70" s="325"/>
      <c r="AO70" s="325"/>
      <c r="AP70" s="322">
        <f t="shared" si="24"/>
        <v>0.16666666666666666</v>
      </c>
      <c r="AQ70" s="322">
        <f>(AK70-AH70)/AH70</f>
        <v>4.7619047619047616E-2</v>
      </c>
      <c r="AR70" s="322">
        <f t="shared" si="7"/>
        <v>7.1428571428571425E-2</v>
      </c>
      <c r="AS70" s="78">
        <v>300</v>
      </c>
      <c r="AT70" s="78">
        <v>150</v>
      </c>
      <c r="AU70" s="78">
        <v>100</v>
      </c>
      <c r="AV70" s="326">
        <f t="shared" si="28"/>
        <v>350</v>
      </c>
      <c r="AW70" s="326">
        <f>ROUND(AT70/J70*P70,-1)</f>
        <v>160</v>
      </c>
      <c r="AX70" s="326">
        <f>ROUND(AU70/K70*Q70,-1)</f>
        <v>110</v>
      </c>
      <c r="AY70" s="327">
        <f t="shared" si="29"/>
        <v>0.16666666666666666</v>
      </c>
      <c r="AZ70" s="327">
        <f>(AW70-AT70)/AT70</f>
        <v>6.6666666666666666E-2</v>
      </c>
      <c r="BA70" s="327">
        <f>(AX70-AU70)/AU70</f>
        <v>0.1</v>
      </c>
      <c r="BB70" s="157" t="s">
        <v>797</v>
      </c>
      <c r="BC70" s="197"/>
      <c r="BD70" s="174" t="e">
        <f>COUNTIFS('[1]Thành Phố - HĐCN (2)'!J62:$J$1571,'[1]Bảng tổng ODT'!I69,'[1]Thành Phố - HĐCN (2)'!I62:$I$1571,"Đất ở tại đô thị")</f>
        <v>#VALUE!</v>
      </c>
      <c r="BE70" s="93" t="e">
        <f>COUNTIFS('[1]Thành Phố - HĐCN (2)'!J60:J1628,H70,'[1]Thành Phố - HĐCN (2)'!I60:I1628,"Đất ở tại đô thị",'[1]Thành Phố - HĐCN (2)'!M60:M1628,"&gt;"&amp;O70*0.9*1000,'[1]Thành Phố - HĐCN (2)'!M60:M1628,"&lt;"&amp;O70*1.2*1000)</f>
        <v>#VALUE!</v>
      </c>
      <c r="BF70" s="174" t="e">
        <f t="shared" si="8"/>
        <v>#VALUE!</v>
      </c>
      <c r="BG70" s="328">
        <f t="shared" si="4"/>
        <v>3</v>
      </c>
      <c r="BH70" s="329"/>
      <c r="BI70" s="292"/>
      <c r="BJ70" s="292"/>
    </row>
    <row r="71" spans="1:62" ht="27.75" customHeight="1">
      <c r="A71" s="623">
        <f>COUNT($O$12:O71)</f>
        <v>59</v>
      </c>
      <c r="B71" s="125"/>
      <c r="C71" s="125"/>
      <c r="D71" s="125"/>
      <c r="E71" s="277" t="s">
        <v>877</v>
      </c>
      <c r="F71" s="277" t="s">
        <v>873</v>
      </c>
      <c r="G71" s="277" t="s">
        <v>796</v>
      </c>
      <c r="H71" s="280" t="str">
        <f t="shared" si="23"/>
        <v>Phố Phùng Chí Kiên (từ Tiếp giáp đường Nguyễn Lương Bằng đến Tiếp giáp đường Võ Văn Kiệt)</v>
      </c>
      <c r="I71" s="78">
        <v>900</v>
      </c>
      <c r="J71" s="103"/>
      <c r="K71" s="103"/>
      <c r="L71" s="103"/>
      <c r="M71" s="103"/>
      <c r="N71" s="103"/>
      <c r="O71" s="321">
        <f t="shared" si="25"/>
        <v>1100</v>
      </c>
      <c r="P71" s="321"/>
      <c r="Q71" s="321"/>
      <c r="R71" s="321"/>
      <c r="S71" s="321"/>
      <c r="T71" s="321"/>
      <c r="U71" s="322">
        <f t="shared" si="26"/>
        <v>0.22222222222222221</v>
      </c>
      <c r="V71" s="322"/>
      <c r="W71" s="322"/>
      <c r="X71" s="323">
        <v>1.1499999999999999</v>
      </c>
      <c r="Y71" s="323"/>
      <c r="Z71" s="323"/>
      <c r="AA71" s="323"/>
      <c r="AB71" s="323"/>
      <c r="AC71" s="323"/>
      <c r="AD71" s="324">
        <f t="shared" si="27"/>
        <v>1.1830049999999999</v>
      </c>
      <c r="AE71" s="323"/>
      <c r="AF71" s="323"/>
      <c r="AG71" s="78">
        <v>630</v>
      </c>
      <c r="AH71" s="78"/>
      <c r="AI71" s="78"/>
      <c r="AJ71" s="325">
        <f>ROUND(AG71/I71*O71,-1)</f>
        <v>770</v>
      </c>
      <c r="AK71" s="331"/>
      <c r="AL71" s="331"/>
      <c r="AM71" s="331"/>
      <c r="AN71" s="331"/>
      <c r="AO71" s="331"/>
      <c r="AP71" s="322">
        <f t="shared" si="24"/>
        <v>0.22222222222222221</v>
      </c>
      <c r="AQ71" s="322"/>
      <c r="AR71" s="322"/>
      <c r="AS71" s="78">
        <v>450</v>
      </c>
      <c r="AT71" s="78"/>
      <c r="AU71" s="78"/>
      <c r="AV71" s="326">
        <f t="shared" si="28"/>
        <v>550</v>
      </c>
      <c r="AW71" s="326"/>
      <c r="AX71" s="326"/>
      <c r="AY71" s="327">
        <f t="shared" si="29"/>
        <v>0.22222222222222221</v>
      </c>
      <c r="AZ71" s="327"/>
      <c r="BA71" s="327"/>
      <c r="BB71" s="157" t="s">
        <v>797</v>
      </c>
      <c r="BC71" s="197"/>
      <c r="BD71" s="174" t="e">
        <f>COUNTIFS('[1]Thành Phố - HĐCN (2)'!J63:$J$1571,'[1]Bảng tổng ODT'!I70,'[1]Thành Phố - HĐCN (2)'!I63:$I$1571,"Đất ở tại đô thị")</f>
        <v>#VALUE!</v>
      </c>
      <c r="BE71" s="93" t="e">
        <f>COUNTIFS('[1]Thành Phố - HĐCN (2)'!J61:J1629,H71,'[1]Thành Phố - HĐCN (2)'!I61:I1629,"Đất ở tại đô thị",'[1]Thành Phố - HĐCN (2)'!M61:M1629,"&gt;"&amp;O71*0.9*1000,'[1]Thành Phố - HĐCN (2)'!M61:M1629,"&lt;"&amp;O71*1.2*1000)</f>
        <v>#VALUE!</v>
      </c>
      <c r="BF71" s="174" t="e">
        <f t="shared" si="8"/>
        <v>#VALUE!</v>
      </c>
      <c r="BG71" s="328">
        <f t="shared" si="4"/>
        <v>1</v>
      </c>
      <c r="BH71" s="329"/>
      <c r="BI71" s="292"/>
      <c r="BJ71" s="292"/>
    </row>
    <row r="72" spans="1:62" ht="22.15" customHeight="1">
      <c r="A72" s="623"/>
      <c r="B72" s="137"/>
      <c r="C72" s="137"/>
      <c r="D72" s="137"/>
      <c r="E72" s="276" t="s">
        <v>878</v>
      </c>
      <c r="F72" s="315"/>
      <c r="G72" s="315"/>
      <c r="H72" s="241"/>
      <c r="I72" s="103"/>
      <c r="J72" s="103"/>
      <c r="K72" s="103"/>
      <c r="L72" s="103"/>
      <c r="M72" s="103"/>
      <c r="N72" s="103"/>
      <c r="O72" s="321"/>
      <c r="P72" s="335"/>
      <c r="Q72" s="335"/>
      <c r="R72" s="335"/>
      <c r="S72" s="335"/>
      <c r="T72" s="335"/>
      <c r="U72" s="323"/>
      <c r="V72" s="323"/>
      <c r="W72" s="323"/>
      <c r="X72" s="323"/>
      <c r="Y72" s="323"/>
      <c r="Z72" s="323"/>
      <c r="AA72" s="323"/>
      <c r="AB72" s="323"/>
      <c r="AC72" s="323"/>
      <c r="AD72" s="323"/>
      <c r="AE72" s="323"/>
      <c r="AF72" s="323"/>
      <c r="AG72" s="78"/>
      <c r="AH72" s="78"/>
      <c r="AI72" s="78"/>
      <c r="AJ72" s="79"/>
      <c r="AK72" s="79"/>
      <c r="AL72" s="79"/>
      <c r="AM72" s="79"/>
      <c r="AN72" s="79"/>
      <c r="AO72" s="79"/>
      <c r="AP72" s="323"/>
      <c r="AQ72" s="323"/>
      <c r="AR72" s="323"/>
      <c r="AS72" s="78"/>
      <c r="AT72" s="78"/>
      <c r="AU72" s="78"/>
      <c r="AV72" s="174"/>
      <c r="AW72" s="174"/>
      <c r="AX72" s="174"/>
      <c r="AY72" s="336"/>
      <c r="AZ72" s="336"/>
      <c r="BA72" s="336"/>
      <c r="BB72" s="157"/>
      <c r="BC72" s="197"/>
      <c r="BD72" s="174"/>
      <c r="BE72" s="93"/>
      <c r="BF72" s="174"/>
      <c r="BG72" s="328">
        <f t="shared" si="4"/>
        <v>0</v>
      </c>
      <c r="BH72" s="329" t="e">
        <f>O72-#REF!</f>
        <v>#REF!</v>
      </c>
      <c r="BI72" s="292"/>
      <c r="BJ72" s="292"/>
    </row>
    <row r="73" spans="1:62" ht="31.5">
      <c r="A73" s="623">
        <f>COUNT($O$12:O73)</f>
        <v>60</v>
      </c>
      <c r="B73" s="125"/>
      <c r="C73" s="125"/>
      <c r="D73" s="125"/>
      <c r="E73" s="275" t="s">
        <v>879</v>
      </c>
      <c r="F73" s="275" t="s">
        <v>440</v>
      </c>
      <c r="G73" s="275" t="s">
        <v>430</v>
      </c>
      <c r="H73" s="280" t="str">
        <f t="shared" si="23"/>
        <v>Phố Đặng Văn Ngữ (từ Tiếp giáp đường 30-4 đến Tiếp giáp đường Phạm Ngọc Thạch)</v>
      </c>
      <c r="I73" s="79">
        <v>2500</v>
      </c>
      <c r="J73" s="103"/>
      <c r="K73" s="103"/>
      <c r="L73" s="103"/>
      <c r="M73" s="103"/>
      <c r="N73" s="103"/>
      <c r="O73" s="321">
        <f t="shared" ref="O73:O100" si="31">ROUND(I73*AD73,-2)</f>
        <v>3300</v>
      </c>
      <c r="P73" s="321"/>
      <c r="Q73" s="321"/>
      <c r="R73" s="321"/>
      <c r="S73" s="321"/>
      <c r="T73" s="321"/>
      <c r="U73" s="322">
        <f t="shared" ref="U73:U100" si="32">(O73-I73)/I73</f>
        <v>0.32</v>
      </c>
      <c r="V73" s="322"/>
      <c r="W73" s="322"/>
      <c r="X73" s="323">
        <v>1.3</v>
      </c>
      <c r="Y73" s="323"/>
      <c r="Z73" s="323"/>
      <c r="AA73" s="323"/>
      <c r="AB73" s="323"/>
      <c r="AC73" s="323"/>
      <c r="AD73" s="324">
        <f t="shared" ref="AD73:AD100" si="33">X73*(1+2.87%)</f>
        <v>1.33731</v>
      </c>
      <c r="AE73" s="323"/>
      <c r="AF73" s="323"/>
      <c r="AG73" s="79">
        <v>1800</v>
      </c>
      <c r="AH73" s="78"/>
      <c r="AI73" s="78"/>
      <c r="AJ73" s="325">
        <f>ROUND(AG73/I73*O73,-2)</f>
        <v>2400</v>
      </c>
      <c r="AK73" s="331"/>
      <c r="AL73" s="331"/>
      <c r="AM73" s="331"/>
      <c r="AN73" s="331"/>
      <c r="AO73" s="331"/>
      <c r="AP73" s="322">
        <f t="shared" ref="AP73:AP80" si="34">(AJ73-AG73)/AG73</f>
        <v>0.33333333333333331</v>
      </c>
      <c r="AQ73" s="322"/>
      <c r="AR73" s="322"/>
      <c r="AS73" s="79">
        <v>1300</v>
      </c>
      <c r="AT73" s="78"/>
      <c r="AU73" s="78"/>
      <c r="AV73" s="326">
        <f t="shared" ref="AV73:AV100" si="35">ROUND(AS73/I73*O73,-1)</f>
        <v>1720</v>
      </c>
      <c r="AW73" s="326"/>
      <c r="AX73" s="326"/>
      <c r="AY73" s="327">
        <f t="shared" ref="AY73:AY80" si="36">(AV73-AS73)/AS73</f>
        <v>0.32307692307692309</v>
      </c>
      <c r="AZ73" s="327"/>
      <c r="BA73" s="327"/>
      <c r="BB73" s="157" t="s">
        <v>797</v>
      </c>
      <c r="BC73" s="197"/>
      <c r="BD73" s="174" t="e">
        <f>COUNTIFS('[1]Thành Phố - HĐCN (2)'!J65:$J$1571,'[1]Bảng tổng ODT'!I72,'[1]Thành Phố - HĐCN (2)'!I65:$I$1571,"Đất ở tại đô thị")</f>
        <v>#VALUE!</v>
      </c>
      <c r="BE73" s="93" t="e">
        <f>COUNTIFS('[1]Thành Phố - HĐCN (2)'!J63:J1631,H73,'[1]Thành Phố - HĐCN (2)'!I63:I1631,"Đất ở tại đô thị",'[1]Thành Phố - HĐCN (2)'!M63:M1631,"&gt;"&amp;O73*0.9*1000,'[1]Thành Phố - HĐCN (2)'!M63:M1631,"&lt;"&amp;O73*1.2*1000)</f>
        <v>#VALUE!</v>
      </c>
      <c r="BF73" s="174" t="e">
        <f t="shared" si="8"/>
        <v>#VALUE!</v>
      </c>
      <c r="BG73" s="328">
        <f t="shared" si="4"/>
        <v>1</v>
      </c>
      <c r="BH73" s="329"/>
      <c r="BI73" s="292"/>
      <c r="BJ73" s="292"/>
    </row>
    <row r="74" spans="1:62" ht="31.5">
      <c r="A74" s="623">
        <f>COUNT($O$12:O74)</f>
        <v>61</v>
      </c>
      <c r="B74" s="125"/>
      <c r="C74" s="125"/>
      <c r="D74" s="125"/>
      <c r="E74" s="275" t="s">
        <v>880</v>
      </c>
      <c r="F74" s="275" t="s">
        <v>440</v>
      </c>
      <c r="G74" s="275" t="s">
        <v>430</v>
      </c>
      <c r="H74" s="280" t="str">
        <f t="shared" si="23"/>
        <v>Đường Nguyễn Khuyến (từ Tiếp giáp đường 30-4 đến Tiếp giáp đường Phạm Ngọc Thạch)</v>
      </c>
      <c r="I74" s="79">
        <v>1800</v>
      </c>
      <c r="J74" s="103"/>
      <c r="K74" s="103"/>
      <c r="L74" s="103"/>
      <c r="M74" s="103"/>
      <c r="N74" s="103"/>
      <c r="O74" s="321">
        <f t="shared" si="31"/>
        <v>2200</v>
      </c>
      <c r="P74" s="321"/>
      <c r="Q74" s="321"/>
      <c r="R74" s="321"/>
      <c r="S74" s="321"/>
      <c r="T74" s="321"/>
      <c r="U74" s="322">
        <f t="shared" si="32"/>
        <v>0.22222222222222221</v>
      </c>
      <c r="V74" s="322"/>
      <c r="W74" s="322"/>
      <c r="X74" s="323">
        <v>1.2</v>
      </c>
      <c r="Y74" s="323"/>
      <c r="Z74" s="323"/>
      <c r="AA74" s="323"/>
      <c r="AB74" s="323"/>
      <c r="AC74" s="323"/>
      <c r="AD74" s="324">
        <f t="shared" si="33"/>
        <v>1.23444</v>
      </c>
      <c r="AE74" s="323"/>
      <c r="AF74" s="323"/>
      <c r="AG74" s="79">
        <v>1300</v>
      </c>
      <c r="AH74" s="78"/>
      <c r="AI74" s="78"/>
      <c r="AJ74" s="325">
        <f>ROUND(AG74/I74*O74,-2)</f>
        <v>1600</v>
      </c>
      <c r="AK74" s="331"/>
      <c r="AL74" s="331"/>
      <c r="AM74" s="331"/>
      <c r="AN74" s="331"/>
      <c r="AO74" s="331"/>
      <c r="AP74" s="322">
        <f t="shared" si="34"/>
        <v>0.23076923076923078</v>
      </c>
      <c r="AQ74" s="322"/>
      <c r="AR74" s="322"/>
      <c r="AS74" s="78">
        <v>900</v>
      </c>
      <c r="AT74" s="78"/>
      <c r="AU74" s="78"/>
      <c r="AV74" s="326">
        <f t="shared" si="35"/>
        <v>1100</v>
      </c>
      <c r="AW74" s="326"/>
      <c r="AX74" s="326"/>
      <c r="AY74" s="327">
        <f t="shared" si="36"/>
        <v>0.22222222222222221</v>
      </c>
      <c r="AZ74" s="327"/>
      <c r="BA74" s="327"/>
      <c r="BB74" s="157" t="s">
        <v>797</v>
      </c>
      <c r="BC74" s="197"/>
      <c r="BD74" s="174" t="e">
        <f>COUNTIFS('[1]Thành Phố - HĐCN (2)'!J66:$J$1571,'[1]Bảng tổng ODT'!I73,'[1]Thành Phố - HĐCN (2)'!I66:$I$1571,"Đất ở tại đô thị")</f>
        <v>#VALUE!</v>
      </c>
      <c r="BE74" s="93" t="e">
        <f>COUNTIFS('[1]Thành Phố - HĐCN (2)'!J64:J1632,H74,'[1]Thành Phố - HĐCN (2)'!I64:I1632,"Đất ở tại đô thị",'[1]Thành Phố - HĐCN (2)'!M64:M1632,"&gt;"&amp;O74*0.9*1000,'[1]Thành Phố - HĐCN (2)'!M64:M1632,"&lt;"&amp;O74*1.2*1000)</f>
        <v>#VALUE!</v>
      </c>
      <c r="BF74" s="174" t="e">
        <f t="shared" si="8"/>
        <v>#VALUE!</v>
      </c>
      <c r="BG74" s="328">
        <f t="shared" si="4"/>
        <v>1</v>
      </c>
      <c r="BH74" s="329"/>
      <c r="BI74" s="292"/>
      <c r="BJ74" s="292"/>
    </row>
    <row r="75" spans="1:62" ht="31.5">
      <c r="A75" s="623">
        <f>COUNT($O$12:O75)</f>
        <v>62</v>
      </c>
      <c r="B75" s="125"/>
      <c r="C75" s="125"/>
      <c r="D75" s="125"/>
      <c r="E75" s="275" t="s">
        <v>881</v>
      </c>
      <c r="F75" s="275" t="s">
        <v>440</v>
      </c>
      <c r="G75" s="275" t="s">
        <v>430</v>
      </c>
      <c r="H75" s="280" t="str">
        <f t="shared" si="23"/>
        <v>Đường Phan Đình Giót (từ Tiếp giáp đường 30-4 đến Tiếp giáp đường Phạm Ngọc Thạch)</v>
      </c>
      <c r="I75" s="79">
        <v>1800</v>
      </c>
      <c r="J75" s="103"/>
      <c r="K75" s="103"/>
      <c r="L75" s="103"/>
      <c r="M75" s="103"/>
      <c r="N75" s="103"/>
      <c r="O75" s="321">
        <f t="shared" si="31"/>
        <v>2200</v>
      </c>
      <c r="P75" s="321"/>
      <c r="Q75" s="321"/>
      <c r="R75" s="321"/>
      <c r="S75" s="321"/>
      <c r="T75" s="321"/>
      <c r="U75" s="322">
        <f t="shared" si="32"/>
        <v>0.22222222222222221</v>
      </c>
      <c r="V75" s="322"/>
      <c r="W75" s="322"/>
      <c r="X75" s="323">
        <v>1.2</v>
      </c>
      <c r="Y75" s="323"/>
      <c r="Z75" s="323"/>
      <c r="AA75" s="323"/>
      <c r="AB75" s="323"/>
      <c r="AC75" s="323"/>
      <c r="AD75" s="324">
        <f t="shared" si="33"/>
        <v>1.23444</v>
      </c>
      <c r="AE75" s="323"/>
      <c r="AF75" s="323"/>
      <c r="AG75" s="79">
        <v>1300</v>
      </c>
      <c r="AH75" s="78"/>
      <c r="AI75" s="78"/>
      <c r="AJ75" s="325">
        <f>ROUND(AG75/I75*O75,-2)</f>
        <v>1600</v>
      </c>
      <c r="AK75" s="331"/>
      <c r="AL75" s="331"/>
      <c r="AM75" s="331"/>
      <c r="AN75" s="331"/>
      <c r="AO75" s="331"/>
      <c r="AP75" s="322">
        <f t="shared" si="34"/>
        <v>0.23076923076923078</v>
      </c>
      <c r="AQ75" s="322"/>
      <c r="AR75" s="322"/>
      <c r="AS75" s="78">
        <v>900</v>
      </c>
      <c r="AT75" s="78"/>
      <c r="AU75" s="78"/>
      <c r="AV75" s="326">
        <f t="shared" si="35"/>
        <v>1100</v>
      </c>
      <c r="AW75" s="326"/>
      <c r="AX75" s="326"/>
      <c r="AY75" s="327">
        <f t="shared" si="36"/>
        <v>0.22222222222222221</v>
      </c>
      <c r="AZ75" s="327"/>
      <c r="BA75" s="327"/>
      <c r="BB75" s="157" t="s">
        <v>797</v>
      </c>
      <c r="BC75" s="197"/>
      <c r="BD75" s="174" t="e">
        <f>COUNTIFS('[1]Thành Phố - HĐCN (2)'!J67:$J$1571,'[1]Bảng tổng ODT'!I74,'[1]Thành Phố - HĐCN (2)'!I67:$I$1571,"Đất ở tại đô thị")</f>
        <v>#VALUE!</v>
      </c>
      <c r="BE75" s="93" t="e">
        <f>COUNTIFS('[1]Thành Phố - HĐCN (2)'!J65:J1633,H75,'[1]Thành Phố - HĐCN (2)'!I65:I1633,"Đất ở tại đô thị",'[1]Thành Phố - HĐCN (2)'!M65:M1633,"&gt;"&amp;O75*0.9*1000,'[1]Thành Phố - HĐCN (2)'!M65:M1633,"&lt;"&amp;O75*1.2*1000)</f>
        <v>#VALUE!</v>
      </c>
      <c r="BF75" s="174" t="e">
        <f t="shared" si="8"/>
        <v>#VALUE!</v>
      </c>
      <c r="BG75" s="328">
        <f t="shared" si="4"/>
        <v>1</v>
      </c>
      <c r="BH75" s="329"/>
      <c r="BI75" s="292"/>
      <c r="BJ75" s="292"/>
    </row>
    <row r="76" spans="1:62" ht="31.5">
      <c r="A76" s="623">
        <f>COUNT($O$12:O76)</f>
        <v>63</v>
      </c>
      <c r="B76" s="125"/>
      <c r="C76" s="125"/>
      <c r="D76" s="125"/>
      <c r="E76" s="275" t="s">
        <v>882</v>
      </c>
      <c r="F76" s="275" t="s">
        <v>437</v>
      </c>
      <c r="G76" s="275" t="s">
        <v>532</v>
      </c>
      <c r="H76" s="280" t="str">
        <f t="shared" si="23"/>
        <v>Phố Trần Bình Trọng (Đường A4) (từ Tiếp giáp phố Đặng Văn Ngữ đến Tiếp giáp đường Phan Đình Giót)</v>
      </c>
      <c r="I76" s="79">
        <v>1100</v>
      </c>
      <c r="J76" s="103"/>
      <c r="K76" s="103"/>
      <c r="L76" s="103"/>
      <c r="M76" s="103"/>
      <c r="N76" s="103"/>
      <c r="O76" s="321">
        <f t="shared" si="31"/>
        <v>1300</v>
      </c>
      <c r="P76" s="321"/>
      <c r="Q76" s="321"/>
      <c r="R76" s="321"/>
      <c r="S76" s="321"/>
      <c r="T76" s="321"/>
      <c r="U76" s="322">
        <f t="shared" si="32"/>
        <v>0.18181818181818182</v>
      </c>
      <c r="V76" s="322"/>
      <c r="W76" s="322"/>
      <c r="X76" s="323">
        <v>1.1499999999999999</v>
      </c>
      <c r="Y76" s="323"/>
      <c r="Z76" s="323"/>
      <c r="AA76" s="323"/>
      <c r="AB76" s="323"/>
      <c r="AC76" s="323"/>
      <c r="AD76" s="324">
        <f t="shared" si="33"/>
        <v>1.1830049999999999</v>
      </c>
      <c r="AE76" s="323"/>
      <c r="AF76" s="323"/>
      <c r="AG76" s="78">
        <v>770</v>
      </c>
      <c r="AH76" s="78"/>
      <c r="AI76" s="78"/>
      <c r="AJ76" s="325">
        <f t="shared" ref="AJ76:AJ85" si="37">ROUND(AG76/I76*O76,-1)</f>
        <v>910</v>
      </c>
      <c r="AK76" s="331"/>
      <c r="AL76" s="331"/>
      <c r="AM76" s="331"/>
      <c r="AN76" s="331"/>
      <c r="AO76" s="331"/>
      <c r="AP76" s="322">
        <f t="shared" si="34"/>
        <v>0.18181818181818182</v>
      </c>
      <c r="AQ76" s="322"/>
      <c r="AR76" s="322"/>
      <c r="AS76" s="78">
        <v>550</v>
      </c>
      <c r="AT76" s="78"/>
      <c r="AU76" s="78"/>
      <c r="AV76" s="326">
        <f t="shared" si="35"/>
        <v>650</v>
      </c>
      <c r="AW76" s="326"/>
      <c r="AX76" s="326"/>
      <c r="AY76" s="327">
        <f t="shared" si="36"/>
        <v>0.18181818181818182</v>
      </c>
      <c r="AZ76" s="327"/>
      <c r="BA76" s="327"/>
      <c r="BB76" s="157" t="s">
        <v>797</v>
      </c>
      <c r="BC76" s="197"/>
      <c r="BD76" s="174" t="e">
        <f>COUNTIFS('[1]Thành Phố - HĐCN (2)'!J68:$J$1571,'[1]Bảng tổng ODT'!I75,'[1]Thành Phố - HĐCN (2)'!I68:$I$1571,"Đất ở tại đô thị")</f>
        <v>#VALUE!</v>
      </c>
      <c r="BE76" s="93" t="e">
        <f>COUNTIFS('[1]Thành Phố - HĐCN (2)'!J66:J1634,H76,'[1]Thành Phố - HĐCN (2)'!I66:I1634,"Đất ở tại đô thị",'[1]Thành Phố - HĐCN (2)'!M66:M1634,"&gt;"&amp;O76*0.9*1000,'[1]Thành Phố - HĐCN (2)'!M66:M1634,"&lt;"&amp;O76*1.2*1000)</f>
        <v>#VALUE!</v>
      </c>
      <c r="BF76" s="174" t="e">
        <f t="shared" si="8"/>
        <v>#VALUE!</v>
      </c>
      <c r="BG76" s="328">
        <f t="shared" ref="BG76:BG139" si="38">COUNT(I76:K76)</f>
        <v>1</v>
      </c>
      <c r="BH76" s="329"/>
      <c r="BI76" s="292"/>
      <c r="BJ76" s="292"/>
    </row>
    <row r="77" spans="1:62" ht="31.5">
      <c r="A77" s="623">
        <f>COUNT($O$12:O77)</f>
        <v>64</v>
      </c>
      <c r="B77" s="125"/>
      <c r="C77" s="125"/>
      <c r="D77" s="125"/>
      <c r="E77" s="275" t="s">
        <v>883</v>
      </c>
      <c r="F77" s="275" t="s">
        <v>437</v>
      </c>
      <c r="G77" s="275" t="s">
        <v>532</v>
      </c>
      <c r="H77" s="280" t="str">
        <f t="shared" si="23"/>
        <v>Phố Trần Nhật Duật (Đường A5) (từ Tiếp giáp phố Đặng Văn Ngữ đến Tiếp giáp đường Phan Đình Giót)</v>
      </c>
      <c r="I77" s="79">
        <v>1100</v>
      </c>
      <c r="J77" s="103"/>
      <c r="K77" s="103"/>
      <c r="L77" s="103"/>
      <c r="M77" s="103"/>
      <c r="N77" s="103"/>
      <c r="O77" s="321">
        <f t="shared" si="31"/>
        <v>1300</v>
      </c>
      <c r="P77" s="321"/>
      <c r="Q77" s="321"/>
      <c r="R77" s="321"/>
      <c r="S77" s="321"/>
      <c r="T77" s="321"/>
      <c r="U77" s="322">
        <f t="shared" si="32"/>
        <v>0.18181818181818182</v>
      </c>
      <c r="V77" s="322"/>
      <c r="W77" s="322"/>
      <c r="X77" s="323">
        <v>1.1499999999999999</v>
      </c>
      <c r="Y77" s="323"/>
      <c r="Z77" s="323"/>
      <c r="AA77" s="323"/>
      <c r="AB77" s="323"/>
      <c r="AC77" s="323"/>
      <c r="AD77" s="324">
        <f t="shared" si="33"/>
        <v>1.1830049999999999</v>
      </c>
      <c r="AE77" s="323"/>
      <c r="AF77" s="323"/>
      <c r="AG77" s="78">
        <v>770</v>
      </c>
      <c r="AH77" s="78"/>
      <c r="AI77" s="78"/>
      <c r="AJ77" s="325">
        <f t="shared" si="37"/>
        <v>910</v>
      </c>
      <c r="AK77" s="331"/>
      <c r="AL77" s="331"/>
      <c r="AM77" s="331"/>
      <c r="AN77" s="331"/>
      <c r="AO77" s="331"/>
      <c r="AP77" s="322">
        <f t="shared" si="34"/>
        <v>0.18181818181818182</v>
      </c>
      <c r="AQ77" s="322"/>
      <c r="AR77" s="322"/>
      <c r="AS77" s="78">
        <v>550</v>
      </c>
      <c r="AT77" s="78"/>
      <c r="AU77" s="78"/>
      <c r="AV77" s="326">
        <f t="shared" si="35"/>
        <v>650</v>
      </c>
      <c r="AW77" s="326"/>
      <c r="AX77" s="326"/>
      <c r="AY77" s="327">
        <f t="shared" si="36"/>
        <v>0.18181818181818182</v>
      </c>
      <c r="AZ77" s="327"/>
      <c r="BA77" s="327"/>
      <c r="BB77" s="157" t="s">
        <v>797</v>
      </c>
      <c r="BC77" s="197"/>
      <c r="BD77" s="174" t="e">
        <f>COUNTIFS('[1]Thành Phố - HĐCN (2)'!J69:$J$1571,'[1]Bảng tổng ODT'!I76,'[1]Thành Phố - HĐCN (2)'!I69:$I$1571,"Đất ở tại đô thị")</f>
        <v>#VALUE!</v>
      </c>
      <c r="BE77" s="93" t="e">
        <f>COUNTIFS('[1]Thành Phố - HĐCN (2)'!J67:J1635,H77,'[1]Thành Phố - HĐCN (2)'!I67:I1635,"Đất ở tại đô thị",'[1]Thành Phố - HĐCN (2)'!M67:M1635,"&gt;"&amp;O77*0.9*1000,'[1]Thành Phố - HĐCN (2)'!M67:M1635,"&lt;"&amp;O77*1.2*1000)</f>
        <v>#VALUE!</v>
      </c>
      <c r="BF77" s="174" t="e">
        <f t="shared" ref="BF77:BF140" si="39">IF(27-BD77&gt;0,27-BD77,0)</f>
        <v>#VALUE!</v>
      </c>
      <c r="BG77" s="328">
        <f t="shared" si="38"/>
        <v>1</v>
      </c>
      <c r="BH77" s="329"/>
      <c r="BI77" s="292"/>
      <c r="BJ77" s="292"/>
    </row>
    <row r="78" spans="1:62" ht="31.5">
      <c r="A78" s="623">
        <f>COUNT($O$12:O78)</f>
        <v>65</v>
      </c>
      <c r="B78" s="125"/>
      <c r="C78" s="125"/>
      <c r="D78" s="125"/>
      <c r="E78" s="275" t="s">
        <v>884</v>
      </c>
      <c r="F78" s="275" t="s">
        <v>437</v>
      </c>
      <c r="G78" s="275" t="s">
        <v>431</v>
      </c>
      <c r="H78" s="280" t="str">
        <f t="shared" si="23"/>
        <v>Phố Trần Quang Khải (từ Tiếp giáp phố Đặng Văn Ngữ đến Tiếp giáp phố Nguyễn Văn Trỗi)</v>
      </c>
      <c r="I78" s="79">
        <v>1100</v>
      </c>
      <c r="J78" s="103"/>
      <c r="K78" s="103"/>
      <c r="L78" s="103"/>
      <c r="M78" s="103"/>
      <c r="N78" s="103"/>
      <c r="O78" s="321">
        <f t="shared" si="31"/>
        <v>1300</v>
      </c>
      <c r="P78" s="321"/>
      <c r="Q78" s="321"/>
      <c r="R78" s="321"/>
      <c r="S78" s="321"/>
      <c r="T78" s="321"/>
      <c r="U78" s="322">
        <f t="shared" si="32"/>
        <v>0.18181818181818182</v>
      </c>
      <c r="V78" s="322"/>
      <c r="W78" s="322"/>
      <c r="X78" s="323">
        <v>1.1499999999999999</v>
      </c>
      <c r="Y78" s="323"/>
      <c r="Z78" s="323"/>
      <c r="AA78" s="323"/>
      <c r="AB78" s="323"/>
      <c r="AC78" s="323"/>
      <c r="AD78" s="324">
        <f t="shared" si="33"/>
        <v>1.1830049999999999</v>
      </c>
      <c r="AE78" s="323"/>
      <c r="AF78" s="323"/>
      <c r="AG78" s="78">
        <v>770</v>
      </c>
      <c r="AH78" s="78"/>
      <c r="AI78" s="78"/>
      <c r="AJ78" s="325">
        <f t="shared" si="37"/>
        <v>910</v>
      </c>
      <c r="AK78" s="331"/>
      <c r="AL78" s="331"/>
      <c r="AM78" s="331"/>
      <c r="AN78" s="331"/>
      <c r="AO78" s="331"/>
      <c r="AP78" s="322">
        <f t="shared" si="34"/>
        <v>0.18181818181818182</v>
      </c>
      <c r="AQ78" s="322"/>
      <c r="AR78" s="322"/>
      <c r="AS78" s="78">
        <v>550</v>
      </c>
      <c r="AT78" s="78"/>
      <c r="AU78" s="78"/>
      <c r="AV78" s="326">
        <f t="shared" si="35"/>
        <v>650</v>
      </c>
      <c r="AW78" s="326"/>
      <c r="AX78" s="326"/>
      <c r="AY78" s="327">
        <f t="shared" si="36"/>
        <v>0.18181818181818182</v>
      </c>
      <c r="AZ78" s="327"/>
      <c r="BA78" s="327"/>
      <c r="BB78" s="157" t="s">
        <v>797</v>
      </c>
      <c r="BC78" s="197"/>
      <c r="BD78" s="174" t="e">
        <f>COUNTIFS('[1]Thành Phố - HĐCN (2)'!J70:$J$1571,'[1]Bảng tổng ODT'!I77,'[1]Thành Phố - HĐCN (2)'!I70:$I$1571,"Đất ở tại đô thị")</f>
        <v>#VALUE!</v>
      </c>
      <c r="BE78" s="93" t="e">
        <f>COUNTIFS('[1]Thành Phố - HĐCN (2)'!J68:J1636,H78,'[1]Thành Phố - HĐCN (2)'!I68:I1636,"Đất ở tại đô thị",'[1]Thành Phố - HĐCN (2)'!M68:M1636,"&gt;"&amp;O78*0.9*1000,'[1]Thành Phố - HĐCN (2)'!M68:M1636,"&lt;"&amp;O78*1.2*1000)</f>
        <v>#VALUE!</v>
      </c>
      <c r="BF78" s="174" t="e">
        <f t="shared" si="39"/>
        <v>#VALUE!</v>
      </c>
      <c r="BG78" s="328">
        <f t="shared" si="38"/>
        <v>1</v>
      </c>
      <c r="BH78" s="329"/>
      <c r="BI78" s="292"/>
      <c r="BJ78" s="292"/>
    </row>
    <row r="79" spans="1:62" ht="31.5">
      <c r="A79" s="623">
        <f>COUNT($O$12:O79)</f>
        <v>66</v>
      </c>
      <c r="B79" s="125"/>
      <c r="C79" s="125"/>
      <c r="D79" s="125"/>
      <c r="E79" s="277" t="s">
        <v>885</v>
      </c>
      <c r="F79" s="275" t="s">
        <v>440</v>
      </c>
      <c r="G79" s="275" t="s">
        <v>886</v>
      </c>
      <c r="H79" s="280" t="str">
        <f t="shared" si="23"/>
        <v>Phố Nguyễn Huy Tưởng (từ Tiếp giáp đường 30-4 đến Tiếp giáp Phố Trần Bình Trọng)</v>
      </c>
      <c r="I79" s="79">
        <v>1100</v>
      </c>
      <c r="J79" s="103"/>
      <c r="K79" s="103"/>
      <c r="L79" s="103"/>
      <c r="M79" s="103"/>
      <c r="N79" s="103"/>
      <c r="O79" s="321">
        <f t="shared" si="31"/>
        <v>1300</v>
      </c>
      <c r="P79" s="321"/>
      <c r="Q79" s="321"/>
      <c r="R79" s="321"/>
      <c r="S79" s="321"/>
      <c r="T79" s="321"/>
      <c r="U79" s="322">
        <f t="shared" si="32"/>
        <v>0.18181818181818182</v>
      </c>
      <c r="V79" s="322"/>
      <c r="W79" s="322"/>
      <c r="X79" s="323">
        <v>1.1499999999999999</v>
      </c>
      <c r="Y79" s="323"/>
      <c r="Z79" s="323"/>
      <c r="AA79" s="323"/>
      <c r="AB79" s="323"/>
      <c r="AC79" s="323"/>
      <c r="AD79" s="324">
        <f t="shared" si="33"/>
        <v>1.1830049999999999</v>
      </c>
      <c r="AE79" s="323"/>
      <c r="AF79" s="323"/>
      <c r="AG79" s="78">
        <v>770</v>
      </c>
      <c r="AH79" s="78"/>
      <c r="AI79" s="78"/>
      <c r="AJ79" s="325">
        <f t="shared" si="37"/>
        <v>910</v>
      </c>
      <c r="AK79" s="331"/>
      <c r="AL79" s="331"/>
      <c r="AM79" s="331"/>
      <c r="AN79" s="331"/>
      <c r="AO79" s="331"/>
      <c r="AP79" s="322">
        <f t="shared" si="34"/>
        <v>0.18181818181818182</v>
      </c>
      <c r="AQ79" s="322"/>
      <c r="AR79" s="322"/>
      <c r="AS79" s="78">
        <v>550</v>
      </c>
      <c r="AT79" s="78"/>
      <c r="AU79" s="78"/>
      <c r="AV79" s="326">
        <f t="shared" si="35"/>
        <v>650</v>
      </c>
      <c r="AW79" s="326"/>
      <c r="AX79" s="326"/>
      <c r="AY79" s="327">
        <f t="shared" si="36"/>
        <v>0.18181818181818182</v>
      </c>
      <c r="AZ79" s="327"/>
      <c r="BA79" s="327"/>
      <c r="BB79" s="157" t="s">
        <v>797</v>
      </c>
      <c r="BC79" s="197"/>
      <c r="BD79" s="174" t="e">
        <f>COUNTIFS('[1]Thành Phố - HĐCN (2)'!J71:$J$1571,'[1]Bảng tổng ODT'!I78,'[1]Thành Phố - HĐCN (2)'!I71:$I$1571,"Đất ở tại đô thị")</f>
        <v>#VALUE!</v>
      </c>
      <c r="BE79" s="93" t="e">
        <f>COUNTIFS('[1]Thành Phố - HĐCN (2)'!J69:J1637,H79,'[1]Thành Phố - HĐCN (2)'!I69:I1637,"Đất ở tại đô thị",'[1]Thành Phố - HĐCN (2)'!M69:M1637,"&gt;"&amp;O79*0.9*1000,'[1]Thành Phố - HĐCN (2)'!M69:M1637,"&lt;"&amp;O79*1.2*1000)</f>
        <v>#VALUE!</v>
      </c>
      <c r="BF79" s="174" t="e">
        <f t="shared" si="39"/>
        <v>#VALUE!</v>
      </c>
      <c r="BG79" s="328">
        <f t="shared" si="38"/>
        <v>1</v>
      </c>
      <c r="BH79" s="329"/>
      <c r="BI79" s="292"/>
      <c r="BJ79" s="292"/>
    </row>
    <row r="80" spans="1:62" ht="27.75" customHeight="1">
      <c r="A80" s="623">
        <f>COUNT($O$12:O80)</f>
        <v>67</v>
      </c>
      <c r="B80" s="125"/>
      <c r="C80" s="125"/>
      <c r="D80" s="125"/>
      <c r="E80" s="277" t="s">
        <v>887</v>
      </c>
      <c r="F80" s="277" t="s">
        <v>888</v>
      </c>
      <c r="G80" s="277" t="s">
        <v>889</v>
      </c>
      <c r="H80" s="280" t="str">
        <f t="shared" si="23"/>
        <v>Phố Nguyễn Văn Ngọc (từ Tiếp giáp phố Hoàng Ngọc Phách đến Tiếp giáp phố Nguyễn Đổng Chi)</v>
      </c>
      <c r="I80" s="79">
        <v>1100</v>
      </c>
      <c r="J80" s="103"/>
      <c r="K80" s="103"/>
      <c r="L80" s="103"/>
      <c r="M80" s="103"/>
      <c r="N80" s="103"/>
      <c r="O80" s="321">
        <f t="shared" si="31"/>
        <v>1300</v>
      </c>
      <c r="P80" s="321"/>
      <c r="Q80" s="321"/>
      <c r="R80" s="321"/>
      <c r="S80" s="321"/>
      <c r="T80" s="321"/>
      <c r="U80" s="322">
        <f t="shared" si="32"/>
        <v>0.18181818181818182</v>
      </c>
      <c r="V80" s="322"/>
      <c r="W80" s="322"/>
      <c r="X80" s="323">
        <v>1.1499999999999999</v>
      </c>
      <c r="Y80" s="323"/>
      <c r="Z80" s="323"/>
      <c r="AA80" s="323"/>
      <c r="AB80" s="323"/>
      <c r="AC80" s="323"/>
      <c r="AD80" s="324">
        <f t="shared" si="33"/>
        <v>1.1830049999999999</v>
      </c>
      <c r="AE80" s="323"/>
      <c r="AF80" s="323"/>
      <c r="AG80" s="78">
        <v>770</v>
      </c>
      <c r="AH80" s="78"/>
      <c r="AI80" s="78"/>
      <c r="AJ80" s="325">
        <f t="shared" si="37"/>
        <v>910</v>
      </c>
      <c r="AK80" s="331"/>
      <c r="AL80" s="331"/>
      <c r="AM80" s="331"/>
      <c r="AN80" s="331"/>
      <c r="AO80" s="331"/>
      <c r="AP80" s="322">
        <f t="shared" si="34"/>
        <v>0.18181818181818182</v>
      </c>
      <c r="AQ80" s="322"/>
      <c r="AR80" s="322"/>
      <c r="AS80" s="78">
        <v>550</v>
      </c>
      <c r="AT80" s="78"/>
      <c r="AU80" s="78"/>
      <c r="AV80" s="326">
        <f t="shared" si="35"/>
        <v>650</v>
      </c>
      <c r="AW80" s="326"/>
      <c r="AX80" s="326"/>
      <c r="AY80" s="327">
        <f t="shared" si="36"/>
        <v>0.18181818181818182</v>
      </c>
      <c r="AZ80" s="327"/>
      <c r="BA80" s="327"/>
      <c r="BB80" s="157" t="s">
        <v>797</v>
      </c>
      <c r="BC80" s="197"/>
      <c r="BD80" s="174" t="e">
        <f>COUNTIFS('[1]Thành Phố - HĐCN (2)'!J72:$J$1571,'[1]Bảng tổng ODT'!I79,'[1]Thành Phố - HĐCN (2)'!I72:$I$1571,"Đất ở tại đô thị")</f>
        <v>#VALUE!</v>
      </c>
      <c r="BE80" s="93" t="e">
        <f>COUNTIFS('[1]Thành Phố - HĐCN (2)'!J70:J1638,H80,'[1]Thành Phố - HĐCN (2)'!I70:I1638,"Đất ở tại đô thị",'[1]Thành Phố - HĐCN (2)'!M70:M1638,"&gt;"&amp;O80*0.9*1000,'[1]Thành Phố - HĐCN (2)'!M70:M1638,"&lt;"&amp;O80*1.2*1000)</f>
        <v>#VALUE!</v>
      </c>
      <c r="BF80" s="174" t="e">
        <f t="shared" si="39"/>
        <v>#VALUE!</v>
      </c>
      <c r="BG80" s="328">
        <f t="shared" si="38"/>
        <v>1</v>
      </c>
      <c r="BH80" s="329"/>
      <c r="BI80" s="292"/>
      <c r="BJ80" s="292"/>
    </row>
    <row r="81" spans="1:62" ht="31.5">
      <c r="A81" s="623">
        <f>COUNT($O$12:O81)</f>
        <v>68</v>
      </c>
      <c r="B81" s="125"/>
      <c r="C81" s="125"/>
      <c r="D81" s="125"/>
      <c r="E81" s="277" t="s">
        <v>890</v>
      </c>
      <c r="F81" s="277" t="s">
        <v>888</v>
      </c>
      <c r="G81" s="277" t="s">
        <v>889</v>
      </c>
      <c r="H81" s="280" t="str">
        <f t="shared" si="23"/>
        <v>Phố Ngô Gia Tự (từ Tiếp giáp phố Hoàng Ngọc Phách đến Tiếp giáp phố Nguyễn Đổng Chi)</v>
      </c>
      <c r="I81" s="79">
        <v>1100</v>
      </c>
      <c r="J81" s="103"/>
      <c r="K81" s="103"/>
      <c r="L81" s="103"/>
      <c r="M81" s="103"/>
      <c r="N81" s="103"/>
      <c r="O81" s="321">
        <f t="shared" si="31"/>
        <v>1300</v>
      </c>
      <c r="P81" s="321"/>
      <c r="Q81" s="321"/>
      <c r="R81" s="321"/>
      <c r="S81" s="321"/>
      <c r="T81" s="321"/>
      <c r="U81" s="322">
        <f t="shared" si="32"/>
        <v>0.18181818181818182</v>
      </c>
      <c r="V81" s="322"/>
      <c r="W81" s="322"/>
      <c r="X81" s="323">
        <v>1.1499999999999999</v>
      </c>
      <c r="Y81" s="323"/>
      <c r="Z81" s="323"/>
      <c r="AA81" s="323"/>
      <c r="AB81" s="323"/>
      <c r="AC81" s="323"/>
      <c r="AD81" s="324">
        <f t="shared" si="33"/>
        <v>1.1830049999999999</v>
      </c>
      <c r="AE81" s="323"/>
      <c r="AF81" s="323"/>
      <c r="AG81" s="78">
        <v>770</v>
      </c>
      <c r="AH81" s="335"/>
      <c r="AI81" s="78"/>
      <c r="AJ81" s="325">
        <f t="shared" si="37"/>
        <v>910</v>
      </c>
      <c r="AK81" s="331"/>
      <c r="AL81" s="331"/>
      <c r="AM81" s="331"/>
      <c r="AN81" s="331"/>
      <c r="AO81" s="331"/>
      <c r="AP81" s="322"/>
      <c r="AQ81" s="322"/>
      <c r="AR81" s="322"/>
      <c r="AS81" s="78">
        <v>550</v>
      </c>
      <c r="AT81" s="78"/>
      <c r="AU81" s="78"/>
      <c r="AV81" s="326">
        <f t="shared" si="35"/>
        <v>650</v>
      </c>
      <c r="AW81" s="326"/>
      <c r="AX81" s="326"/>
      <c r="AY81" s="327"/>
      <c r="AZ81" s="327"/>
      <c r="BA81" s="327"/>
      <c r="BB81" s="157" t="s">
        <v>797</v>
      </c>
      <c r="BC81" s="197"/>
      <c r="BD81" s="174" t="e">
        <f>COUNTIFS('[1]Thành Phố - HĐCN (2)'!J73:$J$1571,'[1]Bảng tổng ODT'!I80,'[1]Thành Phố - HĐCN (2)'!I73:$I$1571,"Đất ở tại đô thị")</f>
        <v>#VALUE!</v>
      </c>
      <c r="BE81" s="93" t="e">
        <f>COUNTIFS('[1]Thành Phố - HĐCN (2)'!J71:J1639,H81,'[1]Thành Phố - HĐCN (2)'!I71:I1639,"Đất ở tại đô thị",'[1]Thành Phố - HĐCN (2)'!M71:M1639,"&gt;"&amp;O81*0.9*1000,'[1]Thành Phố - HĐCN (2)'!M71:M1639,"&lt;"&amp;O81*1.2*1000)</f>
        <v>#VALUE!</v>
      </c>
      <c r="BF81" s="174" t="e">
        <f t="shared" si="39"/>
        <v>#VALUE!</v>
      </c>
      <c r="BG81" s="328">
        <f t="shared" si="38"/>
        <v>1</v>
      </c>
      <c r="BH81" s="329"/>
      <c r="BI81" s="292"/>
      <c r="BJ81" s="292"/>
    </row>
    <row r="82" spans="1:62" ht="31.5">
      <c r="A82" s="623">
        <f>COUNT($O$12:O82)</f>
        <v>69</v>
      </c>
      <c r="B82" s="125"/>
      <c r="C82" s="125"/>
      <c r="D82" s="125"/>
      <c r="E82" s="277" t="s">
        <v>891</v>
      </c>
      <c r="F82" s="277" t="s">
        <v>892</v>
      </c>
      <c r="G82" s="277" t="s">
        <v>430</v>
      </c>
      <c r="H82" s="280" t="str">
        <f t="shared" si="23"/>
        <v>Phố Hoàng Ngọc Phách (từ Tiếp giáp phố Trần Nhật Duật đến Tiếp giáp đường Phạm Ngọc Thạch)</v>
      </c>
      <c r="I82" s="79">
        <v>1100</v>
      </c>
      <c r="J82" s="103"/>
      <c r="K82" s="103"/>
      <c r="L82" s="103"/>
      <c r="M82" s="103"/>
      <c r="N82" s="103"/>
      <c r="O82" s="321">
        <f t="shared" si="31"/>
        <v>1300</v>
      </c>
      <c r="P82" s="321"/>
      <c r="Q82" s="321"/>
      <c r="R82" s="321"/>
      <c r="S82" s="321"/>
      <c r="T82" s="321"/>
      <c r="U82" s="322">
        <f t="shared" si="32"/>
        <v>0.18181818181818182</v>
      </c>
      <c r="V82" s="322"/>
      <c r="W82" s="322"/>
      <c r="X82" s="323">
        <v>1.1499999999999999</v>
      </c>
      <c r="Y82" s="323"/>
      <c r="Z82" s="323"/>
      <c r="AA82" s="323"/>
      <c r="AB82" s="323"/>
      <c r="AC82" s="323"/>
      <c r="AD82" s="324">
        <f t="shared" si="33"/>
        <v>1.1830049999999999</v>
      </c>
      <c r="AE82" s="323"/>
      <c r="AF82" s="323"/>
      <c r="AG82" s="78">
        <v>770</v>
      </c>
      <c r="AH82" s="78"/>
      <c r="AI82" s="78"/>
      <c r="AJ82" s="325">
        <f t="shared" si="37"/>
        <v>910</v>
      </c>
      <c r="AK82" s="331"/>
      <c r="AL82" s="331"/>
      <c r="AM82" s="331"/>
      <c r="AN82" s="331"/>
      <c r="AO82" s="331"/>
      <c r="AP82" s="322">
        <f>(AJ82-AG82)/AG82</f>
        <v>0.18181818181818182</v>
      </c>
      <c r="AQ82" s="322"/>
      <c r="AR82" s="322"/>
      <c r="AS82" s="78">
        <v>550</v>
      </c>
      <c r="AT82" s="78"/>
      <c r="AU82" s="78"/>
      <c r="AV82" s="326">
        <f t="shared" si="35"/>
        <v>650</v>
      </c>
      <c r="AW82" s="326"/>
      <c r="AX82" s="326"/>
      <c r="AY82" s="327">
        <f>(AV82-AS82)/AS82</f>
        <v>0.18181818181818182</v>
      </c>
      <c r="AZ82" s="327"/>
      <c r="BA82" s="327"/>
      <c r="BB82" s="157" t="s">
        <v>797</v>
      </c>
      <c r="BC82" s="197"/>
      <c r="BD82" s="174" t="e">
        <f>COUNTIFS('[1]Thành Phố - HĐCN (2)'!J74:$J$1571,'[1]Bảng tổng ODT'!I81,'[1]Thành Phố - HĐCN (2)'!I74:$I$1571,"Đất ở tại đô thị")</f>
        <v>#VALUE!</v>
      </c>
      <c r="BE82" s="93" t="e">
        <f>COUNTIFS('[1]Thành Phố - HĐCN (2)'!J72:J1640,H82,'[1]Thành Phố - HĐCN (2)'!I72:I1640,"Đất ở tại đô thị",'[1]Thành Phố - HĐCN (2)'!M72:M1640,"&gt;"&amp;O82*0.9*1000,'[1]Thành Phố - HĐCN (2)'!M72:M1640,"&lt;"&amp;O82*1.2*1000)</f>
        <v>#VALUE!</v>
      </c>
      <c r="BF82" s="174" t="e">
        <f t="shared" si="39"/>
        <v>#VALUE!</v>
      </c>
      <c r="BG82" s="328">
        <f t="shared" si="38"/>
        <v>1</v>
      </c>
      <c r="BH82" s="329"/>
      <c r="BI82" s="292"/>
      <c r="BJ82" s="292"/>
    </row>
    <row r="83" spans="1:62" ht="31.5">
      <c r="A83" s="623">
        <f>COUNT($O$12:O83)</f>
        <v>70</v>
      </c>
      <c r="B83" s="125"/>
      <c r="C83" s="125"/>
      <c r="D83" s="125"/>
      <c r="E83" s="277" t="s">
        <v>893</v>
      </c>
      <c r="F83" s="277" t="s">
        <v>892</v>
      </c>
      <c r="G83" s="277" t="s">
        <v>430</v>
      </c>
      <c r="H83" s="280" t="str">
        <f t="shared" si="23"/>
        <v>Phố Nguyễn Đổng Chi (từ Tiếp giáp phố Trần Nhật Duật đến Tiếp giáp đường Phạm Ngọc Thạch)</v>
      </c>
      <c r="I83" s="79">
        <v>1100</v>
      </c>
      <c r="J83" s="103"/>
      <c r="K83" s="103"/>
      <c r="L83" s="103"/>
      <c r="M83" s="103"/>
      <c r="N83" s="103"/>
      <c r="O83" s="321">
        <f t="shared" si="31"/>
        <v>1300</v>
      </c>
      <c r="P83" s="321"/>
      <c r="Q83" s="321"/>
      <c r="R83" s="321"/>
      <c r="S83" s="321"/>
      <c r="T83" s="321"/>
      <c r="U83" s="322">
        <f t="shared" si="32"/>
        <v>0.18181818181818182</v>
      </c>
      <c r="V83" s="322"/>
      <c r="W83" s="322"/>
      <c r="X83" s="323">
        <v>1.1499999999999999</v>
      </c>
      <c r="Y83" s="323"/>
      <c r="Z83" s="323"/>
      <c r="AA83" s="323"/>
      <c r="AB83" s="323"/>
      <c r="AC83" s="323"/>
      <c r="AD83" s="324">
        <f t="shared" si="33"/>
        <v>1.1830049999999999</v>
      </c>
      <c r="AE83" s="323"/>
      <c r="AF83" s="323"/>
      <c r="AG83" s="78">
        <v>770</v>
      </c>
      <c r="AH83" s="335"/>
      <c r="AI83" s="78"/>
      <c r="AJ83" s="325">
        <f t="shared" si="37"/>
        <v>910</v>
      </c>
      <c r="AK83" s="331"/>
      <c r="AL83" s="331"/>
      <c r="AM83" s="331"/>
      <c r="AN83" s="331"/>
      <c r="AO83" s="331"/>
      <c r="AP83" s="322"/>
      <c r="AQ83" s="322"/>
      <c r="AR83" s="322"/>
      <c r="AS83" s="78">
        <v>550</v>
      </c>
      <c r="AT83" s="78"/>
      <c r="AU83" s="78"/>
      <c r="AV83" s="326">
        <f t="shared" si="35"/>
        <v>650</v>
      </c>
      <c r="AW83" s="326"/>
      <c r="AX83" s="326"/>
      <c r="AY83" s="327"/>
      <c r="AZ83" s="327"/>
      <c r="BA83" s="327"/>
      <c r="BB83" s="157" t="s">
        <v>797</v>
      </c>
      <c r="BC83" s="197"/>
      <c r="BD83" s="174" t="e">
        <f>COUNTIFS('[1]Thành Phố - HĐCN (2)'!J75:$J$1571,'[1]Bảng tổng ODT'!I82,'[1]Thành Phố - HĐCN (2)'!I75:$I$1571,"Đất ở tại đô thị")</f>
        <v>#VALUE!</v>
      </c>
      <c r="BE83" s="93" t="e">
        <f>COUNTIFS('[1]Thành Phố - HĐCN (2)'!J73:J1641,H83,'[1]Thành Phố - HĐCN (2)'!I73:I1641,"Đất ở tại đô thị",'[1]Thành Phố - HĐCN (2)'!M73:M1641,"&gt;"&amp;O83*0.9*1000,'[1]Thành Phố - HĐCN (2)'!M73:M1641,"&lt;"&amp;O83*1.2*1000)</f>
        <v>#VALUE!</v>
      </c>
      <c r="BF83" s="174" t="e">
        <f t="shared" si="39"/>
        <v>#VALUE!</v>
      </c>
      <c r="BG83" s="328">
        <f t="shared" si="38"/>
        <v>1</v>
      </c>
      <c r="BH83" s="329"/>
      <c r="BI83" s="292"/>
      <c r="BJ83" s="292"/>
    </row>
    <row r="84" spans="1:62" ht="31.5">
      <c r="A84" s="623">
        <f>COUNT($O$12:O84)</f>
        <v>71</v>
      </c>
      <c r="B84" s="125"/>
      <c r="C84" s="125"/>
      <c r="D84" s="125"/>
      <c r="E84" s="275" t="s">
        <v>894</v>
      </c>
      <c r="F84" s="277" t="s">
        <v>437</v>
      </c>
      <c r="G84" s="277" t="s">
        <v>888</v>
      </c>
      <c r="H84" s="280" t="str">
        <f t="shared" si="23"/>
        <v>Đường A16, A17 (từ Tiếp giáp phố Đặng Văn Ngữ đến Tiếp giáp phố Hoàng Ngọc Phách)</v>
      </c>
      <c r="I84" s="79">
        <v>1100</v>
      </c>
      <c r="J84" s="103"/>
      <c r="K84" s="103"/>
      <c r="L84" s="103"/>
      <c r="M84" s="103"/>
      <c r="N84" s="103"/>
      <c r="O84" s="321">
        <f t="shared" si="31"/>
        <v>1300</v>
      </c>
      <c r="P84" s="321"/>
      <c r="Q84" s="321"/>
      <c r="R84" s="321"/>
      <c r="S84" s="321"/>
      <c r="T84" s="321"/>
      <c r="U84" s="322">
        <f t="shared" si="32"/>
        <v>0.18181818181818182</v>
      </c>
      <c r="V84" s="322"/>
      <c r="W84" s="322"/>
      <c r="X84" s="323">
        <v>1.1499999999999999</v>
      </c>
      <c r="Y84" s="323"/>
      <c r="Z84" s="323"/>
      <c r="AA84" s="323"/>
      <c r="AB84" s="323"/>
      <c r="AC84" s="323"/>
      <c r="AD84" s="324">
        <f t="shared" si="33"/>
        <v>1.1830049999999999</v>
      </c>
      <c r="AE84" s="323"/>
      <c r="AF84" s="323"/>
      <c r="AG84" s="78">
        <v>770</v>
      </c>
      <c r="AH84" s="78"/>
      <c r="AI84" s="78"/>
      <c r="AJ84" s="325">
        <f t="shared" si="37"/>
        <v>910</v>
      </c>
      <c r="AK84" s="331"/>
      <c r="AL84" s="331"/>
      <c r="AM84" s="331"/>
      <c r="AN84" s="331"/>
      <c r="AO84" s="331"/>
      <c r="AP84" s="322">
        <f>(AJ84-AG84)/AG84</f>
        <v>0.18181818181818182</v>
      </c>
      <c r="AQ84" s="322"/>
      <c r="AR84" s="322"/>
      <c r="AS84" s="78">
        <v>550</v>
      </c>
      <c r="AT84" s="78"/>
      <c r="AU84" s="78"/>
      <c r="AV84" s="326">
        <f t="shared" si="35"/>
        <v>650</v>
      </c>
      <c r="AW84" s="326"/>
      <c r="AX84" s="326"/>
      <c r="AY84" s="327">
        <f>(AV84-AS84)/AS84</f>
        <v>0.18181818181818182</v>
      </c>
      <c r="AZ84" s="327"/>
      <c r="BA84" s="327"/>
      <c r="BB84" s="157" t="s">
        <v>797</v>
      </c>
      <c r="BC84" s="197"/>
      <c r="BD84" s="174" t="e">
        <f>COUNTIFS('[1]Thành Phố - HĐCN (2)'!J76:$J$1571,'[1]Bảng tổng ODT'!I83,'[1]Thành Phố - HĐCN (2)'!I76:$I$1571,"Đất ở tại đô thị")</f>
        <v>#VALUE!</v>
      </c>
      <c r="BE84" s="93" t="e">
        <f>COUNTIFS('[1]Thành Phố - HĐCN (2)'!J74:J1642,H84,'[1]Thành Phố - HĐCN (2)'!I74:I1642,"Đất ở tại đô thị",'[1]Thành Phố - HĐCN (2)'!M74:M1642,"&gt;"&amp;O84*0.9*1000,'[1]Thành Phố - HĐCN (2)'!M74:M1642,"&lt;"&amp;O84*1.2*1000)</f>
        <v>#VALUE!</v>
      </c>
      <c r="BF84" s="174" t="e">
        <f t="shared" si="39"/>
        <v>#VALUE!</v>
      </c>
      <c r="BG84" s="328">
        <f t="shared" si="38"/>
        <v>1</v>
      </c>
      <c r="BH84" s="329"/>
      <c r="BI84" s="292"/>
      <c r="BJ84" s="292"/>
    </row>
    <row r="85" spans="1:62" ht="78.400000000000006" customHeight="1">
      <c r="A85" s="623">
        <f>COUNT($O$12:O85)</f>
        <v>72</v>
      </c>
      <c r="B85" s="275" t="s">
        <v>429</v>
      </c>
      <c r="C85" s="275" t="s">
        <v>430</v>
      </c>
      <c r="D85" s="275" t="s">
        <v>431</v>
      </c>
      <c r="E85" s="338" t="s">
        <v>432</v>
      </c>
      <c r="F85" s="333" t="s">
        <v>433</v>
      </c>
      <c r="G85" s="333" t="s">
        <v>434</v>
      </c>
      <c r="H85" s="280" t="str">
        <f t="shared" si="23"/>
        <v>Phố Ban Mai (từ Tiếp giáp với đường Phạm Ngọc Thạch (Trường mầm non Họa Mi, Tổ dân phố số 26) đến Tiếp giáp với phố Nguyễn Văn Trỗi (số nhà 519, tổ dân phố số 26))</v>
      </c>
      <c r="I85" s="79">
        <v>1100</v>
      </c>
      <c r="J85" s="103"/>
      <c r="K85" s="103"/>
      <c r="L85" s="103"/>
      <c r="M85" s="103"/>
      <c r="N85" s="103"/>
      <c r="O85" s="321">
        <f t="shared" si="31"/>
        <v>1300</v>
      </c>
      <c r="P85" s="321"/>
      <c r="Q85" s="321"/>
      <c r="R85" s="321"/>
      <c r="S85" s="321"/>
      <c r="T85" s="321"/>
      <c r="U85" s="322">
        <f t="shared" si="32"/>
        <v>0.18181818181818182</v>
      </c>
      <c r="V85" s="322"/>
      <c r="W85" s="322"/>
      <c r="X85" s="323">
        <v>1.1499999999999999</v>
      </c>
      <c r="Y85" s="323"/>
      <c r="Z85" s="323"/>
      <c r="AA85" s="323"/>
      <c r="AB85" s="323"/>
      <c r="AC85" s="323"/>
      <c r="AD85" s="324">
        <f t="shared" si="33"/>
        <v>1.1830049999999999</v>
      </c>
      <c r="AE85" s="323"/>
      <c r="AF85" s="323"/>
      <c r="AG85" s="78">
        <v>770</v>
      </c>
      <c r="AH85" s="78"/>
      <c r="AI85" s="78"/>
      <c r="AJ85" s="325">
        <f t="shared" si="37"/>
        <v>910</v>
      </c>
      <c r="AK85" s="331"/>
      <c r="AL85" s="331"/>
      <c r="AM85" s="331"/>
      <c r="AN85" s="331"/>
      <c r="AO85" s="331"/>
      <c r="AP85" s="322">
        <f>(AJ85-AG85)/AG85</f>
        <v>0.18181818181818182</v>
      </c>
      <c r="AQ85" s="322"/>
      <c r="AR85" s="322"/>
      <c r="AS85" s="78">
        <v>550</v>
      </c>
      <c r="AT85" s="78"/>
      <c r="AU85" s="78"/>
      <c r="AV85" s="326">
        <f t="shared" si="35"/>
        <v>650</v>
      </c>
      <c r="AW85" s="326"/>
      <c r="AX85" s="326"/>
      <c r="AY85" s="327">
        <f>(AV85-AS85)/AS85</f>
        <v>0.18181818181818182</v>
      </c>
      <c r="AZ85" s="327"/>
      <c r="BA85" s="327"/>
      <c r="BB85" s="157" t="s">
        <v>797</v>
      </c>
      <c r="BC85" s="197"/>
      <c r="BD85" s="174" t="e">
        <f>COUNTIFS('[1]Thành Phố - HĐCN (2)'!J77:$J$1571,'[1]Bảng tổng ODT'!I84,'[1]Thành Phố - HĐCN (2)'!I77:$I$1571,"Đất ở tại đô thị")</f>
        <v>#VALUE!</v>
      </c>
      <c r="BE85" s="93" t="e">
        <f>COUNTIFS('[1]Thành Phố - HĐCN (2)'!J75:J1643,H85,'[1]Thành Phố - HĐCN (2)'!I75:I1643,"Đất ở tại đô thị",'[1]Thành Phố - HĐCN (2)'!M75:M1643,"&gt;"&amp;O85*0.9*1000,'[1]Thành Phố - HĐCN (2)'!M75:M1643,"&lt;"&amp;O85*1.2*1000)</f>
        <v>#VALUE!</v>
      </c>
      <c r="BF85" s="174" t="e">
        <f t="shared" si="39"/>
        <v>#VALUE!</v>
      </c>
      <c r="BG85" s="328">
        <f t="shared" si="38"/>
        <v>1</v>
      </c>
      <c r="BH85" s="329"/>
      <c r="BI85" s="292"/>
      <c r="BJ85" s="292"/>
    </row>
    <row r="86" spans="1:62" ht="31.5">
      <c r="A86" s="623">
        <f>COUNT($O$12:O86)</f>
        <v>73</v>
      </c>
      <c r="B86" s="125"/>
      <c r="C86" s="125"/>
      <c r="D86" s="125"/>
      <c r="E86" s="275" t="s">
        <v>895</v>
      </c>
      <c r="F86" s="275" t="s">
        <v>430</v>
      </c>
      <c r="G86" s="275" t="s">
        <v>532</v>
      </c>
      <c r="H86" s="280" t="str">
        <f t="shared" si="23"/>
        <v>Phố Nguyễn Văn Trỗi (Gồm 2 nhánh) (từ Tiếp giáp đường Phạm Ngọc Thạch đến Tiếp giáp đường Phan Đình Giót)</v>
      </c>
      <c r="I86" s="79">
        <v>1500</v>
      </c>
      <c r="J86" s="103"/>
      <c r="K86" s="103"/>
      <c r="L86" s="103"/>
      <c r="M86" s="103"/>
      <c r="N86" s="103"/>
      <c r="O86" s="321">
        <f t="shared" si="31"/>
        <v>1900</v>
      </c>
      <c r="P86" s="321"/>
      <c r="Q86" s="321"/>
      <c r="R86" s="321"/>
      <c r="S86" s="321"/>
      <c r="T86" s="321"/>
      <c r="U86" s="322">
        <f t="shared" si="32"/>
        <v>0.26666666666666666</v>
      </c>
      <c r="V86" s="322"/>
      <c r="W86" s="322"/>
      <c r="X86" s="323">
        <v>1.2</v>
      </c>
      <c r="Y86" s="323"/>
      <c r="Z86" s="323"/>
      <c r="AA86" s="323"/>
      <c r="AB86" s="323"/>
      <c r="AC86" s="323"/>
      <c r="AD86" s="324">
        <f t="shared" si="33"/>
        <v>1.23444</v>
      </c>
      <c r="AE86" s="323"/>
      <c r="AF86" s="323"/>
      <c r="AG86" s="79">
        <v>1100</v>
      </c>
      <c r="AH86" s="78"/>
      <c r="AI86" s="78"/>
      <c r="AJ86" s="325">
        <f>ROUND(AG86/I86*O86,-2)</f>
        <v>1400</v>
      </c>
      <c r="AK86" s="331"/>
      <c r="AL86" s="331"/>
      <c r="AM86" s="331"/>
      <c r="AN86" s="331"/>
      <c r="AO86" s="331"/>
      <c r="AP86" s="322">
        <f>(AJ86-AG86)/AG86</f>
        <v>0.27272727272727271</v>
      </c>
      <c r="AQ86" s="322"/>
      <c r="AR86" s="322"/>
      <c r="AS86" s="78">
        <v>750</v>
      </c>
      <c r="AT86" s="78"/>
      <c r="AU86" s="78"/>
      <c r="AV86" s="326">
        <f t="shared" si="35"/>
        <v>950</v>
      </c>
      <c r="AW86" s="326"/>
      <c r="AX86" s="326"/>
      <c r="AY86" s="327">
        <f>(AV86-AS86)/AS86</f>
        <v>0.26666666666666666</v>
      </c>
      <c r="AZ86" s="327"/>
      <c r="BA86" s="327"/>
      <c r="BB86" s="157" t="s">
        <v>797</v>
      </c>
      <c r="BC86" s="197"/>
      <c r="BD86" s="174" t="e">
        <f>COUNTIFS('[1]Thành Phố - HĐCN (2)'!J78:$J$1571,'[1]Bảng tổng ODT'!I85,'[1]Thành Phố - HĐCN (2)'!I78:$I$1571,"Đất ở tại đô thị")</f>
        <v>#VALUE!</v>
      </c>
      <c r="BE86" s="93" t="e">
        <f>COUNTIFS('[1]Thành Phố - HĐCN (2)'!J76:J1644,H86,'[1]Thành Phố - HĐCN (2)'!I76:I1644,"Đất ở tại đô thị",'[1]Thành Phố - HĐCN (2)'!M76:M1644,"&gt;"&amp;O86*0.9*1000,'[1]Thành Phố - HĐCN (2)'!M76:M1644,"&lt;"&amp;O86*1.2*1000)</f>
        <v>#VALUE!</v>
      </c>
      <c r="BF86" s="174" t="e">
        <f t="shared" si="39"/>
        <v>#VALUE!</v>
      </c>
      <c r="BG86" s="328">
        <f t="shared" si="38"/>
        <v>1</v>
      </c>
      <c r="BH86" s="329"/>
      <c r="BI86" s="292"/>
      <c r="BJ86" s="292"/>
    </row>
    <row r="87" spans="1:62" ht="27.75" customHeight="1">
      <c r="A87" s="623">
        <f>COUNT($O$12:O87)</f>
        <v>74</v>
      </c>
      <c r="B87" s="125"/>
      <c r="C87" s="125"/>
      <c r="D87" s="125"/>
      <c r="E87" s="275" t="s">
        <v>533</v>
      </c>
      <c r="F87" s="275" t="s">
        <v>532</v>
      </c>
      <c r="G87" s="275" t="s">
        <v>896</v>
      </c>
      <c r="H87" s="280" t="str">
        <f t="shared" si="23"/>
        <v>Phố Nguyễn Văn Trỗi (từ Tiếp giáp đường Phan Đình Giót đến Tiếp giáp đường Nguyễn Khuyến)</v>
      </c>
      <c r="I87" s="79">
        <v>1100</v>
      </c>
      <c r="J87" s="103"/>
      <c r="K87" s="103"/>
      <c r="L87" s="103"/>
      <c r="M87" s="103"/>
      <c r="N87" s="103"/>
      <c r="O87" s="321">
        <f t="shared" si="31"/>
        <v>1300</v>
      </c>
      <c r="P87" s="321"/>
      <c r="Q87" s="321"/>
      <c r="R87" s="321"/>
      <c r="S87" s="321"/>
      <c r="T87" s="321"/>
      <c r="U87" s="322">
        <f t="shared" si="32"/>
        <v>0.18181818181818182</v>
      </c>
      <c r="V87" s="322"/>
      <c r="W87" s="322"/>
      <c r="X87" s="323">
        <v>1.1499999999999999</v>
      </c>
      <c r="Y87" s="323"/>
      <c r="Z87" s="323"/>
      <c r="AA87" s="323"/>
      <c r="AB87" s="323"/>
      <c r="AC87" s="323"/>
      <c r="AD87" s="324">
        <f t="shared" si="33"/>
        <v>1.1830049999999999</v>
      </c>
      <c r="AE87" s="323"/>
      <c r="AF87" s="323"/>
      <c r="AG87" s="78">
        <v>770</v>
      </c>
      <c r="AH87" s="78"/>
      <c r="AI87" s="78"/>
      <c r="AJ87" s="325">
        <f>ROUND(AG87/I87*O87,-1)</f>
        <v>910</v>
      </c>
      <c r="AK87" s="331"/>
      <c r="AL87" s="331"/>
      <c r="AM87" s="331"/>
      <c r="AN87" s="331"/>
      <c r="AO87" s="331"/>
      <c r="AP87" s="322">
        <f>(AJ87-AG87)/AG87</f>
        <v>0.18181818181818182</v>
      </c>
      <c r="AQ87" s="322"/>
      <c r="AR87" s="322"/>
      <c r="AS87" s="78">
        <v>550</v>
      </c>
      <c r="AT87" s="78"/>
      <c r="AU87" s="78"/>
      <c r="AV87" s="326">
        <f t="shared" si="35"/>
        <v>650</v>
      </c>
      <c r="AW87" s="326"/>
      <c r="AX87" s="326"/>
      <c r="AY87" s="327">
        <f>(AV87-AS87)/AS87</f>
        <v>0.18181818181818182</v>
      </c>
      <c r="AZ87" s="327"/>
      <c r="BA87" s="327"/>
      <c r="BB87" s="157" t="s">
        <v>797</v>
      </c>
      <c r="BC87" s="197"/>
      <c r="BD87" s="174" t="e">
        <f>COUNTIFS('[1]Thành Phố - HĐCN (2)'!J79:$J$1571,'[1]Bảng tổng ODT'!I86,'[1]Thành Phố - HĐCN (2)'!I79:$I$1571,"Đất ở tại đô thị")</f>
        <v>#VALUE!</v>
      </c>
      <c r="BE87" s="93" t="e">
        <f>COUNTIFS('[1]Thành Phố - HĐCN (2)'!J77:J1645,H87,'[1]Thành Phố - HĐCN (2)'!I77:I1645,"Đất ở tại đô thị",'[1]Thành Phố - HĐCN (2)'!M77:M1645,"&gt;"&amp;O87*0.9*1000,'[1]Thành Phố - HĐCN (2)'!M77:M1645,"&lt;"&amp;O87*1.2*1000)</f>
        <v>#VALUE!</v>
      </c>
      <c r="BF87" s="174" t="e">
        <f t="shared" si="39"/>
        <v>#VALUE!</v>
      </c>
      <c r="BG87" s="328">
        <f t="shared" si="38"/>
        <v>1</v>
      </c>
      <c r="BH87" s="329"/>
      <c r="BI87" s="292"/>
      <c r="BJ87" s="292"/>
    </row>
    <row r="88" spans="1:62" ht="27.75" customHeight="1">
      <c r="A88" s="623">
        <f>COUNT($O$12:O88)</f>
        <v>75</v>
      </c>
      <c r="B88" s="125"/>
      <c r="C88" s="125"/>
      <c r="D88" s="125"/>
      <c r="E88" s="277" t="s">
        <v>897</v>
      </c>
      <c r="F88" s="277" t="s">
        <v>431</v>
      </c>
      <c r="G88" s="275" t="s">
        <v>886</v>
      </c>
      <c r="H88" s="280" t="str">
        <f t="shared" si="23"/>
        <v>Phố Mạc Đĩnh Chi (từ Tiếp giáp phố Nguyễn Văn Trỗi đến Tiếp giáp Phố Trần Bình Trọng)</v>
      </c>
      <c r="I88" s="79">
        <v>1100</v>
      </c>
      <c r="J88" s="103"/>
      <c r="K88" s="103"/>
      <c r="L88" s="103"/>
      <c r="M88" s="103"/>
      <c r="N88" s="103"/>
      <c r="O88" s="321">
        <f t="shared" si="31"/>
        <v>1300</v>
      </c>
      <c r="P88" s="321"/>
      <c r="Q88" s="321"/>
      <c r="R88" s="321"/>
      <c r="S88" s="321"/>
      <c r="T88" s="321"/>
      <c r="U88" s="322">
        <f t="shared" si="32"/>
        <v>0.18181818181818182</v>
      </c>
      <c r="V88" s="322"/>
      <c r="W88" s="322"/>
      <c r="X88" s="323">
        <v>1.1499999999999999</v>
      </c>
      <c r="Y88" s="323"/>
      <c r="Z88" s="323"/>
      <c r="AA88" s="323"/>
      <c r="AB88" s="323"/>
      <c r="AC88" s="323"/>
      <c r="AD88" s="324">
        <f t="shared" si="33"/>
        <v>1.1830049999999999</v>
      </c>
      <c r="AE88" s="323"/>
      <c r="AF88" s="323"/>
      <c r="AG88" s="78">
        <v>770</v>
      </c>
      <c r="AH88" s="78"/>
      <c r="AI88" s="78"/>
      <c r="AJ88" s="325">
        <f>ROUND(AG88/I88*O88,-1)</f>
        <v>910</v>
      </c>
      <c r="AK88" s="331"/>
      <c r="AL88" s="331"/>
      <c r="AM88" s="331"/>
      <c r="AN88" s="331"/>
      <c r="AO88" s="331"/>
      <c r="AP88" s="322">
        <f>(AJ88-AG88)/AG88</f>
        <v>0.18181818181818182</v>
      </c>
      <c r="AQ88" s="322"/>
      <c r="AR88" s="322"/>
      <c r="AS88" s="78">
        <v>550</v>
      </c>
      <c r="AT88" s="78"/>
      <c r="AU88" s="78"/>
      <c r="AV88" s="326">
        <f t="shared" si="35"/>
        <v>650</v>
      </c>
      <c r="AW88" s="326"/>
      <c r="AX88" s="326"/>
      <c r="AY88" s="327">
        <f>(AV88-AS88)/AS88</f>
        <v>0.18181818181818182</v>
      </c>
      <c r="AZ88" s="327"/>
      <c r="BA88" s="327"/>
      <c r="BB88" s="157" t="s">
        <v>797</v>
      </c>
      <c r="BC88" s="197"/>
      <c r="BD88" s="174" t="e">
        <f>COUNTIFS('[1]Thành Phố - HĐCN (2)'!J80:$J$1571,'[1]Bảng tổng ODT'!I87,'[1]Thành Phố - HĐCN (2)'!I80:$I$1571,"Đất ở tại đô thị")</f>
        <v>#VALUE!</v>
      </c>
      <c r="BE88" s="93" t="e">
        <f>COUNTIFS('[1]Thành Phố - HĐCN (2)'!J78:J1646,H88,'[1]Thành Phố - HĐCN (2)'!I78:I1646,"Đất ở tại đô thị",'[1]Thành Phố - HĐCN (2)'!M78:M1646,"&gt;"&amp;O88*0.9*1000,'[1]Thành Phố - HĐCN (2)'!M78:M1646,"&lt;"&amp;O88*1.2*1000)</f>
        <v>#VALUE!</v>
      </c>
      <c r="BF88" s="174" t="e">
        <f t="shared" si="39"/>
        <v>#VALUE!</v>
      </c>
      <c r="BG88" s="328">
        <f t="shared" si="38"/>
        <v>1</v>
      </c>
      <c r="BH88" s="329"/>
      <c r="BI88" s="292"/>
      <c r="BJ88" s="292"/>
    </row>
    <row r="89" spans="1:62" ht="31.5">
      <c r="A89" s="623">
        <f>COUNT($O$12:O89)</f>
        <v>76</v>
      </c>
      <c r="B89" s="125"/>
      <c r="C89" s="125"/>
      <c r="D89" s="125"/>
      <c r="E89" s="277" t="s">
        <v>898</v>
      </c>
      <c r="F89" s="277" t="s">
        <v>431</v>
      </c>
      <c r="G89" s="275" t="s">
        <v>886</v>
      </c>
      <c r="H89" s="280" t="str">
        <f t="shared" si="23"/>
        <v>Phố Trương Hán Siêu (từ Tiếp giáp phố Nguyễn Văn Trỗi đến Tiếp giáp Phố Trần Bình Trọng)</v>
      </c>
      <c r="I89" s="79">
        <v>1100</v>
      </c>
      <c r="J89" s="103"/>
      <c r="K89" s="103"/>
      <c r="L89" s="103"/>
      <c r="M89" s="103"/>
      <c r="N89" s="103"/>
      <c r="O89" s="321">
        <f t="shared" si="31"/>
        <v>1300</v>
      </c>
      <c r="P89" s="321"/>
      <c r="Q89" s="321"/>
      <c r="R89" s="321"/>
      <c r="S89" s="321"/>
      <c r="T89" s="321"/>
      <c r="U89" s="322">
        <f t="shared" si="32"/>
        <v>0.18181818181818182</v>
      </c>
      <c r="V89" s="322"/>
      <c r="W89" s="322"/>
      <c r="X89" s="323">
        <v>1.1499999999999999</v>
      </c>
      <c r="Y89" s="323"/>
      <c r="Z89" s="323"/>
      <c r="AA89" s="323"/>
      <c r="AB89" s="323"/>
      <c r="AC89" s="323"/>
      <c r="AD89" s="324">
        <f t="shared" si="33"/>
        <v>1.1830049999999999</v>
      </c>
      <c r="AE89" s="323"/>
      <c r="AF89" s="323"/>
      <c r="AG89" s="78">
        <v>770</v>
      </c>
      <c r="AH89" s="78"/>
      <c r="AI89" s="78"/>
      <c r="AJ89" s="325">
        <f>ROUND(AG89/I89*O89,-1)</f>
        <v>910</v>
      </c>
      <c r="AK89" s="331"/>
      <c r="AL89" s="331"/>
      <c r="AM89" s="331"/>
      <c r="AN89" s="331"/>
      <c r="AO89" s="331"/>
      <c r="AP89" s="322"/>
      <c r="AQ89" s="322"/>
      <c r="AR89" s="322"/>
      <c r="AS89" s="78">
        <v>550</v>
      </c>
      <c r="AT89" s="78"/>
      <c r="AU89" s="78"/>
      <c r="AV89" s="326">
        <f t="shared" si="35"/>
        <v>650</v>
      </c>
      <c r="AW89" s="326"/>
      <c r="AX89" s="326"/>
      <c r="AY89" s="327"/>
      <c r="AZ89" s="327"/>
      <c r="BA89" s="327"/>
      <c r="BB89" s="157" t="s">
        <v>797</v>
      </c>
      <c r="BC89" s="197"/>
      <c r="BD89" s="174" t="e">
        <f>COUNTIFS('[1]Thành Phố - HĐCN (2)'!J81:$J$1571,'[1]Bảng tổng ODT'!I88,'[1]Thành Phố - HĐCN (2)'!I81:$I$1571,"Đất ở tại đô thị")</f>
        <v>#VALUE!</v>
      </c>
      <c r="BE89" s="93" t="e">
        <f>COUNTIFS('[1]Thành Phố - HĐCN (2)'!J79:J1647,H89,'[1]Thành Phố - HĐCN (2)'!I79:I1647,"Đất ở tại đô thị",'[1]Thành Phố - HĐCN (2)'!M79:M1647,"&gt;"&amp;O89*0.9*1000,'[1]Thành Phố - HĐCN (2)'!M79:M1647,"&lt;"&amp;O89*1.2*1000)</f>
        <v>#VALUE!</v>
      </c>
      <c r="BF89" s="174" t="e">
        <f t="shared" si="39"/>
        <v>#VALUE!</v>
      </c>
      <c r="BG89" s="328">
        <f t="shared" si="38"/>
        <v>1</v>
      </c>
      <c r="BH89" s="329"/>
      <c r="BI89" s="292"/>
      <c r="BJ89" s="292"/>
    </row>
    <row r="90" spans="1:62" ht="47.25">
      <c r="A90" s="623">
        <f>COUNT($O$12:O90)</f>
        <v>77</v>
      </c>
      <c r="B90" s="275" t="s">
        <v>435</v>
      </c>
      <c r="C90" s="275" t="s">
        <v>436</v>
      </c>
      <c r="D90" s="275" t="s">
        <v>437</v>
      </c>
      <c r="E90" s="333" t="s">
        <v>435</v>
      </c>
      <c r="F90" s="333" t="s">
        <v>438</v>
      </c>
      <c r="G90" s="333" t="s">
        <v>437</v>
      </c>
      <c r="H90" s="280" t="str">
        <f t="shared" si="23"/>
        <v>Đường Phạm Ngọc Thạch (từ Tiếp giáp phố Phùng Hưng đến Tiếp giáp phố Đặng Văn Ngữ)</v>
      </c>
      <c r="I90" s="79">
        <v>2000</v>
      </c>
      <c r="J90" s="78">
        <v>730</v>
      </c>
      <c r="K90" s="78">
        <v>450</v>
      </c>
      <c r="L90" s="78"/>
      <c r="M90" s="78"/>
      <c r="N90" s="78"/>
      <c r="O90" s="321">
        <f t="shared" si="31"/>
        <v>2600</v>
      </c>
      <c r="P90" s="321">
        <f>ROUND(J90*AE90,-1)</f>
        <v>860</v>
      </c>
      <c r="Q90" s="321">
        <f>ROUND(K90*AF90,-1)</f>
        <v>510</v>
      </c>
      <c r="R90" s="321"/>
      <c r="S90" s="321"/>
      <c r="T90" s="321"/>
      <c r="U90" s="322">
        <f t="shared" si="32"/>
        <v>0.3</v>
      </c>
      <c r="V90" s="322">
        <f>(P90-J90)/J90</f>
        <v>0.17808219178082191</v>
      </c>
      <c r="W90" s="322">
        <f>(Q90-K90)/K90</f>
        <v>0.13333333333333333</v>
      </c>
      <c r="X90" s="323">
        <v>1.25</v>
      </c>
      <c r="Y90" s="323">
        <v>1.1499999999999999</v>
      </c>
      <c r="Z90" s="323">
        <v>1.1000000000000001</v>
      </c>
      <c r="AA90" s="323"/>
      <c r="AB90" s="323"/>
      <c r="AC90" s="323"/>
      <c r="AD90" s="324">
        <f t="shared" si="33"/>
        <v>1.2858749999999999</v>
      </c>
      <c r="AE90" s="323">
        <f>Y90*(1+2.87%)</f>
        <v>1.1830049999999999</v>
      </c>
      <c r="AF90" s="323">
        <f>Z90*(1+2.87%)</f>
        <v>1.13157</v>
      </c>
      <c r="AG90" s="79">
        <v>1400</v>
      </c>
      <c r="AH90" s="78">
        <v>510</v>
      </c>
      <c r="AI90" s="78">
        <v>320</v>
      </c>
      <c r="AJ90" s="325">
        <f>ROUND(AG90/I90*O90,-2)</f>
        <v>1800</v>
      </c>
      <c r="AK90" s="321">
        <f>ROUND(AH90/J90*P90,-1)</f>
        <v>600</v>
      </c>
      <c r="AL90" s="325">
        <f>ROUND(AI90/K90*Q90,-1)</f>
        <v>360</v>
      </c>
      <c r="AM90" s="325"/>
      <c r="AN90" s="325"/>
      <c r="AO90" s="325"/>
      <c r="AP90" s="322">
        <f t="shared" ref="AP90:AP100" si="40">(AJ90-AG90)/AG90</f>
        <v>0.2857142857142857</v>
      </c>
      <c r="AQ90" s="322">
        <f>(AK90-AH90)/AH90</f>
        <v>0.17647058823529413</v>
      </c>
      <c r="AR90" s="322">
        <f>(AL90-AI90)/AI90</f>
        <v>0.125</v>
      </c>
      <c r="AS90" s="79">
        <v>1000</v>
      </c>
      <c r="AT90" s="78">
        <v>370</v>
      </c>
      <c r="AU90" s="78">
        <v>230</v>
      </c>
      <c r="AV90" s="326">
        <f t="shared" si="35"/>
        <v>1300</v>
      </c>
      <c r="AW90" s="326">
        <f>ROUND(AT90/J90*P90,-1)</f>
        <v>440</v>
      </c>
      <c r="AX90" s="326">
        <f>ROUND(AU90/K90*Q90,-1)</f>
        <v>260</v>
      </c>
      <c r="AY90" s="327">
        <f>(AV90-AS90)/AS90</f>
        <v>0.3</v>
      </c>
      <c r="AZ90" s="327">
        <f>(AW90-AT90)/AT90</f>
        <v>0.1891891891891892</v>
      </c>
      <c r="BA90" s="327">
        <f>(AX90-AU90)/AU90</f>
        <v>0.13043478260869565</v>
      </c>
      <c r="BB90" s="157" t="s">
        <v>797</v>
      </c>
      <c r="BC90" s="197"/>
      <c r="BD90" s="174" t="e">
        <f>COUNTIFS('[1]Thành Phố - HĐCN (2)'!J82:$J$1571,'[1]Bảng tổng ODT'!I89,'[1]Thành Phố - HĐCN (2)'!I82:$I$1571,"Đất ở tại đô thị")</f>
        <v>#VALUE!</v>
      </c>
      <c r="BE90" s="93" t="e">
        <f>COUNTIFS('[1]Thành Phố - HĐCN (2)'!J80:J1648,H90,'[1]Thành Phố - HĐCN (2)'!I80:I1648,"Đất ở tại đô thị",'[1]Thành Phố - HĐCN (2)'!M80:M1648,"&gt;"&amp;O90*0.9*1000,'[1]Thành Phố - HĐCN (2)'!M80:M1648,"&lt;"&amp;O90*1.2*1000)</f>
        <v>#VALUE!</v>
      </c>
      <c r="BF90" s="174" t="e">
        <f t="shared" si="39"/>
        <v>#VALUE!</v>
      </c>
      <c r="BG90" s="328">
        <f t="shared" si="38"/>
        <v>3</v>
      </c>
      <c r="BH90" s="329"/>
      <c r="BI90" s="292"/>
      <c r="BJ90" s="292"/>
    </row>
    <row r="91" spans="1:62" ht="31.5">
      <c r="A91" s="623">
        <f>COUNT($O$12:O91)</f>
        <v>78</v>
      </c>
      <c r="B91" s="125"/>
      <c r="C91" s="125"/>
      <c r="D91" s="125"/>
      <c r="E91" s="275" t="s">
        <v>899</v>
      </c>
      <c r="F91" s="275" t="s">
        <v>440</v>
      </c>
      <c r="G91" s="275" t="s">
        <v>436</v>
      </c>
      <c r="H91" s="280" t="str">
        <f t="shared" si="23"/>
        <v>Phố Lý Tự Trọng (13,5m) (từ Tiếp giáp đường 30-4 đến Tiếp giáp phố Trần Đại Nghĩa (20,5m))</v>
      </c>
      <c r="I91" s="79">
        <v>1500</v>
      </c>
      <c r="J91" s="103"/>
      <c r="K91" s="103"/>
      <c r="L91" s="103"/>
      <c r="M91" s="103"/>
      <c r="N91" s="103"/>
      <c r="O91" s="321">
        <f t="shared" si="31"/>
        <v>1900</v>
      </c>
      <c r="P91" s="321"/>
      <c r="Q91" s="321"/>
      <c r="R91" s="321"/>
      <c r="S91" s="321"/>
      <c r="T91" s="321"/>
      <c r="U91" s="322">
        <f t="shared" si="32"/>
        <v>0.26666666666666666</v>
      </c>
      <c r="V91" s="322"/>
      <c r="W91" s="322"/>
      <c r="X91" s="323">
        <v>1.2</v>
      </c>
      <c r="Y91" s="323"/>
      <c r="Z91" s="323"/>
      <c r="AA91" s="323"/>
      <c r="AB91" s="323"/>
      <c r="AC91" s="323"/>
      <c r="AD91" s="324">
        <f t="shared" si="33"/>
        <v>1.23444</v>
      </c>
      <c r="AE91" s="323"/>
      <c r="AF91" s="323"/>
      <c r="AG91" s="79">
        <v>1100</v>
      </c>
      <c r="AH91" s="78"/>
      <c r="AI91" s="78"/>
      <c r="AJ91" s="325">
        <f>ROUND(AG91/I91*O91,-2)</f>
        <v>1400</v>
      </c>
      <c r="AK91" s="331"/>
      <c r="AL91" s="331"/>
      <c r="AM91" s="331"/>
      <c r="AN91" s="331"/>
      <c r="AO91" s="331"/>
      <c r="AP91" s="322">
        <f t="shared" si="40"/>
        <v>0.27272727272727271</v>
      </c>
      <c r="AQ91" s="322"/>
      <c r="AR91" s="322"/>
      <c r="AS91" s="78">
        <v>750</v>
      </c>
      <c r="AT91" s="78"/>
      <c r="AU91" s="78"/>
      <c r="AV91" s="326">
        <f t="shared" si="35"/>
        <v>950</v>
      </c>
      <c r="AW91" s="326"/>
      <c r="AX91" s="326"/>
      <c r="AY91" s="327">
        <f t="shared" ref="AY91:AY100" si="41">(AV91-AS91)/AS91</f>
        <v>0.26666666666666666</v>
      </c>
      <c r="AZ91" s="327"/>
      <c r="BA91" s="327"/>
      <c r="BB91" s="157" t="s">
        <v>797</v>
      </c>
      <c r="BC91" s="197"/>
      <c r="BD91" s="174" t="e">
        <f>COUNTIFS('[1]Thành Phố - HĐCN (2)'!J83:$J$1571,'[1]Bảng tổng ODT'!I90,'[1]Thành Phố - HĐCN (2)'!I83:$I$1571,"Đất ở tại đô thị")</f>
        <v>#VALUE!</v>
      </c>
      <c r="BE91" s="93" t="e">
        <f>COUNTIFS('[1]Thành Phố - HĐCN (2)'!J81:J1649,H91,'[1]Thành Phố - HĐCN (2)'!I81:I1649,"Đất ở tại đô thị",'[1]Thành Phố - HĐCN (2)'!M81:M1649,"&gt;"&amp;O91*0.9*1000,'[1]Thành Phố - HĐCN (2)'!M81:M1649,"&lt;"&amp;O91*1.2*1000)</f>
        <v>#VALUE!</v>
      </c>
      <c r="BF91" s="174" t="e">
        <f t="shared" si="39"/>
        <v>#VALUE!</v>
      </c>
      <c r="BG91" s="328">
        <f t="shared" si="38"/>
        <v>1</v>
      </c>
      <c r="BH91" s="329"/>
      <c r="BI91" s="292"/>
      <c r="BJ91" s="292"/>
    </row>
    <row r="92" spans="1:62" ht="31.5">
      <c r="A92" s="623">
        <f>COUNT($O$12:O92)</f>
        <v>79</v>
      </c>
      <c r="B92" s="140" t="s">
        <v>900</v>
      </c>
      <c r="C92" s="140" t="s">
        <v>901</v>
      </c>
      <c r="D92" s="140" t="s">
        <v>438</v>
      </c>
      <c r="E92" s="277" t="s">
        <v>534</v>
      </c>
      <c r="F92" s="277" t="s">
        <v>901</v>
      </c>
      <c r="G92" s="277" t="s">
        <v>438</v>
      </c>
      <c r="H92" s="280" t="str">
        <f t="shared" si="23"/>
        <v>Phố Lý Tự Trọng (từ Tiếp giáp phố Trần Đại Nghĩa đến Tiếp giáp phố Phùng Hưng)</v>
      </c>
      <c r="I92" s="79">
        <v>1100</v>
      </c>
      <c r="J92" s="103"/>
      <c r="K92" s="103"/>
      <c r="L92" s="103"/>
      <c r="M92" s="103"/>
      <c r="N92" s="103"/>
      <c r="O92" s="321">
        <f t="shared" si="31"/>
        <v>1300</v>
      </c>
      <c r="P92" s="321"/>
      <c r="Q92" s="321"/>
      <c r="R92" s="321"/>
      <c r="S92" s="321"/>
      <c r="T92" s="321"/>
      <c r="U92" s="322">
        <f t="shared" si="32"/>
        <v>0.18181818181818182</v>
      </c>
      <c r="V92" s="322"/>
      <c r="W92" s="322"/>
      <c r="X92" s="323">
        <v>1.1499999999999999</v>
      </c>
      <c r="Y92" s="323"/>
      <c r="Z92" s="323"/>
      <c r="AA92" s="323"/>
      <c r="AB92" s="323"/>
      <c r="AC92" s="323"/>
      <c r="AD92" s="324">
        <f t="shared" si="33"/>
        <v>1.1830049999999999</v>
      </c>
      <c r="AE92" s="323"/>
      <c r="AF92" s="323"/>
      <c r="AG92" s="78">
        <v>770</v>
      </c>
      <c r="AH92" s="78"/>
      <c r="AI92" s="78"/>
      <c r="AJ92" s="325">
        <f>ROUND(AG92/I92*O92,-1)</f>
        <v>910</v>
      </c>
      <c r="AK92" s="331"/>
      <c r="AL92" s="331"/>
      <c r="AM92" s="331"/>
      <c r="AN92" s="331"/>
      <c r="AO92" s="331"/>
      <c r="AP92" s="322">
        <f t="shared" si="40"/>
        <v>0.18181818181818182</v>
      </c>
      <c r="AQ92" s="322"/>
      <c r="AR92" s="322"/>
      <c r="AS92" s="78">
        <v>550</v>
      </c>
      <c r="AT92" s="78"/>
      <c r="AU92" s="78"/>
      <c r="AV92" s="326">
        <f t="shared" si="35"/>
        <v>650</v>
      </c>
      <c r="AW92" s="326"/>
      <c r="AX92" s="326"/>
      <c r="AY92" s="327">
        <f>(AV92-AS92)/AS92</f>
        <v>0.18181818181818182</v>
      </c>
      <c r="AZ92" s="327"/>
      <c r="BA92" s="327"/>
      <c r="BB92" s="157" t="s">
        <v>797</v>
      </c>
      <c r="BC92" s="197"/>
      <c r="BD92" s="174" t="e">
        <f>COUNTIFS('[1]Thành Phố - HĐCN (2)'!J88:$J$1571,'[1]Bảng tổng ODT'!I91,'[1]Thành Phố - HĐCN (2)'!I88:$I$1571,"Đất ở tại đô thị")</f>
        <v>#VALUE!</v>
      </c>
      <c r="BE92" s="93" t="e">
        <f>COUNTIFS('[1]Thành Phố - HĐCN (2)'!J86:J1654,H92,'[1]Thành Phố - HĐCN (2)'!I86:I1654,"Đất ở tại đô thị",'[1]Thành Phố - HĐCN (2)'!M86:M1654,"&gt;"&amp;O92*0.9*1000,'[1]Thành Phố - HĐCN (2)'!M86:M1654,"&lt;"&amp;O92*1.2*1000)</f>
        <v>#VALUE!</v>
      </c>
      <c r="BF92" s="174" t="e">
        <f>IF(27-BD92&gt;0,27-BD92,0)</f>
        <v>#VALUE!</v>
      </c>
      <c r="BG92" s="328">
        <f t="shared" si="38"/>
        <v>1</v>
      </c>
      <c r="BH92" s="329"/>
      <c r="BI92" s="292"/>
      <c r="BJ92" s="292"/>
    </row>
    <row r="93" spans="1:62" ht="31.5">
      <c r="A93" s="623">
        <f>COUNT($O$12:O93)</f>
        <v>80</v>
      </c>
      <c r="B93" s="125"/>
      <c r="C93" s="125"/>
      <c r="D93" s="125"/>
      <c r="E93" s="275" t="s">
        <v>902</v>
      </c>
      <c r="F93" s="275" t="s">
        <v>903</v>
      </c>
      <c r="G93" s="275" t="s">
        <v>438</v>
      </c>
      <c r="H93" s="280" t="str">
        <f t="shared" si="23"/>
        <v>Phố Triệu Quang Phục (1B-6) (từ Tiếp giáp phố Lý Tự Trọng (13,5m) đến Tiếp giáp phố Phùng Hưng)</v>
      </c>
      <c r="I93" s="79">
        <v>1500</v>
      </c>
      <c r="J93" s="103"/>
      <c r="K93" s="103"/>
      <c r="L93" s="103"/>
      <c r="M93" s="103"/>
      <c r="N93" s="103"/>
      <c r="O93" s="321">
        <f t="shared" si="31"/>
        <v>1900</v>
      </c>
      <c r="P93" s="321"/>
      <c r="Q93" s="321"/>
      <c r="R93" s="321"/>
      <c r="S93" s="321"/>
      <c r="T93" s="321"/>
      <c r="U93" s="322">
        <f t="shared" si="32"/>
        <v>0.26666666666666666</v>
      </c>
      <c r="V93" s="322"/>
      <c r="W93" s="322"/>
      <c r="X93" s="323">
        <v>1.2</v>
      </c>
      <c r="Y93" s="323"/>
      <c r="Z93" s="323"/>
      <c r="AA93" s="323"/>
      <c r="AB93" s="323"/>
      <c r="AC93" s="323"/>
      <c r="AD93" s="324">
        <f t="shared" si="33"/>
        <v>1.23444</v>
      </c>
      <c r="AE93" s="323"/>
      <c r="AF93" s="323"/>
      <c r="AG93" s="79">
        <v>1100</v>
      </c>
      <c r="AH93" s="78"/>
      <c r="AI93" s="78"/>
      <c r="AJ93" s="325">
        <f>ROUND(AG93/I93*O93,-2)</f>
        <v>1400</v>
      </c>
      <c r="AK93" s="331"/>
      <c r="AL93" s="331"/>
      <c r="AM93" s="331"/>
      <c r="AN93" s="331"/>
      <c r="AO93" s="331"/>
      <c r="AP93" s="322">
        <f t="shared" si="40"/>
        <v>0.27272727272727271</v>
      </c>
      <c r="AQ93" s="322"/>
      <c r="AR93" s="322"/>
      <c r="AS93" s="78">
        <v>750</v>
      </c>
      <c r="AT93" s="78"/>
      <c r="AU93" s="78"/>
      <c r="AV93" s="326">
        <f t="shared" si="35"/>
        <v>950</v>
      </c>
      <c r="AW93" s="326"/>
      <c r="AX93" s="326"/>
      <c r="AY93" s="327">
        <f t="shared" si="41"/>
        <v>0.26666666666666666</v>
      </c>
      <c r="AZ93" s="327"/>
      <c r="BA93" s="327"/>
      <c r="BB93" s="157" t="s">
        <v>797</v>
      </c>
      <c r="BC93" s="197"/>
      <c r="BD93" s="174" t="e">
        <f>COUNTIFS('[1]Thành Phố - HĐCN (2)'!J84:$J$1571,'[1]Bảng tổng ODT'!I92,'[1]Thành Phố - HĐCN (2)'!I84:$I$1571,"Đất ở tại đô thị")</f>
        <v>#VALUE!</v>
      </c>
      <c r="BE93" s="93" t="e">
        <f>COUNTIFS('[1]Thành Phố - HĐCN (2)'!J82:J1650,H93,'[1]Thành Phố - HĐCN (2)'!I82:I1650,"Đất ở tại đô thị",'[1]Thành Phố - HĐCN (2)'!M82:M1650,"&gt;"&amp;O93*0.9*1000,'[1]Thành Phố - HĐCN (2)'!M82:M1650,"&lt;"&amp;O93*1.2*1000)</f>
        <v>#VALUE!</v>
      </c>
      <c r="BF93" s="174" t="e">
        <f t="shared" si="39"/>
        <v>#VALUE!</v>
      </c>
      <c r="BG93" s="328">
        <f t="shared" si="38"/>
        <v>1</v>
      </c>
      <c r="BH93" s="329"/>
      <c r="BI93" s="292"/>
      <c r="BJ93" s="292"/>
    </row>
    <row r="94" spans="1:62" ht="27.75" customHeight="1">
      <c r="A94" s="623">
        <f>COUNT($O$12:O94)</f>
        <v>81</v>
      </c>
      <c r="B94" s="125"/>
      <c r="C94" s="125"/>
      <c r="D94" s="125"/>
      <c r="E94" s="275" t="s">
        <v>904</v>
      </c>
      <c r="F94" s="275" t="s">
        <v>903</v>
      </c>
      <c r="G94" s="275" t="s">
        <v>438</v>
      </c>
      <c r="H94" s="280" t="str">
        <f t="shared" si="23"/>
        <v>Phố Đặng Dung (1B-7) (từ Tiếp giáp phố Lý Tự Trọng (13,5m) đến Tiếp giáp phố Phùng Hưng)</v>
      </c>
      <c r="I94" s="79">
        <v>1100</v>
      </c>
      <c r="J94" s="103"/>
      <c r="K94" s="103"/>
      <c r="L94" s="103"/>
      <c r="M94" s="103"/>
      <c r="N94" s="103"/>
      <c r="O94" s="321">
        <f t="shared" si="31"/>
        <v>1300</v>
      </c>
      <c r="P94" s="321"/>
      <c r="Q94" s="321"/>
      <c r="R94" s="321"/>
      <c r="S94" s="321"/>
      <c r="T94" s="321"/>
      <c r="U94" s="322">
        <f t="shared" si="32"/>
        <v>0.18181818181818182</v>
      </c>
      <c r="V94" s="322"/>
      <c r="W94" s="322"/>
      <c r="X94" s="323">
        <v>1.1499999999999999</v>
      </c>
      <c r="Y94" s="323"/>
      <c r="Z94" s="323"/>
      <c r="AA94" s="323"/>
      <c r="AB94" s="323"/>
      <c r="AC94" s="323"/>
      <c r="AD94" s="324">
        <f t="shared" si="33"/>
        <v>1.1830049999999999</v>
      </c>
      <c r="AE94" s="323"/>
      <c r="AF94" s="323"/>
      <c r="AG94" s="78">
        <v>770</v>
      </c>
      <c r="AH94" s="78"/>
      <c r="AI94" s="78"/>
      <c r="AJ94" s="325">
        <f t="shared" ref="AJ94:AJ100" si="42">ROUND(AG94/I94*O94,-1)</f>
        <v>910</v>
      </c>
      <c r="AK94" s="331"/>
      <c r="AL94" s="331"/>
      <c r="AM94" s="331"/>
      <c r="AN94" s="331"/>
      <c r="AO94" s="331"/>
      <c r="AP94" s="322">
        <f t="shared" si="40"/>
        <v>0.18181818181818182</v>
      </c>
      <c r="AQ94" s="322"/>
      <c r="AR94" s="322"/>
      <c r="AS94" s="78">
        <v>550</v>
      </c>
      <c r="AT94" s="78"/>
      <c r="AU94" s="78"/>
      <c r="AV94" s="326">
        <f t="shared" si="35"/>
        <v>650</v>
      </c>
      <c r="AW94" s="326"/>
      <c r="AX94" s="326"/>
      <c r="AY94" s="327">
        <f t="shared" si="41"/>
        <v>0.18181818181818182</v>
      </c>
      <c r="AZ94" s="327"/>
      <c r="BA94" s="327"/>
      <c r="BB94" s="157" t="s">
        <v>797</v>
      </c>
      <c r="BC94" s="197"/>
      <c r="BD94" s="174" t="e">
        <f>COUNTIFS('[1]Thành Phố - HĐCN (2)'!J85:$J$1571,'[1]Bảng tổng ODT'!I93,'[1]Thành Phố - HĐCN (2)'!I85:$I$1571,"Đất ở tại đô thị")</f>
        <v>#VALUE!</v>
      </c>
      <c r="BE94" s="93" t="e">
        <f>COUNTIFS('[1]Thành Phố - HĐCN (2)'!J83:J1651,H94,'[1]Thành Phố - HĐCN (2)'!I83:I1651,"Đất ở tại đô thị",'[1]Thành Phố - HĐCN (2)'!M83:M1651,"&gt;"&amp;O94*0.9*1000,'[1]Thành Phố - HĐCN (2)'!M83:M1651,"&lt;"&amp;O94*1.2*1000)</f>
        <v>#VALUE!</v>
      </c>
      <c r="BF94" s="174" t="e">
        <f t="shared" si="39"/>
        <v>#VALUE!</v>
      </c>
      <c r="BG94" s="328">
        <f t="shared" si="38"/>
        <v>1</v>
      </c>
      <c r="BH94" s="329"/>
      <c r="BI94" s="292"/>
      <c r="BJ94" s="292"/>
    </row>
    <row r="95" spans="1:62" ht="31.5">
      <c r="A95" s="623">
        <f>COUNT($O$12:O95)</f>
        <v>82</v>
      </c>
      <c r="B95" s="125"/>
      <c r="C95" s="125"/>
      <c r="D95" s="125"/>
      <c r="E95" s="275" t="s">
        <v>905</v>
      </c>
      <c r="F95" s="275" t="s">
        <v>903</v>
      </c>
      <c r="G95" s="275" t="s">
        <v>438</v>
      </c>
      <c r="H95" s="280" t="str">
        <f t="shared" si="23"/>
        <v>Phố Nguyễn Trung Trực (1B-8) (từ Tiếp giáp phố Lý Tự Trọng (13,5m) đến Tiếp giáp phố Phùng Hưng)</v>
      </c>
      <c r="I95" s="79">
        <v>1100</v>
      </c>
      <c r="J95" s="103"/>
      <c r="K95" s="103"/>
      <c r="L95" s="103"/>
      <c r="M95" s="103"/>
      <c r="N95" s="103"/>
      <c r="O95" s="321">
        <f t="shared" si="31"/>
        <v>1300</v>
      </c>
      <c r="P95" s="321"/>
      <c r="Q95" s="321"/>
      <c r="R95" s="321"/>
      <c r="S95" s="321"/>
      <c r="T95" s="321"/>
      <c r="U95" s="322">
        <f t="shared" si="32"/>
        <v>0.18181818181818182</v>
      </c>
      <c r="V95" s="322"/>
      <c r="W95" s="322"/>
      <c r="X95" s="323">
        <v>1.1499999999999999</v>
      </c>
      <c r="Y95" s="323"/>
      <c r="Z95" s="323"/>
      <c r="AA95" s="323"/>
      <c r="AB95" s="323"/>
      <c r="AC95" s="323"/>
      <c r="AD95" s="324">
        <f t="shared" si="33"/>
        <v>1.1830049999999999</v>
      </c>
      <c r="AE95" s="323"/>
      <c r="AF95" s="323"/>
      <c r="AG95" s="78">
        <v>770</v>
      </c>
      <c r="AH95" s="78"/>
      <c r="AI95" s="78"/>
      <c r="AJ95" s="325">
        <f t="shared" si="42"/>
        <v>910</v>
      </c>
      <c r="AK95" s="331"/>
      <c r="AL95" s="331"/>
      <c r="AM95" s="331"/>
      <c r="AN95" s="331"/>
      <c r="AO95" s="331"/>
      <c r="AP95" s="322">
        <f t="shared" si="40"/>
        <v>0.18181818181818182</v>
      </c>
      <c r="AQ95" s="322"/>
      <c r="AR95" s="322"/>
      <c r="AS95" s="78">
        <v>550</v>
      </c>
      <c r="AT95" s="78"/>
      <c r="AU95" s="78"/>
      <c r="AV95" s="326">
        <f t="shared" si="35"/>
        <v>650</v>
      </c>
      <c r="AW95" s="326"/>
      <c r="AX95" s="326"/>
      <c r="AY95" s="327">
        <f t="shared" si="41"/>
        <v>0.18181818181818182</v>
      </c>
      <c r="AZ95" s="327"/>
      <c r="BA95" s="327"/>
      <c r="BB95" s="157" t="s">
        <v>797</v>
      </c>
      <c r="BC95" s="197"/>
      <c r="BD95" s="174" t="e">
        <f>COUNTIFS('[1]Thành Phố - HĐCN (2)'!J86:$J$1571,'[1]Bảng tổng ODT'!I94,'[1]Thành Phố - HĐCN (2)'!I86:$I$1571,"Đất ở tại đô thị")</f>
        <v>#VALUE!</v>
      </c>
      <c r="BE95" s="93" t="e">
        <f>COUNTIFS('[1]Thành Phố - HĐCN (2)'!J84:J1652,H95,'[1]Thành Phố - HĐCN (2)'!I84:I1652,"Đất ở tại đô thị",'[1]Thành Phố - HĐCN (2)'!M84:M1652,"&gt;"&amp;O95*0.9*1000,'[1]Thành Phố - HĐCN (2)'!M84:M1652,"&lt;"&amp;O95*1.2*1000)</f>
        <v>#VALUE!</v>
      </c>
      <c r="BF95" s="174" t="e">
        <f t="shared" si="39"/>
        <v>#VALUE!</v>
      </c>
      <c r="BG95" s="328">
        <f t="shared" si="38"/>
        <v>1</v>
      </c>
      <c r="BH95" s="329"/>
      <c r="BI95" s="292"/>
      <c r="BJ95" s="292"/>
    </row>
    <row r="96" spans="1:62" ht="27.75" customHeight="1">
      <c r="A96" s="623">
        <f>COUNT($O$12:O96)</f>
        <v>83</v>
      </c>
      <c r="B96" s="125"/>
      <c r="C96" s="125"/>
      <c r="D96" s="125"/>
      <c r="E96" s="275" t="s">
        <v>906</v>
      </c>
      <c r="F96" s="275" t="s">
        <v>907</v>
      </c>
      <c r="G96" s="275" t="s">
        <v>438</v>
      </c>
      <c r="H96" s="280" t="str">
        <f t="shared" si="23"/>
        <v>Đường 1B-9 (13,5m) (từ Tiếp giáp phố Trần Đại Nghĩa (20,5) đến Tiếp giáp phố Phùng Hưng)</v>
      </c>
      <c r="I96" s="79">
        <v>1100</v>
      </c>
      <c r="J96" s="103"/>
      <c r="K96" s="103"/>
      <c r="L96" s="103"/>
      <c r="M96" s="103"/>
      <c r="N96" s="103"/>
      <c r="O96" s="321">
        <f t="shared" si="31"/>
        <v>1300</v>
      </c>
      <c r="P96" s="335"/>
      <c r="Q96" s="335"/>
      <c r="R96" s="335"/>
      <c r="S96" s="335"/>
      <c r="T96" s="335"/>
      <c r="U96" s="323">
        <f t="shared" si="32"/>
        <v>0.18181818181818182</v>
      </c>
      <c r="V96" s="323"/>
      <c r="W96" s="323"/>
      <c r="X96" s="323">
        <v>1.1499999999999999</v>
      </c>
      <c r="Y96" s="323"/>
      <c r="Z96" s="323"/>
      <c r="AA96" s="323"/>
      <c r="AB96" s="323"/>
      <c r="AC96" s="323"/>
      <c r="AD96" s="324">
        <f t="shared" si="33"/>
        <v>1.1830049999999999</v>
      </c>
      <c r="AE96" s="323"/>
      <c r="AF96" s="323"/>
      <c r="AG96" s="78">
        <v>770</v>
      </c>
      <c r="AH96" s="78"/>
      <c r="AI96" s="78"/>
      <c r="AJ96" s="325">
        <f t="shared" si="42"/>
        <v>910</v>
      </c>
      <c r="AK96" s="331"/>
      <c r="AL96" s="331"/>
      <c r="AM96" s="331"/>
      <c r="AN96" s="331"/>
      <c r="AO96" s="331"/>
      <c r="AP96" s="322">
        <f t="shared" si="40"/>
        <v>0.18181818181818182</v>
      </c>
      <c r="AQ96" s="322"/>
      <c r="AR96" s="322"/>
      <c r="AS96" s="78">
        <v>550</v>
      </c>
      <c r="AT96" s="78"/>
      <c r="AU96" s="78"/>
      <c r="AV96" s="326">
        <f t="shared" si="35"/>
        <v>650</v>
      </c>
      <c r="AW96" s="326"/>
      <c r="AX96" s="326"/>
      <c r="AY96" s="327">
        <f t="shared" si="41"/>
        <v>0.18181818181818182</v>
      </c>
      <c r="AZ96" s="327"/>
      <c r="BA96" s="327"/>
      <c r="BB96" s="157" t="s">
        <v>797</v>
      </c>
      <c r="BC96" s="197"/>
      <c r="BD96" s="174" t="e">
        <f>COUNTIFS('[1]Thành Phố - HĐCN (2)'!J87:$J$1571,'[1]Bảng tổng ODT'!I95,'[1]Thành Phố - HĐCN (2)'!I87:$I$1571,"Đất ở tại đô thị")</f>
        <v>#VALUE!</v>
      </c>
      <c r="BE96" s="93" t="e">
        <f>COUNTIFS('[1]Thành Phố - HĐCN (2)'!J85:J1653,H96,'[1]Thành Phố - HĐCN (2)'!I85:I1653,"Đất ở tại đô thị",'[1]Thành Phố - HĐCN (2)'!M85:M1653,"&gt;"&amp;O96*0.9*1000,'[1]Thành Phố - HĐCN (2)'!M85:M1653,"&lt;"&amp;O96*1.2*1000)</f>
        <v>#VALUE!</v>
      </c>
      <c r="BF96" s="174" t="e">
        <f t="shared" si="39"/>
        <v>#VALUE!</v>
      </c>
      <c r="BG96" s="328">
        <f t="shared" si="38"/>
        <v>1</v>
      </c>
      <c r="BH96" s="329"/>
      <c r="BI96" s="292"/>
      <c r="BJ96" s="292"/>
    </row>
    <row r="97" spans="1:62" ht="27.75" customHeight="1">
      <c r="A97" s="623">
        <f>COUNT($O$12:O97)</f>
        <v>84</v>
      </c>
      <c r="B97" s="339" t="s">
        <v>535</v>
      </c>
      <c r="C97" s="339" t="s">
        <v>430</v>
      </c>
      <c r="D97" s="339" t="s">
        <v>564</v>
      </c>
      <c r="E97" s="339" t="s">
        <v>535</v>
      </c>
      <c r="F97" s="339" t="s">
        <v>430</v>
      </c>
      <c r="G97" s="339" t="s">
        <v>536</v>
      </c>
      <c r="H97" s="280" t="str">
        <f t="shared" si="23"/>
        <v>Đường đi Đông Pao (từ Tiếp giáp đường Phạm Ngọc Thạch đến Hết địa phận phường Tân Phong)</v>
      </c>
      <c r="I97" s="78">
        <v>900</v>
      </c>
      <c r="J97" s="78">
        <v>450</v>
      </c>
      <c r="K97" s="78">
        <v>260</v>
      </c>
      <c r="L97" s="78"/>
      <c r="M97" s="78"/>
      <c r="N97" s="78"/>
      <c r="O97" s="321">
        <f t="shared" si="31"/>
        <v>1100</v>
      </c>
      <c r="P97" s="321">
        <f>ROUND(J97*AE97,-1)</f>
        <v>490</v>
      </c>
      <c r="Q97" s="321">
        <f>ROUND(K97*AF97,-1)</f>
        <v>280</v>
      </c>
      <c r="R97" s="321"/>
      <c r="S97" s="321"/>
      <c r="T97" s="321"/>
      <c r="U97" s="322">
        <f t="shared" si="32"/>
        <v>0.22222222222222221</v>
      </c>
      <c r="V97" s="322">
        <f>(P97-J97)/J97</f>
        <v>8.8888888888888892E-2</v>
      </c>
      <c r="W97" s="322">
        <f>(Q97-K97)/K97</f>
        <v>7.6923076923076927E-2</v>
      </c>
      <c r="X97" s="323">
        <v>1.1499999999999999</v>
      </c>
      <c r="Y97" s="323">
        <v>1.05</v>
      </c>
      <c r="Z97" s="323">
        <v>1.05</v>
      </c>
      <c r="AA97" s="323"/>
      <c r="AB97" s="323"/>
      <c r="AC97" s="323"/>
      <c r="AD97" s="324">
        <f t="shared" si="33"/>
        <v>1.1830049999999999</v>
      </c>
      <c r="AE97" s="323">
        <f>Y97*(1+2.87%)</f>
        <v>1.0801350000000001</v>
      </c>
      <c r="AF97" s="323">
        <f>Z97*(1+2.87%)</f>
        <v>1.0801350000000001</v>
      </c>
      <c r="AG97" s="78">
        <v>630</v>
      </c>
      <c r="AH97" s="78">
        <v>320</v>
      </c>
      <c r="AI97" s="78">
        <v>180</v>
      </c>
      <c r="AJ97" s="325">
        <f t="shared" si="42"/>
        <v>770</v>
      </c>
      <c r="AK97" s="321">
        <f>ROUND(AH97/J97*P97,-1)</f>
        <v>350</v>
      </c>
      <c r="AL97" s="325">
        <f>ROUND(AI97/K97*Q97,-1)</f>
        <v>190</v>
      </c>
      <c r="AM97" s="325"/>
      <c r="AN97" s="325"/>
      <c r="AO97" s="325"/>
      <c r="AP97" s="322">
        <f t="shared" si="40"/>
        <v>0.22222222222222221</v>
      </c>
      <c r="AQ97" s="322">
        <f>(AK97-AH97)/AH97</f>
        <v>9.375E-2</v>
      </c>
      <c r="AR97" s="322">
        <f>(AL97-AI97)/AI97</f>
        <v>5.5555555555555552E-2</v>
      </c>
      <c r="AS97" s="78">
        <v>450</v>
      </c>
      <c r="AT97" s="78">
        <v>230</v>
      </c>
      <c r="AU97" s="78">
        <v>130</v>
      </c>
      <c r="AV97" s="326">
        <f t="shared" si="35"/>
        <v>550</v>
      </c>
      <c r="AW97" s="326">
        <f>ROUND(AT97/J97*P97,-1)</f>
        <v>250</v>
      </c>
      <c r="AX97" s="326">
        <f>ROUND(AU97/K97*Q97,-1)</f>
        <v>140</v>
      </c>
      <c r="AY97" s="327">
        <f t="shared" si="41"/>
        <v>0.22222222222222221</v>
      </c>
      <c r="AZ97" s="327">
        <f>(AW97-AT97)/AT97</f>
        <v>8.6956521739130432E-2</v>
      </c>
      <c r="BA97" s="327">
        <f>(AX97-AU97)/AU97</f>
        <v>7.6923076923076927E-2</v>
      </c>
      <c r="BB97" s="157" t="s">
        <v>797</v>
      </c>
      <c r="BC97" s="197"/>
      <c r="BD97" s="174" t="e">
        <f>COUNTIFS('[1]Thành Phố - HĐCN (2)'!J89:$J$1571,'[1]Bảng tổng ODT'!I96,'[1]Thành Phố - HĐCN (2)'!I89:$I$1571,"Đất ở tại đô thị")</f>
        <v>#VALUE!</v>
      </c>
      <c r="BE97" s="93" t="e">
        <f>COUNTIFS('[1]Thành Phố - HĐCN (2)'!J87:J1655,H97,'[1]Thành Phố - HĐCN (2)'!I87:I1655,"Đất ở tại đô thị",'[1]Thành Phố - HĐCN (2)'!M87:M1655,"&gt;"&amp;O97*0.9*1000,'[1]Thành Phố - HĐCN (2)'!M87:M1655,"&lt;"&amp;O97*1.2*1000)</f>
        <v>#VALUE!</v>
      </c>
      <c r="BF97" s="174" t="e">
        <f t="shared" si="39"/>
        <v>#VALUE!</v>
      </c>
      <c r="BG97" s="328">
        <f t="shared" si="38"/>
        <v>3</v>
      </c>
      <c r="BH97" s="329"/>
      <c r="BI97" s="292"/>
      <c r="BJ97" s="292"/>
    </row>
    <row r="98" spans="1:62" ht="27.75" customHeight="1">
      <c r="A98" s="623">
        <f>COUNT($O$12:O98)</f>
        <v>85</v>
      </c>
      <c r="B98" s="125"/>
      <c r="C98" s="125"/>
      <c r="D98" s="125"/>
      <c r="E98" s="277" t="s">
        <v>908</v>
      </c>
      <c r="F98" s="277" t="s">
        <v>909</v>
      </c>
      <c r="G98" s="277" t="s">
        <v>910</v>
      </c>
      <c r="H98" s="280" t="str">
        <f t="shared" si="23"/>
        <v>Phố Lương Định Của (từ Tiếp giáp phố Nguyễn Trung Trực đến Tiếp giáp đường 30/4)</v>
      </c>
      <c r="I98" s="79">
        <v>1100</v>
      </c>
      <c r="J98" s="103"/>
      <c r="K98" s="103"/>
      <c r="L98" s="103"/>
      <c r="M98" s="103"/>
      <c r="N98" s="103"/>
      <c r="O98" s="321">
        <f t="shared" si="31"/>
        <v>1300</v>
      </c>
      <c r="P98" s="321"/>
      <c r="Q98" s="321"/>
      <c r="R98" s="321"/>
      <c r="S98" s="321"/>
      <c r="T98" s="321"/>
      <c r="U98" s="322">
        <f t="shared" si="32"/>
        <v>0.18181818181818182</v>
      </c>
      <c r="V98" s="322"/>
      <c r="W98" s="322"/>
      <c r="X98" s="323">
        <v>1.1499999999999999</v>
      </c>
      <c r="Y98" s="323"/>
      <c r="Z98" s="323"/>
      <c r="AA98" s="323"/>
      <c r="AB98" s="323"/>
      <c r="AC98" s="323"/>
      <c r="AD98" s="324">
        <f t="shared" si="33"/>
        <v>1.1830049999999999</v>
      </c>
      <c r="AE98" s="323"/>
      <c r="AF98" s="323"/>
      <c r="AG98" s="78">
        <v>770</v>
      </c>
      <c r="AH98" s="78"/>
      <c r="AI98" s="78"/>
      <c r="AJ98" s="325">
        <f t="shared" si="42"/>
        <v>910</v>
      </c>
      <c r="AK98" s="331"/>
      <c r="AL98" s="331"/>
      <c r="AM98" s="331"/>
      <c r="AN98" s="331"/>
      <c r="AO98" s="331"/>
      <c r="AP98" s="322">
        <f t="shared" si="40"/>
        <v>0.18181818181818182</v>
      </c>
      <c r="AQ98" s="322"/>
      <c r="AR98" s="322"/>
      <c r="AS98" s="78">
        <v>550</v>
      </c>
      <c r="AT98" s="78"/>
      <c r="AU98" s="78"/>
      <c r="AV98" s="326">
        <f t="shared" si="35"/>
        <v>650</v>
      </c>
      <c r="AW98" s="326"/>
      <c r="AX98" s="326"/>
      <c r="AY98" s="327">
        <f t="shared" si="41"/>
        <v>0.18181818181818182</v>
      </c>
      <c r="AZ98" s="327"/>
      <c r="BA98" s="327"/>
      <c r="BB98" s="157" t="s">
        <v>797</v>
      </c>
      <c r="BC98" s="197"/>
      <c r="BD98" s="174" t="e">
        <f>COUNTIFS('[1]Thành Phố - HĐCN (2)'!J90:$J$1571,'[1]Bảng tổng ODT'!I97,'[1]Thành Phố - HĐCN (2)'!I90:$I$1571,"Đất ở tại đô thị")</f>
        <v>#VALUE!</v>
      </c>
      <c r="BE98" s="93" t="e">
        <f>COUNTIFS('[1]Thành Phố - HĐCN (2)'!J88:J1656,H98,'[1]Thành Phố - HĐCN (2)'!I88:I1656,"Đất ở tại đô thị",'[1]Thành Phố - HĐCN (2)'!M88:M1656,"&gt;"&amp;O98*0.9*1000,'[1]Thành Phố - HĐCN (2)'!M88:M1656,"&lt;"&amp;O98*1.2*1000)</f>
        <v>#VALUE!</v>
      </c>
      <c r="BF98" s="174" t="e">
        <f t="shared" si="39"/>
        <v>#VALUE!</v>
      </c>
      <c r="BG98" s="328">
        <f t="shared" si="38"/>
        <v>1</v>
      </c>
      <c r="BH98" s="329"/>
      <c r="BI98" s="292"/>
      <c r="BJ98" s="292"/>
    </row>
    <row r="99" spans="1:62" ht="63.75" thickBot="1">
      <c r="A99" s="623">
        <f>COUNT($O$12:O99)</f>
        <v>86</v>
      </c>
      <c r="B99" s="340" t="s">
        <v>439</v>
      </c>
      <c r="C99" s="340" t="s">
        <v>440</v>
      </c>
      <c r="D99" s="340" t="s">
        <v>441</v>
      </c>
      <c r="E99" s="333" t="s">
        <v>439</v>
      </c>
      <c r="F99" s="333" t="s">
        <v>440</v>
      </c>
      <c r="G99" s="341" t="s">
        <v>442</v>
      </c>
      <c r="H99" s="330" t="str">
        <f t="shared" si="23"/>
        <v>Phố Phùng Hưng (từ Tiếp giáp đường 30-4 đến Tiếp giáp với đường Phạm Ngọc Thạch)</v>
      </c>
      <c r="I99" s="79">
        <v>1100</v>
      </c>
      <c r="J99" s="103"/>
      <c r="K99" s="103"/>
      <c r="L99" s="103"/>
      <c r="M99" s="103"/>
      <c r="N99" s="103"/>
      <c r="O99" s="321">
        <f t="shared" si="31"/>
        <v>1300</v>
      </c>
      <c r="P99" s="337">
        <f>O99*50%</f>
        <v>650</v>
      </c>
      <c r="Q99" s="337">
        <f>O99*30%</f>
        <v>390</v>
      </c>
      <c r="R99" s="337"/>
      <c r="S99" s="337"/>
      <c r="T99" s="337"/>
      <c r="U99" s="322">
        <f t="shared" si="32"/>
        <v>0.18181818181818182</v>
      </c>
      <c r="V99" s="322"/>
      <c r="W99" s="322"/>
      <c r="X99" s="323">
        <v>1.1499999999999999</v>
      </c>
      <c r="Y99" s="323"/>
      <c r="Z99" s="323"/>
      <c r="AA99" s="323"/>
      <c r="AB99" s="323"/>
      <c r="AC99" s="323"/>
      <c r="AD99" s="324">
        <f t="shared" si="33"/>
        <v>1.1830049999999999</v>
      </c>
      <c r="AE99" s="323"/>
      <c r="AF99" s="323"/>
      <c r="AG99" s="78">
        <v>770</v>
      </c>
      <c r="AH99" s="78"/>
      <c r="AI99" s="78"/>
      <c r="AJ99" s="325">
        <f t="shared" si="42"/>
        <v>910</v>
      </c>
      <c r="AK99" s="331"/>
      <c r="AL99" s="331"/>
      <c r="AM99" s="331"/>
      <c r="AN99" s="331"/>
      <c r="AO99" s="331"/>
      <c r="AP99" s="322">
        <f t="shared" si="40"/>
        <v>0.18181818181818182</v>
      </c>
      <c r="AQ99" s="322"/>
      <c r="AR99" s="322"/>
      <c r="AS99" s="78">
        <v>550</v>
      </c>
      <c r="AT99" s="78"/>
      <c r="AU99" s="78"/>
      <c r="AV99" s="326">
        <f t="shared" si="35"/>
        <v>650</v>
      </c>
      <c r="AW99" s="326"/>
      <c r="AX99" s="326"/>
      <c r="AY99" s="327">
        <f t="shared" si="41"/>
        <v>0.18181818181818182</v>
      </c>
      <c r="AZ99" s="327"/>
      <c r="BA99" s="327"/>
      <c r="BB99" s="157" t="s">
        <v>797</v>
      </c>
      <c r="BC99" s="197"/>
      <c r="BD99" s="174" t="e">
        <f>COUNTIFS('[1]Thành Phố - HĐCN (2)'!J91:$J$1571,'[1]Bảng tổng ODT'!I98,'[1]Thành Phố - HĐCN (2)'!I91:$I$1571,"Đất ở tại đô thị")</f>
        <v>#VALUE!</v>
      </c>
      <c r="BE99" s="93" t="e">
        <f>COUNTIFS('[1]Thành Phố - HĐCN (2)'!J89:J1657,H99,'[1]Thành Phố - HĐCN (2)'!I89:I1657,"Đất ở tại đô thị",'[1]Thành Phố - HĐCN (2)'!M89:M1657,"&gt;"&amp;O99*0.9*1000,'[1]Thành Phố - HĐCN (2)'!M89:M1657,"&lt;"&amp;O99*1.2*1000)</f>
        <v>#VALUE!</v>
      </c>
      <c r="BF99" s="174" t="e">
        <f t="shared" si="39"/>
        <v>#VALUE!</v>
      </c>
      <c r="BG99" s="328">
        <f t="shared" si="38"/>
        <v>1</v>
      </c>
      <c r="BH99" s="329"/>
      <c r="BI99" s="292"/>
      <c r="BJ99" s="292"/>
    </row>
    <row r="100" spans="1:62" ht="47.25">
      <c r="A100" s="623">
        <f>COUNT($O$12:O100)</f>
        <v>87</v>
      </c>
      <c r="B100" s="125"/>
      <c r="C100" s="125"/>
      <c r="D100" s="125"/>
      <c r="E100" s="275" t="s">
        <v>911</v>
      </c>
      <c r="F100" s="275" t="s">
        <v>440</v>
      </c>
      <c r="G100" s="275" t="s">
        <v>912</v>
      </c>
      <c r="H100" s="280" t="str">
        <f t="shared" si="23"/>
        <v>Đường nhánh cạnh nhà nghỉ Hoa Ban (Giáp BCH QS tỉnh) (từ Tiếp giáp đường 30-4 đến Tiếp giáp trường tiểu học San Thàng)</v>
      </c>
      <c r="I100" s="78">
        <v>720</v>
      </c>
      <c r="J100" s="78">
        <v>360</v>
      </c>
      <c r="K100" s="78">
        <v>210</v>
      </c>
      <c r="L100" s="78"/>
      <c r="M100" s="78"/>
      <c r="N100" s="78"/>
      <c r="O100" s="321">
        <f t="shared" si="31"/>
        <v>900</v>
      </c>
      <c r="P100" s="321">
        <f>ROUND(J100*AE100,-1)</f>
        <v>390</v>
      </c>
      <c r="Q100" s="321">
        <f>ROUND(K100*AF100,-1)</f>
        <v>230</v>
      </c>
      <c r="R100" s="321"/>
      <c r="S100" s="321"/>
      <c r="T100" s="321"/>
      <c r="U100" s="322">
        <f t="shared" si="32"/>
        <v>0.25</v>
      </c>
      <c r="V100" s="322">
        <f>(P100-J100)/J100</f>
        <v>8.3333333333333329E-2</v>
      </c>
      <c r="W100" s="322">
        <f>(Q100-K100)/K100</f>
        <v>9.5238095238095233E-2</v>
      </c>
      <c r="X100" s="323">
        <v>1.1499999999999999</v>
      </c>
      <c r="Y100" s="323">
        <v>1.05</v>
      </c>
      <c r="Z100" s="323">
        <v>1.05</v>
      </c>
      <c r="AA100" s="323"/>
      <c r="AB100" s="323"/>
      <c r="AC100" s="323"/>
      <c r="AD100" s="324">
        <f t="shared" si="33"/>
        <v>1.1830049999999999</v>
      </c>
      <c r="AE100" s="323">
        <f>Y100*(1+2.87%)</f>
        <v>1.0801350000000001</v>
      </c>
      <c r="AF100" s="323">
        <f>Z100*(1+2.87%)</f>
        <v>1.0801350000000001</v>
      </c>
      <c r="AG100" s="78">
        <v>500</v>
      </c>
      <c r="AH100" s="78">
        <v>250</v>
      </c>
      <c r="AI100" s="78">
        <v>150</v>
      </c>
      <c r="AJ100" s="325">
        <f t="shared" si="42"/>
        <v>630</v>
      </c>
      <c r="AK100" s="321">
        <f>ROUND(AH100/J100*P100,-1)</f>
        <v>270</v>
      </c>
      <c r="AL100" s="325">
        <f>ROUND(AI100/K100*Q100,-1)</f>
        <v>160</v>
      </c>
      <c r="AM100" s="325"/>
      <c r="AN100" s="325"/>
      <c r="AO100" s="325"/>
      <c r="AP100" s="322">
        <f t="shared" si="40"/>
        <v>0.26</v>
      </c>
      <c r="AQ100" s="322">
        <f>(AK100-AH100)/AH100</f>
        <v>0.08</v>
      </c>
      <c r="AR100" s="322">
        <f>(AL100-AI100)/AI100</f>
        <v>6.6666666666666666E-2</v>
      </c>
      <c r="AS100" s="78">
        <v>360</v>
      </c>
      <c r="AT100" s="78">
        <v>180</v>
      </c>
      <c r="AU100" s="78">
        <v>110</v>
      </c>
      <c r="AV100" s="326">
        <f t="shared" si="35"/>
        <v>450</v>
      </c>
      <c r="AW100" s="326">
        <f>ROUND(AT100/J100*P100,-1)</f>
        <v>200</v>
      </c>
      <c r="AX100" s="326">
        <f>ROUND(AU100/K100*Q100,-1)</f>
        <v>120</v>
      </c>
      <c r="AY100" s="327">
        <f t="shared" si="41"/>
        <v>0.25</v>
      </c>
      <c r="AZ100" s="327">
        <f>(AW100-AT100)/AT100</f>
        <v>0.1111111111111111</v>
      </c>
      <c r="BA100" s="327">
        <f>(AX100-AU100)/AU100</f>
        <v>9.0909090909090912E-2</v>
      </c>
      <c r="BB100" s="157" t="s">
        <v>797</v>
      </c>
      <c r="BC100" s="197"/>
      <c r="BD100" s="174" t="e">
        <f>COUNTIFS('[1]Thành Phố - HĐCN (2)'!J92:$J$1571,'[1]Bảng tổng ODT'!I99,'[1]Thành Phố - HĐCN (2)'!I92:$I$1571,"Đất ở tại đô thị")</f>
        <v>#VALUE!</v>
      </c>
      <c r="BE100" s="93" t="e">
        <f>COUNTIFS('[1]Thành Phố - HĐCN (2)'!J90:J1658,H100,'[1]Thành Phố - HĐCN (2)'!I90:I1658,"Đất ở tại đô thị",'[1]Thành Phố - HĐCN (2)'!M90:M1658,"&gt;"&amp;O100*0.9*1000,'[1]Thành Phố - HĐCN (2)'!M90:M1658,"&lt;"&amp;O100*1.2*1000)</f>
        <v>#VALUE!</v>
      </c>
      <c r="BF100" s="174" t="e">
        <f t="shared" si="39"/>
        <v>#VALUE!</v>
      </c>
      <c r="BG100" s="328">
        <f t="shared" si="38"/>
        <v>3</v>
      </c>
      <c r="BH100" s="329"/>
      <c r="BI100" s="292"/>
      <c r="BJ100" s="292"/>
    </row>
    <row r="101" spans="1:62" ht="20.100000000000001" customHeight="1">
      <c r="A101" s="623"/>
      <c r="B101" s="137"/>
      <c r="C101" s="137"/>
      <c r="D101" s="137"/>
      <c r="E101" s="276" t="s">
        <v>913</v>
      </c>
      <c r="F101" s="315"/>
      <c r="G101" s="315"/>
      <c r="H101" s="241"/>
      <c r="I101" s="103"/>
      <c r="J101" s="103"/>
      <c r="K101" s="103"/>
      <c r="L101" s="103"/>
      <c r="M101" s="103"/>
      <c r="N101" s="103"/>
      <c r="O101" s="321"/>
      <c r="P101" s="335"/>
      <c r="Q101" s="335"/>
      <c r="R101" s="335"/>
      <c r="S101" s="335"/>
      <c r="T101" s="335"/>
      <c r="U101" s="323"/>
      <c r="V101" s="323"/>
      <c r="W101" s="323"/>
      <c r="X101" s="323"/>
      <c r="Y101" s="323"/>
      <c r="Z101" s="323"/>
      <c r="AA101" s="323"/>
      <c r="AB101" s="323"/>
      <c r="AC101" s="323"/>
      <c r="AD101" s="323"/>
      <c r="AE101" s="323"/>
      <c r="AF101" s="323"/>
      <c r="AG101" s="78"/>
      <c r="AH101" s="78"/>
      <c r="AI101" s="78"/>
      <c r="AJ101" s="79"/>
      <c r="AK101" s="79"/>
      <c r="AL101" s="79"/>
      <c r="AM101" s="79"/>
      <c r="AN101" s="79"/>
      <c r="AO101" s="79"/>
      <c r="AP101" s="323"/>
      <c r="AQ101" s="323"/>
      <c r="AR101" s="323"/>
      <c r="AS101" s="78"/>
      <c r="AT101" s="78"/>
      <c r="AU101" s="78"/>
      <c r="AV101" s="174"/>
      <c r="AW101" s="174"/>
      <c r="AX101" s="174"/>
      <c r="AY101" s="336"/>
      <c r="AZ101" s="336"/>
      <c r="BA101" s="336"/>
      <c r="BB101" s="157"/>
      <c r="BC101" s="197"/>
      <c r="BD101" s="174"/>
      <c r="BE101" s="93"/>
      <c r="BF101" s="174"/>
      <c r="BG101" s="328">
        <f t="shared" si="38"/>
        <v>0</v>
      </c>
      <c r="BH101" s="329" t="e">
        <f>O101-#REF!</f>
        <v>#REF!</v>
      </c>
      <c r="BI101" s="292"/>
      <c r="BJ101" s="292"/>
    </row>
    <row r="102" spans="1:62" ht="27.75" customHeight="1">
      <c r="A102" s="623">
        <f>COUNT($O$12:O102)</f>
        <v>88</v>
      </c>
      <c r="B102" s="125"/>
      <c r="C102" s="125"/>
      <c r="D102" s="125"/>
      <c r="E102" s="275" t="s">
        <v>914</v>
      </c>
      <c r="F102" s="275" t="s">
        <v>876</v>
      </c>
      <c r="G102" s="275" t="s">
        <v>915</v>
      </c>
      <c r="H102" s="280" t="str">
        <f>E102&amp;" (từ "&amp;F102&amp;" đến "&amp;G102&amp;")"</f>
        <v>Đường Hoàng Văn Thụ (từ Tiếp giáp phố Trần Đăng Ninh đến Tiếp giáp đường Trần Khát Chân)</v>
      </c>
      <c r="I102" s="79">
        <v>1500</v>
      </c>
      <c r="J102" s="103"/>
      <c r="K102" s="103"/>
      <c r="L102" s="103"/>
      <c r="M102" s="103"/>
      <c r="N102" s="103"/>
      <c r="O102" s="321">
        <f>ROUND(I102*AD102,-2)</f>
        <v>1900</v>
      </c>
      <c r="P102" s="321"/>
      <c r="Q102" s="321"/>
      <c r="R102" s="321"/>
      <c r="S102" s="321"/>
      <c r="T102" s="321"/>
      <c r="U102" s="322">
        <f>(O102-I102)/I102</f>
        <v>0.26666666666666666</v>
      </c>
      <c r="V102" s="322"/>
      <c r="W102" s="322"/>
      <c r="X102" s="323">
        <v>1.2</v>
      </c>
      <c r="Y102" s="323"/>
      <c r="Z102" s="323"/>
      <c r="AA102" s="323"/>
      <c r="AB102" s="323"/>
      <c r="AC102" s="323"/>
      <c r="AD102" s="324">
        <f>X102*(1+2.87%)</f>
        <v>1.23444</v>
      </c>
      <c r="AE102" s="323"/>
      <c r="AF102" s="323"/>
      <c r="AG102" s="79">
        <v>1100</v>
      </c>
      <c r="AH102" s="78"/>
      <c r="AI102" s="78"/>
      <c r="AJ102" s="325">
        <f>ROUND(AG102/I102*O102,-2)</f>
        <v>1400</v>
      </c>
      <c r="AK102" s="331"/>
      <c r="AL102" s="331"/>
      <c r="AM102" s="331"/>
      <c r="AN102" s="331"/>
      <c r="AO102" s="331"/>
      <c r="AP102" s="322">
        <f>(AJ102-AG102)/AG102</f>
        <v>0.27272727272727271</v>
      </c>
      <c r="AQ102" s="322"/>
      <c r="AR102" s="322"/>
      <c r="AS102" s="78">
        <v>750</v>
      </c>
      <c r="AT102" s="78"/>
      <c r="AU102" s="78"/>
      <c r="AV102" s="326">
        <f>ROUND(AS102/I102*O102,-1)</f>
        <v>950</v>
      </c>
      <c r="AW102" s="326"/>
      <c r="AX102" s="326"/>
      <c r="AY102" s="327">
        <f>(AV102-AS102)/AS102</f>
        <v>0.26666666666666666</v>
      </c>
      <c r="AZ102" s="327"/>
      <c r="BA102" s="327"/>
      <c r="BB102" s="157" t="s">
        <v>797</v>
      </c>
      <c r="BC102" s="197"/>
      <c r="BD102" s="174" t="e">
        <f>COUNTIFS('[1]Thành Phố - HĐCN (2)'!J94:$J$1571,'[1]Bảng tổng ODT'!I101,'[1]Thành Phố - HĐCN (2)'!I94:$I$1571,"Đất ở tại đô thị")</f>
        <v>#VALUE!</v>
      </c>
      <c r="BE102" s="93" t="e">
        <f>COUNTIFS('[1]Thành Phố - HĐCN (2)'!J92:J1660,H102,'[1]Thành Phố - HĐCN (2)'!I92:I1660,"Đất ở tại đô thị",'[1]Thành Phố - HĐCN (2)'!M92:M1660,"&gt;"&amp;O102*0.9*1000,'[1]Thành Phố - HĐCN (2)'!M92:M1660,"&lt;"&amp;O102*1.2*1000)</f>
        <v>#VALUE!</v>
      </c>
      <c r="BF102" s="174" t="e">
        <f t="shared" si="39"/>
        <v>#VALUE!</v>
      </c>
      <c r="BG102" s="328">
        <f t="shared" si="38"/>
        <v>1</v>
      </c>
      <c r="BH102" s="329"/>
      <c r="BI102" s="292"/>
      <c r="BJ102" s="292"/>
    </row>
    <row r="103" spans="1:62" ht="22.15" customHeight="1">
      <c r="A103" s="623"/>
      <c r="B103" s="137"/>
      <c r="C103" s="137"/>
      <c r="D103" s="137"/>
      <c r="E103" s="276" t="s">
        <v>916</v>
      </c>
      <c r="F103" s="315"/>
      <c r="G103" s="315"/>
      <c r="H103" s="241"/>
      <c r="I103" s="103"/>
      <c r="J103" s="103"/>
      <c r="K103" s="103"/>
      <c r="L103" s="103"/>
      <c r="M103" s="103"/>
      <c r="N103" s="103"/>
      <c r="O103" s="321"/>
      <c r="P103" s="335"/>
      <c r="Q103" s="335"/>
      <c r="R103" s="335"/>
      <c r="S103" s="335"/>
      <c r="T103" s="335"/>
      <c r="U103" s="323"/>
      <c r="V103" s="323"/>
      <c r="W103" s="323"/>
      <c r="X103" s="323"/>
      <c r="Y103" s="323"/>
      <c r="Z103" s="323"/>
      <c r="AA103" s="323"/>
      <c r="AB103" s="323"/>
      <c r="AC103" s="323"/>
      <c r="AD103" s="323"/>
      <c r="AE103" s="323"/>
      <c r="AF103" s="323"/>
      <c r="AG103" s="78"/>
      <c r="AH103" s="78"/>
      <c r="AI103" s="78"/>
      <c r="AJ103" s="79"/>
      <c r="AK103" s="79"/>
      <c r="AL103" s="79"/>
      <c r="AM103" s="79"/>
      <c r="AN103" s="79"/>
      <c r="AO103" s="79"/>
      <c r="AP103" s="323"/>
      <c r="AQ103" s="323"/>
      <c r="AR103" s="323"/>
      <c r="AS103" s="78"/>
      <c r="AT103" s="78"/>
      <c r="AU103" s="78"/>
      <c r="AV103" s="174"/>
      <c r="AW103" s="174"/>
      <c r="AX103" s="174"/>
      <c r="AY103" s="336"/>
      <c r="AZ103" s="336"/>
      <c r="BA103" s="336"/>
      <c r="BB103" s="157"/>
      <c r="BC103" s="197"/>
      <c r="BD103" s="174"/>
      <c r="BE103" s="93"/>
      <c r="BF103" s="174"/>
      <c r="BG103" s="328">
        <f t="shared" si="38"/>
        <v>0</v>
      </c>
      <c r="BH103" s="329" t="e">
        <f>O103-#REF!</f>
        <v>#REF!</v>
      </c>
      <c r="BI103" s="292"/>
      <c r="BJ103" s="292"/>
    </row>
    <row r="104" spans="1:62" ht="47.25">
      <c r="A104" s="623">
        <f>COUNT($O$12:O104)</f>
        <v>89</v>
      </c>
      <c r="B104" s="125"/>
      <c r="C104" s="125"/>
      <c r="D104" s="125"/>
      <c r="E104" s="275" t="s">
        <v>917</v>
      </c>
      <c r="F104" s="275" t="s">
        <v>529</v>
      </c>
      <c r="G104" s="275" t="s">
        <v>918</v>
      </c>
      <c r="H104" s="280" t="str">
        <f t="shared" ref="H104:H132" si="43">E104&amp;" (từ "&amp;F104&amp;" đến "&amp;G104&amp;")"</f>
        <v>Phố Mường Kim (từ Tiếp giáp Đại lộ Lê Lợi đến Tiếp giáp Phố Nguyễn Thị Minh Khai)</v>
      </c>
      <c r="I104" s="79">
        <v>1500</v>
      </c>
      <c r="J104" s="103"/>
      <c r="K104" s="103"/>
      <c r="L104" s="103"/>
      <c r="M104" s="103"/>
      <c r="N104" s="103"/>
      <c r="O104" s="321">
        <f t="shared" ref="O104:O120" si="44">ROUND(I104*AD104,-2)</f>
        <v>1900</v>
      </c>
      <c r="P104" s="321"/>
      <c r="Q104" s="321"/>
      <c r="R104" s="321"/>
      <c r="S104" s="321"/>
      <c r="T104" s="321"/>
      <c r="U104" s="322">
        <f t="shared" ref="U104:U120" si="45">(O104-I104)/I104</f>
        <v>0.26666666666666666</v>
      </c>
      <c r="V104" s="322"/>
      <c r="W104" s="322"/>
      <c r="X104" s="323">
        <v>1.2</v>
      </c>
      <c r="Y104" s="323"/>
      <c r="Z104" s="323"/>
      <c r="AA104" s="323"/>
      <c r="AB104" s="323"/>
      <c r="AC104" s="323"/>
      <c r="AD104" s="324">
        <f t="shared" ref="AD104:AD120" si="46">X104*(1+2.87%)</f>
        <v>1.23444</v>
      </c>
      <c r="AE104" s="323"/>
      <c r="AF104" s="323"/>
      <c r="AG104" s="79">
        <v>1100</v>
      </c>
      <c r="AH104" s="78"/>
      <c r="AI104" s="78"/>
      <c r="AJ104" s="325">
        <f t="shared" ref="AJ104:AJ118" si="47">ROUND(AG104/I104*O104,-2)</f>
        <v>1400</v>
      </c>
      <c r="AK104" s="331"/>
      <c r="AL104" s="331"/>
      <c r="AM104" s="331"/>
      <c r="AN104" s="331"/>
      <c r="AO104" s="331"/>
      <c r="AP104" s="322">
        <f t="shared" ref="AP104:AP120" si="48">(AJ104-AG104)/AG104</f>
        <v>0.27272727272727271</v>
      </c>
      <c r="AQ104" s="322"/>
      <c r="AR104" s="322"/>
      <c r="AS104" s="78">
        <v>750</v>
      </c>
      <c r="AT104" s="78"/>
      <c r="AU104" s="78"/>
      <c r="AV104" s="326">
        <f t="shared" ref="AV104:AV120" si="49">ROUND(AS104/I104*O104,-1)</f>
        <v>950</v>
      </c>
      <c r="AW104" s="326"/>
      <c r="AX104" s="326"/>
      <c r="AY104" s="327">
        <f t="shared" ref="AY104:AY120" si="50">(AV104-AS104)/AS104</f>
        <v>0.26666666666666666</v>
      </c>
      <c r="AZ104" s="327"/>
      <c r="BA104" s="327"/>
      <c r="BB104" s="157" t="s">
        <v>797</v>
      </c>
      <c r="BC104" s="197"/>
      <c r="BD104" s="174" t="e">
        <f>COUNTIFS('[1]Thành Phố - HĐCN (2)'!J96:$J$1571,'[1]Bảng tổng ODT'!I103,'[1]Thành Phố - HĐCN (2)'!I96:$I$1571,"Đất ở tại đô thị")</f>
        <v>#VALUE!</v>
      </c>
      <c r="BE104" s="93" t="e">
        <f>COUNTIFS('[1]Thành Phố - HĐCN (2)'!J94:J1662,H104,'[1]Thành Phố - HĐCN (2)'!I94:I1662,"Đất ở tại đô thị",'[1]Thành Phố - HĐCN (2)'!M94:M1662,"&gt;"&amp;O104*0.9*1000,'[1]Thành Phố - HĐCN (2)'!M94:M1662,"&lt;"&amp;O104*1.2*1000)</f>
        <v>#VALUE!</v>
      </c>
      <c r="BF104" s="174" t="e">
        <f t="shared" si="39"/>
        <v>#VALUE!</v>
      </c>
      <c r="BG104" s="328">
        <f t="shared" si="38"/>
        <v>1</v>
      </c>
      <c r="BH104" s="329"/>
      <c r="BI104" s="292"/>
      <c r="BJ104" s="292"/>
    </row>
    <row r="105" spans="1:62" ht="47.25">
      <c r="A105" s="623">
        <f>COUNT($O$12:O105)</f>
        <v>90</v>
      </c>
      <c r="B105" s="125"/>
      <c r="C105" s="125"/>
      <c r="D105" s="125"/>
      <c r="E105" s="275" t="s">
        <v>919</v>
      </c>
      <c r="F105" s="275" t="s">
        <v>529</v>
      </c>
      <c r="G105" s="275" t="s">
        <v>920</v>
      </c>
      <c r="H105" s="280" t="str">
        <f t="shared" si="43"/>
        <v>Phố Hương Phong (từ Tiếp giáp Đại lộ Lê Lợi đến Tiếp giáp phố Nguyễn Thị Minh Khai)</v>
      </c>
      <c r="I105" s="79">
        <v>1500</v>
      </c>
      <c r="J105" s="103"/>
      <c r="K105" s="103"/>
      <c r="L105" s="103"/>
      <c r="M105" s="103"/>
      <c r="N105" s="103"/>
      <c r="O105" s="321">
        <f t="shared" si="44"/>
        <v>1900</v>
      </c>
      <c r="P105" s="321"/>
      <c r="Q105" s="321"/>
      <c r="R105" s="321"/>
      <c r="S105" s="321"/>
      <c r="T105" s="321"/>
      <c r="U105" s="322">
        <f t="shared" si="45"/>
        <v>0.26666666666666666</v>
      </c>
      <c r="V105" s="322"/>
      <c r="W105" s="322"/>
      <c r="X105" s="323">
        <v>1.2</v>
      </c>
      <c r="Y105" s="323"/>
      <c r="Z105" s="323"/>
      <c r="AA105" s="323"/>
      <c r="AB105" s="323"/>
      <c r="AC105" s="323"/>
      <c r="AD105" s="324">
        <f t="shared" si="46"/>
        <v>1.23444</v>
      </c>
      <c r="AE105" s="323"/>
      <c r="AF105" s="323"/>
      <c r="AG105" s="79">
        <v>1100</v>
      </c>
      <c r="AH105" s="78"/>
      <c r="AI105" s="78"/>
      <c r="AJ105" s="325">
        <f t="shared" si="47"/>
        <v>1400</v>
      </c>
      <c r="AK105" s="331"/>
      <c r="AL105" s="331"/>
      <c r="AM105" s="331"/>
      <c r="AN105" s="331"/>
      <c r="AO105" s="331"/>
      <c r="AP105" s="322">
        <f t="shared" si="48"/>
        <v>0.27272727272727271</v>
      </c>
      <c r="AQ105" s="322"/>
      <c r="AR105" s="322"/>
      <c r="AS105" s="78">
        <v>750</v>
      </c>
      <c r="AT105" s="78"/>
      <c r="AU105" s="78"/>
      <c r="AV105" s="326">
        <f t="shared" si="49"/>
        <v>950</v>
      </c>
      <c r="AW105" s="326"/>
      <c r="AX105" s="326"/>
      <c r="AY105" s="327">
        <f t="shared" si="50"/>
        <v>0.26666666666666666</v>
      </c>
      <c r="AZ105" s="327"/>
      <c r="BA105" s="327"/>
      <c r="BB105" s="157" t="s">
        <v>797</v>
      </c>
      <c r="BC105" s="197"/>
      <c r="BD105" s="174" t="e">
        <f>COUNTIFS('[1]Thành Phố - HĐCN (2)'!J97:$J$1571,'[1]Bảng tổng ODT'!I104,'[1]Thành Phố - HĐCN (2)'!I97:$I$1571,"Đất ở tại đô thị")</f>
        <v>#VALUE!</v>
      </c>
      <c r="BE105" s="93" t="e">
        <f>COUNTIFS('[1]Thành Phố - HĐCN (2)'!J95:J1663,H105,'[1]Thành Phố - HĐCN (2)'!I95:I1663,"Đất ở tại đô thị",'[1]Thành Phố - HĐCN (2)'!M95:M1663,"&gt;"&amp;O105*0.9*1000,'[1]Thành Phố - HĐCN (2)'!M95:M1663,"&lt;"&amp;O105*1.2*1000)</f>
        <v>#VALUE!</v>
      </c>
      <c r="BF105" s="174" t="e">
        <f t="shared" si="39"/>
        <v>#VALUE!</v>
      </c>
      <c r="BG105" s="328">
        <f t="shared" si="38"/>
        <v>1</v>
      </c>
      <c r="BH105" s="329"/>
      <c r="BI105" s="292"/>
      <c r="BJ105" s="292"/>
    </row>
    <row r="106" spans="1:62" ht="31.5">
      <c r="A106" s="623">
        <f>COUNT($O$12:O106)</f>
        <v>91</v>
      </c>
      <c r="B106" s="125"/>
      <c r="C106" s="125"/>
      <c r="D106" s="125"/>
      <c r="E106" s="275" t="s">
        <v>921</v>
      </c>
      <c r="F106" s="275" t="s">
        <v>922</v>
      </c>
      <c r="G106" s="275" t="s">
        <v>923</v>
      </c>
      <c r="H106" s="280" t="str">
        <f t="shared" si="43"/>
        <v>Đường Hoàng Quốc Việt (từ Tiếp giáp đường TT-2 đến Giáp đường Nguyễn Văn Linh)</v>
      </c>
      <c r="I106" s="79">
        <v>1600</v>
      </c>
      <c r="J106" s="103"/>
      <c r="K106" s="103"/>
      <c r="L106" s="103"/>
      <c r="M106" s="103"/>
      <c r="N106" s="103"/>
      <c r="O106" s="321">
        <f t="shared" si="44"/>
        <v>2000</v>
      </c>
      <c r="P106" s="321"/>
      <c r="Q106" s="321"/>
      <c r="R106" s="321"/>
      <c r="S106" s="321"/>
      <c r="T106" s="321"/>
      <c r="U106" s="322">
        <f t="shared" si="45"/>
        <v>0.25</v>
      </c>
      <c r="V106" s="322"/>
      <c r="W106" s="322"/>
      <c r="X106" s="323">
        <v>1.2</v>
      </c>
      <c r="Y106" s="323"/>
      <c r="Z106" s="323"/>
      <c r="AA106" s="323"/>
      <c r="AB106" s="323"/>
      <c r="AC106" s="323"/>
      <c r="AD106" s="324">
        <f t="shared" si="46"/>
        <v>1.23444</v>
      </c>
      <c r="AE106" s="323"/>
      <c r="AF106" s="323"/>
      <c r="AG106" s="79">
        <v>1100</v>
      </c>
      <c r="AH106" s="78"/>
      <c r="AI106" s="78"/>
      <c r="AJ106" s="325">
        <f t="shared" si="47"/>
        <v>1400</v>
      </c>
      <c r="AK106" s="331"/>
      <c r="AL106" s="331"/>
      <c r="AM106" s="331"/>
      <c r="AN106" s="331"/>
      <c r="AO106" s="331"/>
      <c r="AP106" s="322">
        <f t="shared" si="48"/>
        <v>0.27272727272727271</v>
      </c>
      <c r="AQ106" s="322"/>
      <c r="AR106" s="322"/>
      <c r="AS106" s="78">
        <v>800</v>
      </c>
      <c r="AT106" s="78"/>
      <c r="AU106" s="78"/>
      <c r="AV106" s="326">
        <f t="shared" si="49"/>
        <v>1000</v>
      </c>
      <c r="AW106" s="326"/>
      <c r="AX106" s="326"/>
      <c r="AY106" s="327">
        <f t="shared" si="50"/>
        <v>0.25</v>
      </c>
      <c r="AZ106" s="327"/>
      <c r="BA106" s="327"/>
      <c r="BB106" s="157" t="s">
        <v>797</v>
      </c>
      <c r="BC106" s="197"/>
      <c r="BD106" s="174" t="e">
        <f>COUNTIFS('[1]Thành Phố - HĐCN (2)'!J98:$J$1571,'[1]Bảng tổng ODT'!I105,'[1]Thành Phố - HĐCN (2)'!I98:$I$1571,"Đất ở tại đô thị")</f>
        <v>#VALUE!</v>
      </c>
      <c r="BE106" s="93" t="e">
        <f>COUNTIFS('[1]Thành Phố - HĐCN (2)'!J96:J1664,H106,'[1]Thành Phố - HĐCN (2)'!I96:I1664,"Đất ở tại đô thị",'[1]Thành Phố - HĐCN (2)'!M96:M1664,"&gt;"&amp;O106*0.9*1000,'[1]Thành Phố - HĐCN (2)'!M96:M1664,"&lt;"&amp;O106*1.2*1000)</f>
        <v>#VALUE!</v>
      </c>
      <c r="BF106" s="174" t="e">
        <f t="shared" si="39"/>
        <v>#VALUE!</v>
      </c>
      <c r="BG106" s="328">
        <f t="shared" si="38"/>
        <v>1</v>
      </c>
      <c r="BH106" s="329"/>
      <c r="BI106" s="292"/>
      <c r="BJ106" s="292"/>
    </row>
    <row r="107" spans="1:62" ht="31.5">
      <c r="A107" s="623">
        <f>COUNT($O$12:O107)</f>
        <v>92</v>
      </c>
      <c r="B107" s="125"/>
      <c r="C107" s="125"/>
      <c r="D107" s="125"/>
      <c r="E107" s="275" t="s">
        <v>921</v>
      </c>
      <c r="F107" s="275" t="s">
        <v>537</v>
      </c>
      <c r="G107" s="275" t="s">
        <v>413</v>
      </c>
      <c r="H107" s="280" t="str">
        <f t="shared" si="43"/>
        <v>Đường Hoàng Quốc Việt (từ Tiếp giáp đường Nguyễn Văn Linh đến Tiếp giáp đường Trường Chinh)</v>
      </c>
      <c r="I107" s="79">
        <v>1600</v>
      </c>
      <c r="J107" s="103"/>
      <c r="K107" s="103"/>
      <c r="L107" s="103"/>
      <c r="M107" s="103"/>
      <c r="N107" s="103"/>
      <c r="O107" s="321">
        <f t="shared" si="44"/>
        <v>2000</v>
      </c>
      <c r="P107" s="321"/>
      <c r="Q107" s="321"/>
      <c r="R107" s="321"/>
      <c r="S107" s="321"/>
      <c r="T107" s="321"/>
      <c r="U107" s="322">
        <f t="shared" si="45"/>
        <v>0.25</v>
      </c>
      <c r="V107" s="322"/>
      <c r="W107" s="322"/>
      <c r="X107" s="323">
        <v>1.2</v>
      </c>
      <c r="Y107" s="323"/>
      <c r="Z107" s="323"/>
      <c r="AA107" s="323"/>
      <c r="AB107" s="323"/>
      <c r="AC107" s="323"/>
      <c r="AD107" s="324">
        <f t="shared" si="46"/>
        <v>1.23444</v>
      </c>
      <c r="AE107" s="323"/>
      <c r="AF107" s="323"/>
      <c r="AG107" s="79">
        <v>1100</v>
      </c>
      <c r="AH107" s="78"/>
      <c r="AI107" s="78"/>
      <c r="AJ107" s="325">
        <f t="shared" si="47"/>
        <v>1400</v>
      </c>
      <c r="AK107" s="331"/>
      <c r="AL107" s="331"/>
      <c r="AM107" s="331"/>
      <c r="AN107" s="331"/>
      <c r="AO107" s="331"/>
      <c r="AP107" s="322">
        <f t="shared" si="48"/>
        <v>0.27272727272727271</v>
      </c>
      <c r="AQ107" s="322"/>
      <c r="AR107" s="322"/>
      <c r="AS107" s="78">
        <v>800</v>
      </c>
      <c r="AT107" s="78"/>
      <c r="AU107" s="78"/>
      <c r="AV107" s="326">
        <f t="shared" si="49"/>
        <v>1000</v>
      </c>
      <c r="AW107" s="326"/>
      <c r="AX107" s="326"/>
      <c r="AY107" s="327">
        <f t="shared" si="50"/>
        <v>0.25</v>
      </c>
      <c r="AZ107" s="327"/>
      <c r="BA107" s="327"/>
      <c r="BB107" s="157" t="s">
        <v>797</v>
      </c>
      <c r="BC107" s="197"/>
      <c r="BD107" s="174" t="e">
        <f>COUNTIFS('[1]Thành Phố - HĐCN (2)'!J99:$J$1571,'[1]Bảng tổng ODT'!I106,'[1]Thành Phố - HĐCN (2)'!I99:$I$1571,"Đất ở tại đô thị")</f>
        <v>#VALUE!</v>
      </c>
      <c r="BE107" s="93" t="e">
        <f>COUNTIFS('[1]Thành Phố - HĐCN (2)'!J97:J1665,H107,'[1]Thành Phố - HĐCN (2)'!I97:I1665,"Đất ở tại đô thị",'[1]Thành Phố - HĐCN (2)'!M97:M1665,"&gt;"&amp;O107*0.9*1000,'[1]Thành Phố - HĐCN (2)'!M97:M1665,"&lt;"&amp;O107*1.2*1000)</f>
        <v>#VALUE!</v>
      </c>
      <c r="BF107" s="174" t="e">
        <f t="shared" si="39"/>
        <v>#VALUE!</v>
      </c>
      <c r="BG107" s="328">
        <f t="shared" si="38"/>
        <v>1</v>
      </c>
      <c r="BH107" s="329"/>
      <c r="BI107" s="292"/>
      <c r="BJ107" s="292"/>
    </row>
    <row r="108" spans="1:62" ht="27.75" customHeight="1">
      <c r="A108" s="623">
        <f>COUNT($O$12:O108)</f>
        <v>93</v>
      </c>
      <c r="B108" s="125"/>
      <c r="C108" s="125"/>
      <c r="D108" s="125"/>
      <c r="E108" s="275" t="s">
        <v>538</v>
      </c>
      <c r="F108" s="275" t="s">
        <v>841</v>
      </c>
      <c r="G108" s="275" t="s">
        <v>413</v>
      </c>
      <c r="H108" s="280" t="str">
        <f t="shared" si="43"/>
        <v>Đường Lê Hồng Phong (từ Tiếp giáp đường Phạm Văn Đồng đến Tiếp giáp đường Trường Chinh)</v>
      </c>
      <c r="I108" s="79">
        <v>1500</v>
      </c>
      <c r="J108" s="103"/>
      <c r="K108" s="103"/>
      <c r="L108" s="103"/>
      <c r="M108" s="103"/>
      <c r="N108" s="103"/>
      <c r="O108" s="321">
        <f t="shared" si="44"/>
        <v>1900</v>
      </c>
      <c r="P108" s="321"/>
      <c r="Q108" s="321"/>
      <c r="R108" s="321"/>
      <c r="S108" s="321"/>
      <c r="T108" s="321"/>
      <c r="U108" s="322">
        <f t="shared" si="45"/>
        <v>0.26666666666666666</v>
      </c>
      <c r="V108" s="322"/>
      <c r="W108" s="322"/>
      <c r="X108" s="323">
        <v>1.2</v>
      </c>
      <c r="Y108" s="323"/>
      <c r="Z108" s="323"/>
      <c r="AA108" s="323"/>
      <c r="AB108" s="323"/>
      <c r="AC108" s="323"/>
      <c r="AD108" s="324">
        <f t="shared" si="46"/>
        <v>1.23444</v>
      </c>
      <c r="AE108" s="323"/>
      <c r="AF108" s="323"/>
      <c r="AG108" s="79">
        <v>1100</v>
      </c>
      <c r="AH108" s="78"/>
      <c r="AI108" s="78"/>
      <c r="AJ108" s="325">
        <f t="shared" si="47"/>
        <v>1400</v>
      </c>
      <c r="AK108" s="331"/>
      <c r="AL108" s="331"/>
      <c r="AM108" s="331"/>
      <c r="AN108" s="331"/>
      <c r="AO108" s="331"/>
      <c r="AP108" s="322">
        <f t="shared" si="48"/>
        <v>0.27272727272727271</v>
      </c>
      <c r="AQ108" s="322"/>
      <c r="AR108" s="322"/>
      <c r="AS108" s="78">
        <v>750</v>
      </c>
      <c r="AT108" s="78"/>
      <c r="AU108" s="78"/>
      <c r="AV108" s="326">
        <f t="shared" si="49"/>
        <v>950</v>
      </c>
      <c r="AW108" s="326"/>
      <c r="AX108" s="326"/>
      <c r="AY108" s="327">
        <f t="shared" si="50"/>
        <v>0.26666666666666666</v>
      </c>
      <c r="AZ108" s="327"/>
      <c r="BA108" s="327"/>
      <c r="BB108" s="157" t="s">
        <v>797</v>
      </c>
      <c r="BC108" s="197"/>
      <c r="BD108" s="174" t="e">
        <f>COUNTIFS('[1]Thành Phố - HĐCN (2)'!J100:$J$1571,'[1]Bảng tổng ODT'!I107,'[1]Thành Phố - HĐCN (2)'!I100:$I$1571,"Đất ở tại đô thị")</f>
        <v>#VALUE!</v>
      </c>
      <c r="BE108" s="93" t="e">
        <f>COUNTIFS('[1]Thành Phố - HĐCN (2)'!J98:J1666,H108,'[1]Thành Phố - HĐCN (2)'!I98:I1666,"Đất ở tại đô thị",'[1]Thành Phố - HĐCN (2)'!M98:M1666,"&gt;"&amp;O108*0.9*1000,'[1]Thành Phố - HĐCN (2)'!M98:M1666,"&lt;"&amp;O108*1.2*1000)</f>
        <v>#VALUE!</v>
      </c>
      <c r="BF108" s="174" t="e">
        <f t="shared" si="39"/>
        <v>#VALUE!</v>
      </c>
      <c r="BG108" s="328">
        <f t="shared" si="38"/>
        <v>1</v>
      </c>
      <c r="BH108" s="329"/>
      <c r="BI108" s="292"/>
      <c r="BJ108" s="292"/>
    </row>
    <row r="109" spans="1:62" ht="31.5">
      <c r="A109" s="623">
        <f>COUNT($O$12:O109)</f>
        <v>94</v>
      </c>
      <c r="B109" s="125"/>
      <c r="C109" s="125"/>
      <c r="D109" s="125"/>
      <c r="E109" s="277" t="s">
        <v>924</v>
      </c>
      <c r="F109" s="275" t="s">
        <v>925</v>
      </c>
      <c r="G109" s="275" t="s">
        <v>926</v>
      </c>
      <c r="H109" s="280" t="str">
        <f t="shared" si="43"/>
        <v>Phố Phan Đăng Lưu (từ Tiếp giáp Phố Mường Kim đến Tiếp giáp phố Hương Phong)</v>
      </c>
      <c r="I109" s="79">
        <v>1300</v>
      </c>
      <c r="J109" s="103"/>
      <c r="K109" s="103"/>
      <c r="L109" s="103"/>
      <c r="M109" s="103"/>
      <c r="N109" s="103"/>
      <c r="O109" s="321">
        <f t="shared" si="44"/>
        <v>1600</v>
      </c>
      <c r="P109" s="321"/>
      <c r="Q109" s="321"/>
      <c r="R109" s="321"/>
      <c r="S109" s="321"/>
      <c r="T109" s="321"/>
      <c r="U109" s="322">
        <f t="shared" si="45"/>
        <v>0.23076923076923078</v>
      </c>
      <c r="V109" s="322"/>
      <c r="W109" s="322"/>
      <c r="X109" s="323">
        <v>1.2</v>
      </c>
      <c r="Y109" s="323"/>
      <c r="Z109" s="323"/>
      <c r="AA109" s="323"/>
      <c r="AB109" s="323"/>
      <c r="AC109" s="323"/>
      <c r="AD109" s="324">
        <f t="shared" si="46"/>
        <v>1.23444</v>
      </c>
      <c r="AE109" s="323"/>
      <c r="AF109" s="323"/>
      <c r="AG109" s="78">
        <v>910</v>
      </c>
      <c r="AH109" s="78"/>
      <c r="AI109" s="78"/>
      <c r="AJ109" s="325">
        <f t="shared" si="47"/>
        <v>1100</v>
      </c>
      <c r="AK109" s="331"/>
      <c r="AL109" s="331"/>
      <c r="AM109" s="331"/>
      <c r="AN109" s="331"/>
      <c r="AO109" s="331"/>
      <c r="AP109" s="322">
        <f t="shared" si="48"/>
        <v>0.2087912087912088</v>
      </c>
      <c r="AQ109" s="322"/>
      <c r="AR109" s="322"/>
      <c r="AS109" s="78">
        <v>650</v>
      </c>
      <c r="AT109" s="78"/>
      <c r="AU109" s="78"/>
      <c r="AV109" s="326">
        <f t="shared" si="49"/>
        <v>800</v>
      </c>
      <c r="AW109" s="326"/>
      <c r="AX109" s="326"/>
      <c r="AY109" s="327">
        <f t="shared" si="50"/>
        <v>0.23076923076923078</v>
      </c>
      <c r="AZ109" s="327"/>
      <c r="BA109" s="327"/>
      <c r="BB109" s="157" t="s">
        <v>797</v>
      </c>
      <c r="BC109" s="197"/>
      <c r="BD109" s="174" t="e">
        <f>COUNTIFS('[1]Thành Phố - HĐCN (2)'!J101:$J$1571,'[1]Bảng tổng ODT'!I108,'[1]Thành Phố - HĐCN (2)'!I101:$I$1571,"Đất ở tại đô thị")</f>
        <v>#VALUE!</v>
      </c>
      <c r="BE109" s="93" t="e">
        <f>COUNTIFS('[1]Thành Phố - HĐCN (2)'!J99:J1667,H109,'[1]Thành Phố - HĐCN (2)'!I99:I1667,"Đất ở tại đô thị",'[1]Thành Phố - HĐCN (2)'!M99:M1667,"&gt;"&amp;O109*0.9*1000,'[1]Thành Phố - HĐCN (2)'!M99:M1667,"&lt;"&amp;O109*1.2*1000)</f>
        <v>#VALUE!</v>
      </c>
      <c r="BF109" s="174" t="e">
        <f t="shared" si="39"/>
        <v>#VALUE!</v>
      </c>
      <c r="BG109" s="328">
        <f t="shared" si="38"/>
        <v>1</v>
      </c>
      <c r="BH109" s="329"/>
      <c r="BI109" s="292"/>
      <c r="BJ109" s="292"/>
    </row>
    <row r="110" spans="1:62" ht="27.75" customHeight="1">
      <c r="A110" s="623">
        <f>COUNT($O$12:O110)</f>
        <v>95</v>
      </c>
      <c r="B110" s="140" t="s">
        <v>927</v>
      </c>
      <c r="C110" s="140" t="s">
        <v>928</v>
      </c>
      <c r="D110" s="140" t="s">
        <v>920</v>
      </c>
      <c r="E110" s="277" t="s">
        <v>929</v>
      </c>
      <c r="F110" s="277" t="s">
        <v>920</v>
      </c>
      <c r="G110" s="277" t="s">
        <v>928</v>
      </c>
      <c r="H110" s="280" t="str">
        <f t="shared" si="43"/>
        <v>Phố Yết Kiêu (từ Tiếp giáp phố Nguyễn Thị Minh Khai đến Tiếp giáp đường Hoàng Quốc Việt)</v>
      </c>
      <c r="I110" s="79">
        <v>1500</v>
      </c>
      <c r="J110" s="103"/>
      <c r="K110" s="103"/>
      <c r="L110" s="103"/>
      <c r="M110" s="103"/>
      <c r="N110" s="103"/>
      <c r="O110" s="321">
        <f t="shared" si="44"/>
        <v>1900</v>
      </c>
      <c r="P110" s="321"/>
      <c r="Q110" s="321"/>
      <c r="R110" s="321"/>
      <c r="S110" s="321"/>
      <c r="T110" s="321"/>
      <c r="U110" s="322">
        <f t="shared" si="45"/>
        <v>0.26666666666666666</v>
      </c>
      <c r="V110" s="322"/>
      <c r="W110" s="322"/>
      <c r="X110" s="323">
        <v>1.2</v>
      </c>
      <c r="Y110" s="323"/>
      <c r="Z110" s="323"/>
      <c r="AA110" s="323"/>
      <c r="AB110" s="323"/>
      <c r="AC110" s="323"/>
      <c r="AD110" s="324">
        <f t="shared" si="46"/>
        <v>1.23444</v>
      </c>
      <c r="AE110" s="323"/>
      <c r="AF110" s="323"/>
      <c r="AG110" s="79">
        <v>1100</v>
      </c>
      <c r="AH110" s="78"/>
      <c r="AI110" s="78"/>
      <c r="AJ110" s="325">
        <f t="shared" si="47"/>
        <v>1400</v>
      </c>
      <c r="AK110" s="331"/>
      <c r="AL110" s="331"/>
      <c r="AM110" s="331"/>
      <c r="AN110" s="331"/>
      <c r="AO110" s="331"/>
      <c r="AP110" s="322">
        <f t="shared" si="48"/>
        <v>0.27272727272727271</v>
      </c>
      <c r="AQ110" s="322"/>
      <c r="AR110" s="322"/>
      <c r="AS110" s="78">
        <v>750</v>
      </c>
      <c r="AT110" s="78"/>
      <c r="AU110" s="78"/>
      <c r="AV110" s="326">
        <f t="shared" si="49"/>
        <v>950</v>
      </c>
      <c r="AW110" s="326"/>
      <c r="AX110" s="326"/>
      <c r="AY110" s="327">
        <f t="shared" si="50"/>
        <v>0.26666666666666666</v>
      </c>
      <c r="AZ110" s="327"/>
      <c r="BA110" s="327"/>
      <c r="BB110" s="157" t="s">
        <v>797</v>
      </c>
      <c r="BC110" s="197"/>
      <c r="BD110" s="174" t="e">
        <f>COUNTIFS('[1]Thành Phố - HĐCN (2)'!J102:$J$1571,'[1]Bảng tổng ODT'!I109,'[1]Thành Phố - HĐCN (2)'!I102:$I$1571,"Đất ở tại đô thị")</f>
        <v>#VALUE!</v>
      </c>
      <c r="BE110" s="93" t="e">
        <f>COUNTIFS('[1]Thành Phố - HĐCN (2)'!J100:J1668,H110,'[1]Thành Phố - HĐCN (2)'!I100:I1668,"Đất ở tại đô thị",'[1]Thành Phố - HĐCN (2)'!M100:M1668,"&gt;"&amp;O110*0.9*1000,'[1]Thành Phố - HĐCN (2)'!M100:M1668,"&lt;"&amp;O110*1.2*1000)</f>
        <v>#VALUE!</v>
      </c>
      <c r="BF110" s="174" t="e">
        <f t="shared" si="39"/>
        <v>#VALUE!</v>
      </c>
      <c r="BG110" s="328">
        <f t="shared" si="38"/>
        <v>1</v>
      </c>
      <c r="BH110" s="329"/>
      <c r="BI110" s="292"/>
      <c r="BJ110" s="292"/>
    </row>
    <row r="111" spans="1:62" ht="31.5">
      <c r="A111" s="623">
        <f>COUNT($O$12:O111)</f>
        <v>96</v>
      </c>
      <c r="B111" s="125"/>
      <c r="C111" s="125"/>
      <c r="D111" s="125"/>
      <c r="E111" s="275" t="s">
        <v>930</v>
      </c>
      <c r="F111" s="275" t="s">
        <v>841</v>
      </c>
      <c r="G111" s="275" t="s">
        <v>931</v>
      </c>
      <c r="H111" s="280" t="str">
        <f t="shared" si="43"/>
        <v>Phố Nguyễn Thị Minh Khai (từ Tiếp giáp đường Phạm Văn Đồng đến Tiếp giáp đường Lê Hồng Phong)</v>
      </c>
      <c r="I111" s="79">
        <v>1500</v>
      </c>
      <c r="J111" s="103"/>
      <c r="K111" s="103"/>
      <c r="L111" s="103"/>
      <c r="M111" s="103"/>
      <c r="N111" s="103"/>
      <c r="O111" s="321">
        <f t="shared" si="44"/>
        <v>1900</v>
      </c>
      <c r="P111" s="321"/>
      <c r="Q111" s="321"/>
      <c r="R111" s="321"/>
      <c r="S111" s="321"/>
      <c r="T111" s="321"/>
      <c r="U111" s="322">
        <f t="shared" si="45"/>
        <v>0.26666666666666666</v>
      </c>
      <c r="V111" s="322"/>
      <c r="W111" s="322"/>
      <c r="X111" s="323">
        <v>1.2</v>
      </c>
      <c r="Y111" s="323"/>
      <c r="Z111" s="323"/>
      <c r="AA111" s="323"/>
      <c r="AB111" s="323"/>
      <c r="AC111" s="323"/>
      <c r="AD111" s="324">
        <f t="shared" si="46"/>
        <v>1.23444</v>
      </c>
      <c r="AE111" s="323"/>
      <c r="AF111" s="323"/>
      <c r="AG111" s="79">
        <v>1100</v>
      </c>
      <c r="AH111" s="78"/>
      <c r="AI111" s="78"/>
      <c r="AJ111" s="325">
        <f t="shared" si="47"/>
        <v>1400</v>
      </c>
      <c r="AK111" s="331"/>
      <c r="AL111" s="331"/>
      <c r="AM111" s="331"/>
      <c r="AN111" s="331"/>
      <c r="AO111" s="331"/>
      <c r="AP111" s="322">
        <f t="shared" si="48"/>
        <v>0.27272727272727271</v>
      </c>
      <c r="AQ111" s="322"/>
      <c r="AR111" s="322"/>
      <c r="AS111" s="78">
        <v>750</v>
      </c>
      <c r="AT111" s="78"/>
      <c r="AU111" s="78"/>
      <c r="AV111" s="326">
        <f t="shared" si="49"/>
        <v>950</v>
      </c>
      <c r="AW111" s="326"/>
      <c r="AX111" s="326"/>
      <c r="AY111" s="327">
        <f t="shared" si="50"/>
        <v>0.26666666666666666</v>
      </c>
      <c r="AZ111" s="327"/>
      <c r="BA111" s="327"/>
      <c r="BB111" s="157" t="s">
        <v>797</v>
      </c>
      <c r="BC111" s="197"/>
      <c r="BD111" s="174" t="e">
        <f>COUNTIFS('[1]Thành Phố - HĐCN (2)'!J103:$J$1571,'[1]Bảng tổng ODT'!I110,'[1]Thành Phố - HĐCN (2)'!I103:$I$1571,"Đất ở tại đô thị")</f>
        <v>#VALUE!</v>
      </c>
      <c r="BE111" s="93" t="e">
        <f>COUNTIFS('[1]Thành Phố - HĐCN (2)'!J101:J1669,H111,'[1]Thành Phố - HĐCN (2)'!I101:I1669,"Đất ở tại đô thị",'[1]Thành Phố - HĐCN (2)'!M101:M1669,"&gt;"&amp;O111*0.9*1000,'[1]Thành Phố - HĐCN (2)'!M101:M1669,"&lt;"&amp;O111*1.2*1000)</f>
        <v>#VALUE!</v>
      </c>
      <c r="BF111" s="174" t="e">
        <f t="shared" si="39"/>
        <v>#VALUE!</v>
      </c>
      <c r="BG111" s="328">
        <f t="shared" si="38"/>
        <v>1</v>
      </c>
      <c r="BH111" s="329"/>
      <c r="BI111" s="292"/>
      <c r="BJ111" s="292"/>
    </row>
    <row r="112" spans="1:62" ht="27.75" customHeight="1">
      <c r="A112" s="623">
        <f>COUNT($O$12:O112)</f>
        <v>97</v>
      </c>
      <c r="B112" s="125"/>
      <c r="C112" s="125"/>
      <c r="D112" s="125"/>
      <c r="E112" s="277" t="s">
        <v>932</v>
      </c>
      <c r="F112" s="275" t="s">
        <v>931</v>
      </c>
      <c r="G112" s="275" t="s">
        <v>920</v>
      </c>
      <c r="H112" s="280" t="str">
        <f t="shared" si="43"/>
        <v>Phố Lê Thanh Nghị (từ Tiếp giáp đường Lê Hồng Phong đến Tiếp giáp phố Nguyễn Thị Minh Khai)</v>
      </c>
      <c r="I112" s="79">
        <v>1500</v>
      </c>
      <c r="J112" s="103"/>
      <c r="K112" s="103"/>
      <c r="L112" s="103"/>
      <c r="M112" s="103"/>
      <c r="N112" s="103"/>
      <c r="O112" s="321">
        <f t="shared" si="44"/>
        <v>1900</v>
      </c>
      <c r="P112" s="321"/>
      <c r="Q112" s="321"/>
      <c r="R112" s="321"/>
      <c r="S112" s="321"/>
      <c r="T112" s="321"/>
      <c r="U112" s="322">
        <f t="shared" si="45"/>
        <v>0.26666666666666666</v>
      </c>
      <c r="V112" s="322"/>
      <c r="W112" s="322"/>
      <c r="X112" s="323">
        <v>1.2</v>
      </c>
      <c r="Y112" s="323"/>
      <c r="Z112" s="323"/>
      <c r="AA112" s="323"/>
      <c r="AB112" s="323"/>
      <c r="AC112" s="323"/>
      <c r="AD112" s="324">
        <f t="shared" si="46"/>
        <v>1.23444</v>
      </c>
      <c r="AE112" s="323"/>
      <c r="AF112" s="323"/>
      <c r="AG112" s="79">
        <v>1100</v>
      </c>
      <c r="AH112" s="78"/>
      <c r="AI112" s="78"/>
      <c r="AJ112" s="325">
        <f t="shared" si="47"/>
        <v>1400</v>
      </c>
      <c r="AK112" s="331"/>
      <c r="AL112" s="331"/>
      <c r="AM112" s="331"/>
      <c r="AN112" s="331"/>
      <c r="AO112" s="331"/>
      <c r="AP112" s="322">
        <f t="shared" si="48"/>
        <v>0.27272727272727271</v>
      </c>
      <c r="AQ112" s="322"/>
      <c r="AR112" s="322"/>
      <c r="AS112" s="78">
        <v>750</v>
      </c>
      <c r="AT112" s="78"/>
      <c r="AU112" s="78"/>
      <c r="AV112" s="326">
        <f t="shared" si="49"/>
        <v>950</v>
      </c>
      <c r="AW112" s="326"/>
      <c r="AX112" s="326"/>
      <c r="AY112" s="327">
        <f t="shared" si="50"/>
        <v>0.26666666666666666</v>
      </c>
      <c r="AZ112" s="327"/>
      <c r="BA112" s="327"/>
      <c r="BB112" s="157" t="s">
        <v>797</v>
      </c>
      <c r="BC112" s="197"/>
      <c r="BD112" s="174" t="e">
        <f>COUNTIFS('[1]Thành Phố - HĐCN (2)'!J104:$J$1571,'[1]Bảng tổng ODT'!I111,'[1]Thành Phố - HĐCN (2)'!I104:$I$1571,"Đất ở tại đô thị")</f>
        <v>#VALUE!</v>
      </c>
      <c r="BE112" s="93" t="e">
        <f>COUNTIFS('[1]Thành Phố - HĐCN (2)'!J102:J1670,H112,'[1]Thành Phố - HĐCN (2)'!I102:I1670,"Đất ở tại đô thị",'[1]Thành Phố - HĐCN (2)'!M102:M1670,"&gt;"&amp;O112*0.9*1000,'[1]Thành Phố - HĐCN (2)'!M102:M1670,"&lt;"&amp;O112*1.2*1000)</f>
        <v>#VALUE!</v>
      </c>
      <c r="BF112" s="174" t="e">
        <f t="shared" si="39"/>
        <v>#VALUE!</v>
      </c>
      <c r="BG112" s="328">
        <f t="shared" si="38"/>
        <v>1</v>
      </c>
      <c r="BH112" s="329"/>
      <c r="BI112" s="292"/>
      <c r="BJ112" s="292"/>
    </row>
    <row r="113" spans="1:62" ht="47.25">
      <c r="A113" s="623">
        <f>COUNT($O$12:O113)</f>
        <v>98</v>
      </c>
      <c r="B113" s="125"/>
      <c r="C113" s="125"/>
      <c r="D113" s="125"/>
      <c r="E113" s="277" t="s">
        <v>933</v>
      </c>
      <c r="F113" s="277" t="s">
        <v>931</v>
      </c>
      <c r="G113" s="277" t="s">
        <v>920</v>
      </c>
      <c r="H113" s="280" t="str">
        <f t="shared" si="43"/>
        <v>Phố Nguyễn Duy Trinh (từ Tiếp giáp đường Lê Hồng Phong đến Tiếp giáp phố Nguyễn Thị Minh Khai)</v>
      </c>
      <c r="I113" s="79">
        <v>1500</v>
      </c>
      <c r="J113" s="103"/>
      <c r="K113" s="103"/>
      <c r="L113" s="103"/>
      <c r="M113" s="103"/>
      <c r="N113" s="103"/>
      <c r="O113" s="321">
        <f t="shared" si="44"/>
        <v>1900</v>
      </c>
      <c r="P113" s="321"/>
      <c r="Q113" s="321"/>
      <c r="R113" s="321"/>
      <c r="S113" s="321"/>
      <c r="T113" s="321"/>
      <c r="U113" s="322">
        <f t="shared" si="45"/>
        <v>0.26666666666666666</v>
      </c>
      <c r="V113" s="322"/>
      <c r="W113" s="322"/>
      <c r="X113" s="323">
        <v>1.2</v>
      </c>
      <c r="Y113" s="323"/>
      <c r="Z113" s="323"/>
      <c r="AA113" s="323"/>
      <c r="AB113" s="323"/>
      <c r="AC113" s="323"/>
      <c r="AD113" s="324">
        <f t="shared" si="46"/>
        <v>1.23444</v>
      </c>
      <c r="AE113" s="323"/>
      <c r="AF113" s="323"/>
      <c r="AG113" s="79">
        <v>1100</v>
      </c>
      <c r="AH113" s="78"/>
      <c r="AI113" s="78"/>
      <c r="AJ113" s="325">
        <f t="shared" si="47"/>
        <v>1400</v>
      </c>
      <c r="AK113" s="331"/>
      <c r="AL113" s="331"/>
      <c r="AM113" s="331"/>
      <c r="AN113" s="331"/>
      <c r="AO113" s="331"/>
      <c r="AP113" s="322">
        <f t="shared" si="48"/>
        <v>0.27272727272727271</v>
      </c>
      <c r="AQ113" s="322"/>
      <c r="AR113" s="322"/>
      <c r="AS113" s="78">
        <v>750</v>
      </c>
      <c r="AT113" s="78"/>
      <c r="AU113" s="78"/>
      <c r="AV113" s="326">
        <f t="shared" si="49"/>
        <v>950</v>
      </c>
      <c r="AW113" s="326"/>
      <c r="AX113" s="326"/>
      <c r="AY113" s="327">
        <f t="shared" si="50"/>
        <v>0.26666666666666666</v>
      </c>
      <c r="AZ113" s="327"/>
      <c r="BA113" s="327"/>
      <c r="BB113" s="157" t="s">
        <v>797</v>
      </c>
      <c r="BC113" s="197"/>
      <c r="BD113" s="174" t="e">
        <f>COUNTIFS('[1]Thành Phố - HĐCN (2)'!J105:$J$1571,'[1]Bảng tổng ODT'!I112,'[1]Thành Phố - HĐCN (2)'!I105:$I$1571,"Đất ở tại đô thị")</f>
        <v>#VALUE!</v>
      </c>
      <c r="BE113" s="93" t="e">
        <f>COUNTIFS('[1]Thành Phố - HĐCN (2)'!J103:J1671,H113,'[1]Thành Phố - HĐCN (2)'!I103:I1671,"Đất ở tại đô thị",'[1]Thành Phố - HĐCN (2)'!M103:M1671,"&gt;"&amp;O113*0.9*1000,'[1]Thành Phố - HĐCN (2)'!M103:M1671,"&lt;"&amp;O113*1.2*1000)</f>
        <v>#VALUE!</v>
      </c>
      <c r="BF113" s="174" t="e">
        <f t="shared" si="39"/>
        <v>#VALUE!</v>
      </c>
      <c r="BG113" s="328">
        <f t="shared" si="38"/>
        <v>1</v>
      </c>
      <c r="BH113" s="329"/>
      <c r="BI113" s="292"/>
      <c r="BJ113" s="292"/>
    </row>
    <row r="114" spans="1:62" ht="31.5">
      <c r="A114" s="623">
        <f>COUNT($O$12:O114)</f>
        <v>99</v>
      </c>
      <c r="B114" s="125"/>
      <c r="C114" s="125"/>
      <c r="D114" s="125"/>
      <c r="E114" s="275" t="s">
        <v>934</v>
      </c>
      <c r="F114" s="277" t="s">
        <v>935</v>
      </c>
      <c r="G114" s="277" t="s">
        <v>936</v>
      </c>
      <c r="H114" s="280" t="str">
        <f t="shared" si="43"/>
        <v>Đường số 5-12 (13,5m) (từ Tiếp giáp phố Lê Thanh Nghị đến Tiếp giáp phố Nguyễn Duy Trinh)</v>
      </c>
      <c r="I114" s="79">
        <v>1500</v>
      </c>
      <c r="J114" s="103"/>
      <c r="K114" s="103"/>
      <c r="L114" s="103"/>
      <c r="M114" s="103"/>
      <c r="N114" s="103"/>
      <c r="O114" s="321">
        <f t="shared" si="44"/>
        <v>1900</v>
      </c>
      <c r="P114" s="321"/>
      <c r="Q114" s="321"/>
      <c r="R114" s="321"/>
      <c r="S114" s="321"/>
      <c r="T114" s="321"/>
      <c r="U114" s="322">
        <f t="shared" si="45"/>
        <v>0.26666666666666666</v>
      </c>
      <c r="V114" s="322"/>
      <c r="W114" s="322"/>
      <c r="X114" s="323">
        <v>1.2</v>
      </c>
      <c r="Y114" s="323"/>
      <c r="Z114" s="323"/>
      <c r="AA114" s="323"/>
      <c r="AB114" s="323"/>
      <c r="AC114" s="323"/>
      <c r="AD114" s="324">
        <f t="shared" si="46"/>
        <v>1.23444</v>
      </c>
      <c r="AE114" s="323"/>
      <c r="AF114" s="323"/>
      <c r="AG114" s="79">
        <v>1100</v>
      </c>
      <c r="AH114" s="78"/>
      <c r="AI114" s="78"/>
      <c r="AJ114" s="325">
        <f t="shared" si="47"/>
        <v>1400</v>
      </c>
      <c r="AK114" s="331"/>
      <c r="AL114" s="331"/>
      <c r="AM114" s="331"/>
      <c r="AN114" s="331"/>
      <c r="AO114" s="331"/>
      <c r="AP114" s="322">
        <f t="shared" si="48"/>
        <v>0.27272727272727271</v>
      </c>
      <c r="AQ114" s="322"/>
      <c r="AR114" s="322"/>
      <c r="AS114" s="78">
        <v>750</v>
      </c>
      <c r="AT114" s="78"/>
      <c r="AU114" s="78"/>
      <c r="AV114" s="326">
        <f t="shared" si="49"/>
        <v>950</v>
      </c>
      <c r="AW114" s="326"/>
      <c r="AX114" s="326"/>
      <c r="AY114" s="327">
        <f t="shared" si="50"/>
        <v>0.26666666666666666</v>
      </c>
      <c r="AZ114" s="327"/>
      <c r="BA114" s="327"/>
      <c r="BB114" s="157" t="s">
        <v>797</v>
      </c>
      <c r="BC114" s="197"/>
      <c r="BD114" s="174" t="e">
        <f>COUNTIFS('[1]Thành Phố - HĐCN (2)'!J106:$J$1571,'[1]Bảng tổng ODT'!I113,'[1]Thành Phố - HĐCN (2)'!I106:$I$1571,"Đất ở tại đô thị")</f>
        <v>#VALUE!</v>
      </c>
      <c r="BE114" s="93" t="e">
        <f>COUNTIFS('[1]Thành Phố - HĐCN (2)'!J104:J1672,H114,'[1]Thành Phố - HĐCN (2)'!I104:I1672,"Đất ở tại đô thị",'[1]Thành Phố - HĐCN (2)'!M104:M1672,"&gt;"&amp;O114*0.9*1000,'[1]Thành Phố - HĐCN (2)'!M104:M1672,"&lt;"&amp;O114*1.2*1000)</f>
        <v>#VALUE!</v>
      </c>
      <c r="BF114" s="174" t="e">
        <f t="shared" si="39"/>
        <v>#VALUE!</v>
      </c>
      <c r="BG114" s="328">
        <f t="shared" si="38"/>
        <v>1</v>
      </c>
      <c r="BH114" s="329"/>
      <c r="BI114" s="292"/>
      <c r="BJ114" s="292"/>
    </row>
    <row r="115" spans="1:62" ht="123.4" customHeight="1">
      <c r="A115" s="623">
        <f>COUNT($O$12:O115)</f>
        <v>100</v>
      </c>
      <c r="B115" s="275" t="s">
        <v>443</v>
      </c>
      <c r="C115" s="275" t="s">
        <v>444</v>
      </c>
      <c r="D115" s="275" t="s">
        <v>445</v>
      </c>
      <c r="E115" s="333" t="s">
        <v>446</v>
      </c>
      <c r="F115" s="333" t="s">
        <v>447</v>
      </c>
      <c r="G115" s="333" t="s">
        <v>448</v>
      </c>
      <c r="H115" s="280" t="str">
        <f t="shared" si="43"/>
        <v>Phố Nguyễn Đức Thuận (từ Tiếp giáp với đường Hoàng Quốc Việt (số nhà 001, tổ dân phố số 16) đến Tiếp giáp với đường Hoàng Quốc Việt (số nhà 024, tổ dân phố số 16))</v>
      </c>
      <c r="I115" s="79">
        <v>1500</v>
      </c>
      <c r="J115" s="103"/>
      <c r="K115" s="103"/>
      <c r="L115" s="103"/>
      <c r="M115" s="103"/>
      <c r="N115" s="103"/>
      <c r="O115" s="321">
        <f t="shared" si="44"/>
        <v>1900</v>
      </c>
      <c r="P115" s="321"/>
      <c r="Q115" s="321"/>
      <c r="R115" s="321"/>
      <c r="S115" s="321"/>
      <c r="T115" s="321"/>
      <c r="U115" s="322">
        <f t="shared" si="45"/>
        <v>0.26666666666666666</v>
      </c>
      <c r="V115" s="322"/>
      <c r="W115" s="322"/>
      <c r="X115" s="323">
        <v>1.2</v>
      </c>
      <c r="Y115" s="323"/>
      <c r="Z115" s="323"/>
      <c r="AA115" s="323"/>
      <c r="AB115" s="323"/>
      <c r="AC115" s="323"/>
      <c r="AD115" s="324">
        <f t="shared" si="46"/>
        <v>1.23444</v>
      </c>
      <c r="AE115" s="323"/>
      <c r="AF115" s="323"/>
      <c r="AG115" s="79">
        <v>1100</v>
      </c>
      <c r="AH115" s="78"/>
      <c r="AI115" s="78"/>
      <c r="AJ115" s="325">
        <f t="shared" si="47"/>
        <v>1400</v>
      </c>
      <c r="AK115" s="331"/>
      <c r="AL115" s="331"/>
      <c r="AM115" s="331"/>
      <c r="AN115" s="331"/>
      <c r="AO115" s="331"/>
      <c r="AP115" s="322">
        <f t="shared" si="48"/>
        <v>0.27272727272727271</v>
      </c>
      <c r="AQ115" s="322"/>
      <c r="AR115" s="322"/>
      <c r="AS115" s="78">
        <v>750</v>
      </c>
      <c r="AT115" s="78"/>
      <c r="AU115" s="78"/>
      <c r="AV115" s="326">
        <f t="shared" si="49"/>
        <v>950</v>
      </c>
      <c r="AW115" s="326"/>
      <c r="AX115" s="326"/>
      <c r="AY115" s="327">
        <f t="shared" si="50"/>
        <v>0.26666666666666666</v>
      </c>
      <c r="AZ115" s="327"/>
      <c r="BA115" s="327"/>
      <c r="BB115" s="157" t="s">
        <v>797</v>
      </c>
      <c r="BC115" s="197"/>
      <c r="BD115" s="174" t="e">
        <f>COUNTIFS('[1]Thành Phố - HĐCN (2)'!J107:$J$1571,'[1]Bảng tổng ODT'!I114,'[1]Thành Phố - HĐCN (2)'!I107:$I$1571,"Đất ở tại đô thị")</f>
        <v>#VALUE!</v>
      </c>
      <c r="BE115" s="93" t="e">
        <f>COUNTIFS('[1]Thành Phố - HĐCN (2)'!J105:J1673,H115,'[1]Thành Phố - HĐCN (2)'!I105:I1673,"Đất ở tại đô thị",'[1]Thành Phố - HĐCN (2)'!M105:M1673,"&gt;"&amp;O115*0.9*1000,'[1]Thành Phố - HĐCN (2)'!M105:M1673,"&lt;"&amp;O115*1.2*1000)</f>
        <v>#VALUE!</v>
      </c>
      <c r="BF115" s="174" t="e">
        <f t="shared" si="39"/>
        <v>#VALUE!</v>
      </c>
      <c r="BG115" s="328">
        <f t="shared" si="38"/>
        <v>1</v>
      </c>
      <c r="BH115" s="329"/>
      <c r="BI115" s="292"/>
      <c r="BJ115" s="292"/>
    </row>
    <row r="116" spans="1:62" ht="27.75" customHeight="1">
      <c r="A116" s="623">
        <f>COUNT($O$12:O116)</f>
        <v>101</v>
      </c>
      <c r="B116" s="125"/>
      <c r="C116" s="125"/>
      <c r="D116" s="125"/>
      <c r="E116" s="275" t="s">
        <v>937</v>
      </c>
      <c r="F116" s="275" t="s">
        <v>444</v>
      </c>
      <c r="G116" s="275" t="s">
        <v>938</v>
      </c>
      <c r="H116" s="280" t="str">
        <f t="shared" si="43"/>
        <v>Đường số 5-11 (13,5m) (từ Tiếp giáp Đường Hoàng Quốc Việt đến Hết ranh giới đất chợ Tân Phong 2)</v>
      </c>
      <c r="I116" s="79">
        <v>1600</v>
      </c>
      <c r="J116" s="103"/>
      <c r="K116" s="103"/>
      <c r="L116" s="103"/>
      <c r="M116" s="103"/>
      <c r="N116" s="103"/>
      <c r="O116" s="321">
        <f t="shared" si="44"/>
        <v>2000</v>
      </c>
      <c r="P116" s="321"/>
      <c r="Q116" s="321"/>
      <c r="R116" s="321"/>
      <c r="S116" s="321"/>
      <c r="T116" s="321"/>
      <c r="U116" s="322">
        <f t="shared" si="45"/>
        <v>0.25</v>
      </c>
      <c r="V116" s="322"/>
      <c r="W116" s="322"/>
      <c r="X116" s="323">
        <v>1.2</v>
      </c>
      <c r="Y116" s="323"/>
      <c r="Z116" s="323"/>
      <c r="AA116" s="323"/>
      <c r="AB116" s="323"/>
      <c r="AC116" s="323"/>
      <c r="AD116" s="324">
        <f t="shared" si="46"/>
        <v>1.23444</v>
      </c>
      <c r="AE116" s="323"/>
      <c r="AF116" s="323"/>
      <c r="AG116" s="79">
        <v>1100</v>
      </c>
      <c r="AH116" s="78"/>
      <c r="AI116" s="78"/>
      <c r="AJ116" s="325">
        <f t="shared" si="47"/>
        <v>1400</v>
      </c>
      <c r="AK116" s="331"/>
      <c r="AL116" s="331"/>
      <c r="AM116" s="331"/>
      <c r="AN116" s="331"/>
      <c r="AO116" s="331"/>
      <c r="AP116" s="322">
        <f t="shared" si="48"/>
        <v>0.27272727272727271</v>
      </c>
      <c r="AQ116" s="322"/>
      <c r="AR116" s="322"/>
      <c r="AS116" s="78">
        <v>800</v>
      </c>
      <c r="AT116" s="78"/>
      <c r="AU116" s="78"/>
      <c r="AV116" s="326">
        <f t="shared" si="49"/>
        <v>1000</v>
      </c>
      <c r="AW116" s="326"/>
      <c r="AX116" s="326"/>
      <c r="AY116" s="327">
        <f t="shared" si="50"/>
        <v>0.25</v>
      </c>
      <c r="AZ116" s="327"/>
      <c r="BA116" s="327"/>
      <c r="BB116" s="157" t="s">
        <v>797</v>
      </c>
      <c r="BC116" s="197"/>
      <c r="BD116" s="174" t="e">
        <f>COUNTIFS('[1]Thành Phố - HĐCN (2)'!J108:$J$1571,'[1]Bảng tổng ODT'!I115,'[1]Thành Phố - HĐCN (2)'!I108:$I$1571,"Đất ở tại đô thị")</f>
        <v>#VALUE!</v>
      </c>
      <c r="BE116" s="93" t="e">
        <f>COUNTIFS('[1]Thành Phố - HĐCN (2)'!J106:J1674,H116,'[1]Thành Phố - HĐCN (2)'!I106:I1674,"Đất ở tại đô thị",'[1]Thành Phố - HĐCN (2)'!M106:M1674,"&gt;"&amp;O116*0.9*1000,'[1]Thành Phố - HĐCN (2)'!M106:M1674,"&lt;"&amp;O116*1.2*1000)</f>
        <v>#VALUE!</v>
      </c>
      <c r="BF116" s="174" t="e">
        <f t="shared" si="39"/>
        <v>#VALUE!</v>
      </c>
      <c r="BG116" s="328">
        <f t="shared" si="38"/>
        <v>1</v>
      </c>
      <c r="BH116" s="329"/>
      <c r="BI116" s="292"/>
      <c r="BJ116" s="292"/>
    </row>
    <row r="117" spans="1:62" ht="31.5">
      <c r="A117" s="623">
        <f>COUNT($O$12:O117)</f>
        <v>102</v>
      </c>
      <c r="B117" s="125"/>
      <c r="C117" s="125"/>
      <c r="D117" s="125"/>
      <c r="E117" s="275" t="s">
        <v>870</v>
      </c>
      <c r="F117" s="275" t="s">
        <v>529</v>
      </c>
      <c r="G117" s="275" t="s">
        <v>939</v>
      </c>
      <c r="H117" s="280" t="str">
        <f t="shared" si="43"/>
        <v>Đường Phạm Văn Đồng (từ Tiếp giáp Đại lộ Lê Lợi đến Giáp đường Nguyễn Hữu Thọ)</v>
      </c>
      <c r="I117" s="79">
        <v>1800</v>
      </c>
      <c r="J117" s="103"/>
      <c r="K117" s="103"/>
      <c r="L117" s="103"/>
      <c r="M117" s="103"/>
      <c r="N117" s="103"/>
      <c r="O117" s="321">
        <f t="shared" si="44"/>
        <v>2200</v>
      </c>
      <c r="P117" s="321"/>
      <c r="Q117" s="321"/>
      <c r="R117" s="321"/>
      <c r="S117" s="321"/>
      <c r="T117" s="321"/>
      <c r="U117" s="322">
        <f t="shared" si="45"/>
        <v>0.22222222222222221</v>
      </c>
      <c r="V117" s="322"/>
      <c r="W117" s="322"/>
      <c r="X117" s="323">
        <v>1.2</v>
      </c>
      <c r="Y117" s="323"/>
      <c r="Z117" s="323"/>
      <c r="AA117" s="323"/>
      <c r="AB117" s="323"/>
      <c r="AC117" s="323"/>
      <c r="AD117" s="324">
        <f t="shared" si="46"/>
        <v>1.23444</v>
      </c>
      <c r="AE117" s="323"/>
      <c r="AF117" s="323"/>
      <c r="AG117" s="79">
        <v>1300</v>
      </c>
      <c r="AH117" s="78"/>
      <c r="AI117" s="78"/>
      <c r="AJ117" s="325">
        <f t="shared" si="47"/>
        <v>1600</v>
      </c>
      <c r="AK117" s="331"/>
      <c r="AL117" s="331"/>
      <c r="AM117" s="331"/>
      <c r="AN117" s="331"/>
      <c r="AO117" s="331"/>
      <c r="AP117" s="322">
        <f t="shared" si="48"/>
        <v>0.23076923076923078</v>
      </c>
      <c r="AQ117" s="322"/>
      <c r="AR117" s="322"/>
      <c r="AS117" s="78">
        <v>900</v>
      </c>
      <c r="AT117" s="78"/>
      <c r="AU117" s="78"/>
      <c r="AV117" s="326">
        <f t="shared" si="49"/>
        <v>1100</v>
      </c>
      <c r="AW117" s="326"/>
      <c r="AX117" s="326"/>
      <c r="AY117" s="327">
        <f t="shared" si="50"/>
        <v>0.22222222222222221</v>
      </c>
      <c r="AZ117" s="327"/>
      <c r="BA117" s="327"/>
      <c r="BB117" s="157" t="s">
        <v>797</v>
      </c>
      <c r="BC117" s="197"/>
      <c r="BD117" s="174" t="e">
        <f>COUNTIFS('[1]Thành Phố - HĐCN (2)'!J109:$J$1571,'[1]Bảng tổng ODT'!I116,'[1]Thành Phố - HĐCN (2)'!I109:$I$1571,"Đất ở tại đô thị")</f>
        <v>#VALUE!</v>
      </c>
      <c r="BE117" s="93" t="e">
        <f>COUNTIFS('[1]Thành Phố - HĐCN (2)'!J107:J1675,H117,'[1]Thành Phố - HĐCN (2)'!I107:I1675,"Đất ở tại đô thị",'[1]Thành Phố - HĐCN (2)'!M107:M1675,"&gt;"&amp;O117*0.9*1000,'[1]Thành Phố - HĐCN (2)'!M107:M1675,"&lt;"&amp;O117*1.2*1000)</f>
        <v>#VALUE!</v>
      </c>
      <c r="BF117" s="174" t="e">
        <f t="shared" si="39"/>
        <v>#VALUE!</v>
      </c>
      <c r="BG117" s="328">
        <f t="shared" si="38"/>
        <v>1</v>
      </c>
      <c r="BH117" s="329"/>
      <c r="BI117" s="292"/>
      <c r="BJ117" s="292"/>
    </row>
    <row r="118" spans="1:62" ht="31.5">
      <c r="A118" s="623">
        <f>COUNT($O$12:O118)</f>
        <v>103</v>
      </c>
      <c r="B118" s="125"/>
      <c r="C118" s="125"/>
      <c r="D118" s="125"/>
      <c r="E118" s="275" t="s">
        <v>940</v>
      </c>
      <c r="F118" s="275" t="s">
        <v>928</v>
      </c>
      <c r="G118" s="275" t="s">
        <v>923</v>
      </c>
      <c r="H118" s="280" t="str">
        <f t="shared" si="43"/>
        <v>Đường số 1 (Khu TTHC - 46 hộ) (từ Tiếp giáp đường Hoàng Quốc Việt đến Giáp đường Nguyễn Văn Linh)</v>
      </c>
      <c r="I118" s="79">
        <v>1600</v>
      </c>
      <c r="J118" s="103"/>
      <c r="K118" s="103"/>
      <c r="L118" s="103"/>
      <c r="M118" s="103"/>
      <c r="N118" s="103"/>
      <c r="O118" s="321">
        <f t="shared" si="44"/>
        <v>2000</v>
      </c>
      <c r="P118" s="321"/>
      <c r="Q118" s="321"/>
      <c r="R118" s="321"/>
      <c r="S118" s="321"/>
      <c r="T118" s="321"/>
      <c r="U118" s="322">
        <f t="shared" si="45"/>
        <v>0.25</v>
      </c>
      <c r="V118" s="322"/>
      <c r="W118" s="322"/>
      <c r="X118" s="323">
        <v>1.2</v>
      </c>
      <c r="Y118" s="323"/>
      <c r="Z118" s="323"/>
      <c r="AA118" s="323"/>
      <c r="AB118" s="323"/>
      <c r="AC118" s="323"/>
      <c r="AD118" s="324">
        <f t="shared" si="46"/>
        <v>1.23444</v>
      </c>
      <c r="AE118" s="323"/>
      <c r="AF118" s="323"/>
      <c r="AG118" s="79">
        <v>1100</v>
      </c>
      <c r="AH118" s="78"/>
      <c r="AI118" s="78"/>
      <c r="AJ118" s="325">
        <f t="shared" si="47"/>
        <v>1400</v>
      </c>
      <c r="AK118" s="331"/>
      <c r="AL118" s="331"/>
      <c r="AM118" s="331"/>
      <c r="AN118" s="331"/>
      <c r="AO118" s="331"/>
      <c r="AP118" s="322">
        <f t="shared" si="48"/>
        <v>0.27272727272727271</v>
      </c>
      <c r="AQ118" s="322"/>
      <c r="AR118" s="322"/>
      <c r="AS118" s="78">
        <v>800</v>
      </c>
      <c r="AT118" s="78"/>
      <c r="AU118" s="78"/>
      <c r="AV118" s="326">
        <f t="shared" si="49"/>
        <v>1000</v>
      </c>
      <c r="AW118" s="326"/>
      <c r="AX118" s="326"/>
      <c r="AY118" s="327">
        <f t="shared" si="50"/>
        <v>0.25</v>
      </c>
      <c r="AZ118" s="327"/>
      <c r="BA118" s="327"/>
      <c r="BB118" s="157" t="s">
        <v>797</v>
      </c>
      <c r="BC118" s="197"/>
      <c r="BD118" s="174" t="e">
        <f>COUNTIFS('[1]Thành Phố - HĐCN (2)'!J110:$J$1571,'[1]Bảng tổng ODT'!I117,'[1]Thành Phố - HĐCN (2)'!I110:$I$1571,"Đất ở tại đô thị")</f>
        <v>#VALUE!</v>
      </c>
      <c r="BE118" s="93" t="e">
        <f>COUNTIFS('[1]Thành Phố - HĐCN (2)'!J108:J1676,H118,'[1]Thành Phố - HĐCN (2)'!I108:I1676,"Đất ở tại đô thị",'[1]Thành Phố - HĐCN (2)'!M108:M1676,"&gt;"&amp;O118*0.9*1000,'[1]Thành Phố - HĐCN (2)'!M108:M1676,"&lt;"&amp;O118*1.2*1000)</f>
        <v>#VALUE!</v>
      </c>
      <c r="BF118" s="174" t="e">
        <f t="shared" si="39"/>
        <v>#VALUE!</v>
      </c>
      <c r="BG118" s="328">
        <f t="shared" si="38"/>
        <v>1</v>
      </c>
      <c r="BH118" s="329"/>
      <c r="BI118" s="292"/>
      <c r="BJ118" s="292"/>
    </row>
    <row r="119" spans="1:62" ht="27.75" customHeight="1">
      <c r="A119" s="623">
        <f>COUNT($O$12:O119)</f>
        <v>104</v>
      </c>
      <c r="B119" s="125"/>
      <c r="C119" s="125"/>
      <c r="D119" s="125"/>
      <c r="E119" s="277" t="s">
        <v>941</v>
      </c>
      <c r="F119" s="277" t="s">
        <v>413</v>
      </c>
      <c r="G119" s="277" t="s">
        <v>799</v>
      </c>
      <c r="H119" s="280" t="str">
        <f t="shared" si="43"/>
        <v>Phố Lê Văn Lương (từ Tiếp giáp đường Trường Chinh đến Tiếp giáp đường Nguyễn Hữu Thọ)</v>
      </c>
      <c r="I119" s="78">
        <v>900</v>
      </c>
      <c r="J119" s="103"/>
      <c r="K119" s="103"/>
      <c r="L119" s="103"/>
      <c r="M119" s="103"/>
      <c r="N119" s="103"/>
      <c r="O119" s="321">
        <f t="shared" si="44"/>
        <v>1100</v>
      </c>
      <c r="P119" s="321"/>
      <c r="Q119" s="321"/>
      <c r="R119" s="321"/>
      <c r="S119" s="321"/>
      <c r="T119" s="321"/>
      <c r="U119" s="322">
        <f t="shared" si="45"/>
        <v>0.22222222222222221</v>
      </c>
      <c r="V119" s="322"/>
      <c r="W119" s="322"/>
      <c r="X119" s="323">
        <v>1.1499999999999999</v>
      </c>
      <c r="Y119" s="323"/>
      <c r="Z119" s="323"/>
      <c r="AA119" s="323"/>
      <c r="AB119" s="323"/>
      <c r="AC119" s="323"/>
      <c r="AD119" s="324">
        <f t="shared" si="46"/>
        <v>1.1830049999999999</v>
      </c>
      <c r="AE119" s="323"/>
      <c r="AF119" s="323"/>
      <c r="AG119" s="78">
        <v>630</v>
      </c>
      <c r="AH119" s="78"/>
      <c r="AI119" s="78"/>
      <c r="AJ119" s="325">
        <f>ROUND(AG119/I119*O119,-1)</f>
        <v>770</v>
      </c>
      <c r="AK119" s="331"/>
      <c r="AL119" s="331"/>
      <c r="AM119" s="331"/>
      <c r="AN119" s="331"/>
      <c r="AO119" s="331"/>
      <c r="AP119" s="322">
        <f t="shared" si="48"/>
        <v>0.22222222222222221</v>
      </c>
      <c r="AQ119" s="322"/>
      <c r="AR119" s="322"/>
      <c r="AS119" s="78">
        <v>450</v>
      </c>
      <c r="AT119" s="78"/>
      <c r="AU119" s="78"/>
      <c r="AV119" s="326">
        <f t="shared" si="49"/>
        <v>550</v>
      </c>
      <c r="AW119" s="326"/>
      <c r="AX119" s="326"/>
      <c r="AY119" s="327">
        <f t="shared" si="50"/>
        <v>0.22222222222222221</v>
      </c>
      <c r="AZ119" s="327"/>
      <c r="BA119" s="327"/>
      <c r="BB119" s="157" t="s">
        <v>797</v>
      </c>
      <c r="BC119" s="197"/>
      <c r="BD119" s="174" t="e">
        <f>COUNTIFS('[1]Thành Phố - HĐCN (2)'!J111:$J$1571,'[1]Bảng tổng ODT'!I118,'[1]Thành Phố - HĐCN (2)'!I111:$I$1571,"Đất ở tại đô thị")</f>
        <v>#VALUE!</v>
      </c>
      <c r="BE119" s="93" t="e">
        <f>COUNTIFS('[1]Thành Phố - HĐCN (2)'!J109:J1677,H119,'[1]Thành Phố - HĐCN (2)'!I109:I1677,"Đất ở tại đô thị",'[1]Thành Phố - HĐCN (2)'!M109:M1677,"&gt;"&amp;O119*0.9*1000,'[1]Thành Phố - HĐCN (2)'!M109:M1677,"&lt;"&amp;O119*1.2*1000)</f>
        <v>#VALUE!</v>
      </c>
      <c r="BF119" s="174" t="e">
        <f t="shared" si="39"/>
        <v>#VALUE!</v>
      </c>
      <c r="BG119" s="328">
        <f t="shared" si="38"/>
        <v>1</v>
      </c>
      <c r="BH119" s="329"/>
      <c r="BI119" s="292"/>
      <c r="BJ119" s="292"/>
    </row>
    <row r="120" spans="1:62" ht="27.75" customHeight="1">
      <c r="A120" s="623">
        <f>COUNT($O$12:O120)</f>
        <v>105</v>
      </c>
      <c r="B120" s="125"/>
      <c r="C120" s="125"/>
      <c r="D120" s="125"/>
      <c r="E120" s="275" t="s">
        <v>942</v>
      </c>
      <c r="F120" s="275" t="s">
        <v>799</v>
      </c>
      <c r="G120" s="277" t="s">
        <v>943</v>
      </c>
      <c r="H120" s="280" t="str">
        <f t="shared" si="43"/>
        <v>Đường nhánh số 2, 3 (từ Tiếp giáp đường Nguyễn Hữu Thọ đến Tiếp giáp phố Lê Văn Lương)</v>
      </c>
      <c r="I120" s="78">
        <v>800</v>
      </c>
      <c r="J120" s="103"/>
      <c r="K120" s="103"/>
      <c r="L120" s="103"/>
      <c r="M120" s="103"/>
      <c r="N120" s="103"/>
      <c r="O120" s="321">
        <f t="shared" si="44"/>
        <v>900</v>
      </c>
      <c r="P120" s="321"/>
      <c r="Q120" s="321"/>
      <c r="R120" s="321"/>
      <c r="S120" s="321"/>
      <c r="T120" s="321"/>
      <c r="U120" s="322">
        <f t="shared" si="45"/>
        <v>0.125</v>
      </c>
      <c r="V120" s="322"/>
      <c r="W120" s="322"/>
      <c r="X120" s="323">
        <v>1.1499999999999999</v>
      </c>
      <c r="Y120" s="323"/>
      <c r="Z120" s="323"/>
      <c r="AA120" s="323"/>
      <c r="AB120" s="323"/>
      <c r="AC120" s="323"/>
      <c r="AD120" s="324">
        <f t="shared" si="46"/>
        <v>1.1830049999999999</v>
      </c>
      <c r="AE120" s="323"/>
      <c r="AF120" s="323"/>
      <c r="AG120" s="78">
        <v>560</v>
      </c>
      <c r="AH120" s="78"/>
      <c r="AI120" s="78"/>
      <c r="AJ120" s="325">
        <f>ROUND(AG120/I120*O120,-1)</f>
        <v>630</v>
      </c>
      <c r="AK120" s="331"/>
      <c r="AL120" s="331"/>
      <c r="AM120" s="331"/>
      <c r="AN120" s="331"/>
      <c r="AO120" s="331"/>
      <c r="AP120" s="322">
        <f t="shared" si="48"/>
        <v>0.125</v>
      </c>
      <c r="AQ120" s="322"/>
      <c r="AR120" s="322"/>
      <c r="AS120" s="78">
        <v>400</v>
      </c>
      <c r="AT120" s="78"/>
      <c r="AU120" s="78"/>
      <c r="AV120" s="326">
        <f t="shared" si="49"/>
        <v>450</v>
      </c>
      <c r="AW120" s="326"/>
      <c r="AX120" s="326"/>
      <c r="AY120" s="327">
        <f t="shared" si="50"/>
        <v>0.125</v>
      </c>
      <c r="AZ120" s="327"/>
      <c r="BA120" s="327"/>
      <c r="BB120" s="157" t="s">
        <v>797</v>
      </c>
      <c r="BC120" s="197"/>
      <c r="BD120" s="174" t="e">
        <f>COUNTIFS('[1]Thành Phố - HĐCN (2)'!J112:$J$1571,'[1]Bảng tổng ODT'!I119,'[1]Thành Phố - HĐCN (2)'!I112:$I$1571,"Đất ở tại đô thị")</f>
        <v>#VALUE!</v>
      </c>
      <c r="BE120" s="93" t="e">
        <f>COUNTIFS('[1]Thành Phố - HĐCN (2)'!J110:J1678,H120,'[1]Thành Phố - HĐCN (2)'!I110:I1678,"Đất ở tại đô thị",'[1]Thành Phố - HĐCN (2)'!M110:M1678,"&gt;"&amp;O120*0.9*1000,'[1]Thành Phố - HĐCN (2)'!M110:M1678,"&lt;"&amp;O120*1.2*1000)</f>
        <v>#VALUE!</v>
      </c>
      <c r="BF120" s="174" t="e">
        <f t="shared" si="39"/>
        <v>#VALUE!</v>
      </c>
      <c r="BG120" s="328">
        <f t="shared" si="38"/>
        <v>1</v>
      </c>
      <c r="BH120" s="329"/>
      <c r="BI120" s="292"/>
      <c r="BJ120" s="292"/>
    </row>
    <row r="121" spans="1:62" ht="21.6" customHeight="1">
      <c r="A121" s="623"/>
      <c r="B121" s="137"/>
      <c r="C121" s="137"/>
      <c r="D121" s="137"/>
      <c r="E121" s="276" t="s">
        <v>944</v>
      </c>
      <c r="F121" s="315"/>
      <c r="G121" s="315"/>
      <c r="H121" s="241"/>
      <c r="I121" s="103"/>
      <c r="J121" s="103"/>
      <c r="K121" s="103"/>
      <c r="L121" s="103"/>
      <c r="M121" s="103"/>
      <c r="N121" s="103"/>
      <c r="O121" s="321"/>
      <c r="P121" s="335"/>
      <c r="Q121" s="335"/>
      <c r="R121" s="335"/>
      <c r="S121" s="335"/>
      <c r="T121" s="335"/>
      <c r="U121" s="323"/>
      <c r="V121" s="323"/>
      <c r="W121" s="323"/>
      <c r="X121" s="323"/>
      <c r="Y121" s="323"/>
      <c r="Z121" s="323"/>
      <c r="AA121" s="323"/>
      <c r="AB121" s="323"/>
      <c r="AC121" s="323"/>
      <c r="AD121" s="323"/>
      <c r="AE121" s="323"/>
      <c r="AF121" s="323"/>
      <c r="AG121" s="78"/>
      <c r="AH121" s="78"/>
      <c r="AI121" s="78"/>
      <c r="AJ121" s="79"/>
      <c r="AK121" s="79"/>
      <c r="AL121" s="79"/>
      <c r="AM121" s="79"/>
      <c r="AN121" s="79"/>
      <c r="AO121" s="79"/>
      <c r="AP121" s="323"/>
      <c r="AQ121" s="323"/>
      <c r="AR121" s="323"/>
      <c r="AS121" s="78"/>
      <c r="AT121" s="78"/>
      <c r="AU121" s="78"/>
      <c r="AV121" s="174"/>
      <c r="AW121" s="174"/>
      <c r="AX121" s="174"/>
      <c r="AY121" s="336"/>
      <c r="AZ121" s="336"/>
      <c r="BA121" s="336"/>
      <c r="BB121" s="157"/>
      <c r="BC121" s="197"/>
      <c r="BD121" s="174"/>
      <c r="BE121" s="93"/>
      <c r="BF121" s="174"/>
      <c r="BG121" s="328">
        <f t="shared" si="38"/>
        <v>0</v>
      </c>
      <c r="BH121" s="329" t="e">
        <f>O121-#REF!</f>
        <v>#REF!</v>
      </c>
      <c r="BI121" s="292"/>
      <c r="BJ121" s="292"/>
    </row>
    <row r="122" spans="1:62" ht="31.5">
      <c r="A122" s="623">
        <f>COUNT($O$12:O122)</f>
        <v>106</v>
      </c>
      <c r="B122" s="125"/>
      <c r="C122" s="125"/>
      <c r="D122" s="125"/>
      <c r="E122" s="275" t="s">
        <v>945</v>
      </c>
      <c r="F122" s="275" t="s">
        <v>946</v>
      </c>
      <c r="G122" s="275" t="s">
        <v>529</v>
      </c>
      <c r="H122" s="280" t="str">
        <f t="shared" si="43"/>
        <v>Đường Trần Văn Thọ (từ Tiếp giáp đường T03 đến Tiếp giáp Đại lộ Lê Lợi)</v>
      </c>
      <c r="I122" s="79">
        <v>1500</v>
      </c>
      <c r="J122" s="78">
        <v>630</v>
      </c>
      <c r="K122" s="78">
        <v>460</v>
      </c>
      <c r="L122" s="78"/>
      <c r="M122" s="78"/>
      <c r="N122" s="78"/>
      <c r="O122" s="321">
        <f t="shared" ref="O122:O132" si="51">ROUND(I122*AD122,-2)</f>
        <v>1900</v>
      </c>
      <c r="P122" s="321">
        <f>ROUND(J122*AE122,-1)</f>
        <v>710</v>
      </c>
      <c r="Q122" s="321">
        <f>ROUND(K122*AF122,-1)</f>
        <v>500</v>
      </c>
      <c r="R122" s="321"/>
      <c r="S122" s="321"/>
      <c r="T122" s="321"/>
      <c r="U122" s="322">
        <f t="shared" ref="U122:W132" si="52">(O122-I122)/I122</f>
        <v>0.26666666666666666</v>
      </c>
      <c r="V122" s="322">
        <f t="shared" si="52"/>
        <v>0.12698412698412698</v>
      </c>
      <c r="W122" s="322">
        <f t="shared" si="52"/>
        <v>8.6956521739130432E-2</v>
      </c>
      <c r="X122" s="323">
        <v>1.2</v>
      </c>
      <c r="Y122" s="323">
        <v>1.1000000000000001</v>
      </c>
      <c r="Z122" s="323">
        <v>1.05</v>
      </c>
      <c r="AA122" s="323"/>
      <c r="AB122" s="323"/>
      <c r="AC122" s="323"/>
      <c r="AD122" s="324">
        <f t="shared" ref="AD122:AF132" si="53">X122*(1+2.87%)</f>
        <v>1.23444</v>
      </c>
      <c r="AE122" s="323">
        <f t="shared" si="53"/>
        <v>1.13157</v>
      </c>
      <c r="AF122" s="323">
        <f t="shared" si="53"/>
        <v>1.0801350000000001</v>
      </c>
      <c r="AG122" s="79">
        <v>1100</v>
      </c>
      <c r="AH122" s="78">
        <v>440</v>
      </c>
      <c r="AI122" s="78">
        <v>320</v>
      </c>
      <c r="AJ122" s="325">
        <f t="shared" ref="AJ122:AJ130" si="54">ROUND(AG122/I122*O122,-2)</f>
        <v>1400</v>
      </c>
      <c r="AK122" s="321">
        <f>ROUND(AH122/J122*P122,-1)</f>
        <v>500</v>
      </c>
      <c r="AL122" s="325">
        <f>ROUND(AI122/K122*Q122,-1)</f>
        <v>350</v>
      </c>
      <c r="AM122" s="325"/>
      <c r="AN122" s="325"/>
      <c r="AO122" s="325"/>
      <c r="AP122" s="322">
        <f t="shared" ref="AP122:AR132" si="55">(AJ122-AG122)/AG122</f>
        <v>0.27272727272727271</v>
      </c>
      <c r="AQ122" s="322">
        <f t="shared" si="55"/>
        <v>0.13636363636363635</v>
      </c>
      <c r="AR122" s="322">
        <f t="shared" si="55"/>
        <v>9.375E-2</v>
      </c>
      <c r="AS122" s="78">
        <v>750</v>
      </c>
      <c r="AT122" s="78">
        <v>320</v>
      </c>
      <c r="AU122" s="78">
        <v>230</v>
      </c>
      <c r="AV122" s="326">
        <f t="shared" ref="AV122:AX132" si="56">ROUND(AS122/I122*O122,-1)</f>
        <v>950</v>
      </c>
      <c r="AW122" s="326">
        <f t="shared" si="56"/>
        <v>360</v>
      </c>
      <c r="AX122" s="326">
        <f t="shared" si="56"/>
        <v>250</v>
      </c>
      <c r="AY122" s="327">
        <f t="shared" ref="AY122:BA132" si="57">(AV122-AS122)/AS122</f>
        <v>0.26666666666666666</v>
      </c>
      <c r="AZ122" s="327">
        <f t="shared" si="57"/>
        <v>0.125</v>
      </c>
      <c r="BA122" s="327">
        <f t="shared" si="57"/>
        <v>8.6956521739130432E-2</v>
      </c>
      <c r="BB122" s="157" t="s">
        <v>797</v>
      </c>
      <c r="BC122" s="197"/>
      <c r="BD122" s="174" t="e">
        <f>COUNTIFS('[1]Thành Phố - HĐCN (2)'!J114:$J$1571,'[1]Bảng tổng ODT'!I121,'[1]Thành Phố - HĐCN (2)'!I114:$I$1571,"Đất ở tại đô thị")</f>
        <v>#VALUE!</v>
      </c>
      <c r="BE122" s="93" t="e">
        <f>COUNTIFS('[1]Thành Phố - HĐCN (2)'!J112:J1680,H122,'[1]Thành Phố - HĐCN (2)'!I112:I1680,"Đất ở tại đô thị",'[1]Thành Phố - HĐCN (2)'!M112:M1680,"&gt;"&amp;O122*0.9*1000,'[1]Thành Phố - HĐCN (2)'!M112:M1680,"&lt;"&amp;O122*1.2*1000)</f>
        <v>#VALUE!</v>
      </c>
      <c r="BF122" s="174" t="e">
        <f t="shared" si="39"/>
        <v>#VALUE!</v>
      </c>
      <c r="BG122" s="328">
        <f t="shared" si="38"/>
        <v>3</v>
      </c>
      <c r="BH122" s="329"/>
      <c r="BI122" s="292"/>
      <c r="BJ122" s="292"/>
    </row>
    <row r="123" spans="1:62" ht="31.5">
      <c r="A123" s="623">
        <f>COUNT($O$12:O123)</f>
        <v>107</v>
      </c>
      <c r="B123" s="125"/>
      <c r="C123" s="125"/>
      <c r="D123" s="125"/>
      <c r="E123" s="275" t="s">
        <v>945</v>
      </c>
      <c r="F123" s="275" t="s">
        <v>529</v>
      </c>
      <c r="G123" s="275" t="s">
        <v>456</v>
      </c>
      <c r="H123" s="280" t="str">
        <f t="shared" si="43"/>
        <v>Đường Trần Văn Thọ (từ Tiếp giáp Đại lộ Lê Lợi đến Tiếp giáp đường Trần Quý Cáp)</v>
      </c>
      <c r="I123" s="79">
        <v>1500</v>
      </c>
      <c r="J123" s="78">
        <v>630</v>
      </c>
      <c r="K123" s="78">
        <v>460</v>
      </c>
      <c r="L123" s="78"/>
      <c r="M123" s="78"/>
      <c r="N123" s="78"/>
      <c r="O123" s="321">
        <f t="shared" si="51"/>
        <v>1900</v>
      </c>
      <c r="P123" s="321">
        <f>ROUND(J123*AE123,-1)</f>
        <v>710</v>
      </c>
      <c r="Q123" s="321">
        <f>ROUND(K123*AF123,-1)</f>
        <v>500</v>
      </c>
      <c r="R123" s="321"/>
      <c r="S123" s="321"/>
      <c r="T123" s="321"/>
      <c r="U123" s="322">
        <f t="shared" si="52"/>
        <v>0.26666666666666666</v>
      </c>
      <c r="V123" s="322">
        <f t="shared" si="52"/>
        <v>0.12698412698412698</v>
      </c>
      <c r="W123" s="322">
        <f t="shared" si="52"/>
        <v>8.6956521739130432E-2</v>
      </c>
      <c r="X123" s="323">
        <v>1.2</v>
      </c>
      <c r="Y123" s="323">
        <v>1.1000000000000001</v>
      </c>
      <c r="Z123" s="323">
        <v>1.05</v>
      </c>
      <c r="AA123" s="323"/>
      <c r="AB123" s="323"/>
      <c r="AC123" s="323"/>
      <c r="AD123" s="324">
        <f t="shared" si="53"/>
        <v>1.23444</v>
      </c>
      <c r="AE123" s="323">
        <f t="shared" si="53"/>
        <v>1.13157</v>
      </c>
      <c r="AF123" s="323">
        <f t="shared" si="53"/>
        <v>1.0801350000000001</v>
      </c>
      <c r="AG123" s="79">
        <v>1100</v>
      </c>
      <c r="AH123" s="78">
        <v>440</v>
      </c>
      <c r="AI123" s="78">
        <v>320</v>
      </c>
      <c r="AJ123" s="325">
        <f t="shared" si="54"/>
        <v>1400</v>
      </c>
      <c r="AK123" s="321">
        <f>ROUND(AH123/J123*P123,-1)</f>
        <v>500</v>
      </c>
      <c r="AL123" s="325">
        <f>ROUND(AI123/K123*Q123,-1)</f>
        <v>350</v>
      </c>
      <c r="AM123" s="325"/>
      <c r="AN123" s="325"/>
      <c r="AO123" s="325"/>
      <c r="AP123" s="322">
        <f t="shared" si="55"/>
        <v>0.27272727272727271</v>
      </c>
      <c r="AQ123" s="322">
        <f t="shared" si="55"/>
        <v>0.13636363636363635</v>
      </c>
      <c r="AR123" s="322">
        <f t="shared" si="55"/>
        <v>9.375E-2</v>
      </c>
      <c r="AS123" s="78">
        <v>750</v>
      </c>
      <c r="AT123" s="78">
        <v>320</v>
      </c>
      <c r="AU123" s="78">
        <v>230</v>
      </c>
      <c r="AV123" s="326">
        <f t="shared" si="56"/>
        <v>950</v>
      </c>
      <c r="AW123" s="326">
        <f t="shared" si="56"/>
        <v>360</v>
      </c>
      <c r="AX123" s="326">
        <f t="shared" si="56"/>
        <v>250</v>
      </c>
      <c r="AY123" s="327">
        <f t="shared" si="57"/>
        <v>0.26666666666666666</v>
      </c>
      <c r="AZ123" s="327">
        <f t="shared" si="57"/>
        <v>0.125</v>
      </c>
      <c r="BA123" s="327">
        <f t="shared" si="57"/>
        <v>8.6956521739130432E-2</v>
      </c>
      <c r="BB123" s="157" t="s">
        <v>797</v>
      </c>
      <c r="BC123" s="197"/>
      <c r="BD123" s="174" t="e">
        <f>COUNTIFS('[1]Thành Phố - HĐCN (2)'!J115:$J$1571,'[1]Bảng tổng ODT'!I122,'[1]Thành Phố - HĐCN (2)'!I115:$I$1571,"Đất ở tại đô thị")</f>
        <v>#VALUE!</v>
      </c>
      <c r="BE123" s="93" t="e">
        <f>COUNTIFS('[1]Thành Phố - HĐCN (2)'!J113:J1681,H123,'[1]Thành Phố - HĐCN (2)'!I113:I1681,"Đất ở tại đô thị",'[1]Thành Phố - HĐCN (2)'!M113:M1681,"&gt;"&amp;O123*0.9*1000,'[1]Thành Phố - HĐCN (2)'!M113:M1681,"&lt;"&amp;O123*1.2*1000)</f>
        <v>#VALUE!</v>
      </c>
      <c r="BF123" s="174" t="e">
        <f t="shared" si="39"/>
        <v>#VALUE!</v>
      </c>
      <c r="BG123" s="328">
        <f t="shared" si="38"/>
        <v>3</v>
      </c>
      <c r="BH123" s="329"/>
      <c r="BI123" s="292"/>
      <c r="BJ123" s="292"/>
    </row>
    <row r="124" spans="1:62" ht="31.5">
      <c r="A124" s="623">
        <f>COUNT($O$12:O124)</f>
        <v>108</v>
      </c>
      <c r="B124" s="125"/>
      <c r="C124" s="125"/>
      <c r="D124" s="125"/>
      <c r="E124" s="275" t="s">
        <v>947</v>
      </c>
      <c r="F124" s="275" t="s">
        <v>499</v>
      </c>
      <c r="G124" s="275" t="s">
        <v>451</v>
      </c>
      <c r="H124" s="280" t="str">
        <f t="shared" si="43"/>
        <v>Phố Trịnh Hoài Đức (T01) (từ Tiếp giáp đường Trần Quốc Mạnh đến Tiếp giáp đường Trần Văn Thọ)</v>
      </c>
      <c r="I124" s="79">
        <v>1500</v>
      </c>
      <c r="J124" s="103"/>
      <c r="K124" s="103"/>
      <c r="L124" s="103"/>
      <c r="M124" s="103"/>
      <c r="N124" s="103"/>
      <c r="O124" s="321">
        <f t="shared" si="51"/>
        <v>1900</v>
      </c>
      <c r="P124" s="321"/>
      <c r="Q124" s="321"/>
      <c r="R124" s="321"/>
      <c r="S124" s="321"/>
      <c r="T124" s="321"/>
      <c r="U124" s="322">
        <f t="shared" si="52"/>
        <v>0.26666666666666666</v>
      </c>
      <c r="V124" s="322"/>
      <c r="W124" s="322"/>
      <c r="X124" s="323">
        <v>1.2</v>
      </c>
      <c r="Y124" s="323"/>
      <c r="Z124" s="323"/>
      <c r="AA124" s="323"/>
      <c r="AB124" s="323"/>
      <c r="AC124" s="323"/>
      <c r="AD124" s="324">
        <f t="shared" si="53"/>
        <v>1.23444</v>
      </c>
      <c r="AE124" s="323"/>
      <c r="AF124" s="323"/>
      <c r="AG124" s="79">
        <v>1100</v>
      </c>
      <c r="AH124" s="78"/>
      <c r="AI124" s="78"/>
      <c r="AJ124" s="325">
        <f t="shared" si="54"/>
        <v>1400</v>
      </c>
      <c r="AK124" s="331"/>
      <c r="AL124" s="331"/>
      <c r="AM124" s="331"/>
      <c r="AN124" s="331"/>
      <c r="AO124" s="331"/>
      <c r="AP124" s="322">
        <f t="shared" si="55"/>
        <v>0.27272727272727271</v>
      </c>
      <c r="AQ124" s="322"/>
      <c r="AR124" s="322"/>
      <c r="AS124" s="78">
        <v>750</v>
      </c>
      <c r="AT124" s="78"/>
      <c r="AU124" s="78"/>
      <c r="AV124" s="326">
        <f t="shared" si="56"/>
        <v>950</v>
      </c>
      <c r="AW124" s="326"/>
      <c r="AX124" s="326"/>
      <c r="AY124" s="327">
        <f t="shared" si="57"/>
        <v>0.26666666666666666</v>
      </c>
      <c r="AZ124" s="327"/>
      <c r="BA124" s="327"/>
      <c r="BB124" s="157" t="s">
        <v>797</v>
      </c>
      <c r="BC124" s="197"/>
      <c r="BD124" s="174" t="e">
        <f>COUNTIFS('[1]Thành Phố - HĐCN (2)'!J116:$J$1571,'[1]Bảng tổng ODT'!I123,'[1]Thành Phố - HĐCN (2)'!I116:$I$1571,"Đất ở tại đô thị")</f>
        <v>#VALUE!</v>
      </c>
      <c r="BE124" s="93" t="e">
        <f>COUNTIFS('[1]Thành Phố - HĐCN (2)'!J114:J1682,H124,'[1]Thành Phố - HĐCN (2)'!I114:I1682,"Đất ở tại đô thị",'[1]Thành Phố - HĐCN (2)'!M114:M1682,"&gt;"&amp;O124*0.9*1000,'[1]Thành Phố - HĐCN (2)'!M114:M1682,"&lt;"&amp;O124*1.2*1000)</f>
        <v>#VALUE!</v>
      </c>
      <c r="BF124" s="174" t="e">
        <f t="shared" si="39"/>
        <v>#VALUE!</v>
      </c>
      <c r="BG124" s="328">
        <f t="shared" si="38"/>
        <v>1</v>
      </c>
      <c r="BH124" s="329"/>
      <c r="BI124" s="292"/>
      <c r="BJ124" s="292"/>
    </row>
    <row r="125" spans="1:62" ht="27.75" customHeight="1">
      <c r="A125" s="623">
        <f>COUNT($O$12:O125)</f>
        <v>109</v>
      </c>
      <c r="B125" s="125"/>
      <c r="C125" s="125"/>
      <c r="D125" s="125"/>
      <c r="E125" s="275" t="s">
        <v>948</v>
      </c>
      <c r="F125" s="275" t="s">
        <v>499</v>
      </c>
      <c r="G125" s="275" t="s">
        <v>451</v>
      </c>
      <c r="H125" s="280" t="str">
        <f t="shared" si="43"/>
        <v>Phố Lê Văn Hưu (T02) (từ Tiếp giáp đường Trần Quốc Mạnh đến Tiếp giáp đường Trần Văn Thọ)</v>
      </c>
      <c r="I125" s="79">
        <v>1500</v>
      </c>
      <c r="J125" s="103"/>
      <c r="K125" s="103"/>
      <c r="L125" s="103"/>
      <c r="M125" s="103"/>
      <c r="N125" s="103"/>
      <c r="O125" s="321">
        <f t="shared" si="51"/>
        <v>1900</v>
      </c>
      <c r="P125" s="321"/>
      <c r="Q125" s="321"/>
      <c r="R125" s="321"/>
      <c r="S125" s="321"/>
      <c r="T125" s="321"/>
      <c r="U125" s="322">
        <f t="shared" si="52"/>
        <v>0.26666666666666666</v>
      </c>
      <c r="V125" s="322"/>
      <c r="W125" s="322"/>
      <c r="X125" s="323">
        <v>1.2</v>
      </c>
      <c r="Y125" s="323"/>
      <c r="Z125" s="323"/>
      <c r="AA125" s="323"/>
      <c r="AB125" s="323"/>
      <c r="AC125" s="323"/>
      <c r="AD125" s="324">
        <f t="shared" si="53"/>
        <v>1.23444</v>
      </c>
      <c r="AE125" s="323"/>
      <c r="AF125" s="323"/>
      <c r="AG125" s="79">
        <v>1100</v>
      </c>
      <c r="AH125" s="78"/>
      <c r="AI125" s="78"/>
      <c r="AJ125" s="325">
        <f t="shared" si="54"/>
        <v>1400</v>
      </c>
      <c r="AK125" s="331"/>
      <c r="AL125" s="331"/>
      <c r="AM125" s="331"/>
      <c r="AN125" s="331"/>
      <c r="AO125" s="331"/>
      <c r="AP125" s="322">
        <f t="shared" si="55"/>
        <v>0.27272727272727271</v>
      </c>
      <c r="AQ125" s="322"/>
      <c r="AR125" s="322"/>
      <c r="AS125" s="78">
        <v>750</v>
      </c>
      <c r="AT125" s="78"/>
      <c r="AU125" s="78"/>
      <c r="AV125" s="326">
        <f t="shared" si="56"/>
        <v>950</v>
      </c>
      <c r="AW125" s="326"/>
      <c r="AX125" s="326"/>
      <c r="AY125" s="327">
        <f t="shared" si="57"/>
        <v>0.26666666666666666</v>
      </c>
      <c r="AZ125" s="327"/>
      <c r="BA125" s="327"/>
      <c r="BB125" s="157" t="s">
        <v>797</v>
      </c>
      <c r="BC125" s="197"/>
      <c r="BD125" s="174" t="e">
        <f>COUNTIFS('[1]Thành Phố - HĐCN (2)'!J117:$J$1571,'[1]Bảng tổng ODT'!I124,'[1]Thành Phố - HĐCN (2)'!I117:$I$1571,"Đất ở tại đô thị")</f>
        <v>#VALUE!</v>
      </c>
      <c r="BE125" s="93" t="e">
        <f>COUNTIFS('[1]Thành Phố - HĐCN (2)'!J115:J1683,H125,'[1]Thành Phố - HĐCN (2)'!I115:I1683,"Đất ở tại đô thị",'[1]Thành Phố - HĐCN (2)'!M115:M1683,"&gt;"&amp;O125*0.9*1000,'[1]Thành Phố - HĐCN (2)'!M115:M1683,"&lt;"&amp;O125*1.2*1000)</f>
        <v>#VALUE!</v>
      </c>
      <c r="BF125" s="174" t="e">
        <f t="shared" si="39"/>
        <v>#VALUE!</v>
      </c>
      <c r="BG125" s="328">
        <f t="shared" si="38"/>
        <v>1</v>
      </c>
      <c r="BH125" s="329"/>
      <c r="BI125" s="292"/>
      <c r="BJ125" s="292"/>
    </row>
    <row r="126" spans="1:62" ht="27.75" customHeight="1">
      <c r="A126" s="623">
        <f>COUNT($O$12:O126)</f>
        <v>110</v>
      </c>
      <c r="B126" s="125"/>
      <c r="C126" s="125"/>
      <c r="D126" s="125"/>
      <c r="E126" s="275" t="s">
        <v>949</v>
      </c>
      <c r="F126" s="275" t="s">
        <v>499</v>
      </c>
      <c r="G126" s="275" t="s">
        <v>55</v>
      </c>
      <c r="H126" s="280" t="str">
        <f t="shared" si="43"/>
        <v>Đường T03 (13,5m) (từ Tiếp giáp đường Trần Quốc Mạnh đến Cuối đường)</v>
      </c>
      <c r="I126" s="79">
        <v>1500</v>
      </c>
      <c r="J126" s="78">
        <v>530</v>
      </c>
      <c r="K126" s="78">
        <v>390</v>
      </c>
      <c r="L126" s="78"/>
      <c r="M126" s="78"/>
      <c r="N126" s="78"/>
      <c r="O126" s="321">
        <f t="shared" si="51"/>
        <v>1900</v>
      </c>
      <c r="P126" s="321">
        <f>ROUND(J126*AE126,-1)</f>
        <v>600</v>
      </c>
      <c r="Q126" s="321">
        <f>ROUND(K126*AF126,-1)</f>
        <v>420</v>
      </c>
      <c r="R126" s="321"/>
      <c r="S126" s="321"/>
      <c r="T126" s="321"/>
      <c r="U126" s="322">
        <f t="shared" si="52"/>
        <v>0.26666666666666666</v>
      </c>
      <c r="V126" s="322">
        <f>(P126-J126)/J126</f>
        <v>0.13207547169811321</v>
      </c>
      <c r="W126" s="322">
        <f>(Q126-K126)/K126</f>
        <v>7.6923076923076927E-2</v>
      </c>
      <c r="X126" s="323">
        <v>1.2</v>
      </c>
      <c r="Y126" s="323">
        <v>1.1000000000000001</v>
      </c>
      <c r="Z126" s="323">
        <v>1.05</v>
      </c>
      <c r="AA126" s="323"/>
      <c r="AB126" s="323"/>
      <c r="AC126" s="323"/>
      <c r="AD126" s="324">
        <f t="shared" si="53"/>
        <v>1.23444</v>
      </c>
      <c r="AE126" s="323">
        <f>Y126*(1+2.87%)</f>
        <v>1.13157</v>
      </c>
      <c r="AF126" s="323">
        <f>Z126*(1+2.87%)</f>
        <v>1.0801350000000001</v>
      </c>
      <c r="AG126" s="79">
        <v>1100</v>
      </c>
      <c r="AH126" s="78">
        <v>370</v>
      </c>
      <c r="AI126" s="78">
        <v>270</v>
      </c>
      <c r="AJ126" s="325">
        <f t="shared" si="54"/>
        <v>1400</v>
      </c>
      <c r="AK126" s="321">
        <f>ROUND(AH126/J126*P126,-1)</f>
        <v>420</v>
      </c>
      <c r="AL126" s="325">
        <f>ROUND(AI126/K126*Q126,-1)</f>
        <v>290</v>
      </c>
      <c r="AM126" s="325"/>
      <c r="AN126" s="325"/>
      <c r="AO126" s="325"/>
      <c r="AP126" s="322">
        <f t="shared" si="55"/>
        <v>0.27272727272727271</v>
      </c>
      <c r="AQ126" s="322">
        <f>(AK126-AH126)/AH126</f>
        <v>0.13513513513513514</v>
      </c>
      <c r="AR126" s="322">
        <f>(AL126-AI126)/AI126</f>
        <v>7.407407407407407E-2</v>
      </c>
      <c r="AS126" s="78">
        <v>750</v>
      </c>
      <c r="AT126" s="78">
        <v>270</v>
      </c>
      <c r="AU126" s="78">
        <v>200</v>
      </c>
      <c r="AV126" s="326">
        <f t="shared" si="56"/>
        <v>950</v>
      </c>
      <c r="AW126" s="326">
        <f>ROUND(AT126/J126*P126,-1)</f>
        <v>310</v>
      </c>
      <c r="AX126" s="326">
        <f>ROUND(AU126/K126*Q126,-1)</f>
        <v>220</v>
      </c>
      <c r="AY126" s="327">
        <f t="shared" si="57"/>
        <v>0.26666666666666666</v>
      </c>
      <c r="AZ126" s="327">
        <f>(AW126-AT126)/AT126</f>
        <v>0.14814814814814814</v>
      </c>
      <c r="BA126" s="327">
        <f>(AX126-AU126)/AU126</f>
        <v>0.1</v>
      </c>
      <c r="BB126" s="157" t="s">
        <v>797</v>
      </c>
      <c r="BC126" s="197"/>
      <c r="BD126" s="174" t="e">
        <f>COUNTIFS('[1]Thành Phố - HĐCN (2)'!J118:$J$1571,'[1]Bảng tổng ODT'!I125,'[1]Thành Phố - HĐCN (2)'!I118:$I$1571,"Đất ở tại đô thị")</f>
        <v>#VALUE!</v>
      </c>
      <c r="BE126" s="93" t="e">
        <f>COUNTIFS('[1]Thành Phố - HĐCN (2)'!J116:J1684,H126,'[1]Thành Phố - HĐCN (2)'!I116:I1684,"Đất ở tại đô thị",'[1]Thành Phố - HĐCN (2)'!M116:M1684,"&gt;"&amp;O126*0.9*1000,'[1]Thành Phố - HĐCN (2)'!M116:M1684,"&lt;"&amp;O126*1.2*1000)</f>
        <v>#VALUE!</v>
      </c>
      <c r="BF126" s="174" t="e">
        <f t="shared" si="39"/>
        <v>#VALUE!</v>
      </c>
      <c r="BG126" s="328">
        <f t="shared" si="38"/>
        <v>3</v>
      </c>
      <c r="BH126" s="329"/>
      <c r="BI126" s="292"/>
      <c r="BJ126" s="292"/>
    </row>
    <row r="127" spans="1:62" ht="70.150000000000006" customHeight="1">
      <c r="A127" s="623">
        <f>COUNT($O$12:O127)</f>
        <v>111</v>
      </c>
      <c r="B127" s="333" t="s">
        <v>449</v>
      </c>
      <c r="C127" s="333" t="s">
        <v>450</v>
      </c>
      <c r="D127" s="333" t="s">
        <v>451</v>
      </c>
      <c r="E127" s="333" t="s">
        <v>452</v>
      </c>
      <c r="F127" s="333" t="s">
        <v>453</v>
      </c>
      <c r="G127" s="333" t="s">
        <v>454</v>
      </c>
      <c r="H127" s="280" t="str">
        <f t="shared" si="43"/>
        <v>Phố Nguyễn Khánh Toàn (từ Tiếp giáp với đường Hoàng Văn Thái (số nhà 023, tổ dân phố số 19) đến Tiếp giáp với đường Trần Văn Thọ (giữa số nhà 033 và số nhà 035, tổ dân phố số 19)</v>
      </c>
      <c r="I127" s="79">
        <v>1600</v>
      </c>
      <c r="J127" s="103"/>
      <c r="K127" s="103"/>
      <c r="L127" s="103"/>
      <c r="M127" s="103"/>
      <c r="N127" s="103"/>
      <c r="O127" s="321">
        <f t="shared" si="51"/>
        <v>2000</v>
      </c>
      <c r="P127" s="321"/>
      <c r="Q127" s="321"/>
      <c r="R127" s="321"/>
      <c r="S127" s="321"/>
      <c r="T127" s="321"/>
      <c r="U127" s="322">
        <f t="shared" si="52"/>
        <v>0.25</v>
      </c>
      <c r="V127" s="322"/>
      <c r="W127" s="322"/>
      <c r="X127" s="323">
        <v>1.2</v>
      </c>
      <c r="Y127" s="323"/>
      <c r="Z127" s="323"/>
      <c r="AA127" s="323"/>
      <c r="AB127" s="323"/>
      <c r="AC127" s="323"/>
      <c r="AD127" s="324">
        <f t="shared" si="53"/>
        <v>1.23444</v>
      </c>
      <c r="AE127" s="323"/>
      <c r="AF127" s="323"/>
      <c r="AG127" s="79">
        <v>1100</v>
      </c>
      <c r="AH127" s="78"/>
      <c r="AI127" s="78"/>
      <c r="AJ127" s="325">
        <f t="shared" si="54"/>
        <v>1400</v>
      </c>
      <c r="AK127" s="331"/>
      <c r="AL127" s="331"/>
      <c r="AM127" s="331"/>
      <c r="AN127" s="331"/>
      <c r="AO127" s="331"/>
      <c r="AP127" s="322">
        <f t="shared" si="55"/>
        <v>0.27272727272727271</v>
      </c>
      <c r="AQ127" s="322"/>
      <c r="AR127" s="322"/>
      <c r="AS127" s="78">
        <v>800</v>
      </c>
      <c r="AT127" s="78"/>
      <c r="AU127" s="78"/>
      <c r="AV127" s="326">
        <f t="shared" si="56"/>
        <v>1000</v>
      </c>
      <c r="AW127" s="326"/>
      <c r="AX127" s="326"/>
      <c r="AY127" s="327">
        <f t="shared" si="57"/>
        <v>0.25</v>
      </c>
      <c r="AZ127" s="327"/>
      <c r="BA127" s="327"/>
      <c r="BB127" s="157" t="s">
        <v>797</v>
      </c>
      <c r="BC127" s="197"/>
      <c r="BD127" s="174" t="e">
        <f>COUNTIFS('[1]Thành Phố - HĐCN (2)'!J119:$J$1571,'[1]Bảng tổng ODT'!I126,'[1]Thành Phố - HĐCN (2)'!I119:$I$1571,"Đất ở tại đô thị")</f>
        <v>#VALUE!</v>
      </c>
      <c r="BE127" s="93" t="e">
        <f>COUNTIFS('[1]Thành Phố - HĐCN (2)'!J117:J1685,H127,'[1]Thành Phố - HĐCN (2)'!I117:I1685,"Đất ở tại đô thị",'[1]Thành Phố - HĐCN (2)'!M117:M1685,"&gt;"&amp;O127*0.9*1000,'[1]Thành Phố - HĐCN (2)'!M117:M1685,"&lt;"&amp;O127*1.2*1000)</f>
        <v>#VALUE!</v>
      </c>
      <c r="BF127" s="174" t="e">
        <f t="shared" si="39"/>
        <v>#VALUE!</v>
      </c>
      <c r="BG127" s="328">
        <f t="shared" si="38"/>
        <v>1</v>
      </c>
      <c r="BH127" s="329"/>
      <c r="BI127" s="292"/>
      <c r="BJ127" s="292"/>
    </row>
    <row r="128" spans="1:62" ht="31.5">
      <c r="A128" s="623">
        <f>COUNT($O$12:O128)</f>
        <v>112</v>
      </c>
      <c r="B128" s="125"/>
      <c r="C128" s="125"/>
      <c r="D128" s="125"/>
      <c r="E128" s="275" t="s">
        <v>950</v>
      </c>
      <c r="F128" s="275" t="s">
        <v>450</v>
      </c>
      <c r="G128" s="275" t="s">
        <v>451</v>
      </c>
      <c r="H128" s="280" t="str">
        <f t="shared" si="43"/>
        <v>Đường Bùi Thị Xuân (16,5m) (từ Tiếp giáp đường Hoàng Văn Thái đến Tiếp giáp đường Trần Văn Thọ)</v>
      </c>
      <c r="I128" s="79">
        <v>1800</v>
      </c>
      <c r="J128" s="103"/>
      <c r="K128" s="103"/>
      <c r="L128" s="103"/>
      <c r="M128" s="103"/>
      <c r="N128" s="103"/>
      <c r="O128" s="321">
        <f t="shared" si="51"/>
        <v>2200</v>
      </c>
      <c r="P128" s="321"/>
      <c r="Q128" s="321"/>
      <c r="R128" s="321"/>
      <c r="S128" s="321"/>
      <c r="T128" s="321"/>
      <c r="U128" s="322">
        <f t="shared" si="52"/>
        <v>0.22222222222222221</v>
      </c>
      <c r="V128" s="322"/>
      <c r="W128" s="322"/>
      <c r="X128" s="323">
        <v>1.2</v>
      </c>
      <c r="Y128" s="323"/>
      <c r="Z128" s="323"/>
      <c r="AA128" s="323"/>
      <c r="AB128" s="323"/>
      <c r="AC128" s="323"/>
      <c r="AD128" s="324">
        <f t="shared" si="53"/>
        <v>1.23444</v>
      </c>
      <c r="AE128" s="323"/>
      <c r="AF128" s="323"/>
      <c r="AG128" s="79">
        <v>1300</v>
      </c>
      <c r="AH128" s="78"/>
      <c r="AI128" s="78"/>
      <c r="AJ128" s="325">
        <f t="shared" si="54"/>
        <v>1600</v>
      </c>
      <c r="AK128" s="331"/>
      <c r="AL128" s="331"/>
      <c r="AM128" s="331"/>
      <c r="AN128" s="331"/>
      <c r="AO128" s="331"/>
      <c r="AP128" s="322">
        <f t="shared" si="55"/>
        <v>0.23076923076923078</v>
      </c>
      <c r="AQ128" s="322"/>
      <c r="AR128" s="322"/>
      <c r="AS128" s="78">
        <v>900</v>
      </c>
      <c r="AT128" s="78"/>
      <c r="AU128" s="78"/>
      <c r="AV128" s="326">
        <f t="shared" si="56"/>
        <v>1100</v>
      </c>
      <c r="AW128" s="326"/>
      <c r="AX128" s="326"/>
      <c r="AY128" s="327">
        <f t="shared" si="57"/>
        <v>0.22222222222222221</v>
      </c>
      <c r="AZ128" s="327"/>
      <c r="BA128" s="327"/>
      <c r="BB128" s="157" t="s">
        <v>797</v>
      </c>
      <c r="BC128" s="197"/>
      <c r="BD128" s="174" t="e">
        <f>COUNTIFS('[1]Thành Phố - HĐCN (2)'!J120:$J$1571,'[1]Bảng tổng ODT'!I127,'[1]Thành Phố - HĐCN (2)'!I120:$I$1571,"Đất ở tại đô thị")</f>
        <v>#VALUE!</v>
      </c>
      <c r="BE128" s="93" t="e">
        <f>COUNTIFS('[1]Thành Phố - HĐCN (2)'!J118:J1686,H128,'[1]Thành Phố - HĐCN (2)'!I118:I1686,"Đất ở tại đô thị",'[1]Thành Phố - HĐCN (2)'!M118:M1686,"&gt;"&amp;O128*0.9*1000,'[1]Thành Phố - HĐCN (2)'!M118:M1686,"&lt;"&amp;O128*1.2*1000)</f>
        <v>#VALUE!</v>
      </c>
      <c r="BF128" s="174" t="e">
        <f t="shared" si="39"/>
        <v>#VALUE!</v>
      </c>
      <c r="BG128" s="328">
        <f t="shared" si="38"/>
        <v>1</v>
      </c>
      <c r="BH128" s="329"/>
      <c r="BI128" s="292"/>
      <c r="BJ128" s="292"/>
    </row>
    <row r="129" spans="1:62" ht="44.25" customHeight="1">
      <c r="A129" s="623">
        <f>COUNT($O$12:O129)</f>
        <v>113</v>
      </c>
      <c r="B129" s="125"/>
      <c r="C129" s="125"/>
      <c r="D129" s="125"/>
      <c r="E129" s="275" t="s">
        <v>951</v>
      </c>
      <c r="F129" s="275" t="s">
        <v>451</v>
      </c>
      <c r="G129" s="275" t="s">
        <v>450</v>
      </c>
      <c r="H129" s="330" t="str">
        <f t="shared" si="43"/>
        <v>Đường Trần Quý Cáp (từ Tiếp giáp đường Trần Văn Thọ đến Tiếp giáp đường Hoàng Văn Thái)</v>
      </c>
      <c r="I129" s="79">
        <v>1500</v>
      </c>
      <c r="J129" s="78">
        <v>530</v>
      </c>
      <c r="K129" s="78">
        <v>390</v>
      </c>
      <c r="L129" s="78"/>
      <c r="M129" s="78"/>
      <c r="N129" s="78"/>
      <c r="O129" s="321">
        <f t="shared" si="51"/>
        <v>1900</v>
      </c>
      <c r="P129" s="321">
        <f>ROUND(J129*AE129,-1)</f>
        <v>600</v>
      </c>
      <c r="Q129" s="321">
        <f>ROUND(K129*AF129,-1)</f>
        <v>420</v>
      </c>
      <c r="R129" s="321"/>
      <c r="S129" s="321"/>
      <c r="T129" s="321"/>
      <c r="U129" s="322">
        <f t="shared" si="52"/>
        <v>0.26666666666666666</v>
      </c>
      <c r="V129" s="322">
        <f>(P129-J129)/J129</f>
        <v>0.13207547169811321</v>
      </c>
      <c r="W129" s="322">
        <f>(Q129-K129)/K129</f>
        <v>7.6923076923076927E-2</v>
      </c>
      <c r="X129" s="323">
        <v>1.2</v>
      </c>
      <c r="Y129" s="323">
        <v>1.1000000000000001</v>
      </c>
      <c r="Z129" s="323">
        <v>1.05</v>
      </c>
      <c r="AA129" s="323"/>
      <c r="AB129" s="323"/>
      <c r="AC129" s="323"/>
      <c r="AD129" s="324">
        <f t="shared" si="53"/>
        <v>1.23444</v>
      </c>
      <c r="AE129" s="323">
        <f>Y129*(1+2.87%)</f>
        <v>1.13157</v>
      </c>
      <c r="AF129" s="323">
        <f>Z129*(1+2.87%)</f>
        <v>1.0801350000000001</v>
      </c>
      <c r="AG129" s="79">
        <v>1100</v>
      </c>
      <c r="AH129" s="78">
        <v>370</v>
      </c>
      <c r="AI129" s="78">
        <v>270</v>
      </c>
      <c r="AJ129" s="325">
        <f t="shared" si="54"/>
        <v>1400</v>
      </c>
      <c r="AK129" s="321">
        <f>ROUND(AH129/J129*P129,-1)</f>
        <v>420</v>
      </c>
      <c r="AL129" s="325">
        <f>ROUND(AI129/K129*Q129,-1)</f>
        <v>290</v>
      </c>
      <c r="AM129" s="325"/>
      <c r="AN129" s="325"/>
      <c r="AO129" s="325"/>
      <c r="AP129" s="322">
        <f t="shared" si="55"/>
        <v>0.27272727272727271</v>
      </c>
      <c r="AQ129" s="322">
        <f>(AK129-AH129)/AH129</f>
        <v>0.13513513513513514</v>
      </c>
      <c r="AR129" s="322">
        <f>(AL129-AI129)/AI129</f>
        <v>7.407407407407407E-2</v>
      </c>
      <c r="AS129" s="78">
        <v>750</v>
      </c>
      <c r="AT129" s="78">
        <v>270</v>
      </c>
      <c r="AU129" s="78">
        <v>200</v>
      </c>
      <c r="AV129" s="326">
        <f t="shared" si="56"/>
        <v>950</v>
      </c>
      <c r="AW129" s="326">
        <f>ROUND(AT129/J129*P129,-1)</f>
        <v>310</v>
      </c>
      <c r="AX129" s="326">
        <f>ROUND(AU129/K129*Q129,-1)</f>
        <v>220</v>
      </c>
      <c r="AY129" s="327">
        <f t="shared" si="57"/>
        <v>0.26666666666666666</v>
      </c>
      <c r="AZ129" s="327">
        <f>(AW129-AT129)/AT129</f>
        <v>0.14814814814814814</v>
      </c>
      <c r="BA129" s="327">
        <f>(AX129-AU129)/AU129</f>
        <v>0.1</v>
      </c>
      <c r="BB129" s="157" t="s">
        <v>797</v>
      </c>
      <c r="BC129" s="197"/>
      <c r="BD129" s="174" t="e">
        <f>COUNTIFS('[1]Thành Phố - HĐCN (2)'!J121:$J$1571,'[1]Bảng tổng ODT'!I128,'[1]Thành Phố - HĐCN (2)'!I121:$I$1571,"Đất ở tại đô thị")</f>
        <v>#VALUE!</v>
      </c>
      <c r="BE129" s="93" t="e">
        <f>COUNTIFS('[1]Thành Phố - HĐCN (2)'!J119:J1687,H129,'[1]Thành Phố - HĐCN (2)'!I119:I1687,"Đất ở tại đô thị",'[1]Thành Phố - HĐCN (2)'!M119:M1687,"&gt;"&amp;O129*0.9*1000,'[1]Thành Phố - HĐCN (2)'!M119:M1687,"&lt;"&amp;O129*1.2*1000)</f>
        <v>#VALUE!</v>
      </c>
      <c r="BF129" s="174" t="e">
        <f t="shared" si="39"/>
        <v>#VALUE!</v>
      </c>
      <c r="BG129" s="328">
        <f t="shared" si="38"/>
        <v>3</v>
      </c>
      <c r="BH129" s="329"/>
      <c r="BI129" s="292"/>
      <c r="BJ129" s="292"/>
    </row>
    <row r="130" spans="1:62" ht="47.25">
      <c r="A130" s="623">
        <f>COUNT($O$12:O130)</f>
        <v>114</v>
      </c>
      <c r="B130" s="333" t="s">
        <v>455</v>
      </c>
      <c r="C130" s="333" t="s">
        <v>456</v>
      </c>
      <c r="D130" s="333" t="s">
        <v>457</v>
      </c>
      <c r="E130" s="333" t="s">
        <v>455</v>
      </c>
      <c r="F130" s="333" t="s">
        <v>456</v>
      </c>
      <c r="G130" s="333" t="s">
        <v>452</v>
      </c>
      <c r="H130" s="330" t="str">
        <f t="shared" si="43"/>
        <v>Phố Quyết Tiến (từ Tiếp giáp đường Trần Quý Cáp đến Phố Nguyễn Khánh Toàn)</v>
      </c>
      <c r="I130" s="79">
        <v>1800</v>
      </c>
      <c r="J130" s="103"/>
      <c r="K130" s="103"/>
      <c r="L130" s="103"/>
      <c r="M130" s="103"/>
      <c r="N130" s="103"/>
      <c r="O130" s="321">
        <f t="shared" si="51"/>
        <v>2200</v>
      </c>
      <c r="P130" s="321"/>
      <c r="Q130" s="321"/>
      <c r="R130" s="321"/>
      <c r="S130" s="321"/>
      <c r="T130" s="321"/>
      <c r="U130" s="322">
        <f t="shared" si="52"/>
        <v>0.22222222222222221</v>
      </c>
      <c r="V130" s="322"/>
      <c r="W130" s="322"/>
      <c r="X130" s="323">
        <v>1.2</v>
      </c>
      <c r="Y130" s="323"/>
      <c r="Z130" s="323"/>
      <c r="AA130" s="323"/>
      <c r="AB130" s="323"/>
      <c r="AC130" s="323"/>
      <c r="AD130" s="324">
        <f t="shared" si="53"/>
        <v>1.23444</v>
      </c>
      <c r="AE130" s="323"/>
      <c r="AF130" s="323"/>
      <c r="AG130" s="79">
        <v>1300</v>
      </c>
      <c r="AH130" s="78"/>
      <c r="AI130" s="78"/>
      <c r="AJ130" s="325">
        <f t="shared" si="54"/>
        <v>1600</v>
      </c>
      <c r="AK130" s="331"/>
      <c r="AL130" s="331"/>
      <c r="AM130" s="331"/>
      <c r="AN130" s="331"/>
      <c r="AO130" s="331"/>
      <c r="AP130" s="322">
        <f t="shared" si="55"/>
        <v>0.23076923076923078</v>
      </c>
      <c r="AQ130" s="322"/>
      <c r="AR130" s="322"/>
      <c r="AS130" s="78">
        <v>900</v>
      </c>
      <c r="AT130" s="78"/>
      <c r="AU130" s="78"/>
      <c r="AV130" s="326">
        <f t="shared" si="56"/>
        <v>1100</v>
      </c>
      <c r="AW130" s="326"/>
      <c r="AX130" s="326"/>
      <c r="AY130" s="327">
        <f t="shared" si="57"/>
        <v>0.22222222222222221</v>
      </c>
      <c r="AZ130" s="327"/>
      <c r="BA130" s="327"/>
      <c r="BB130" s="157" t="s">
        <v>797</v>
      </c>
      <c r="BC130" s="197"/>
      <c r="BD130" s="174" t="e">
        <f>COUNTIFS('[1]Thành Phố - HĐCN (2)'!J122:$J$1571,'[1]Bảng tổng ODT'!I129,'[1]Thành Phố - HĐCN (2)'!I122:$I$1571,"Đất ở tại đô thị")</f>
        <v>#VALUE!</v>
      </c>
      <c r="BE130" s="93" t="e">
        <f>COUNTIFS('[1]Thành Phố - HĐCN (2)'!J120:J1688,H130,'[1]Thành Phố - HĐCN (2)'!I120:I1688,"Đất ở tại đô thị",'[1]Thành Phố - HĐCN (2)'!M120:M1688,"&gt;"&amp;O130*0.9*1000,'[1]Thành Phố - HĐCN (2)'!M120:M1688,"&lt;"&amp;O130*1.2*1000)</f>
        <v>#VALUE!</v>
      </c>
      <c r="BF130" s="174" t="e">
        <f t="shared" si="39"/>
        <v>#VALUE!</v>
      </c>
      <c r="BG130" s="328">
        <f t="shared" si="38"/>
        <v>1</v>
      </c>
      <c r="BH130" s="329"/>
      <c r="BI130" s="292"/>
      <c r="BJ130" s="292"/>
    </row>
    <row r="131" spans="1:62" ht="27.75" customHeight="1">
      <c r="A131" s="623">
        <f>COUNT($O$12:O131)</f>
        <v>115</v>
      </c>
      <c r="B131" s="342" t="s">
        <v>539</v>
      </c>
      <c r="C131" s="342" t="s">
        <v>451</v>
      </c>
      <c r="D131" s="342" t="s">
        <v>565</v>
      </c>
      <c r="E131" s="342" t="s">
        <v>539</v>
      </c>
      <c r="F131" s="342" t="s">
        <v>451</v>
      </c>
      <c r="G131" s="342" t="s">
        <v>536</v>
      </c>
      <c r="H131" s="280" t="str">
        <f t="shared" si="43"/>
        <v>Đường đi xã Nùng Nàng (từ Tiếp giáp đường Trần Văn Thọ đến Hết địa phận phường Tân Phong)</v>
      </c>
      <c r="I131" s="79">
        <v>1000</v>
      </c>
      <c r="J131" s="78">
        <v>700</v>
      </c>
      <c r="K131" s="78">
        <v>500</v>
      </c>
      <c r="L131" s="78"/>
      <c r="M131" s="78"/>
      <c r="N131" s="78"/>
      <c r="O131" s="321">
        <f t="shared" si="51"/>
        <v>1200</v>
      </c>
      <c r="P131" s="321">
        <f>ROUND(J131*AE131,-1)</f>
        <v>760</v>
      </c>
      <c r="Q131" s="321">
        <f>ROUND(K131*AF131,-1)</f>
        <v>540</v>
      </c>
      <c r="R131" s="321"/>
      <c r="S131" s="321"/>
      <c r="T131" s="321"/>
      <c r="U131" s="322">
        <f t="shared" si="52"/>
        <v>0.2</v>
      </c>
      <c r="V131" s="322">
        <f>(P131-J131)/J131</f>
        <v>8.5714285714285715E-2</v>
      </c>
      <c r="W131" s="322">
        <f>(Q131-K131)/K131</f>
        <v>0.08</v>
      </c>
      <c r="X131" s="323">
        <v>1.1499999999999999</v>
      </c>
      <c r="Y131" s="323">
        <v>1.05</v>
      </c>
      <c r="Z131" s="323">
        <v>1.05</v>
      </c>
      <c r="AA131" s="323"/>
      <c r="AB131" s="323"/>
      <c r="AC131" s="323"/>
      <c r="AD131" s="324">
        <f t="shared" si="53"/>
        <v>1.1830049999999999</v>
      </c>
      <c r="AE131" s="323">
        <f>Y131*(1+2.87%)</f>
        <v>1.0801350000000001</v>
      </c>
      <c r="AF131" s="323">
        <f>Z131*(1+2.87%)</f>
        <v>1.0801350000000001</v>
      </c>
      <c r="AG131" s="78">
        <v>700</v>
      </c>
      <c r="AH131" s="78">
        <v>490</v>
      </c>
      <c r="AI131" s="78">
        <v>350</v>
      </c>
      <c r="AJ131" s="325">
        <f t="shared" ref="AJ131:AL132" si="58">ROUND(AG131/I131*O131,-1)</f>
        <v>840</v>
      </c>
      <c r="AK131" s="321">
        <f t="shared" si="58"/>
        <v>530</v>
      </c>
      <c r="AL131" s="325">
        <f t="shared" si="58"/>
        <v>380</v>
      </c>
      <c r="AM131" s="325"/>
      <c r="AN131" s="325"/>
      <c r="AO131" s="325"/>
      <c r="AP131" s="322">
        <f t="shared" si="55"/>
        <v>0.2</v>
      </c>
      <c r="AQ131" s="322">
        <f>(AK131-AH131)/AH131</f>
        <v>8.1632653061224483E-2</v>
      </c>
      <c r="AR131" s="322">
        <f>(AL131-AI131)/AI131</f>
        <v>8.5714285714285715E-2</v>
      </c>
      <c r="AS131" s="78">
        <v>500</v>
      </c>
      <c r="AT131" s="78">
        <v>350</v>
      </c>
      <c r="AU131" s="78">
        <v>250</v>
      </c>
      <c r="AV131" s="326">
        <f t="shared" si="56"/>
        <v>600</v>
      </c>
      <c r="AW131" s="326">
        <f>ROUND(AT131/J131*P131,-1)</f>
        <v>380</v>
      </c>
      <c r="AX131" s="326">
        <f>ROUND(AU131/K131*Q131,-1)</f>
        <v>270</v>
      </c>
      <c r="AY131" s="327">
        <f t="shared" si="57"/>
        <v>0.2</v>
      </c>
      <c r="AZ131" s="327">
        <f>(AW131-AT131)/AT131</f>
        <v>8.5714285714285715E-2</v>
      </c>
      <c r="BA131" s="327">
        <f>(AX131-AU131)/AU131</f>
        <v>0.08</v>
      </c>
      <c r="BB131" s="157" t="s">
        <v>797</v>
      </c>
      <c r="BC131" s="197"/>
      <c r="BD131" s="174" t="e">
        <f>COUNTIFS('[1]Thành Phố - HĐCN (2)'!J123:$J$1571,'[1]Bảng tổng ODT'!I130,'[1]Thành Phố - HĐCN (2)'!I123:$I$1571,"Đất ở tại đô thị")</f>
        <v>#VALUE!</v>
      </c>
      <c r="BE131" s="93" t="e">
        <f>COUNTIFS('[1]Thành Phố - HĐCN (2)'!J121:J1689,H131,'[1]Thành Phố - HĐCN (2)'!I121:I1689,"Đất ở tại đô thị",'[1]Thành Phố - HĐCN (2)'!M121:M1689,"&gt;"&amp;O131*0.9*1000,'[1]Thành Phố - HĐCN (2)'!M121:M1689,"&lt;"&amp;O131*1.2*1000)</f>
        <v>#VALUE!</v>
      </c>
      <c r="BF131" s="174" t="e">
        <f t="shared" si="39"/>
        <v>#VALUE!</v>
      </c>
      <c r="BG131" s="328">
        <f t="shared" si="38"/>
        <v>3</v>
      </c>
      <c r="BH131" s="329"/>
      <c r="BI131" s="292"/>
      <c r="BJ131" s="292"/>
    </row>
    <row r="132" spans="1:62" ht="47.25">
      <c r="A132" s="623">
        <f>COUNT($O$12:O132)</f>
        <v>116</v>
      </c>
      <c r="B132" s="342" t="s">
        <v>540</v>
      </c>
      <c r="C132" s="342" t="s">
        <v>529</v>
      </c>
      <c r="D132" s="342" t="s">
        <v>566</v>
      </c>
      <c r="E132" s="342" t="s">
        <v>540</v>
      </c>
      <c r="F132" s="342" t="s">
        <v>529</v>
      </c>
      <c r="G132" s="342" t="s">
        <v>536</v>
      </c>
      <c r="H132" s="280" t="str">
        <f t="shared" si="43"/>
        <v>Đường đi Nùng Nàng - Nậm Tăm (từ Tiếp giáp Đại lộ Lê Lợi đến Hết địa phận phường Tân Phong)</v>
      </c>
      <c r="I132" s="78">
        <v>900</v>
      </c>
      <c r="J132" s="78">
        <v>450</v>
      </c>
      <c r="K132" s="78">
        <v>260</v>
      </c>
      <c r="L132" s="78"/>
      <c r="M132" s="78"/>
      <c r="N132" s="78"/>
      <c r="O132" s="321">
        <f t="shared" si="51"/>
        <v>1100</v>
      </c>
      <c r="P132" s="321">
        <f>ROUND(J132*AE132,-1)</f>
        <v>490</v>
      </c>
      <c r="Q132" s="321">
        <f>ROUND(K132*AF132,-1)</f>
        <v>280</v>
      </c>
      <c r="R132" s="321"/>
      <c r="S132" s="321"/>
      <c r="T132" s="321"/>
      <c r="U132" s="322">
        <f t="shared" si="52"/>
        <v>0.22222222222222221</v>
      </c>
      <c r="V132" s="322">
        <f>(P132-J132)/J132</f>
        <v>8.8888888888888892E-2</v>
      </c>
      <c r="W132" s="322">
        <f>(Q132-K132)/K132</f>
        <v>7.6923076923076927E-2</v>
      </c>
      <c r="X132" s="323">
        <v>1.1499999999999999</v>
      </c>
      <c r="Y132" s="323">
        <v>1.05</v>
      </c>
      <c r="Z132" s="323">
        <v>1.05</v>
      </c>
      <c r="AA132" s="323"/>
      <c r="AB132" s="323"/>
      <c r="AC132" s="323"/>
      <c r="AD132" s="324">
        <f t="shared" si="53"/>
        <v>1.1830049999999999</v>
      </c>
      <c r="AE132" s="323">
        <f>Y132*(1+2.87%)</f>
        <v>1.0801350000000001</v>
      </c>
      <c r="AF132" s="323">
        <f>Z132*(1+2.87%)</f>
        <v>1.0801350000000001</v>
      </c>
      <c r="AG132" s="78">
        <v>630</v>
      </c>
      <c r="AH132" s="78">
        <v>320</v>
      </c>
      <c r="AI132" s="78">
        <v>180</v>
      </c>
      <c r="AJ132" s="325">
        <f t="shared" si="58"/>
        <v>770</v>
      </c>
      <c r="AK132" s="321">
        <f t="shared" si="58"/>
        <v>350</v>
      </c>
      <c r="AL132" s="325">
        <f t="shared" si="58"/>
        <v>190</v>
      </c>
      <c r="AM132" s="325"/>
      <c r="AN132" s="325"/>
      <c r="AO132" s="325"/>
      <c r="AP132" s="322">
        <f t="shared" si="55"/>
        <v>0.22222222222222221</v>
      </c>
      <c r="AQ132" s="322">
        <f>(AK132-AH132)/AH132</f>
        <v>9.375E-2</v>
      </c>
      <c r="AR132" s="322">
        <f>(AL132-AI132)/AI132</f>
        <v>5.5555555555555552E-2</v>
      </c>
      <c r="AS132" s="78">
        <v>450</v>
      </c>
      <c r="AT132" s="78">
        <v>230</v>
      </c>
      <c r="AU132" s="78">
        <v>130</v>
      </c>
      <c r="AV132" s="326">
        <f t="shared" si="56"/>
        <v>550</v>
      </c>
      <c r="AW132" s="326">
        <f>ROUND(AT132/J132*P132,-1)</f>
        <v>250</v>
      </c>
      <c r="AX132" s="326">
        <f>ROUND(AU132/K132*Q132,-1)</f>
        <v>140</v>
      </c>
      <c r="AY132" s="327">
        <f t="shared" si="57"/>
        <v>0.22222222222222221</v>
      </c>
      <c r="AZ132" s="327">
        <f>(AW132-AT132)/AT132</f>
        <v>8.6956521739130432E-2</v>
      </c>
      <c r="BA132" s="327">
        <f>(AX132-AU132)/AU132</f>
        <v>7.6923076923076927E-2</v>
      </c>
      <c r="BB132" s="157" t="s">
        <v>797</v>
      </c>
      <c r="BC132" s="197"/>
      <c r="BD132" s="174" t="e">
        <f>COUNTIFS('[1]Thành Phố - HĐCN (2)'!J124:$J$1571,'[1]Bảng tổng ODT'!I131,'[1]Thành Phố - HĐCN (2)'!I124:$I$1571,"Đất ở tại đô thị")</f>
        <v>#VALUE!</v>
      </c>
      <c r="BE132" s="93" t="e">
        <f>COUNTIFS('[1]Thành Phố - HĐCN (2)'!J122:J1690,H132,'[1]Thành Phố - HĐCN (2)'!I122:I1690,"Đất ở tại đô thị",'[1]Thành Phố - HĐCN (2)'!M122:M1690,"&gt;"&amp;O132*0.9*1000,'[1]Thành Phố - HĐCN (2)'!M122:M1690,"&lt;"&amp;O132*1.2*1000)</f>
        <v>#VALUE!</v>
      </c>
      <c r="BF132" s="174" t="e">
        <f t="shared" si="39"/>
        <v>#VALUE!</v>
      </c>
      <c r="BG132" s="328">
        <f t="shared" si="38"/>
        <v>3</v>
      </c>
      <c r="BH132" s="329"/>
      <c r="BI132" s="292"/>
      <c r="BJ132" s="292"/>
    </row>
    <row r="133" spans="1:62" ht="21" customHeight="1">
      <c r="A133" s="623"/>
      <c r="B133" s="137"/>
      <c r="C133" s="137"/>
      <c r="D133" s="137"/>
      <c r="E133" s="276" t="s">
        <v>952</v>
      </c>
      <c r="F133" s="315"/>
      <c r="G133" s="315"/>
      <c r="H133" s="241"/>
      <c r="I133" s="103"/>
      <c r="J133" s="103"/>
      <c r="K133" s="103"/>
      <c r="L133" s="103"/>
      <c r="M133" s="103"/>
      <c r="N133" s="103"/>
      <c r="O133" s="321"/>
      <c r="P133" s="335"/>
      <c r="Q133" s="335"/>
      <c r="R133" s="335"/>
      <c r="S133" s="335"/>
      <c r="T133" s="335"/>
      <c r="U133" s="323"/>
      <c r="V133" s="323"/>
      <c r="W133" s="323"/>
      <c r="X133" s="323"/>
      <c r="Y133" s="323"/>
      <c r="Z133" s="323"/>
      <c r="AA133" s="323"/>
      <c r="AB133" s="323"/>
      <c r="AC133" s="323"/>
      <c r="AD133" s="323"/>
      <c r="AE133" s="323"/>
      <c r="AF133" s="323"/>
      <c r="AG133" s="78"/>
      <c r="AH133" s="78"/>
      <c r="AI133" s="78"/>
      <c r="AJ133" s="79"/>
      <c r="AK133" s="79"/>
      <c r="AL133" s="79"/>
      <c r="AM133" s="79"/>
      <c r="AN133" s="79"/>
      <c r="AO133" s="79"/>
      <c r="AP133" s="323"/>
      <c r="AQ133" s="323"/>
      <c r="AR133" s="323"/>
      <c r="AS133" s="78"/>
      <c r="AT133" s="78"/>
      <c r="AU133" s="78"/>
      <c r="AV133" s="174"/>
      <c r="AW133" s="174"/>
      <c r="AX133" s="174"/>
      <c r="AY133" s="336"/>
      <c r="AZ133" s="336"/>
      <c r="BA133" s="336"/>
      <c r="BB133" s="157"/>
      <c r="BC133" s="197"/>
      <c r="BD133" s="174"/>
      <c r="BE133" s="93"/>
      <c r="BF133" s="174"/>
      <c r="BG133" s="328">
        <f t="shared" si="38"/>
        <v>0</v>
      </c>
      <c r="BH133" s="329" t="e">
        <f>O133-#REF!</f>
        <v>#REF!</v>
      </c>
      <c r="BI133" s="292"/>
      <c r="BJ133" s="292"/>
    </row>
    <row r="134" spans="1:62" ht="31.5">
      <c r="A134" s="623">
        <f>COUNT($O$12:O134)</f>
        <v>117</v>
      </c>
      <c r="B134" s="125"/>
      <c r="C134" s="125"/>
      <c r="D134" s="125"/>
      <c r="E134" s="277" t="s">
        <v>953</v>
      </c>
      <c r="F134" s="275" t="s">
        <v>440</v>
      </c>
      <c r="G134" s="275" t="s">
        <v>954</v>
      </c>
      <c r="H134" s="280" t="str">
        <f t="shared" ref="H134:H151" si="59">E134&amp;" (từ "&amp;F134&amp;" đến "&amp;G134&amp;")"</f>
        <v>Phố Đoàn Trần Nghiệp (từ Tiếp giáp đường 30-4 đến Tiếp giáp đường Đặng Thai Mai)</v>
      </c>
      <c r="I134" s="79">
        <v>1500</v>
      </c>
      <c r="J134" s="103"/>
      <c r="K134" s="103"/>
      <c r="L134" s="103"/>
      <c r="M134" s="103"/>
      <c r="N134" s="103"/>
      <c r="O134" s="321">
        <f t="shared" ref="O134:O143" si="60">ROUND(I134*AD134,-2)</f>
        <v>1900</v>
      </c>
      <c r="P134" s="321"/>
      <c r="Q134" s="321"/>
      <c r="R134" s="321"/>
      <c r="S134" s="321"/>
      <c r="T134" s="321"/>
      <c r="U134" s="322">
        <f t="shared" ref="U134:U143" si="61">(O134-I134)/I134</f>
        <v>0.26666666666666666</v>
      </c>
      <c r="V134" s="322"/>
      <c r="W134" s="322"/>
      <c r="X134" s="323">
        <v>1.2</v>
      </c>
      <c r="Y134" s="323"/>
      <c r="Z134" s="323"/>
      <c r="AA134" s="323"/>
      <c r="AB134" s="323"/>
      <c r="AC134" s="323"/>
      <c r="AD134" s="324">
        <f t="shared" ref="AD134:AD143" si="62">X134*(1+2.87%)</f>
        <v>1.23444</v>
      </c>
      <c r="AE134" s="323"/>
      <c r="AF134" s="323"/>
      <c r="AG134" s="79">
        <v>1100</v>
      </c>
      <c r="AH134" s="78"/>
      <c r="AI134" s="78"/>
      <c r="AJ134" s="325">
        <f t="shared" ref="AJ134:AJ143" si="63">ROUND(AG134/I134*O134,-2)</f>
        <v>1400</v>
      </c>
      <c r="AK134" s="331"/>
      <c r="AL134" s="331"/>
      <c r="AM134" s="331"/>
      <c r="AN134" s="331"/>
      <c r="AO134" s="331"/>
      <c r="AP134" s="322">
        <f t="shared" ref="AP134:AP143" si="64">(AJ134-AG134)/AG134</f>
        <v>0.27272727272727271</v>
      </c>
      <c r="AQ134" s="322"/>
      <c r="AR134" s="322"/>
      <c r="AS134" s="78">
        <v>750</v>
      </c>
      <c r="AT134" s="78"/>
      <c r="AU134" s="78"/>
      <c r="AV134" s="326">
        <f t="shared" ref="AV134:AV143" si="65">ROUND(AS134/I134*O134,-1)</f>
        <v>950</v>
      </c>
      <c r="AW134" s="326"/>
      <c r="AX134" s="326"/>
      <c r="AY134" s="327">
        <f t="shared" ref="AY134:AY143" si="66">(AV134-AS134)/AS134</f>
        <v>0.26666666666666666</v>
      </c>
      <c r="AZ134" s="327"/>
      <c r="BA134" s="327"/>
      <c r="BB134" s="157" t="s">
        <v>797</v>
      </c>
      <c r="BC134" s="197"/>
      <c r="BD134" s="174" t="e">
        <f>COUNTIFS('[1]Thành Phố - HĐCN (2)'!J126:$J$1571,'[1]Bảng tổng ODT'!I133,'[1]Thành Phố - HĐCN (2)'!I126:$I$1571,"Đất ở tại đô thị")</f>
        <v>#VALUE!</v>
      </c>
      <c r="BE134" s="93" t="e">
        <f>COUNTIFS('[1]Thành Phố - HĐCN (2)'!J124:J1692,H134,'[1]Thành Phố - HĐCN (2)'!I124:I1692,"Đất ở tại đô thị",'[1]Thành Phố - HĐCN (2)'!M124:M1692,"&gt;"&amp;O134*0.9*1000,'[1]Thành Phố - HĐCN (2)'!M124:M1692,"&lt;"&amp;O134*1.2*1000)</f>
        <v>#VALUE!</v>
      </c>
      <c r="BF134" s="174" t="e">
        <f t="shared" si="39"/>
        <v>#VALUE!</v>
      </c>
      <c r="BG134" s="328">
        <f t="shared" si="38"/>
        <v>1</v>
      </c>
      <c r="BH134" s="329"/>
      <c r="BI134" s="292"/>
      <c r="BJ134" s="292"/>
    </row>
    <row r="135" spans="1:62">
      <c r="A135" s="623">
        <f>COUNT($O$12:O135)</f>
        <v>118</v>
      </c>
      <c r="B135" s="125"/>
      <c r="C135" s="125"/>
      <c r="D135" s="125"/>
      <c r="E135" s="275" t="s">
        <v>955</v>
      </c>
      <c r="F135" s="275" t="s">
        <v>440</v>
      </c>
      <c r="G135" s="275" t="s">
        <v>956</v>
      </c>
      <c r="H135" s="280" t="str">
        <f t="shared" si="59"/>
        <v>Đường 4A (16,5m) (từ Tiếp giáp đường 30-4 đến Tiếp giáp đường 2-6)</v>
      </c>
      <c r="I135" s="79">
        <v>1800</v>
      </c>
      <c r="J135" s="103"/>
      <c r="K135" s="103"/>
      <c r="L135" s="103"/>
      <c r="M135" s="103"/>
      <c r="N135" s="103"/>
      <c r="O135" s="321">
        <f t="shared" si="60"/>
        <v>2200</v>
      </c>
      <c r="P135" s="321"/>
      <c r="Q135" s="321"/>
      <c r="R135" s="321"/>
      <c r="S135" s="321"/>
      <c r="T135" s="321"/>
      <c r="U135" s="322">
        <f t="shared" si="61"/>
        <v>0.22222222222222221</v>
      </c>
      <c r="V135" s="322"/>
      <c r="W135" s="322"/>
      <c r="X135" s="323">
        <v>1.2</v>
      </c>
      <c r="Y135" s="323"/>
      <c r="Z135" s="323"/>
      <c r="AA135" s="323"/>
      <c r="AB135" s="323"/>
      <c r="AC135" s="323"/>
      <c r="AD135" s="324">
        <f t="shared" si="62"/>
        <v>1.23444</v>
      </c>
      <c r="AE135" s="323"/>
      <c r="AF135" s="323"/>
      <c r="AG135" s="79">
        <v>1300</v>
      </c>
      <c r="AH135" s="78"/>
      <c r="AI135" s="78"/>
      <c r="AJ135" s="325">
        <f t="shared" si="63"/>
        <v>1600</v>
      </c>
      <c r="AK135" s="331"/>
      <c r="AL135" s="331"/>
      <c r="AM135" s="331"/>
      <c r="AN135" s="331"/>
      <c r="AO135" s="331"/>
      <c r="AP135" s="322">
        <f t="shared" si="64"/>
        <v>0.23076923076923078</v>
      </c>
      <c r="AQ135" s="322"/>
      <c r="AR135" s="322"/>
      <c r="AS135" s="78">
        <v>900</v>
      </c>
      <c r="AT135" s="78"/>
      <c r="AU135" s="78"/>
      <c r="AV135" s="326">
        <f t="shared" si="65"/>
        <v>1100</v>
      </c>
      <c r="AW135" s="326"/>
      <c r="AX135" s="326"/>
      <c r="AY135" s="327">
        <f t="shared" si="66"/>
        <v>0.22222222222222221</v>
      </c>
      <c r="AZ135" s="327"/>
      <c r="BA135" s="327"/>
      <c r="BB135" s="157" t="s">
        <v>797</v>
      </c>
      <c r="BC135" s="197"/>
      <c r="BD135" s="174" t="e">
        <f>COUNTIFS('[1]Thành Phố - HĐCN (2)'!J127:$J$1571,'[1]Bảng tổng ODT'!I134,'[1]Thành Phố - HĐCN (2)'!I127:$I$1571,"Đất ở tại đô thị")</f>
        <v>#VALUE!</v>
      </c>
      <c r="BE135" s="93" t="e">
        <f>COUNTIFS('[1]Thành Phố - HĐCN (2)'!J125:J1693,H135,'[1]Thành Phố - HĐCN (2)'!I125:I1693,"Đất ở tại đô thị",'[1]Thành Phố - HĐCN (2)'!M125:M1693,"&gt;"&amp;O135*0.9*1000,'[1]Thành Phố - HĐCN (2)'!M125:M1693,"&lt;"&amp;O135*1.2*1000)</f>
        <v>#VALUE!</v>
      </c>
      <c r="BF135" s="174" t="e">
        <f t="shared" si="39"/>
        <v>#VALUE!</v>
      </c>
      <c r="BG135" s="328">
        <f t="shared" si="38"/>
        <v>1</v>
      </c>
      <c r="BH135" s="329"/>
      <c r="BI135" s="292"/>
      <c r="BJ135" s="292"/>
    </row>
    <row r="136" spans="1:62" ht="27.75" customHeight="1">
      <c r="A136" s="623">
        <f>COUNT($O$12:O136)</f>
        <v>119</v>
      </c>
      <c r="B136" s="125"/>
      <c r="C136" s="125"/>
      <c r="D136" s="125"/>
      <c r="E136" s="277" t="s">
        <v>957</v>
      </c>
      <c r="F136" s="275" t="s">
        <v>954</v>
      </c>
      <c r="G136" s="275" t="s">
        <v>956</v>
      </c>
      <c r="H136" s="280" t="str">
        <f t="shared" si="59"/>
        <v>Phố Lê Anh Xuân (từ Tiếp giáp đường Đặng Thai Mai đến Tiếp giáp đường 2-6)</v>
      </c>
      <c r="I136" s="79">
        <v>1500</v>
      </c>
      <c r="J136" s="103"/>
      <c r="K136" s="103"/>
      <c r="L136" s="103"/>
      <c r="M136" s="103"/>
      <c r="N136" s="103"/>
      <c r="O136" s="321">
        <f t="shared" si="60"/>
        <v>1900</v>
      </c>
      <c r="P136" s="321"/>
      <c r="Q136" s="321"/>
      <c r="R136" s="321"/>
      <c r="S136" s="321"/>
      <c r="T136" s="321"/>
      <c r="U136" s="322">
        <f t="shared" si="61"/>
        <v>0.26666666666666666</v>
      </c>
      <c r="V136" s="322"/>
      <c r="W136" s="322"/>
      <c r="X136" s="323">
        <v>1.2</v>
      </c>
      <c r="Y136" s="323"/>
      <c r="Z136" s="323"/>
      <c r="AA136" s="323"/>
      <c r="AB136" s="323"/>
      <c r="AC136" s="323"/>
      <c r="AD136" s="324">
        <f t="shared" si="62"/>
        <v>1.23444</v>
      </c>
      <c r="AE136" s="323"/>
      <c r="AF136" s="323"/>
      <c r="AG136" s="79">
        <v>1100</v>
      </c>
      <c r="AH136" s="78"/>
      <c r="AI136" s="78"/>
      <c r="AJ136" s="325">
        <f t="shared" si="63"/>
        <v>1400</v>
      </c>
      <c r="AK136" s="331"/>
      <c r="AL136" s="331"/>
      <c r="AM136" s="331"/>
      <c r="AN136" s="331"/>
      <c r="AO136" s="331"/>
      <c r="AP136" s="322">
        <f t="shared" si="64"/>
        <v>0.27272727272727271</v>
      </c>
      <c r="AQ136" s="322"/>
      <c r="AR136" s="322"/>
      <c r="AS136" s="78">
        <v>750</v>
      </c>
      <c r="AT136" s="78"/>
      <c r="AU136" s="78"/>
      <c r="AV136" s="326">
        <f t="shared" si="65"/>
        <v>950</v>
      </c>
      <c r="AW136" s="326"/>
      <c r="AX136" s="326"/>
      <c r="AY136" s="327">
        <f t="shared" si="66"/>
        <v>0.26666666666666666</v>
      </c>
      <c r="AZ136" s="327"/>
      <c r="BA136" s="327"/>
      <c r="BB136" s="157" t="s">
        <v>797</v>
      </c>
      <c r="BC136" s="197"/>
      <c r="BD136" s="174" t="e">
        <f>COUNTIFS('[1]Thành Phố - HĐCN (2)'!J128:$J$1571,'[1]Bảng tổng ODT'!I135,'[1]Thành Phố - HĐCN (2)'!I128:$I$1571,"Đất ở tại đô thị")</f>
        <v>#VALUE!</v>
      </c>
      <c r="BE136" s="93" t="e">
        <f>COUNTIFS('[1]Thành Phố - HĐCN (2)'!J126:J1694,H136,'[1]Thành Phố - HĐCN (2)'!I126:I1694,"Đất ở tại đô thị",'[1]Thành Phố - HĐCN (2)'!M126:M1694,"&gt;"&amp;O136*0.9*1000,'[1]Thành Phố - HĐCN (2)'!M126:M1694,"&lt;"&amp;O136*1.2*1000)</f>
        <v>#VALUE!</v>
      </c>
      <c r="BF136" s="174" t="e">
        <f t="shared" si="39"/>
        <v>#VALUE!</v>
      </c>
      <c r="BG136" s="328">
        <f t="shared" si="38"/>
        <v>1</v>
      </c>
      <c r="BH136" s="329"/>
      <c r="BI136" s="292"/>
      <c r="BJ136" s="292"/>
    </row>
    <row r="137" spans="1:62" ht="31.5">
      <c r="A137" s="623">
        <f>COUNT($O$12:O137)</f>
        <v>120</v>
      </c>
      <c r="B137" s="125"/>
      <c r="C137" s="125"/>
      <c r="D137" s="125"/>
      <c r="E137" s="277" t="s">
        <v>958</v>
      </c>
      <c r="F137" s="275" t="s">
        <v>440</v>
      </c>
      <c r="G137" s="275" t="s">
        <v>954</v>
      </c>
      <c r="H137" s="280" t="str">
        <f t="shared" si="59"/>
        <v>Phố Hà Huy Tập (từ Tiếp giáp đường 30-4 đến Tiếp giáp đường Đặng Thai Mai)</v>
      </c>
      <c r="I137" s="79">
        <v>2000</v>
      </c>
      <c r="J137" s="103"/>
      <c r="K137" s="103"/>
      <c r="L137" s="103"/>
      <c r="M137" s="103"/>
      <c r="N137" s="103"/>
      <c r="O137" s="321">
        <f t="shared" si="60"/>
        <v>2500</v>
      </c>
      <c r="P137" s="321"/>
      <c r="Q137" s="321"/>
      <c r="R137" s="321"/>
      <c r="S137" s="321"/>
      <c r="T137" s="321"/>
      <c r="U137" s="322">
        <f t="shared" si="61"/>
        <v>0.25</v>
      </c>
      <c r="V137" s="322"/>
      <c r="W137" s="322"/>
      <c r="X137" s="323">
        <v>1.2</v>
      </c>
      <c r="Y137" s="323"/>
      <c r="Z137" s="323"/>
      <c r="AA137" s="323"/>
      <c r="AB137" s="323"/>
      <c r="AC137" s="323"/>
      <c r="AD137" s="324">
        <f t="shared" si="62"/>
        <v>1.23444</v>
      </c>
      <c r="AE137" s="323"/>
      <c r="AF137" s="323"/>
      <c r="AG137" s="79">
        <v>1400</v>
      </c>
      <c r="AH137" s="78"/>
      <c r="AI137" s="78"/>
      <c r="AJ137" s="325">
        <f t="shared" si="63"/>
        <v>1800</v>
      </c>
      <c r="AK137" s="331"/>
      <c r="AL137" s="331"/>
      <c r="AM137" s="331"/>
      <c r="AN137" s="331"/>
      <c r="AO137" s="331"/>
      <c r="AP137" s="322">
        <f t="shared" si="64"/>
        <v>0.2857142857142857</v>
      </c>
      <c r="AQ137" s="322"/>
      <c r="AR137" s="322"/>
      <c r="AS137" s="79">
        <v>1000</v>
      </c>
      <c r="AT137" s="78"/>
      <c r="AU137" s="78"/>
      <c r="AV137" s="326">
        <f t="shared" si="65"/>
        <v>1250</v>
      </c>
      <c r="AW137" s="326"/>
      <c r="AX137" s="326"/>
      <c r="AY137" s="327">
        <f t="shared" si="66"/>
        <v>0.25</v>
      </c>
      <c r="AZ137" s="327"/>
      <c r="BA137" s="327"/>
      <c r="BB137" s="157" t="s">
        <v>797</v>
      </c>
      <c r="BC137" s="197"/>
      <c r="BD137" s="174" t="e">
        <f>COUNTIFS('[1]Thành Phố - HĐCN (2)'!J129:$J$1571,'[1]Bảng tổng ODT'!I136,'[1]Thành Phố - HĐCN (2)'!I129:$I$1571,"Đất ở tại đô thị")</f>
        <v>#VALUE!</v>
      </c>
      <c r="BE137" s="93" t="e">
        <f>COUNTIFS('[1]Thành Phố - HĐCN (2)'!J127:J1695,H137,'[1]Thành Phố - HĐCN (2)'!I127:I1695,"Đất ở tại đô thị",'[1]Thành Phố - HĐCN (2)'!M127:M1695,"&gt;"&amp;O137*0.9*1000,'[1]Thành Phố - HĐCN (2)'!M127:M1695,"&lt;"&amp;O137*1.2*1000)</f>
        <v>#VALUE!</v>
      </c>
      <c r="BF137" s="174" t="e">
        <f t="shared" si="39"/>
        <v>#VALUE!</v>
      </c>
      <c r="BG137" s="328">
        <f t="shared" si="38"/>
        <v>1</v>
      </c>
      <c r="BH137" s="329"/>
      <c r="BI137" s="292"/>
      <c r="BJ137" s="292"/>
    </row>
    <row r="138" spans="1:62" ht="31.5">
      <c r="A138" s="623">
        <f>COUNT($O$12:O138)</f>
        <v>121</v>
      </c>
      <c r="B138" s="140" t="s">
        <v>959</v>
      </c>
      <c r="C138" s="140" t="s">
        <v>960</v>
      </c>
      <c r="D138" s="140" t="s">
        <v>961</v>
      </c>
      <c r="E138" s="277" t="s">
        <v>962</v>
      </c>
      <c r="F138" s="277" t="s">
        <v>963</v>
      </c>
      <c r="G138" s="277" t="s">
        <v>961</v>
      </c>
      <c r="H138" s="280" t="str">
        <f>E138&amp;" (từ "&amp;F138&amp;" đến "&amp;G138&amp;")"</f>
        <v>Phố Vũ Tông Phan (từ Tiếp giáp phố Lê Anh Xuân đến Tiếp giáp đường 4A)</v>
      </c>
      <c r="I138" s="79">
        <v>1500</v>
      </c>
      <c r="J138" s="103"/>
      <c r="K138" s="103"/>
      <c r="L138" s="103"/>
      <c r="M138" s="103"/>
      <c r="N138" s="103"/>
      <c r="O138" s="321">
        <f t="shared" si="60"/>
        <v>1900</v>
      </c>
      <c r="P138" s="321"/>
      <c r="Q138" s="321"/>
      <c r="R138" s="321"/>
      <c r="S138" s="321"/>
      <c r="T138" s="321"/>
      <c r="U138" s="322">
        <f t="shared" si="61"/>
        <v>0.26666666666666666</v>
      </c>
      <c r="V138" s="322"/>
      <c r="W138" s="322"/>
      <c r="X138" s="323">
        <v>1.2</v>
      </c>
      <c r="Y138" s="323"/>
      <c r="Z138" s="323"/>
      <c r="AA138" s="323"/>
      <c r="AB138" s="323"/>
      <c r="AC138" s="323"/>
      <c r="AD138" s="324">
        <f t="shared" si="62"/>
        <v>1.23444</v>
      </c>
      <c r="AE138" s="323"/>
      <c r="AF138" s="323"/>
      <c r="AG138" s="79">
        <v>1100</v>
      </c>
      <c r="AH138" s="78"/>
      <c r="AI138" s="78"/>
      <c r="AJ138" s="325">
        <f t="shared" si="63"/>
        <v>1400</v>
      </c>
      <c r="AK138" s="331"/>
      <c r="AL138" s="331"/>
      <c r="AM138" s="331"/>
      <c r="AN138" s="331"/>
      <c r="AO138" s="331"/>
      <c r="AP138" s="322">
        <f t="shared" si="64"/>
        <v>0.27272727272727271</v>
      </c>
      <c r="AQ138" s="322"/>
      <c r="AR138" s="322"/>
      <c r="AS138" s="78">
        <v>750</v>
      </c>
      <c r="AT138" s="78"/>
      <c r="AU138" s="78"/>
      <c r="AV138" s="326">
        <f t="shared" si="65"/>
        <v>950</v>
      </c>
      <c r="AW138" s="326"/>
      <c r="AX138" s="326"/>
      <c r="AY138" s="327">
        <f t="shared" si="66"/>
        <v>0.26666666666666666</v>
      </c>
      <c r="AZ138" s="327"/>
      <c r="BA138" s="327"/>
      <c r="BB138" s="157" t="s">
        <v>797</v>
      </c>
      <c r="BC138" s="197"/>
      <c r="BD138" s="174" t="e">
        <f>COUNTIFS('[1]Thành Phố - HĐCN (2)'!J130:$J$1571,'[1]Bảng tổng ODT'!I137,'[1]Thành Phố - HĐCN (2)'!I130:$I$1571,"Đất ở tại đô thị")</f>
        <v>#VALUE!</v>
      </c>
      <c r="BE138" s="93" t="e">
        <f>COUNTIFS('[1]Thành Phố - HĐCN (2)'!J128:J1696,H138,'[1]Thành Phố - HĐCN (2)'!I128:I1696,"Đất ở tại đô thị",'[1]Thành Phố - HĐCN (2)'!M128:M1696,"&gt;"&amp;O138*0.9*1000,'[1]Thành Phố - HĐCN (2)'!M128:M1696,"&lt;"&amp;O138*1.2*1000)</f>
        <v>#VALUE!</v>
      </c>
      <c r="BF138" s="174" t="e">
        <f t="shared" si="39"/>
        <v>#VALUE!</v>
      </c>
      <c r="BG138" s="328">
        <f t="shared" si="38"/>
        <v>1</v>
      </c>
      <c r="BH138" s="329"/>
      <c r="BI138" s="292"/>
      <c r="BJ138" s="292"/>
    </row>
    <row r="139" spans="1:62" ht="54.75" customHeight="1">
      <c r="A139" s="623">
        <f>COUNT($O$12:O139)</f>
        <v>122</v>
      </c>
      <c r="B139" s="332"/>
      <c r="C139" s="140"/>
      <c r="D139" s="140"/>
      <c r="E139" s="275" t="s">
        <v>964</v>
      </c>
      <c r="F139" s="275" t="s">
        <v>799</v>
      </c>
      <c r="G139" s="275" t="s">
        <v>965</v>
      </c>
      <c r="H139" s="330" t="str">
        <f t="shared" si="59"/>
        <v>Đường Đặng Thai Mai (từ Tiếp giáp đường Nguyễn Hữu Thọ đến Tiếp giáp đường 1-1)</v>
      </c>
      <c r="I139" s="79">
        <v>1500</v>
      </c>
      <c r="J139" s="103"/>
      <c r="K139" s="103"/>
      <c r="L139" s="103"/>
      <c r="M139" s="103"/>
      <c r="N139" s="103"/>
      <c r="O139" s="321">
        <f t="shared" si="60"/>
        <v>1900</v>
      </c>
      <c r="P139" s="321"/>
      <c r="Q139" s="321"/>
      <c r="R139" s="321"/>
      <c r="S139" s="321"/>
      <c r="T139" s="321"/>
      <c r="U139" s="322">
        <f t="shared" si="61"/>
        <v>0.26666666666666666</v>
      </c>
      <c r="V139" s="322"/>
      <c r="W139" s="322"/>
      <c r="X139" s="323">
        <v>1.2</v>
      </c>
      <c r="Y139" s="323"/>
      <c r="Z139" s="323"/>
      <c r="AA139" s="323"/>
      <c r="AB139" s="323"/>
      <c r="AC139" s="323"/>
      <c r="AD139" s="324">
        <f t="shared" si="62"/>
        <v>1.23444</v>
      </c>
      <c r="AE139" s="323"/>
      <c r="AF139" s="323"/>
      <c r="AG139" s="79">
        <v>1100</v>
      </c>
      <c r="AH139" s="78"/>
      <c r="AI139" s="78"/>
      <c r="AJ139" s="325">
        <f t="shared" si="63"/>
        <v>1400</v>
      </c>
      <c r="AK139" s="331"/>
      <c r="AL139" s="331"/>
      <c r="AM139" s="331"/>
      <c r="AN139" s="331"/>
      <c r="AO139" s="331"/>
      <c r="AP139" s="322">
        <f t="shared" si="64"/>
        <v>0.27272727272727271</v>
      </c>
      <c r="AQ139" s="322"/>
      <c r="AR139" s="322"/>
      <c r="AS139" s="78">
        <v>750</v>
      </c>
      <c r="AT139" s="78"/>
      <c r="AU139" s="78"/>
      <c r="AV139" s="326">
        <f t="shared" si="65"/>
        <v>950</v>
      </c>
      <c r="AW139" s="326"/>
      <c r="AX139" s="326"/>
      <c r="AY139" s="327">
        <f t="shared" si="66"/>
        <v>0.26666666666666666</v>
      </c>
      <c r="AZ139" s="327"/>
      <c r="BA139" s="327"/>
      <c r="BB139" s="157" t="s">
        <v>797</v>
      </c>
      <c r="BC139" s="197"/>
      <c r="BD139" s="174" t="e">
        <f>COUNTIFS('[1]Thành Phố - HĐCN (2)'!J131:$J$1571,'[1]Bảng tổng ODT'!I138,'[1]Thành Phố - HĐCN (2)'!I131:$I$1571,"Đất ở tại đô thị")</f>
        <v>#VALUE!</v>
      </c>
      <c r="BE139" s="93" t="e">
        <f>COUNTIFS('[1]Thành Phố - HĐCN (2)'!J129:J1697,H139,'[1]Thành Phố - HĐCN (2)'!I129:I1697,"Đất ở tại đô thị",'[1]Thành Phố - HĐCN (2)'!M129:M1697,"&gt;"&amp;O139*0.9*1000,'[1]Thành Phố - HĐCN (2)'!M129:M1697,"&lt;"&amp;O139*1.2*1000)</f>
        <v>#VALUE!</v>
      </c>
      <c r="BF139" s="174" t="e">
        <f t="shared" si="39"/>
        <v>#VALUE!</v>
      </c>
      <c r="BG139" s="328">
        <f t="shared" si="38"/>
        <v>1</v>
      </c>
      <c r="BH139" s="329"/>
      <c r="BI139" s="292"/>
      <c r="BJ139" s="292"/>
    </row>
    <row r="140" spans="1:62" ht="27.75" customHeight="1">
      <c r="A140" s="623">
        <f>COUNT($O$12:O140)</f>
        <v>123</v>
      </c>
      <c r="B140" s="125"/>
      <c r="C140" s="125"/>
      <c r="D140" s="125"/>
      <c r="E140" s="275" t="s">
        <v>966</v>
      </c>
      <c r="F140" s="277" t="s">
        <v>967</v>
      </c>
      <c r="G140" s="275" t="s">
        <v>537</v>
      </c>
      <c r="H140" s="280" t="str">
        <f t="shared" si="59"/>
        <v>Phố Trung Dũng (từ Tiếp giáp phố Đoàn Trần Nghiệp đến Tiếp giáp đường Nguyễn Văn Linh)</v>
      </c>
      <c r="I140" s="79">
        <v>1700</v>
      </c>
      <c r="J140" s="103"/>
      <c r="K140" s="103"/>
      <c r="L140" s="103"/>
      <c r="M140" s="103"/>
      <c r="N140" s="103"/>
      <c r="O140" s="321">
        <f t="shared" si="60"/>
        <v>2100</v>
      </c>
      <c r="P140" s="321"/>
      <c r="Q140" s="321"/>
      <c r="R140" s="321"/>
      <c r="S140" s="321"/>
      <c r="T140" s="321"/>
      <c r="U140" s="322">
        <f t="shared" si="61"/>
        <v>0.23529411764705882</v>
      </c>
      <c r="V140" s="322"/>
      <c r="W140" s="322"/>
      <c r="X140" s="323">
        <v>1.2</v>
      </c>
      <c r="Y140" s="323"/>
      <c r="Z140" s="323"/>
      <c r="AA140" s="323"/>
      <c r="AB140" s="323"/>
      <c r="AC140" s="323"/>
      <c r="AD140" s="324">
        <f t="shared" si="62"/>
        <v>1.23444</v>
      </c>
      <c r="AE140" s="323"/>
      <c r="AF140" s="323"/>
      <c r="AG140" s="79">
        <v>1200</v>
      </c>
      <c r="AH140" s="78"/>
      <c r="AI140" s="78"/>
      <c r="AJ140" s="325">
        <f t="shared" si="63"/>
        <v>1500</v>
      </c>
      <c r="AK140" s="331"/>
      <c r="AL140" s="331"/>
      <c r="AM140" s="331"/>
      <c r="AN140" s="331"/>
      <c r="AO140" s="331"/>
      <c r="AP140" s="322">
        <f t="shared" si="64"/>
        <v>0.25</v>
      </c>
      <c r="AQ140" s="322"/>
      <c r="AR140" s="322"/>
      <c r="AS140" s="78">
        <v>850</v>
      </c>
      <c r="AT140" s="78"/>
      <c r="AU140" s="78"/>
      <c r="AV140" s="326">
        <f t="shared" si="65"/>
        <v>1050</v>
      </c>
      <c r="AW140" s="326"/>
      <c r="AX140" s="326"/>
      <c r="AY140" s="327">
        <f t="shared" si="66"/>
        <v>0.23529411764705882</v>
      </c>
      <c r="AZ140" s="327"/>
      <c r="BA140" s="327"/>
      <c r="BB140" s="157" t="s">
        <v>797</v>
      </c>
      <c r="BC140" s="197"/>
      <c r="BD140" s="174" t="e">
        <f>COUNTIFS('[1]Thành Phố - HĐCN (2)'!J132:$J$1571,'[1]Bảng tổng ODT'!I139,'[1]Thành Phố - HĐCN (2)'!I132:$I$1571,"Đất ở tại đô thị")</f>
        <v>#VALUE!</v>
      </c>
      <c r="BE140" s="93" t="e">
        <f>COUNTIFS('[1]Thành Phố - HĐCN (2)'!J130:J1698,H140,'[1]Thành Phố - HĐCN (2)'!I130:I1698,"Đất ở tại đô thị",'[1]Thành Phố - HĐCN (2)'!M130:M1698,"&gt;"&amp;O140*0.9*1000,'[1]Thành Phố - HĐCN (2)'!M130:M1698,"&lt;"&amp;O140*1.2*1000)</f>
        <v>#VALUE!</v>
      </c>
      <c r="BF140" s="174" t="e">
        <f t="shared" si="39"/>
        <v>#VALUE!</v>
      </c>
      <c r="BG140" s="328">
        <f t="shared" ref="BG140:BG203" si="67">COUNT(I140:K140)</f>
        <v>1</v>
      </c>
      <c r="BH140" s="329"/>
      <c r="BI140" s="292"/>
      <c r="BJ140" s="292"/>
    </row>
    <row r="141" spans="1:62" ht="31.5">
      <c r="A141" s="623">
        <f>COUNT($O$12:O141)</f>
        <v>124</v>
      </c>
      <c r="B141" s="125"/>
      <c r="C141" s="125"/>
      <c r="D141" s="125"/>
      <c r="E141" s="277" t="s">
        <v>968</v>
      </c>
      <c r="F141" s="275" t="s">
        <v>440</v>
      </c>
      <c r="G141" s="275" t="s">
        <v>954</v>
      </c>
      <c r="H141" s="280" t="str">
        <f t="shared" si="59"/>
        <v>Phố Nguyễn Văn Tố (từ Tiếp giáp đường 30-4 đến Tiếp giáp đường Đặng Thai Mai)</v>
      </c>
      <c r="I141" s="79">
        <v>1300</v>
      </c>
      <c r="J141" s="103"/>
      <c r="K141" s="103"/>
      <c r="L141" s="103"/>
      <c r="M141" s="103"/>
      <c r="N141" s="103"/>
      <c r="O141" s="321">
        <f t="shared" si="60"/>
        <v>1600</v>
      </c>
      <c r="P141" s="321"/>
      <c r="Q141" s="321"/>
      <c r="R141" s="321"/>
      <c r="S141" s="321"/>
      <c r="T141" s="321"/>
      <c r="U141" s="322">
        <f t="shared" si="61"/>
        <v>0.23076923076923078</v>
      </c>
      <c r="V141" s="322"/>
      <c r="W141" s="322"/>
      <c r="X141" s="323">
        <v>1.2</v>
      </c>
      <c r="Y141" s="323"/>
      <c r="Z141" s="323"/>
      <c r="AA141" s="323"/>
      <c r="AB141" s="323"/>
      <c r="AC141" s="323"/>
      <c r="AD141" s="324">
        <f t="shared" si="62"/>
        <v>1.23444</v>
      </c>
      <c r="AE141" s="323"/>
      <c r="AF141" s="323"/>
      <c r="AG141" s="78">
        <v>910</v>
      </c>
      <c r="AH141" s="78"/>
      <c r="AI141" s="78"/>
      <c r="AJ141" s="325">
        <f t="shared" si="63"/>
        <v>1100</v>
      </c>
      <c r="AK141" s="331"/>
      <c r="AL141" s="331"/>
      <c r="AM141" s="331"/>
      <c r="AN141" s="331"/>
      <c r="AO141" s="331"/>
      <c r="AP141" s="322">
        <f t="shared" si="64"/>
        <v>0.2087912087912088</v>
      </c>
      <c r="AQ141" s="322"/>
      <c r="AR141" s="322"/>
      <c r="AS141" s="78">
        <v>650</v>
      </c>
      <c r="AT141" s="78"/>
      <c r="AU141" s="78"/>
      <c r="AV141" s="326">
        <f t="shared" si="65"/>
        <v>800</v>
      </c>
      <c r="AW141" s="326"/>
      <c r="AX141" s="326"/>
      <c r="AY141" s="327">
        <f t="shared" si="66"/>
        <v>0.23076923076923078</v>
      </c>
      <c r="AZ141" s="327"/>
      <c r="BA141" s="327"/>
      <c r="BB141" s="157" t="s">
        <v>797</v>
      </c>
      <c r="BC141" s="197"/>
      <c r="BD141" s="174" t="e">
        <f>COUNTIFS('[1]Thành Phố - HĐCN (2)'!J133:$J$1571,'[1]Bảng tổng ODT'!I140,'[1]Thành Phố - HĐCN (2)'!I133:$I$1571,"Đất ở tại đô thị")</f>
        <v>#VALUE!</v>
      </c>
      <c r="BE141" s="93" t="e">
        <f>COUNTIFS('[1]Thành Phố - HĐCN (2)'!J131:J1699,H141,'[1]Thành Phố - HĐCN (2)'!I131:I1699,"Đất ở tại đô thị",'[1]Thành Phố - HĐCN (2)'!M131:M1699,"&gt;"&amp;O141*0.9*1000,'[1]Thành Phố - HĐCN (2)'!M131:M1699,"&lt;"&amp;O141*1.2*1000)</f>
        <v>#VALUE!</v>
      </c>
      <c r="BF141" s="174" t="e">
        <f t="shared" ref="BF141:BF205" si="68">IF(27-BD141&gt;0,27-BD141,0)</f>
        <v>#VALUE!</v>
      </c>
      <c r="BG141" s="328">
        <f t="shared" si="67"/>
        <v>1</v>
      </c>
      <c r="BH141" s="329"/>
      <c r="BI141" s="292"/>
      <c r="BJ141" s="292"/>
    </row>
    <row r="142" spans="1:62" ht="27.75" customHeight="1">
      <c r="A142" s="623">
        <f>COUNT($O$12:O142)</f>
        <v>125</v>
      </c>
      <c r="B142" s="125"/>
      <c r="C142" s="125"/>
      <c r="D142" s="125"/>
      <c r="E142" s="275" t="s">
        <v>969</v>
      </c>
      <c r="F142" s="275" t="s">
        <v>799</v>
      </c>
      <c r="G142" s="275" t="s">
        <v>961</v>
      </c>
      <c r="H142" s="280" t="str">
        <f t="shared" si="59"/>
        <v>Đường 2 - 6 (từ Tiếp giáp đường Nguyễn Hữu Thọ đến Tiếp giáp đường 4A)</v>
      </c>
      <c r="I142" s="79">
        <v>1300</v>
      </c>
      <c r="J142" s="103"/>
      <c r="K142" s="103"/>
      <c r="L142" s="103"/>
      <c r="M142" s="103"/>
      <c r="N142" s="103"/>
      <c r="O142" s="321">
        <f t="shared" si="60"/>
        <v>1600</v>
      </c>
      <c r="P142" s="321"/>
      <c r="Q142" s="321"/>
      <c r="R142" s="321"/>
      <c r="S142" s="321"/>
      <c r="T142" s="321"/>
      <c r="U142" s="322">
        <f t="shared" si="61"/>
        <v>0.23076923076923078</v>
      </c>
      <c r="V142" s="322"/>
      <c r="W142" s="322"/>
      <c r="X142" s="323">
        <v>1.2</v>
      </c>
      <c r="Y142" s="323"/>
      <c r="Z142" s="323"/>
      <c r="AA142" s="323"/>
      <c r="AB142" s="323"/>
      <c r="AC142" s="323"/>
      <c r="AD142" s="324">
        <f t="shared" si="62"/>
        <v>1.23444</v>
      </c>
      <c r="AE142" s="323"/>
      <c r="AF142" s="323"/>
      <c r="AG142" s="78">
        <v>910</v>
      </c>
      <c r="AH142" s="78"/>
      <c r="AI142" s="78"/>
      <c r="AJ142" s="325">
        <f t="shared" si="63"/>
        <v>1100</v>
      </c>
      <c r="AK142" s="331"/>
      <c r="AL142" s="331"/>
      <c r="AM142" s="331"/>
      <c r="AN142" s="331"/>
      <c r="AO142" s="331"/>
      <c r="AP142" s="322">
        <f t="shared" si="64"/>
        <v>0.2087912087912088</v>
      </c>
      <c r="AQ142" s="322"/>
      <c r="AR142" s="322"/>
      <c r="AS142" s="78">
        <v>650</v>
      </c>
      <c r="AT142" s="78"/>
      <c r="AU142" s="78"/>
      <c r="AV142" s="326">
        <f t="shared" si="65"/>
        <v>800</v>
      </c>
      <c r="AW142" s="326"/>
      <c r="AX142" s="326"/>
      <c r="AY142" s="327">
        <f t="shared" si="66"/>
        <v>0.23076923076923078</v>
      </c>
      <c r="AZ142" s="327"/>
      <c r="BA142" s="327"/>
      <c r="BB142" s="157" t="s">
        <v>797</v>
      </c>
      <c r="BC142" s="197"/>
      <c r="BD142" s="174" t="e">
        <f>COUNTIFS('[1]Thành Phố - HĐCN (2)'!J134:$J$1571,'[1]Bảng tổng ODT'!I141,'[1]Thành Phố - HĐCN (2)'!I134:$I$1571,"Đất ở tại đô thị")</f>
        <v>#VALUE!</v>
      </c>
      <c r="BE142" s="93" t="e">
        <f>COUNTIFS('[1]Thành Phố - HĐCN (2)'!J132:J1700,H142,'[1]Thành Phố - HĐCN (2)'!I132:I1700,"Đất ở tại đô thị",'[1]Thành Phố - HĐCN (2)'!M132:M1700,"&gt;"&amp;O142*0.9*1000,'[1]Thành Phố - HĐCN (2)'!M132:M1700,"&lt;"&amp;O142*1.2*1000)</f>
        <v>#VALUE!</v>
      </c>
      <c r="BF142" s="174" t="e">
        <f t="shared" si="68"/>
        <v>#VALUE!</v>
      </c>
      <c r="BG142" s="328">
        <f t="shared" si="67"/>
        <v>1</v>
      </c>
      <c r="BH142" s="329"/>
      <c r="BI142" s="292"/>
      <c r="BJ142" s="292"/>
    </row>
    <row r="143" spans="1:62" ht="31.5">
      <c r="A143" s="623">
        <f>COUNT($O$12:O143)</f>
        <v>126</v>
      </c>
      <c r="B143" s="125"/>
      <c r="C143" s="125"/>
      <c r="D143" s="125"/>
      <c r="E143" s="275" t="s">
        <v>970</v>
      </c>
      <c r="F143" s="275" t="s">
        <v>440</v>
      </c>
      <c r="G143" s="275" t="s">
        <v>873</v>
      </c>
      <c r="H143" s="280" t="str">
        <f t="shared" si="59"/>
        <v>Đường 1-1 (từ Tiếp giáp đường 30-4 đến Tiếp giáp đường Nguyễn Lương Bằng)</v>
      </c>
      <c r="I143" s="79">
        <v>1500</v>
      </c>
      <c r="J143" s="103"/>
      <c r="K143" s="103"/>
      <c r="L143" s="103"/>
      <c r="M143" s="103"/>
      <c r="N143" s="103"/>
      <c r="O143" s="321">
        <f t="shared" si="60"/>
        <v>1900</v>
      </c>
      <c r="P143" s="321"/>
      <c r="Q143" s="321"/>
      <c r="R143" s="321"/>
      <c r="S143" s="321"/>
      <c r="T143" s="321"/>
      <c r="U143" s="322">
        <f t="shared" si="61"/>
        <v>0.26666666666666666</v>
      </c>
      <c r="V143" s="322"/>
      <c r="W143" s="322"/>
      <c r="X143" s="323">
        <v>1.2</v>
      </c>
      <c r="Y143" s="323"/>
      <c r="Z143" s="323"/>
      <c r="AA143" s="323"/>
      <c r="AB143" s="323"/>
      <c r="AC143" s="323"/>
      <c r="AD143" s="324">
        <f t="shared" si="62"/>
        <v>1.23444</v>
      </c>
      <c r="AE143" s="323"/>
      <c r="AF143" s="323"/>
      <c r="AG143" s="79">
        <v>1100</v>
      </c>
      <c r="AH143" s="78"/>
      <c r="AI143" s="78"/>
      <c r="AJ143" s="325">
        <f t="shared" si="63"/>
        <v>1400</v>
      </c>
      <c r="AK143" s="331"/>
      <c r="AL143" s="331"/>
      <c r="AM143" s="331"/>
      <c r="AN143" s="331"/>
      <c r="AO143" s="331"/>
      <c r="AP143" s="322">
        <f t="shared" si="64"/>
        <v>0.27272727272727271</v>
      </c>
      <c r="AQ143" s="322"/>
      <c r="AR143" s="322"/>
      <c r="AS143" s="78">
        <v>750</v>
      </c>
      <c r="AT143" s="78"/>
      <c r="AU143" s="78"/>
      <c r="AV143" s="326">
        <f t="shared" si="65"/>
        <v>950</v>
      </c>
      <c r="AW143" s="326"/>
      <c r="AX143" s="326"/>
      <c r="AY143" s="327">
        <f t="shared" si="66"/>
        <v>0.26666666666666666</v>
      </c>
      <c r="AZ143" s="327"/>
      <c r="BA143" s="327"/>
      <c r="BB143" s="157" t="s">
        <v>797</v>
      </c>
      <c r="BC143" s="197"/>
      <c r="BD143" s="174" t="e">
        <f>COUNTIFS('[1]Thành Phố - HĐCN (2)'!J135:$J$1571,'[1]Bảng tổng ODT'!I142,'[1]Thành Phố - HĐCN (2)'!I135:$I$1571,"Đất ở tại đô thị")</f>
        <v>#VALUE!</v>
      </c>
      <c r="BE143" s="93" t="e">
        <f>COUNTIFS('[1]Thành Phố - HĐCN (2)'!J133:J1701,H143,'[1]Thành Phố - HĐCN (2)'!I133:I1701,"Đất ở tại đô thị",'[1]Thành Phố - HĐCN (2)'!M133:M1701,"&gt;"&amp;O143*0.9*1000,'[1]Thành Phố - HĐCN (2)'!M133:M1701,"&lt;"&amp;O143*1.2*1000)</f>
        <v>#VALUE!</v>
      </c>
      <c r="BF143" s="174" t="e">
        <f t="shared" si="68"/>
        <v>#VALUE!</v>
      </c>
      <c r="BG143" s="328">
        <f t="shared" si="67"/>
        <v>1</v>
      </c>
      <c r="BH143" s="329"/>
      <c r="BI143" s="292"/>
      <c r="BJ143" s="292"/>
    </row>
    <row r="144" spans="1:62" ht="21" customHeight="1">
      <c r="A144" s="623"/>
      <c r="B144" s="137"/>
      <c r="C144" s="137"/>
      <c r="D144" s="137"/>
      <c r="E144" s="276" t="s">
        <v>971</v>
      </c>
      <c r="F144" s="315"/>
      <c r="G144" s="315"/>
      <c r="H144" s="241"/>
      <c r="I144" s="103"/>
      <c r="J144" s="103"/>
      <c r="K144" s="103"/>
      <c r="L144" s="103"/>
      <c r="M144" s="103"/>
      <c r="N144" s="103"/>
      <c r="O144" s="321"/>
      <c r="P144" s="335"/>
      <c r="Q144" s="335"/>
      <c r="R144" s="335"/>
      <c r="S144" s="335"/>
      <c r="T144" s="335"/>
      <c r="U144" s="323"/>
      <c r="V144" s="323"/>
      <c r="W144" s="323"/>
      <c r="X144" s="323"/>
      <c r="Y144" s="323"/>
      <c r="Z144" s="323"/>
      <c r="AA144" s="323"/>
      <c r="AB144" s="323"/>
      <c r="AC144" s="323"/>
      <c r="AD144" s="323"/>
      <c r="AE144" s="323"/>
      <c r="AF144" s="323"/>
      <c r="AG144" s="78"/>
      <c r="AH144" s="78"/>
      <c r="AI144" s="78"/>
      <c r="AJ144" s="79"/>
      <c r="AK144" s="79"/>
      <c r="AL144" s="79"/>
      <c r="AM144" s="79"/>
      <c r="AN144" s="79"/>
      <c r="AO144" s="79"/>
      <c r="AP144" s="323"/>
      <c r="AQ144" s="323"/>
      <c r="AR144" s="323"/>
      <c r="AS144" s="78"/>
      <c r="AT144" s="78"/>
      <c r="AU144" s="78"/>
      <c r="AV144" s="174"/>
      <c r="AW144" s="174"/>
      <c r="AX144" s="174"/>
      <c r="AY144" s="336"/>
      <c r="AZ144" s="336"/>
      <c r="BA144" s="336"/>
      <c r="BB144" s="157"/>
      <c r="BC144" s="197"/>
      <c r="BD144" s="174"/>
      <c r="BE144" s="93"/>
      <c r="BF144" s="174"/>
      <c r="BG144" s="328">
        <f t="shared" si="67"/>
        <v>0</v>
      </c>
      <c r="BH144" s="329" t="e">
        <f>O144-#REF!</f>
        <v>#REF!</v>
      </c>
      <c r="BI144" s="292"/>
      <c r="BJ144" s="292"/>
    </row>
    <row r="145" spans="1:62" ht="31.5">
      <c r="A145" s="623">
        <f>COUNT($O$12:O145)</f>
        <v>127</v>
      </c>
      <c r="B145" s="125"/>
      <c r="C145" s="125"/>
      <c r="D145" s="125"/>
      <c r="E145" s="275" t="s">
        <v>972</v>
      </c>
      <c r="F145" s="275" t="s">
        <v>440</v>
      </c>
      <c r="G145" s="275" t="s">
        <v>430</v>
      </c>
      <c r="H145" s="280" t="str">
        <f t="shared" si="59"/>
        <v>Đường Lê Hữu Trác (từ Tiếp giáp đường 30-4 đến Tiếp giáp đường Phạm Ngọc Thạch)</v>
      </c>
      <c r="I145" s="79">
        <v>1500</v>
      </c>
      <c r="J145" s="103"/>
      <c r="K145" s="103"/>
      <c r="L145" s="103"/>
      <c r="M145" s="103"/>
      <c r="N145" s="103"/>
      <c r="O145" s="321">
        <f t="shared" ref="O145:O151" si="69">ROUND(I145*AD145,-2)</f>
        <v>1900</v>
      </c>
      <c r="P145" s="321"/>
      <c r="Q145" s="321"/>
      <c r="R145" s="321"/>
      <c r="S145" s="321"/>
      <c r="T145" s="321"/>
      <c r="U145" s="322">
        <f t="shared" ref="U145:U151" si="70">(O145-I145)/I145</f>
        <v>0.26666666666666666</v>
      </c>
      <c r="V145" s="322"/>
      <c r="W145" s="322"/>
      <c r="X145" s="323">
        <v>1.2</v>
      </c>
      <c r="Y145" s="323"/>
      <c r="Z145" s="323"/>
      <c r="AA145" s="323"/>
      <c r="AB145" s="323"/>
      <c r="AC145" s="323"/>
      <c r="AD145" s="324">
        <f t="shared" ref="AD145:AD151" si="71">X145*(1+2.87%)</f>
        <v>1.23444</v>
      </c>
      <c r="AE145" s="323"/>
      <c r="AF145" s="323"/>
      <c r="AG145" s="79">
        <v>1100</v>
      </c>
      <c r="AH145" s="78"/>
      <c r="AI145" s="78"/>
      <c r="AJ145" s="325">
        <f t="shared" ref="AJ145:AJ151" si="72">ROUND(AG145/I145*O145,-2)</f>
        <v>1400</v>
      </c>
      <c r="AK145" s="331"/>
      <c r="AL145" s="331"/>
      <c r="AM145" s="331"/>
      <c r="AN145" s="331"/>
      <c r="AO145" s="331"/>
      <c r="AP145" s="322">
        <f t="shared" ref="AP145:AP151" si="73">(AJ145-AG145)/AG145</f>
        <v>0.27272727272727271</v>
      </c>
      <c r="AQ145" s="322"/>
      <c r="AR145" s="322"/>
      <c r="AS145" s="78">
        <v>750</v>
      </c>
      <c r="AT145" s="78"/>
      <c r="AU145" s="78"/>
      <c r="AV145" s="326">
        <f t="shared" ref="AV145:AV151" si="74">ROUND(AS145/I145*O145,-1)</f>
        <v>950</v>
      </c>
      <c r="AW145" s="326"/>
      <c r="AX145" s="326"/>
      <c r="AY145" s="327">
        <f t="shared" ref="AY145:AY150" si="75">(AV145-AS145)/AS145</f>
        <v>0.26666666666666666</v>
      </c>
      <c r="AZ145" s="327"/>
      <c r="BA145" s="327"/>
      <c r="BB145" s="157" t="s">
        <v>797</v>
      </c>
      <c r="BC145" s="197"/>
      <c r="BD145" s="174" t="e">
        <f>COUNTIFS('[1]Thành Phố - HĐCN (2)'!J137:$J$1571,'[1]Bảng tổng ODT'!I144,'[1]Thành Phố - HĐCN (2)'!I137:$I$1571,"Đất ở tại đô thị")</f>
        <v>#VALUE!</v>
      </c>
      <c r="BE145" s="93" t="e">
        <f>COUNTIFS('[1]Thành Phố - HĐCN (2)'!J135:J1703,H145,'[1]Thành Phố - HĐCN (2)'!I135:I1703,"Đất ở tại đô thị",'[1]Thành Phố - HĐCN (2)'!M135:M1703,"&gt;"&amp;O145*0.9*1000,'[1]Thành Phố - HĐCN (2)'!M135:M1703,"&lt;"&amp;O145*1.2*1000)</f>
        <v>#VALUE!</v>
      </c>
      <c r="BF145" s="174" t="e">
        <f t="shared" si="68"/>
        <v>#VALUE!</v>
      </c>
      <c r="BG145" s="328">
        <f t="shared" si="67"/>
        <v>1</v>
      </c>
      <c r="BH145" s="329"/>
      <c r="BI145" s="292"/>
      <c r="BJ145" s="292"/>
    </row>
    <row r="146" spans="1:62" ht="27.75" customHeight="1">
      <c r="A146" s="623">
        <f>COUNT($O$12:O146)</f>
        <v>128</v>
      </c>
      <c r="B146" s="125"/>
      <c r="C146" s="125"/>
      <c r="D146" s="125"/>
      <c r="E146" s="275" t="s">
        <v>973</v>
      </c>
      <c r="F146" s="275" t="s">
        <v>974</v>
      </c>
      <c r="G146" s="275" t="s">
        <v>975</v>
      </c>
      <c r="H146" s="280" t="str">
        <f t="shared" si="59"/>
        <v>Đường 2B (13,5m) (từ Tiếp giáp phố Nguyễn Đình Chiểu đến Tiếp giáp phố Phạm Công Bân)</v>
      </c>
      <c r="I146" s="79">
        <v>1500</v>
      </c>
      <c r="J146" s="103"/>
      <c r="K146" s="103"/>
      <c r="L146" s="103"/>
      <c r="M146" s="103"/>
      <c r="N146" s="103"/>
      <c r="O146" s="321">
        <f t="shared" si="69"/>
        <v>1900</v>
      </c>
      <c r="P146" s="321"/>
      <c r="Q146" s="321"/>
      <c r="R146" s="321"/>
      <c r="S146" s="321"/>
      <c r="T146" s="321"/>
      <c r="U146" s="322">
        <f t="shared" si="70"/>
        <v>0.26666666666666666</v>
      </c>
      <c r="V146" s="322"/>
      <c r="W146" s="322"/>
      <c r="X146" s="323">
        <v>1.2</v>
      </c>
      <c r="Y146" s="323"/>
      <c r="Z146" s="323"/>
      <c r="AA146" s="323"/>
      <c r="AB146" s="323"/>
      <c r="AC146" s="323"/>
      <c r="AD146" s="324">
        <f t="shared" si="71"/>
        <v>1.23444</v>
      </c>
      <c r="AE146" s="323"/>
      <c r="AF146" s="323"/>
      <c r="AG146" s="79">
        <v>1100</v>
      </c>
      <c r="AH146" s="78"/>
      <c r="AI146" s="78"/>
      <c r="AJ146" s="325">
        <f t="shared" si="72"/>
        <v>1400</v>
      </c>
      <c r="AK146" s="331"/>
      <c r="AL146" s="331"/>
      <c r="AM146" s="331"/>
      <c r="AN146" s="331"/>
      <c r="AO146" s="331"/>
      <c r="AP146" s="322">
        <f t="shared" si="73"/>
        <v>0.27272727272727271</v>
      </c>
      <c r="AQ146" s="322"/>
      <c r="AR146" s="322"/>
      <c r="AS146" s="78">
        <v>750</v>
      </c>
      <c r="AT146" s="78"/>
      <c r="AU146" s="78"/>
      <c r="AV146" s="326">
        <f t="shared" si="74"/>
        <v>950</v>
      </c>
      <c r="AW146" s="326"/>
      <c r="AX146" s="326"/>
      <c r="AY146" s="327">
        <f t="shared" si="75"/>
        <v>0.26666666666666666</v>
      </c>
      <c r="AZ146" s="327"/>
      <c r="BA146" s="327"/>
      <c r="BB146" s="157" t="s">
        <v>797</v>
      </c>
      <c r="BC146" s="197"/>
      <c r="BD146" s="174" t="e">
        <f>COUNTIFS('[1]Thành Phố - HĐCN (2)'!J138:$J$1571,'[1]Bảng tổng ODT'!I145,'[1]Thành Phố - HĐCN (2)'!I138:$I$1571,"Đất ở tại đô thị")</f>
        <v>#VALUE!</v>
      </c>
      <c r="BE146" s="93" t="e">
        <f>COUNTIFS('[1]Thành Phố - HĐCN (2)'!J136:J1704,H146,'[1]Thành Phố - HĐCN (2)'!I136:I1704,"Đất ở tại đô thị",'[1]Thành Phố - HĐCN (2)'!M136:M1704,"&gt;"&amp;O146*0.9*1000,'[1]Thành Phố - HĐCN (2)'!M136:M1704,"&lt;"&amp;O146*1.2*1000)</f>
        <v>#VALUE!</v>
      </c>
      <c r="BF146" s="174" t="e">
        <f t="shared" si="68"/>
        <v>#VALUE!</v>
      </c>
      <c r="BG146" s="328">
        <f t="shared" si="67"/>
        <v>1</v>
      </c>
      <c r="BH146" s="329"/>
      <c r="BI146" s="292"/>
      <c r="BJ146" s="292"/>
    </row>
    <row r="147" spans="1:62" ht="31.5">
      <c r="A147" s="623">
        <f>COUNT($O$12:O147)</f>
        <v>129</v>
      </c>
      <c r="B147" s="125"/>
      <c r="C147" s="125"/>
      <c r="D147" s="125"/>
      <c r="E147" s="275" t="s">
        <v>976</v>
      </c>
      <c r="F147" s="275" t="s">
        <v>440</v>
      </c>
      <c r="G147" s="275" t="s">
        <v>430</v>
      </c>
      <c r="H147" s="280" t="str">
        <f t="shared" si="59"/>
        <v>Đường Tôn Thất Tùng (từ Tiếp giáp đường 30-4 đến Tiếp giáp đường Phạm Ngọc Thạch)</v>
      </c>
      <c r="I147" s="79">
        <v>2500</v>
      </c>
      <c r="J147" s="103"/>
      <c r="K147" s="103"/>
      <c r="L147" s="103"/>
      <c r="M147" s="103"/>
      <c r="N147" s="103"/>
      <c r="O147" s="321">
        <f t="shared" si="69"/>
        <v>3300</v>
      </c>
      <c r="P147" s="321"/>
      <c r="Q147" s="321"/>
      <c r="R147" s="321"/>
      <c r="S147" s="321"/>
      <c r="T147" s="321"/>
      <c r="U147" s="322">
        <f t="shared" si="70"/>
        <v>0.32</v>
      </c>
      <c r="V147" s="322"/>
      <c r="W147" s="322"/>
      <c r="X147" s="323">
        <v>1.3</v>
      </c>
      <c r="Y147" s="323"/>
      <c r="Z147" s="323"/>
      <c r="AA147" s="323"/>
      <c r="AB147" s="323"/>
      <c r="AC147" s="323"/>
      <c r="AD147" s="324">
        <f t="shared" si="71"/>
        <v>1.33731</v>
      </c>
      <c r="AE147" s="323"/>
      <c r="AF147" s="323"/>
      <c r="AG147" s="79">
        <v>1800</v>
      </c>
      <c r="AH147" s="78"/>
      <c r="AI147" s="78"/>
      <c r="AJ147" s="325">
        <f t="shared" si="72"/>
        <v>2400</v>
      </c>
      <c r="AK147" s="331"/>
      <c r="AL147" s="331"/>
      <c r="AM147" s="331"/>
      <c r="AN147" s="331"/>
      <c r="AO147" s="331"/>
      <c r="AP147" s="322">
        <f t="shared" si="73"/>
        <v>0.33333333333333331</v>
      </c>
      <c r="AQ147" s="322"/>
      <c r="AR147" s="322"/>
      <c r="AS147" s="79">
        <v>1300</v>
      </c>
      <c r="AT147" s="78"/>
      <c r="AU147" s="78"/>
      <c r="AV147" s="326">
        <f t="shared" si="74"/>
        <v>1720</v>
      </c>
      <c r="AW147" s="326"/>
      <c r="AX147" s="326"/>
      <c r="AY147" s="327">
        <f t="shared" si="75"/>
        <v>0.32307692307692309</v>
      </c>
      <c r="AZ147" s="327"/>
      <c r="BA147" s="327"/>
      <c r="BB147" s="157" t="s">
        <v>797</v>
      </c>
      <c r="BC147" s="197"/>
      <c r="BD147" s="174" t="e">
        <f>COUNTIFS('[1]Thành Phố - HĐCN (2)'!J139:$J$1571,'[1]Bảng tổng ODT'!I146,'[1]Thành Phố - HĐCN (2)'!I139:$I$1571,"Đất ở tại đô thị")</f>
        <v>#VALUE!</v>
      </c>
      <c r="BE147" s="93" t="e">
        <f>COUNTIFS('[1]Thành Phố - HĐCN (2)'!J137:J1705,H147,'[1]Thành Phố - HĐCN (2)'!I137:I1705,"Đất ở tại đô thị",'[1]Thành Phố - HĐCN (2)'!M137:M1705,"&gt;"&amp;O147*0.9*1000,'[1]Thành Phố - HĐCN (2)'!M137:M1705,"&lt;"&amp;O147*1.2*1000)</f>
        <v>#VALUE!</v>
      </c>
      <c r="BF147" s="174" t="e">
        <f t="shared" si="68"/>
        <v>#VALUE!</v>
      </c>
      <c r="BG147" s="328">
        <f t="shared" si="67"/>
        <v>1</v>
      </c>
      <c r="BH147" s="329"/>
      <c r="BI147" s="292"/>
      <c r="BJ147" s="292"/>
    </row>
    <row r="148" spans="1:62" ht="31.5">
      <c r="A148" s="623">
        <f>COUNT($O$12:O148)</f>
        <v>130</v>
      </c>
      <c r="B148" s="125"/>
      <c r="C148" s="125"/>
      <c r="D148" s="125"/>
      <c r="E148" s="275" t="s">
        <v>977</v>
      </c>
      <c r="F148" s="275" t="s">
        <v>440</v>
      </c>
      <c r="G148" s="275" t="s">
        <v>430</v>
      </c>
      <c r="H148" s="280" t="str">
        <f t="shared" si="59"/>
        <v>Phố Hồ Đắc Di (từ Tiếp giáp đường 30-4 đến Tiếp giáp đường Phạm Ngọc Thạch)</v>
      </c>
      <c r="I148" s="79">
        <v>3000</v>
      </c>
      <c r="J148" s="103"/>
      <c r="K148" s="103"/>
      <c r="L148" s="103"/>
      <c r="M148" s="103"/>
      <c r="N148" s="103"/>
      <c r="O148" s="321">
        <f t="shared" si="69"/>
        <v>4000</v>
      </c>
      <c r="P148" s="321"/>
      <c r="Q148" s="321"/>
      <c r="R148" s="321"/>
      <c r="S148" s="321"/>
      <c r="T148" s="321"/>
      <c r="U148" s="322">
        <f t="shared" si="70"/>
        <v>0.33333333333333331</v>
      </c>
      <c r="V148" s="322"/>
      <c r="W148" s="322"/>
      <c r="X148" s="323">
        <v>1.3</v>
      </c>
      <c r="Y148" s="323"/>
      <c r="Z148" s="323"/>
      <c r="AA148" s="323"/>
      <c r="AB148" s="323"/>
      <c r="AC148" s="323"/>
      <c r="AD148" s="324">
        <f t="shared" si="71"/>
        <v>1.33731</v>
      </c>
      <c r="AE148" s="323"/>
      <c r="AF148" s="323"/>
      <c r="AG148" s="79">
        <v>2100</v>
      </c>
      <c r="AH148" s="78"/>
      <c r="AI148" s="78"/>
      <c r="AJ148" s="325">
        <f t="shared" si="72"/>
        <v>2800</v>
      </c>
      <c r="AK148" s="331"/>
      <c r="AL148" s="331"/>
      <c r="AM148" s="331"/>
      <c r="AN148" s="331"/>
      <c r="AO148" s="331"/>
      <c r="AP148" s="322">
        <f t="shared" si="73"/>
        <v>0.33333333333333331</v>
      </c>
      <c r="AQ148" s="322"/>
      <c r="AR148" s="322"/>
      <c r="AS148" s="79">
        <v>1500</v>
      </c>
      <c r="AT148" s="78"/>
      <c r="AU148" s="78"/>
      <c r="AV148" s="326">
        <f t="shared" si="74"/>
        <v>2000</v>
      </c>
      <c r="AW148" s="326"/>
      <c r="AX148" s="326"/>
      <c r="AY148" s="327">
        <f t="shared" si="75"/>
        <v>0.33333333333333331</v>
      </c>
      <c r="AZ148" s="327"/>
      <c r="BA148" s="327"/>
      <c r="BB148" s="157" t="s">
        <v>797</v>
      </c>
      <c r="BC148" s="197"/>
      <c r="BD148" s="174" t="e">
        <f>COUNTIFS('[1]Thành Phố - HĐCN (2)'!J140:$J$1571,'[1]Bảng tổng ODT'!I147,'[1]Thành Phố - HĐCN (2)'!I140:$I$1571,"Đất ở tại đô thị")</f>
        <v>#VALUE!</v>
      </c>
      <c r="BE148" s="93" t="e">
        <f>COUNTIFS('[1]Thành Phố - HĐCN (2)'!J138:J1706,H148,'[1]Thành Phố - HĐCN (2)'!I138:I1706,"Đất ở tại đô thị",'[1]Thành Phố - HĐCN (2)'!M138:M1706,"&gt;"&amp;O148*0.9*1000,'[1]Thành Phố - HĐCN (2)'!M138:M1706,"&lt;"&amp;O148*1.2*1000)</f>
        <v>#VALUE!</v>
      </c>
      <c r="BF148" s="174" t="e">
        <f t="shared" si="68"/>
        <v>#VALUE!</v>
      </c>
      <c r="BG148" s="328">
        <f t="shared" si="67"/>
        <v>1</v>
      </c>
      <c r="BH148" s="329"/>
      <c r="BI148" s="292"/>
      <c r="BJ148" s="292"/>
    </row>
    <row r="149" spans="1:62" ht="31.5">
      <c r="A149" s="623">
        <f>COUNT($O$12:O149)</f>
        <v>131</v>
      </c>
      <c r="B149" s="125"/>
      <c r="C149" s="125"/>
      <c r="D149" s="125"/>
      <c r="E149" s="275" t="s">
        <v>978</v>
      </c>
      <c r="F149" s="275" t="s">
        <v>979</v>
      </c>
      <c r="G149" s="275" t="s">
        <v>460</v>
      </c>
      <c r="H149" s="280" t="str">
        <f t="shared" si="59"/>
        <v>Phố Nguyễn Đình Chiểu (từ Tiếp giáp phố Hồ Đắc Di đến Tiếp giáp phố Lê Hữu Trác)</v>
      </c>
      <c r="I149" s="79">
        <v>1500</v>
      </c>
      <c r="J149" s="103"/>
      <c r="K149" s="103"/>
      <c r="L149" s="103"/>
      <c r="M149" s="103"/>
      <c r="N149" s="103"/>
      <c r="O149" s="321">
        <f t="shared" si="69"/>
        <v>1900</v>
      </c>
      <c r="P149" s="321"/>
      <c r="Q149" s="321"/>
      <c r="R149" s="321"/>
      <c r="S149" s="321"/>
      <c r="T149" s="321"/>
      <c r="U149" s="322">
        <f t="shared" si="70"/>
        <v>0.26666666666666666</v>
      </c>
      <c r="V149" s="322"/>
      <c r="W149" s="322"/>
      <c r="X149" s="323">
        <v>1.2</v>
      </c>
      <c r="Y149" s="323"/>
      <c r="Z149" s="323"/>
      <c r="AA149" s="323"/>
      <c r="AB149" s="323"/>
      <c r="AC149" s="323"/>
      <c r="AD149" s="324">
        <f t="shared" si="71"/>
        <v>1.23444</v>
      </c>
      <c r="AE149" s="323"/>
      <c r="AF149" s="323"/>
      <c r="AG149" s="79">
        <v>1100</v>
      </c>
      <c r="AH149" s="78"/>
      <c r="AI149" s="78"/>
      <c r="AJ149" s="325">
        <f t="shared" si="72"/>
        <v>1400</v>
      </c>
      <c r="AK149" s="331"/>
      <c r="AL149" s="331"/>
      <c r="AM149" s="331"/>
      <c r="AN149" s="331"/>
      <c r="AO149" s="331"/>
      <c r="AP149" s="322">
        <f t="shared" si="73"/>
        <v>0.27272727272727271</v>
      </c>
      <c r="AQ149" s="322"/>
      <c r="AR149" s="322"/>
      <c r="AS149" s="78">
        <v>750</v>
      </c>
      <c r="AT149" s="78"/>
      <c r="AU149" s="78"/>
      <c r="AV149" s="326">
        <f t="shared" si="74"/>
        <v>950</v>
      </c>
      <c r="AW149" s="326"/>
      <c r="AX149" s="326"/>
      <c r="AY149" s="327">
        <f t="shared" si="75"/>
        <v>0.26666666666666666</v>
      </c>
      <c r="AZ149" s="327"/>
      <c r="BA149" s="327"/>
      <c r="BB149" s="157" t="s">
        <v>797</v>
      </c>
      <c r="BC149" s="197"/>
      <c r="BD149" s="174" t="e">
        <f>COUNTIFS('[1]Thành Phố - HĐCN (2)'!J142:$J$1571,'[1]Bảng tổng ODT'!I148,'[1]Thành Phố - HĐCN (2)'!I142:$I$1571,"Đất ở tại đô thị")</f>
        <v>#VALUE!</v>
      </c>
      <c r="BE149" s="93" t="e">
        <f>COUNTIFS('[1]Thành Phố - HĐCN (2)'!J140:J1708,H149,'[1]Thành Phố - HĐCN (2)'!I140:I1708,"Đất ở tại đô thị",'[1]Thành Phố - HĐCN (2)'!M140:M1708,"&gt;"&amp;O149*0.9*1000,'[1]Thành Phố - HĐCN (2)'!M140:M1708,"&lt;"&amp;O149*1.2*1000)</f>
        <v>#VALUE!</v>
      </c>
      <c r="BF149" s="174" t="e">
        <f t="shared" si="68"/>
        <v>#VALUE!</v>
      </c>
      <c r="BG149" s="328">
        <f t="shared" si="67"/>
        <v>1</v>
      </c>
      <c r="BH149" s="329"/>
      <c r="BI149" s="292"/>
      <c r="BJ149" s="292"/>
    </row>
    <row r="150" spans="1:62" ht="52.35" customHeight="1">
      <c r="A150" s="623">
        <f>COUNT($O$12:O150)</f>
        <v>132</v>
      </c>
      <c r="B150" s="275" t="s">
        <v>458</v>
      </c>
      <c r="C150" s="140" t="s">
        <v>459</v>
      </c>
      <c r="D150" s="140" t="s">
        <v>460</v>
      </c>
      <c r="E150" s="333" t="s">
        <v>458</v>
      </c>
      <c r="F150" s="343" t="s">
        <v>461</v>
      </c>
      <c r="G150" s="343" t="s">
        <v>460</v>
      </c>
      <c r="H150" s="280" t="str">
        <f t="shared" si="59"/>
        <v>Phố Cù Chính Lan (từ Giao với phố Tôn Thất Tùng (số nhà 037, tổ dân phố 27) đến Tiếp giáp phố Lê Hữu Trác)</v>
      </c>
      <c r="I150" s="79">
        <v>2000</v>
      </c>
      <c r="J150" s="103"/>
      <c r="K150" s="103"/>
      <c r="L150" s="103"/>
      <c r="M150" s="103"/>
      <c r="N150" s="103"/>
      <c r="O150" s="321">
        <f t="shared" si="69"/>
        <v>2600</v>
      </c>
      <c r="P150" s="321"/>
      <c r="Q150" s="321"/>
      <c r="R150" s="321"/>
      <c r="S150" s="321"/>
      <c r="T150" s="321"/>
      <c r="U150" s="322">
        <f t="shared" si="70"/>
        <v>0.3</v>
      </c>
      <c r="V150" s="322"/>
      <c r="W150" s="322"/>
      <c r="X150" s="323">
        <v>1.25</v>
      </c>
      <c r="Y150" s="323"/>
      <c r="Z150" s="323"/>
      <c r="AA150" s="323"/>
      <c r="AB150" s="323"/>
      <c r="AC150" s="323"/>
      <c r="AD150" s="324">
        <f t="shared" si="71"/>
        <v>1.2858749999999999</v>
      </c>
      <c r="AE150" s="323"/>
      <c r="AF150" s="323"/>
      <c r="AG150" s="79">
        <v>1400</v>
      </c>
      <c r="AH150" s="78"/>
      <c r="AI150" s="78"/>
      <c r="AJ150" s="325">
        <f t="shared" si="72"/>
        <v>1800</v>
      </c>
      <c r="AK150" s="331"/>
      <c r="AL150" s="331"/>
      <c r="AM150" s="331"/>
      <c r="AN150" s="331"/>
      <c r="AO150" s="331"/>
      <c r="AP150" s="322">
        <f t="shared" si="73"/>
        <v>0.2857142857142857</v>
      </c>
      <c r="AQ150" s="322"/>
      <c r="AR150" s="322"/>
      <c r="AS150" s="79">
        <v>1000</v>
      </c>
      <c r="AT150" s="78"/>
      <c r="AU150" s="78"/>
      <c r="AV150" s="326">
        <f t="shared" si="74"/>
        <v>1300</v>
      </c>
      <c r="AW150" s="326"/>
      <c r="AX150" s="326"/>
      <c r="AY150" s="327">
        <f t="shared" si="75"/>
        <v>0.3</v>
      </c>
      <c r="AZ150" s="327"/>
      <c r="BA150" s="327"/>
      <c r="BB150" s="157" t="s">
        <v>797</v>
      </c>
      <c r="BC150" s="197"/>
      <c r="BD150" s="174" t="e">
        <f>COUNTIFS('[1]Thành Phố - HĐCN (2)'!J143:$J$1571,'[1]Bảng tổng ODT'!I149,'[1]Thành Phố - HĐCN (2)'!I143:$I$1571,"Đất ở tại đô thị")</f>
        <v>#VALUE!</v>
      </c>
      <c r="BE150" s="93" t="e">
        <f>COUNTIFS('[1]Thành Phố - HĐCN (2)'!J141:J1709,H150,'[1]Thành Phố - HĐCN (2)'!I141:I1709,"Đất ở tại đô thị",'[1]Thành Phố - HĐCN (2)'!M141:M1709,"&gt;"&amp;O150*0.9*1000,'[1]Thành Phố - HĐCN (2)'!M141:M1709,"&lt;"&amp;O150*1.2*1000)</f>
        <v>#VALUE!</v>
      </c>
      <c r="BF150" s="174" t="e">
        <f t="shared" si="68"/>
        <v>#VALUE!</v>
      </c>
      <c r="BG150" s="328">
        <f t="shared" si="67"/>
        <v>1</v>
      </c>
      <c r="BH150" s="329"/>
      <c r="BI150" s="292"/>
      <c r="BJ150" s="292"/>
    </row>
    <row r="151" spans="1:62" ht="52.35" customHeight="1">
      <c r="A151" s="623">
        <f>COUNT($O$12:O151)</f>
        <v>133</v>
      </c>
      <c r="B151" s="275" t="s">
        <v>462</v>
      </c>
      <c r="C151" s="275" t="s">
        <v>463</v>
      </c>
      <c r="D151" s="275" t="s">
        <v>464</v>
      </c>
      <c r="E151" s="333" t="s">
        <v>458</v>
      </c>
      <c r="F151" s="333" t="s">
        <v>463</v>
      </c>
      <c r="G151" s="333" t="s">
        <v>465</v>
      </c>
      <c r="H151" s="280" t="str">
        <f t="shared" si="59"/>
        <v>Phố Cù Chính Lan (từ Tiếp giáp đường Lê Hữu Trác đến Tiếp giáp đường Tuệ Tĩnh (số nhà 001, Tổ dân phố 27))</v>
      </c>
      <c r="I151" s="79">
        <v>1500</v>
      </c>
      <c r="J151" s="103"/>
      <c r="K151" s="103"/>
      <c r="L151" s="103"/>
      <c r="M151" s="103"/>
      <c r="N151" s="103"/>
      <c r="O151" s="321">
        <f t="shared" si="69"/>
        <v>1900</v>
      </c>
      <c r="P151" s="321"/>
      <c r="Q151" s="321"/>
      <c r="R151" s="321"/>
      <c r="S151" s="321"/>
      <c r="T151" s="321"/>
      <c r="U151" s="322">
        <f t="shared" si="70"/>
        <v>0.26666666666666666</v>
      </c>
      <c r="V151" s="322"/>
      <c r="W151" s="322"/>
      <c r="X151" s="323">
        <v>1.2</v>
      </c>
      <c r="Y151" s="323"/>
      <c r="Z151" s="323"/>
      <c r="AA151" s="323"/>
      <c r="AB151" s="323"/>
      <c r="AC151" s="323"/>
      <c r="AD151" s="324">
        <f t="shared" si="71"/>
        <v>1.23444</v>
      </c>
      <c r="AE151" s="323"/>
      <c r="AF151" s="323"/>
      <c r="AG151" s="79">
        <v>1100</v>
      </c>
      <c r="AH151" s="78"/>
      <c r="AI151" s="78"/>
      <c r="AJ151" s="325">
        <f t="shared" si="72"/>
        <v>1400</v>
      </c>
      <c r="AK151" s="331"/>
      <c r="AL151" s="331"/>
      <c r="AM151" s="331"/>
      <c r="AN151" s="331"/>
      <c r="AO151" s="331"/>
      <c r="AP151" s="322">
        <f t="shared" si="73"/>
        <v>0.27272727272727271</v>
      </c>
      <c r="AQ151" s="322"/>
      <c r="AR151" s="322"/>
      <c r="AS151" s="78">
        <v>750</v>
      </c>
      <c r="AT151" s="78"/>
      <c r="AU151" s="78"/>
      <c r="AV151" s="326">
        <f t="shared" si="74"/>
        <v>950</v>
      </c>
      <c r="AW151" s="326"/>
      <c r="AX151" s="326"/>
      <c r="AY151" s="327">
        <f>(AV151-AS151)/AS151</f>
        <v>0.26666666666666666</v>
      </c>
      <c r="AZ151" s="327"/>
      <c r="BA151" s="327"/>
      <c r="BB151" s="157" t="s">
        <v>797</v>
      </c>
      <c r="BC151" s="197"/>
      <c r="BD151" s="174" t="e">
        <f>COUNTIFS('[1]Thành Phố - HĐCN (2)'!J141:$J$1571,'[1]Bảng tổng ODT'!I150,'[1]Thành Phố - HĐCN (2)'!I141:$I$1571,"Đất ở tại đô thị")</f>
        <v>#VALUE!</v>
      </c>
      <c r="BE151" s="93" t="e">
        <f>COUNTIFS('[1]Thành Phố - HĐCN (2)'!J139:J1707,H151,'[1]Thành Phố - HĐCN (2)'!I139:I1707,"Đất ở tại đô thị",'[1]Thành Phố - HĐCN (2)'!M139:M1707,"&gt;"&amp;O151*0.9*1000,'[1]Thành Phố - HĐCN (2)'!M139:M1707,"&lt;"&amp;O151*1.2*1000)</f>
        <v>#VALUE!</v>
      </c>
      <c r="BF151" s="174" t="e">
        <f>IF(27-BD151&gt;0,27-BD151,0)</f>
        <v>#VALUE!</v>
      </c>
      <c r="BG151" s="328">
        <f t="shared" si="67"/>
        <v>1</v>
      </c>
      <c r="BH151" s="329"/>
      <c r="BI151" s="292"/>
      <c r="BJ151" s="292"/>
    </row>
    <row r="152" spans="1:62" ht="47.25">
      <c r="A152" s="623">
        <f>COUNT($O$12:O152)</f>
        <v>133</v>
      </c>
      <c r="B152" s="125"/>
      <c r="C152" s="125"/>
      <c r="D152" s="125"/>
      <c r="E152" s="344" t="s">
        <v>458</v>
      </c>
      <c r="F152" s="345" t="s">
        <v>465</v>
      </c>
      <c r="G152" s="345" t="s">
        <v>461</v>
      </c>
      <c r="H152" s="241"/>
      <c r="I152" s="79"/>
      <c r="J152" s="103"/>
      <c r="K152" s="103"/>
      <c r="L152" s="103"/>
      <c r="M152" s="103"/>
      <c r="N152" s="103"/>
      <c r="O152" s="335"/>
      <c r="P152" s="335"/>
      <c r="Q152" s="335"/>
      <c r="R152" s="335"/>
      <c r="S152" s="335"/>
      <c r="T152" s="335"/>
      <c r="U152" s="323"/>
      <c r="V152" s="323"/>
      <c r="W152" s="323"/>
      <c r="X152" s="323"/>
      <c r="Y152" s="323"/>
      <c r="Z152" s="323"/>
      <c r="AA152" s="323"/>
      <c r="AB152" s="323"/>
      <c r="AC152" s="323"/>
      <c r="AD152" s="323"/>
      <c r="AE152" s="323"/>
      <c r="AF152" s="323"/>
      <c r="AG152" s="79"/>
      <c r="AH152" s="78"/>
      <c r="AI152" s="78"/>
      <c r="AJ152" s="346"/>
      <c r="AK152" s="79"/>
      <c r="AL152" s="79"/>
      <c r="AM152" s="79"/>
      <c r="AN152" s="79"/>
      <c r="AO152" s="79"/>
      <c r="AP152" s="323"/>
      <c r="AQ152" s="323"/>
      <c r="AR152" s="323"/>
      <c r="AS152" s="79"/>
      <c r="AT152" s="78"/>
      <c r="AU152" s="78"/>
      <c r="AV152" s="174">
        <f>AV150</f>
        <v>1300</v>
      </c>
      <c r="AW152" s="174"/>
      <c r="AX152" s="174"/>
      <c r="AY152" s="336"/>
      <c r="AZ152" s="336"/>
      <c r="BA152" s="336"/>
      <c r="BB152" s="157"/>
      <c r="BC152" s="197"/>
      <c r="BD152" s="174"/>
      <c r="BE152" s="93"/>
      <c r="BF152" s="174"/>
      <c r="BG152" s="328">
        <f t="shared" si="67"/>
        <v>0</v>
      </c>
      <c r="BH152" s="329" t="e">
        <f>O152-#REF!</f>
        <v>#REF!</v>
      </c>
      <c r="BI152" s="292"/>
      <c r="BJ152" s="292"/>
    </row>
    <row r="153" spans="1:62" ht="31.5">
      <c r="A153" s="623">
        <f>COUNT($O$12:O153)</f>
        <v>134</v>
      </c>
      <c r="B153" s="125"/>
      <c r="C153" s="125"/>
      <c r="D153" s="125"/>
      <c r="E153" s="275" t="s">
        <v>980</v>
      </c>
      <c r="F153" s="275" t="s">
        <v>459</v>
      </c>
      <c r="G153" s="275" t="s">
        <v>460</v>
      </c>
      <c r="H153" s="280" t="str">
        <f>E153&amp;" (từ "&amp;F153&amp;" đến "&amp;G153&amp;")"</f>
        <v>Phố Phạm Công Bân (Đường 9B - 13,5m) (từ Tiếp giáp đường Tôn Thất Tùng đến Tiếp giáp phố Lê Hữu Trác)</v>
      </c>
      <c r="I153" s="79">
        <v>1500</v>
      </c>
      <c r="J153" s="78">
        <v>530</v>
      </c>
      <c r="K153" s="78">
        <v>330</v>
      </c>
      <c r="L153" s="78"/>
      <c r="M153" s="78"/>
      <c r="N153" s="78"/>
      <c r="O153" s="321">
        <f>ROUND(I153*AD153,-2)</f>
        <v>1900</v>
      </c>
      <c r="P153" s="321">
        <f>ROUND(J153*AE153,-1)</f>
        <v>600</v>
      </c>
      <c r="Q153" s="321">
        <f>ROUND(K153*AF153,-1)</f>
        <v>360</v>
      </c>
      <c r="R153" s="321"/>
      <c r="S153" s="321"/>
      <c r="T153" s="321"/>
      <c r="U153" s="322">
        <f>(O153-I153)/I153</f>
        <v>0.26666666666666666</v>
      </c>
      <c r="V153" s="322">
        <f>(P153-J153)/J153</f>
        <v>0.13207547169811321</v>
      </c>
      <c r="W153" s="322">
        <f>(Q153-K153)/K153</f>
        <v>9.0909090909090912E-2</v>
      </c>
      <c r="X153" s="323">
        <v>1.2</v>
      </c>
      <c r="Y153" s="323">
        <v>1.1000000000000001</v>
      </c>
      <c r="Z153" s="323">
        <v>1.05</v>
      </c>
      <c r="AA153" s="323"/>
      <c r="AB153" s="323"/>
      <c r="AC153" s="323"/>
      <c r="AD153" s="324">
        <f>X153*(1+2.87%)</f>
        <v>1.23444</v>
      </c>
      <c r="AE153" s="323">
        <f>Y153*(1+2.87%)</f>
        <v>1.13157</v>
      </c>
      <c r="AF153" s="323">
        <f>Z153*(1+2.87%)</f>
        <v>1.0801350000000001</v>
      </c>
      <c r="AG153" s="79">
        <v>1100</v>
      </c>
      <c r="AH153" s="78">
        <v>370</v>
      </c>
      <c r="AI153" s="78">
        <v>230</v>
      </c>
      <c r="AJ153" s="325">
        <f>ROUND(AG153/I153*O153,-2)</f>
        <v>1400</v>
      </c>
      <c r="AK153" s="321">
        <f>ROUND(AH153/J153*P153,-1)</f>
        <v>420</v>
      </c>
      <c r="AL153" s="325">
        <f>ROUND(AI153/K153*Q153,-1)</f>
        <v>250</v>
      </c>
      <c r="AM153" s="325"/>
      <c r="AN153" s="325"/>
      <c r="AO153" s="325"/>
      <c r="AP153" s="322">
        <f>(AJ153-AG153)/AG153</f>
        <v>0.27272727272727271</v>
      </c>
      <c r="AQ153" s="322">
        <f>(AK153-AH153)/AH153</f>
        <v>0.13513513513513514</v>
      </c>
      <c r="AR153" s="322">
        <f>(AL153-AI153)/AI153</f>
        <v>8.6956521739130432E-2</v>
      </c>
      <c r="AS153" s="78">
        <v>750</v>
      </c>
      <c r="AT153" s="78">
        <v>270</v>
      </c>
      <c r="AU153" s="78">
        <v>170</v>
      </c>
      <c r="AV153" s="326">
        <f>ROUND(AS153/I153*O153,-1)</f>
        <v>950</v>
      </c>
      <c r="AW153" s="326">
        <f>ROUND(AT153/J153*P153,-1)</f>
        <v>310</v>
      </c>
      <c r="AX153" s="326">
        <f>ROUND(AU153/K153*Q153,-1)</f>
        <v>190</v>
      </c>
      <c r="AY153" s="327">
        <f>(AV153-AS153)/AS153</f>
        <v>0.26666666666666666</v>
      </c>
      <c r="AZ153" s="327">
        <f>(AW153-AT153)/AT153</f>
        <v>0.14814814814814814</v>
      </c>
      <c r="BA153" s="327">
        <f>(AX153-AU153)/AU153</f>
        <v>0.11764705882352941</v>
      </c>
      <c r="BB153" s="157" t="s">
        <v>797</v>
      </c>
      <c r="BC153" s="197"/>
      <c r="BD153" s="174" t="e">
        <f>COUNTIFS('[1]Thành Phố - HĐCN (2)'!J144:$J$1571,'[1]Bảng tổng ODT'!I152,'[1]Thành Phố - HĐCN (2)'!I144:$I$1571,"Đất ở tại đô thị")</f>
        <v>#VALUE!</v>
      </c>
      <c r="BE153" s="93" t="e">
        <f>COUNTIFS('[1]Thành Phố - HĐCN (2)'!J142:J1710,H153,'[1]Thành Phố - HĐCN (2)'!I142:I1710,"Đất ở tại đô thị",'[1]Thành Phố - HĐCN (2)'!M142:M1710,"&gt;"&amp;O153*0.9*1000,'[1]Thành Phố - HĐCN (2)'!M142:M1710,"&lt;"&amp;O153*1.2*1000)</f>
        <v>#VALUE!</v>
      </c>
      <c r="BF153" s="174" t="e">
        <f t="shared" si="68"/>
        <v>#VALUE!</v>
      </c>
      <c r="BG153" s="328">
        <f t="shared" si="67"/>
        <v>3</v>
      </c>
      <c r="BH153" s="329"/>
      <c r="BI153" s="292"/>
      <c r="BJ153" s="292"/>
    </row>
    <row r="154" spans="1:62" ht="27.75" customHeight="1">
      <c r="A154" s="623">
        <f>COUNT($O$12:O154)</f>
        <v>135</v>
      </c>
      <c r="B154" s="125"/>
      <c r="C154" s="125"/>
      <c r="D154" s="125"/>
      <c r="E154" s="275" t="s">
        <v>981</v>
      </c>
      <c r="F154" s="275" t="s">
        <v>799</v>
      </c>
      <c r="G154" s="275" t="s">
        <v>979</v>
      </c>
      <c r="H154" s="280" t="str">
        <f>E154&amp;" (từ "&amp;F154&amp;" đến "&amp;G154&amp;")"</f>
        <v>Đường Tuệ Tĩnh (từ Tiếp giáp đường Nguyễn Hữu Thọ đến Tiếp giáp phố Hồ Đắc Di)</v>
      </c>
      <c r="I154" s="79">
        <v>1600</v>
      </c>
      <c r="J154" s="103"/>
      <c r="K154" s="103"/>
      <c r="L154" s="103"/>
      <c r="M154" s="103"/>
      <c r="N154" s="103"/>
      <c r="O154" s="321">
        <f>ROUND(I154*AD154,-2)</f>
        <v>2000</v>
      </c>
      <c r="P154" s="321"/>
      <c r="Q154" s="321"/>
      <c r="R154" s="321"/>
      <c r="S154" s="321"/>
      <c r="T154" s="321"/>
      <c r="U154" s="322">
        <f>(O154-I154)/I154</f>
        <v>0.25</v>
      </c>
      <c r="V154" s="322"/>
      <c r="W154" s="322"/>
      <c r="X154" s="323">
        <v>1.2</v>
      </c>
      <c r="Y154" s="323"/>
      <c r="Z154" s="323"/>
      <c r="AA154" s="323"/>
      <c r="AB154" s="323"/>
      <c r="AC154" s="323"/>
      <c r="AD154" s="324">
        <f>X154*(1+2.87%)</f>
        <v>1.23444</v>
      </c>
      <c r="AE154" s="323"/>
      <c r="AF154" s="323"/>
      <c r="AG154" s="79">
        <v>1100</v>
      </c>
      <c r="AH154" s="78"/>
      <c r="AI154" s="78"/>
      <c r="AJ154" s="325">
        <f>ROUND(AG154/I154*O154,-2)</f>
        <v>1400</v>
      </c>
      <c r="AK154" s="331"/>
      <c r="AL154" s="331"/>
      <c r="AM154" s="331"/>
      <c r="AN154" s="331"/>
      <c r="AO154" s="331"/>
      <c r="AP154" s="322">
        <f>(AJ154-AG154)/AG154</f>
        <v>0.27272727272727271</v>
      </c>
      <c r="AQ154" s="322"/>
      <c r="AR154" s="322"/>
      <c r="AS154" s="78">
        <v>800</v>
      </c>
      <c r="AT154" s="78"/>
      <c r="AU154" s="78"/>
      <c r="AV154" s="326">
        <f>ROUND(AS154/I154*O154,-1)</f>
        <v>1000</v>
      </c>
      <c r="AW154" s="326"/>
      <c r="AX154" s="326"/>
      <c r="AY154" s="327">
        <f>(AV154-AS154)/AS154</f>
        <v>0.25</v>
      </c>
      <c r="AZ154" s="327"/>
      <c r="BA154" s="327"/>
      <c r="BB154" s="157" t="s">
        <v>797</v>
      </c>
      <c r="BC154" s="197"/>
      <c r="BD154" s="174" t="e">
        <f>COUNTIFS('[1]Thành Phố - HĐCN (2)'!J145:$J$1571,'[1]Bảng tổng ODT'!I153,'[1]Thành Phố - HĐCN (2)'!I145:$I$1571,"Đất ở tại đô thị")</f>
        <v>#VALUE!</v>
      </c>
      <c r="BE154" s="93" t="e">
        <f>COUNTIFS('[1]Thành Phố - HĐCN (2)'!J143:J1711,H154,'[1]Thành Phố - HĐCN (2)'!I143:I1711,"Đất ở tại đô thị",'[1]Thành Phố - HĐCN (2)'!M143:M1711,"&gt;"&amp;O154*0.9*1000,'[1]Thành Phố - HĐCN (2)'!M143:M1711,"&lt;"&amp;O154*1.2*1000)</f>
        <v>#VALUE!</v>
      </c>
      <c r="BF154" s="174" t="e">
        <f t="shared" si="68"/>
        <v>#VALUE!</v>
      </c>
      <c r="BG154" s="328">
        <f t="shared" si="67"/>
        <v>1</v>
      </c>
      <c r="BH154" s="329"/>
      <c r="BI154" s="292"/>
      <c r="BJ154" s="292"/>
    </row>
    <row r="155" spans="1:62" ht="47.25">
      <c r="A155" s="623">
        <f>COUNT($O$12:O155)</f>
        <v>136</v>
      </c>
      <c r="B155" s="125"/>
      <c r="C155" s="125"/>
      <c r="D155" s="125"/>
      <c r="E155" s="275" t="s">
        <v>435</v>
      </c>
      <c r="F155" s="277" t="s">
        <v>437</v>
      </c>
      <c r="G155" s="275" t="s">
        <v>982</v>
      </c>
      <c r="H155" s="280" t="str">
        <f>E155&amp;" (từ "&amp;F155&amp;" đến "&amp;G155&amp;")"</f>
        <v>Đường Phạm Ngọc Thạch (từ Tiếp giáp phố Đặng Văn Ngữ đến Tiếp giáp đường nhánh vào bản Tả Làn Than)</v>
      </c>
      <c r="I155" s="79">
        <v>1500</v>
      </c>
      <c r="J155" s="78">
        <v>530</v>
      </c>
      <c r="K155" s="78">
        <v>330</v>
      </c>
      <c r="L155" s="78"/>
      <c r="M155" s="78"/>
      <c r="N155" s="78"/>
      <c r="O155" s="321">
        <f>ROUND(I155*AD155,-2)</f>
        <v>1900</v>
      </c>
      <c r="P155" s="321">
        <f>ROUND(J155*AE155,-1)</f>
        <v>600</v>
      </c>
      <c r="Q155" s="321">
        <f>ROUND(K155*AF155,-1)</f>
        <v>360</v>
      </c>
      <c r="R155" s="321"/>
      <c r="S155" s="321"/>
      <c r="T155" s="321"/>
      <c r="U155" s="322">
        <f>(O155-I155)/I155</f>
        <v>0.26666666666666666</v>
      </c>
      <c r="V155" s="322">
        <f>(P155-J155)/J155</f>
        <v>0.13207547169811321</v>
      </c>
      <c r="W155" s="322">
        <f>(Q155-K155)/K155</f>
        <v>9.0909090909090912E-2</v>
      </c>
      <c r="X155" s="323">
        <v>1.2</v>
      </c>
      <c r="Y155" s="323">
        <v>1.1000000000000001</v>
      </c>
      <c r="Z155" s="323">
        <v>1.05</v>
      </c>
      <c r="AA155" s="323"/>
      <c r="AB155" s="323"/>
      <c r="AC155" s="323"/>
      <c r="AD155" s="324">
        <f>X155*(1+2.87%)</f>
        <v>1.23444</v>
      </c>
      <c r="AE155" s="323">
        <f>Y155*(1+2.87%)</f>
        <v>1.13157</v>
      </c>
      <c r="AF155" s="323">
        <f>Z155*(1+2.87%)</f>
        <v>1.0801350000000001</v>
      </c>
      <c r="AG155" s="79">
        <v>1100</v>
      </c>
      <c r="AH155" s="78">
        <v>370</v>
      </c>
      <c r="AI155" s="78">
        <v>230</v>
      </c>
      <c r="AJ155" s="325">
        <f>ROUND(AG155/I155*O155,-2)</f>
        <v>1400</v>
      </c>
      <c r="AK155" s="321">
        <f>ROUND(AH155/J155*P155,-1)</f>
        <v>420</v>
      </c>
      <c r="AL155" s="325">
        <f>ROUND(AI155/K155*Q155,-1)</f>
        <v>250</v>
      </c>
      <c r="AM155" s="325"/>
      <c r="AN155" s="325"/>
      <c r="AO155" s="325"/>
      <c r="AP155" s="322">
        <f>(AJ155-AG155)/AG155</f>
        <v>0.27272727272727271</v>
      </c>
      <c r="AQ155" s="322">
        <f>(AK155-AH155)/AH155</f>
        <v>0.13513513513513514</v>
      </c>
      <c r="AR155" s="322">
        <f>(AL155-AI155)/AI155</f>
        <v>8.6956521739130432E-2</v>
      </c>
      <c r="AS155" s="78">
        <v>750</v>
      </c>
      <c r="AT155" s="78">
        <v>270</v>
      </c>
      <c r="AU155" s="78">
        <v>170</v>
      </c>
      <c r="AV155" s="326">
        <f>ROUND(AS155/I155*O155,-1)</f>
        <v>950</v>
      </c>
      <c r="AW155" s="326">
        <f>ROUND(AT155/J155*P155,-1)</f>
        <v>310</v>
      </c>
      <c r="AX155" s="326">
        <f>ROUND(AU155/K155*Q155,-1)</f>
        <v>190</v>
      </c>
      <c r="AY155" s="327">
        <f>(AV155-AS155)/AS155</f>
        <v>0.26666666666666666</v>
      </c>
      <c r="AZ155" s="327">
        <f>(AW155-AT155)/AT155</f>
        <v>0.14814814814814814</v>
      </c>
      <c r="BA155" s="327">
        <f>(AX155-AU155)/AU155</f>
        <v>0.11764705882352941</v>
      </c>
      <c r="BB155" s="157" t="s">
        <v>797</v>
      </c>
      <c r="BC155" s="197"/>
      <c r="BD155" s="174" t="e">
        <f>COUNTIFS('[1]Thành Phố - HĐCN (2)'!J146:$J$1571,'[1]Bảng tổng ODT'!I154,'[1]Thành Phố - HĐCN (2)'!I146:$I$1571,"Đất ở tại đô thị")</f>
        <v>#VALUE!</v>
      </c>
      <c r="BE155" s="93" t="e">
        <f>COUNTIFS('[1]Thành Phố - HĐCN (2)'!J144:J1712,H155,'[1]Thành Phố - HĐCN (2)'!I144:I1712,"Đất ở tại đô thị",'[1]Thành Phố - HĐCN (2)'!M144:M1712,"&gt;"&amp;O155*0.9*1000,'[1]Thành Phố - HĐCN (2)'!M144:M1712,"&lt;"&amp;O155*1.2*1000)</f>
        <v>#VALUE!</v>
      </c>
      <c r="BF155" s="174" t="e">
        <f t="shared" si="68"/>
        <v>#VALUE!</v>
      </c>
      <c r="BG155" s="328">
        <f t="shared" si="67"/>
        <v>3</v>
      </c>
      <c r="BH155" s="329"/>
      <c r="BI155" s="292"/>
      <c r="BJ155" s="292"/>
    </row>
    <row r="156" spans="1:62" ht="31.5">
      <c r="A156" s="623">
        <f>COUNT($O$12:O156)</f>
        <v>137</v>
      </c>
      <c r="B156" s="125"/>
      <c r="C156" s="125"/>
      <c r="D156" s="125"/>
      <c r="E156" s="275" t="s">
        <v>983</v>
      </c>
      <c r="F156" s="275" t="s">
        <v>459</v>
      </c>
      <c r="G156" s="275" t="s">
        <v>460</v>
      </c>
      <c r="H156" s="280" t="str">
        <f>E156&amp;" (từ "&amp;F156&amp;" đến "&amp;G156&amp;")"</f>
        <v>Phố Đặng Văn Chung (Đường 2B2 - 31m) (từ Tiếp giáp đường Tôn Thất Tùng đến Tiếp giáp phố Lê Hữu Trác)</v>
      </c>
      <c r="I156" s="79">
        <v>1500</v>
      </c>
      <c r="J156" s="103"/>
      <c r="K156" s="103"/>
      <c r="L156" s="103"/>
      <c r="M156" s="103"/>
      <c r="N156" s="103"/>
      <c r="O156" s="321">
        <f>ROUND(I156*AD156,-2)</f>
        <v>1900</v>
      </c>
      <c r="P156" s="321"/>
      <c r="Q156" s="321"/>
      <c r="R156" s="321"/>
      <c r="S156" s="321"/>
      <c r="T156" s="321"/>
      <c r="U156" s="322">
        <f>(O156-I156)/I156</f>
        <v>0.26666666666666666</v>
      </c>
      <c r="V156" s="322"/>
      <c r="W156" s="322"/>
      <c r="X156" s="323">
        <v>1.2</v>
      </c>
      <c r="Y156" s="323"/>
      <c r="Z156" s="323"/>
      <c r="AA156" s="323"/>
      <c r="AB156" s="323"/>
      <c r="AC156" s="323"/>
      <c r="AD156" s="324">
        <f>X156*(1+2.87%)</f>
        <v>1.23444</v>
      </c>
      <c r="AE156" s="323"/>
      <c r="AF156" s="323"/>
      <c r="AG156" s="79">
        <v>1100</v>
      </c>
      <c r="AH156" s="78"/>
      <c r="AI156" s="78"/>
      <c r="AJ156" s="325">
        <f>ROUND(AG156/I156*O156,-2)</f>
        <v>1400</v>
      </c>
      <c r="AK156" s="331"/>
      <c r="AL156" s="331"/>
      <c r="AM156" s="331"/>
      <c r="AN156" s="331"/>
      <c r="AO156" s="331"/>
      <c r="AP156" s="322">
        <f>(AJ156-AG156)/AG156</f>
        <v>0.27272727272727271</v>
      </c>
      <c r="AQ156" s="322"/>
      <c r="AR156" s="322"/>
      <c r="AS156" s="78">
        <v>750</v>
      </c>
      <c r="AT156" s="78"/>
      <c r="AU156" s="78"/>
      <c r="AV156" s="326">
        <f>ROUND(AS156/I156*O156,-1)</f>
        <v>950</v>
      </c>
      <c r="AW156" s="326"/>
      <c r="AX156" s="326"/>
      <c r="AY156" s="327">
        <f>(AV156-AS156)/AS156</f>
        <v>0.26666666666666666</v>
      </c>
      <c r="AZ156" s="327"/>
      <c r="BA156" s="327"/>
      <c r="BB156" s="157" t="s">
        <v>797</v>
      </c>
      <c r="BC156" s="197"/>
      <c r="BD156" s="174" t="e">
        <f>COUNTIFS('[1]Thành Phố - HĐCN (2)'!J147:$J$1571,'[1]Bảng tổng ODT'!I155,'[1]Thành Phố - HĐCN (2)'!I147:$I$1571,"Đất ở tại đô thị")</f>
        <v>#VALUE!</v>
      </c>
      <c r="BE156" s="93" t="e">
        <f>COUNTIFS('[1]Thành Phố - HĐCN (2)'!J145:J1713,H156,'[1]Thành Phố - HĐCN (2)'!I145:I1713,"Đất ở tại đô thị",'[1]Thành Phố - HĐCN (2)'!M145:M1713,"&gt;"&amp;O156*0.9*1000,'[1]Thành Phố - HĐCN (2)'!M145:M1713,"&lt;"&amp;O156*1.2*1000)</f>
        <v>#VALUE!</v>
      </c>
      <c r="BF156" s="174" t="e">
        <f t="shared" si="68"/>
        <v>#VALUE!</v>
      </c>
      <c r="BG156" s="328">
        <f t="shared" si="67"/>
        <v>1</v>
      </c>
      <c r="BH156" s="329"/>
      <c r="BI156" s="292"/>
      <c r="BJ156" s="292"/>
    </row>
    <row r="157" spans="1:62" ht="31.5">
      <c r="A157" s="623">
        <f>COUNT($O$12:O157)</f>
        <v>138</v>
      </c>
      <c r="B157" s="125"/>
      <c r="C157" s="125"/>
      <c r="D157" s="125"/>
      <c r="E157" s="275" t="s">
        <v>984</v>
      </c>
      <c r="F157" s="275" t="s">
        <v>459</v>
      </c>
      <c r="G157" s="275" t="s">
        <v>460</v>
      </c>
      <c r="H157" s="280" t="str">
        <f>E157&amp;" (từ "&amp;F157&amp;" đến "&amp;G157&amp;")"</f>
        <v>Đường Trần Duy Hưng (Đường 2B3 - 11,5m) (từ Tiếp giáp đường Tôn Thất Tùng đến Tiếp giáp phố Lê Hữu Trác)</v>
      </c>
      <c r="I157" s="78">
        <v>900</v>
      </c>
      <c r="J157" s="103"/>
      <c r="K157" s="103"/>
      <c r="L157" s="103"/>
      <c r="M157" s="103"/>
      <c r="N157" s="103"/>
      <c r="O157" s="321">
        <f>ROUND(I157*AD157,-2)</f>
        <v>1100</v>
      </c>
      <c r="P157" s="321"/>
      <c r="Q157" s="321"/>
      <c r="R157" s="321"/>
      <c r="S157" s="321"/>
      <c r="T157" s="321"/>
      <c r="U157" s="322">
        <f>(O157-I157)/I157</f>
        <v>0.22222222222222221</v>
      </c>
      <c r="V157" s="322"/>
      <c r="W157" s="322"/>
      <c r="X157" s="323">
        <v>1.1499999999999999</v>
      </c>
      <c r="Y157" s="323"/>
      <c r="Z157" s="323"/>
      <c r="AA157" s="323"/>
      <c r="AB157" s="323"/>
      <c r="AC157" s="323"/>
      <c r="AD157" s="324">
        <f>X157*(1+2.87%)</f>
        <v>1.1830049999999999</v>
      </c>
      <c r="AE157" s="323"/>
      <c r="AF157" s="323"/>
      <c r="AG157" s="78">
        <v>630</v>
      </c>
      <c r="AH157" s="78"/>
      <c r="AI157" s="78"/>
      <c r="AJ157" s="325">
        <f>ROUND(AG157/I157*O157,-1)</f>
        <v>770</v>
      </c>
      <c r="AK157" s="331"/>
      <c r="AL157" s="331"/>
      <c r="AM157" s="331"/>
      <c r="AN157" s="331"/>
      <c r="AO157" s="331"/>
      <c r="AP157" s="322">
        <f>(AJ157-AG157)/AG157</f>
        <v>0.22222222222222221</v>
      </c>
      <c r="AQ157" s="322"/>
      <c r="AR157" s="322"/>
      <c r="AS157" s="78">
        <v>450</v>
      </c>
      <c r="AT157" s="78"/>
      <c r="AU157" s="78"/>
      <c r="AV157" s="326">
        <f>ROUND(AS157/I157*O157,-1)</f>
        <v>550</v>
      </c>
      <c r="AW157" s="326"/>
      <c r="AX157" s="326"/>
      <c r="AY157" s="327">
        <f>(AV157-AS157)/AS157</f>
        <v>0.22222222222222221</v>
      </c>
      <c r="AZ157" s="327"/>
      <c r="BA157" s="327"/>
      <c r="BB157" s="157" t="s">
        <v>797</v>
      </c>
      <c r="BC157" s="197"/>
      <c r="BD157" s="174" t="e">
        <f>COUNTIFS('[1]Thành Phố - HĐCN (2)'!J148:$J$1571,'[1]Bảng tổng ODT'!I156,'[1]Thành Phố - HĐCN (2)'!I148:$I$1571,"Đất ở tại đô thị")</f>
        <v>#VALUE!</v>
      </c>
      <c r="BE157" s="93" t="e">
        <f>COUNTIFS('[1]Thành Phố - HĐCN (2)'!J146:J1714,H157,'[1]Thành Phố - HĐCN (2)'!I146:I1714,"Đất ở tại đô thị",'[1]Thành Phố - HĐCN (2)'!M146:M1714,"&gt;"&amp;O157*0.9*1000,'[1]Thành Phố - HĐCN (2)'!M146:M1714,"&lt;"&amp;O157*1.2*1000)</f>
        <v>#VALUE!</v>
      </c>
      <c r="BF157" s="174" t="e">
        <f t="shared" si="68"/>
        <v>#VALUE!</v>
      </c>
      <c r="BG157" s="328">
        <f t="shared" si="67"/>
        <v>1</v>
      </c>
      <c r="BH157" s="329"/>
      <c r="BI157" s="292"/>
      <c r="BJ157" s="292"/>
    </row>
    <row r="158" spans="1:62" ht="24" customHeight="1">
      <c r="A158" s="623"/>
      <c r="B158" s="137"/>
      <c r="C158" s="137"/>
      <c r="D158" s="137"/>
      <c r="E158" s="276" t="s">
        <v>985</v>
      </c>
      <c r="F158" s="315"/>
      <c r="G158" s="315"/>
      <c r="H158" s="241"/>
      <c r="I158" s="103"/>
      <c r="J158" s="103"/>
      <c r="K158" s="103"/>
      <c r="L158" s="103"/>
      <c r="M158" s="103"/>
      <c r="N158" s="103"/>
      <c r="O158" s="321"/>
      <c r="P158" s="335"/>
      <c r="Q158" s="335"/>
      <c r="R158" s="335"/>
      <c r="S158" s="335"/>
      <c r="T158" s="335"/>
      <c r="U158" s="323"/>
      <c r="V158" s="323"/>
      <c r="W158" s="323"/>
      <c r="X158" s="323"/>
      <c r="Y158" s="323"/>
      <c r="Z158" s="323"/>
      <c r="AA158" s="323"/>
      <c r="AB158" s="323"/>
      <c r="AC158" s="323"/>
      <c r="AD158" s="323"/>
      <c r="AE158" s="323"/>
      <c r="AF158" s="323"/>
      <c r="AG158" s="78"/>
      <c r="AH158" s="78"/>
      <c r="AI158" s="78"/>
      <c r="AJ158" s="79"/>
      <c r="AK158" s="79"/>
      <c r="AL158" s="79"/>
      <c r="AM158" s="79"/>
      <c r="AN158" s="79"/>
      <c r="AO158" s="79"/>
      <c r="AP158" s="323"/>
      <c r="AQ158" s="323"/>
      <c r="AR158" s="323"/>
      <c r="AS158" s="78"/>
      <c r="AT158" s="78"/>
      <c r="AU158" s="78"/>
      <c r="AV158" s="174"/>
      <c r="AW158" s="174"/>
      <c r="AX158" s="174"/>
      <c r="AY158" s="336"/>
      <c r="AZ158" s="336"/>
      <c r="BA158" s="336"/>
      <c r="BB158" s="157"/>
      <c r="BC158" s="197"/>
      <c r="BD158" s="174"/>
      <c r="BE158" s="93"/>
      <c r="BF158" s="174"/>
      <c r="BG158" s="328">
        <f t="shared" si="67"/>
        <v>0</v>
      </c>
      <c r="BH158" s="329" t="e">
        <f>O158-#REF!</f>
        <v>#REF!</v>
      </c>
      <c r="BI158" s="292"/>
      <c r="BJ158" s="292"/>
    </row>
    <row r="159" spans="1:62" ht="27.75" customHeight="1">
      <c r="A159" s="623">
        <f>COUNT($O$12:O159)</f>
        <v>139</v>
      </c>
      <c r="B159" s="140" t="s">
        <v>986</v>
      </c>
      <c r="C159" s="140" t="s">
        <v>456</v>
      </c>
      <c r="D159" s="140" t="s">
        <v>498</v>
      </c>
      <c r="E159" s="277" t="s">
        <v>987</v>
      </c>
      <c r="F159" s="277" t="s">
        <v>498</v>
      </c>
      <c r="G159" s="277" t="s">
        <v>456</v>
      </c>
      <c r="H159" s="280" t="str">
        <f>E159&amp;" (từ "&amp;F159&amp;" đến "&amp;G159&amp;")"</f>
        <v>Phố Thành Công (từ Tiếp giáp đường Điện Biên Phủ đến Tiếp giáp đường Trần Quý Cáp)</v>
      </c>
      <c r="I159" s="79">
        <v>1500</v>
      </c>
      <c r="J159" s="103"/>
      <c r="K159" s="103"/>
      <c r="L159" s="103"/>
      <c r="M159" s="103"/>
      <c r="N159" s="103"/>
      <c r="O159" s="321">
        <f>ROUND(I159*AD159,-2)</f>
        <v>1900</v>
      </c>
      <c r="P159" s="321"/>
      <c r="Q159" s="321"/>
      <c r="R159" s="321"/>
      <c r="S159" s="321"/>
      <c r="T159" s="321"/>
      <c r="U159" s="322">
        <f>(O159-I159)/I159</f>
        <v>0.26666666666666666</v>
      </c>
      <c r="V159" s="322"/>
      <c r="W159" s="322"/>
      <c r="X159" s="323">
        <v>1.2</v>
      </c>
      <c r="Y159" s="323"/>
      <c r="Z159" s="323"/>
      <c r="AA159" s="323"/>
      <c r="AB159" s="323"/>
      <c r="AC159" s="323"/>
      <c r="AD159" s="324">
        <f>X159*(1+2.87%)</f>
        <v>1.23444</v>
      </c>
      <c r="AE159" s="323"/>
      <c r="AF159" s="323"/>
      <c r="AG159" s="79">
        <v>1100</v>
      </c>
      <c r="AH159" s="78"/>
      <c r="AI159" s="78"/>
      <c r="AJ159" s="325">
        <f>ROUND(AG159/I159*O159,-2)</f>
        <v>1400</v>
      </c>
      <c r="AK159" s="331"/>
      <c r="AL159" s="331"/>
      <c r="AM159" s="331"/>
      <c r="AN159" s="331"/>
      <c r="AO159" s="331"/>
      <c r="AP159" s="322">
        <f>(AJ159-AG159)/AG159</f>
        <v>0.27272727272727271</v>
      </c>
      <c r="AQ159" s="322"/>
      <c r="AR159" s="322"/>
      <c r="AS159" s="78">
        <v>750</v>
      </c>
      <c r="AT159" s="78"/>
      <c r="AU159" s="78"/>
      <c r="AV159" s="326">
        <f>ROUND(AS159/I159*O159,-1)</f>
        <v>950</v>
      </c>
      <c r="AW159" s="326"/>
      <c r="AX159" s="326"/>
      <c r="AY159" s="327">
        <f>(AV159-AS159)/AS159</f>
        <v>0.26666666666666666</v>
      </c>
      <c r="AZ159" s="327"/>
      <c r="BA159" s="327"/>
      <c r="BB159" s="157" t="s">
        <v>797</v>
      </c>
      <c r="BC159" s="197"/>
      <c r="BD159" s="174" t="e">
        <f>COUNTIFS('[1]Thành Phố - HĐCN (2)'!J150:$J$1571,'[1]Bảng tổng ODT'!I158,'[1]Thành Phố - HĐCN (2)'!I150:$I$1571,"Đất ở tại đô thị")</f>
        <v>#VALUE!</v>
      </c>
      <c r="BE159" s="93" t="e">
        <f>COUNTIFS('[1]Thành Phố - HĐCN (2)'!J148:J1716,H159,'[1]Thành Phố - HĐCN (2)'!I148:I1716,"Đất ở tại đô thị",'[1]Thành Phố - HĐCN (2)'!M148:M1716,"&gt;"&amp;O159*0.9*1000,'[1]Thành Phố - HĐCN (2)'!M148:M1716,"&lt;"&amp;O159*1.2*1000)</f>
        <v>#VALUE!</v>
      </c>
      <c r="BF159" s="174" t="e">
        <f t="shared" si="68"/>
        <v>#VALUE!</v>
      </c>
      <c r="BG159" s="328">
        <f t="shared" si="67"/>
        <v>1</v>
      </c>
      <c r="BH159" s="329"/>
      <c r="BI159" s="292" t="s">
        <v>988</v>
      </c>
      <c r="BJ159" s="292"/>
    </row>
    <row r="160" spans="1:62" ht="31.5">
      <c r="A160" s="623">
        <f>COUNT($O$12:O160)</f>
        <v>140</v>
      </c>
      <c r="B160" s="125"/>
      <c r="C160" s="125"/>
      <c r="D160" s="125"/>
      <c r="E160" s="277" t="s">
        <v>989</v>
      </c>
      <c r="F160" s="277" t="s">
        <v>990</v>
      </c>
      <c r="G160" s="277" t="s">
        <v>991</v>
      </c>
      <c r="H160" s="280" t="str">
        <f>E160&amp;" (từ "&amp;F160&amp;" đến "&amp;G160&amp;")"</f>
        <v>Đường Trần Qúy Cáp (từ Tiếp giáp phố Hoàng Diệu đến Tiếp giáp phố Trần Quốc Toản)</v>
      </c>
      <c r="I160" s="79">
        <v>1500</v>
      </c>
      <c r="J160" s="103"/>
      <c r="K160" s="103"/>
      <c r="L160" s="103"/>
      <c r="M160" s="103"/>
      <c r="N160" s="103"/>
      <c r="O160" s="321">
        <f>ROUND(I160*AD160,-2)</f>
        <v>1900</v>
      </c>
      <c r="P160" s="321"/>
      <c r="Q160" s="321"/>
      <c r="R160" s="321"/>
      <c r="S160" s="321"/>
      <c r="T160" s="321"/>
      <c r="U160" s="322">
        <f>(O160-I160)/I160</f>
        <v>0.26666666666666666</v>
      </c>
      <c r="V160" s="322"/>
      <c r="W160" s="322"/>
      <c r="X160" s="323">
        <v>1.2</v>
      </c>
      <c r="Y160" s="323"/>
      <c r="Z160" s="323"/>
      <c r="AA160" s="323"/>
      <c r="AB160" s="323"/>
      <c r="AC160" s="323"/>
      <c r="AD160" s="324">
        <f>X160*(1+2.87%)</f>
        <v>1.23444</v>
      </c>
      <c r="AE160" s="323"/>
      <c r="AF160" s="323"/>
      <c r="AG160" s="79">
        <v>1100</v>
      </c>
      <c r="AH160" s="78"/>
      <c r="AI160" s="78"/>
      <c r="AJ160" s="325">
        <f>ROUND(AG160/I160*O160,-2)</f>
        <v>1400</v>
      </c>
      <c r="AK160" s="331"/>
      <c r="AL160" s="331"/>
      <c r="AM160" s="331"/>
      <c r="AN160" s="331"/>
      <c r="AO160" s="331"/>
      <c r="AP160" s="322">
        <f>(AJ160-AG160)/AG160</f>
        <v>0.27272727272727271</v>
      </c>
      <c r="AQ160" s="322"/>
      <c r="AR160" s="322"/>
      <c r="AS160" s="78">
        <v>750</v>
      </c>
      <c r="AT160" s="78"/>
      <c r="AU160" s="78"/>
      <c r="AV160" s="326">
        <f>ROUND(AS160/I160*O160,-1)</f>
        <v>950</v>
      </c>
      <c r="AW160" s="326"/>
      <c r="AX160" s="326"/>
      <c r="AY160" s="327">
        <f>(AV160-AS160)/AS160</f>
        <v>0.26666666666666666</v>
      </c>
      <c r="AZ160" s="327"/>
      <c r="BA160" s="327"/>
      <c r="BB160" s="157" t="s">
        <v>797</v>
      </c>
      <c r="BC160" s="197"/>
      <c r="BD160" s="174" t="e">
        <f>COUNTIFS('[1]Thành Phố - HĐCN (2)'!J151:$J$1571,'[1]Bảng tổng ODT'!I159,'[1]Thành Phố - HĐCN (2)'!I151:$I$1571,"Đất ở tại đô thị")</f>
        <v>#VALUE!</v>
      </c>
      <c r="BE160" s="93" t="e">
        <f>COUNTIFS('[1]Thành Phố - HĐCN (2)'!J149:J1717,H160,'[1]Thành Phố - HĐCN (2)'!I149:I1717,"Đất ở tại đô thị",'[1]Thành Phố - HĐCN (2)'!M149:M1717,"&gt;"&amp;O160*0.9*1000,'[1]Thành Phố - HĐCN (2)'!M149:M1717,"&lt;"&amp;O160*1.2*1000)</f>
        <v>#VALUE!</v>
      </c>
      <c r="BF160" s="174" t="e">
        <f t="shared" si="68"/>
        <v>#VALUE!</v>
      </c>
      <c r="BG160" s="328">
        <f t="shared" si="67"/>
        <v>1</v>
      </c>
      <c r="BH160" s="329"/>
      <c r="BI160" s="292"/>
      <c r="BJ160" s="292"/>
    </row>
    <row r="161" spans="1:62" ht="63">
      <c r="A161" s="623">
        <f>COUNT($O$12:O161)</f>
        <v>141</v>
      </c>
      <c r="B161" s="125"/>
      <c r="C161" s="125"/>
      <c r="D161" s="125"/>
      <c r="E161" s="275" t="s">
        <v>992</v>
      </c>
      <c r="F161" s="275" t="s">
        <v>18</v>
      </c>
      <c r="G161" s="275" t="s">
        <v>467</v>
      </c>
      <c r="H161" s="330" t="str">
        <f>E161&amp;" (từ "&amp;F161&amp;" đến "&amp;G161&amp;")"</f>
        <v>Phố Trần Quốc Toản (từ Tiếp giáp phố Thành Công đến Tiếp giáp ranh giới đất CT điện lực Lai Châu)</v>
      </c>
      <c r="I161" s="79">
        <v>1500</v>
      </c>
      <c r="J161" s="103"/>
      <c r="K161" s="103"/>
      <c r="L161" s="103"/>
      <c r="M161" s="103"/>
      <c r="N161" s="103"/>
      <c r="O161" s="321">
        <f>ROUND(I161*AD161,-2)</f>
        <v>1900</v>
      </c>
      <c r="P161" s="321"/>
      <c r="Q161" s="321"/>
      <c r="R161" s="321"/>
      <c r="S161" s="321"/>
      <c r="T161" s="321"/>
      <c r="U161" s="322">
        <f>(O161-I161)/I161</f>
        <v>0.26666666666666666</v>
      </c>
      <c r="V161" s="322"/>
      <c r="W161" s="322"/>
      <c r="X161" s="323">
        <v>1.2</v>
      </c>
      <c r="Y161" s="323"/>
      <c r="Z161" s="323"/>
      <c r="AA161" s="323"/>
      <c r="AB161" s="323"/>
      <c r="AC161" s="323"/>
      <c r="AD161" s="324">
        <f>X161*(1+2.87%)</f>
        <v>1.23444</v>
      </c>
      <c r="AE161" s="323"/>
      <c r="AF161" s="323"/>
      <c r="AG161" s="79">
        <v>1100</v>
      </c>
      <c r="AH161" s="78"/>
      <c r="AI161" s="78"/>
      <c r="AJ161" s="325">
        <f>ROUND(AG161/I161*O161,-2)</f>
        <v>1400</v>
      </c>
      <c r="AK161" s="331"/>
      <c r="AL161" s="331"/>
      <c r="AM161" s="331"/>
      <c r="AN161" s="331"/>
      <c r="AO161" s="331"/>
      <c r="AP161" s="322">
        <f>(AJ161-AG161)/AG161</f>
        <v>0.27272727272727271</v>
      </c>
      <c r="AQ161" s="322"/>
      <c r="AR161" s="322"/>
      <c r="AS161" s="78">
        <v>750</v>
      </c>
      <c r="AT161" s="78"/>
      <c r="AU161" s="78"/>
      <c r="AV161" s="326">
        <f>ROUND(AS161/I161*O161,-1)</f>
        <v>950</v>
      </c>
      <c r="AW161" s="326"/>
      <c r="AX161" s="326"/>
      <c r="AY161" s="327">
        <f>(AV161-AS161)/AS161</f>
        <v>0.26666666666666666</v>
      </c>
      <c r="AZ161" s="327"/>
      <c r="BA161" s="327"/>
      <c r="BB161" s="157" t="s">
        <v>797</v>
      </c>
      <c r="BC161" s="197"/>
      <c r="BD161" s="174" t="e">
        <f>COUNTIFS('[1]Thành Phố - HĐCN (2)'!J152:$J$1571,'[1]Bảng tổng ODT'!I160,'[1]Thành Phố - HĐCN (2)'!I152:$I$1571,"Đất ở tại đô thị")</f>
        <v>#VALUE!</v>
      </c>
      <c r="BE161" s="93" t="e">
        <f>COUNTIFS('[1]Thành Phố - HĐCN (2)'!J150:J1718,H161,'[1]Thành Phố - HĐCN (2)'!I150:I1718,"Đất ở tại đô thị",'[1]Thành Phố - HĐCN (2)'!M150:M1718,"&gt;"&amp;O161*0.9*1000,'[1]Thành Phố - HĐCN (2)'!M150:M1718,"&lt;"&amp;O161*1.2*1000)</f>
        <v>#VALUE!</v>
      </c>
      <c r="BF161" s="174" t="e">
        <f t="shared" si="68"/>
        <v>#VALUE!</v>
      </c>
      <c r="BG161" s="328">
        <f t="shared" si="67"/>
        <v>1</v>
      </c>
      <c r="BH161" s="329"/>
      <c r="BI161" s="292"/>
      <c r="BJ161" s="292"/>
    </row>
    <row r="162" spans="1:62" ht="41.65" customHeight="1" thickBot="1">
      <c r="A162" s="623">
        <f>COUNT($O$12:O162)</f>
        <v>142</v>
      </c>
      <c r="B162" s="340" t="s">
        <v>466</v>
      </c>
      <c r="C162" s="340" t="s">
        <v>18</v>
      </c>
      <c r="D162" s="340" t="s">
        <v>467</v>
      </c>
      <c r="E162" s="338" t="s">
        <v>466</v>
      </c>
      <c r="F162" s="338" t="s">
        <v>17</v>
      </c>
      <c r="G162" s="338" t="s">
        <v>467</v>
      </c>
      <c r="H162" s="330" t="str">
        <f>E162&amp;" (từ "&amp;F162&amp;" đến "&amp;G162&amp;")"</f>
        <v>Phố Nguyễn Tri Phương (từ Tiếp giáp đường 28-06 đến Tiếp giáp ranh giới đất CT điện lực Lai Châu)</v>
      </c>
      <c r="I162" s="79">
        <v>1500</v>
      </c>
      <c r="J162" s="103"/>
      <c r="K162" s="103"/>
      <c r="L162" s="103"/>
      <c r="M162" s="103"/>
      <c r="N162" s="103"/>
      <c r="O162" s="321">
        <f>ROUND(I162*AD162,-2)</f>
        <v>1900</v>
      </c>
      <c r="P162" s="321"/>
      <c r="Q162" s="321"/>
      <c r="R162" s="321"/>
      <c r="S162" s="321"/>
      <c r="T162" s="321"/>
      <c r="U162" s="322">
        <f>(O162-I162)/I162</f>
        <v>0.26666666666666666</v>
      </c>
      <c r="V162" s="322"/>
      <c r="W162" s="322"/>
      <c r="X162" s="323">
        <v>1.2</v>
      </c>
      <c r="Y162" s="323"/>
      <c r="Z162" s="323"/>
      <c r="AA162" s="323"/>
      <c r="AB162" s="323"/>
      <c r="AC162" s="323"/>
      <c r="AD162" s="324">
        <f>X162*(1+2.87%)</f>
        <v>1.23444</v>
      </c>
      <c r="AE162" s="323"/>
      <c r="AF162" s="323"/>
      <c r="AG162" s="79">
        <v>1100</v>
      </c>
      <c r="AH162" s="78"/>
      <c r="AI162" s="78"/>
      <c r="AJ162" s="325">
        <f>ROUND(AG162/I162*O162,-2)</f>
        <v>1400</v>
      </c>
      <c r="AK162" s="331"/>
      <c r="AL162" s="331"/>
      <c r="AM162" s="331"/>
      <c r="AN162" s="331"/>
      <c r="AO162" s="331"/>
      <c r="AP162" s="322">
        <f>(AJ162-AG162)/AG162</f>
        <v>0.27272727272727271</v>
      </c>
      <c r="AQ162" s="322"/>
      <c r="AR162" s="322"/>
      <c r="AS162" s="78">
        <v>750</v>
      </c>
      <c r="AT162" s="78"/>
      <c r="AU162" s="78"/>
      <c r="AV162" s="326">
        <f>ROUND(AS162/I162*O162,-1)</f>
        <v>950</v>
      </c>
      <c r="AW162" s="326"/>
      <c r="AX162" s="326"/>
      <c r="AY162" s="327">
        <f>(AV162-AS162)/AS162</f>
        <v>0.26666666666666666</v>
      </c>
      <c r="AZ162" s="327"/>
      <c r="BA162" s="327"/>
      <c r="BB162" s="157" t="s">
        <v>797</v>
      </c>
      <c r="BC162" s="197"/>
      <c r="BD162" s="174" t="e">
        <f>COUNTIFS('[1]Thành Phố - HĐCN (2)'!J153:$J$1571,'[1]Bảng tổng ODT'!I161,'[1]Thành Phố - HĐCN (2)'!I153:$I$1571,"Đất ở tại đô thị")</f>
        <v>#VALUE!</v>
      </c>
      <c r="BE162" s="93" t="e">
        <f>COUNTIFS('[1]Thành Phố - HĐCN (2)'!J151:J1719,H162,'[1]Thành Phố - HĐCN (2)'!I151:I1719,"Đất ở tại đô thị",'[1]Thành Phố - HĐCN (2)'!M151:M1719,"&gt;"&amp;O162*0.9*1000,'[1]Thành Phố - HĐCN (2)'!M151:M1719,"&lt;"&amp;O162*1.2*1000)</f>
        <v>#VALUE!</v>
      </c>
      <c r="BF162" s="174" t="e">
        <f t="shared" si="68"/>
        <v>#VALUE!</v>
      </c>
      <c r="BG162" s="328">
        <f t="shared" si="67"/>
        <v>1</v>
      </c>
      <c r="BH162" s="329"/>
      <c r="BI162" s="292"/>
      <c r="BJ162" s="292"/>
    </row>
    <row r="163" spans="1:62" ht="20.65" customHeight="1">
      <c r="A163" s="623"/>
      <c r="B163" s="137"/>
      <c r="C163" s="137"/>
      <c r="D163" s="137"/>
      <c r="E163" s="276" t="s">
        <v>993</v>
      </c>
      <c r="F163" s="315"/>
      <c r="G163" s="315"/>
      <c r="H163" s="241"/>
      <c r="I163" s="103"/>
      <c r="J163" s="103"/>
      <c r="K163" s="103"/>
      <c r="L163" s="103"/>
      <c r="M163" s="103"/>
      <c r="N163" s="103"/>
      <c r="O163" s="321"/>
      <c r="P163" s="335"/>
      <c r="Q163" s="335"/>
      <c r="R163" s="335"/>
      <c r="S163" s="335"/>
      <c r="T163" s="335"/>
      <c r="U163" s="323"/>
      <c r="V163" s="323"/>
      <c r="W163" s="323"/>
      <c r="X163" s="323"/>
      <c r="Y163" s="323"/>
      <c r="Z163" s="323"/>
      <c r="AA163" s="323"/>
      <c r="AB163" s="323"/>
      <c r="AC163" s="323"/>
      <c r="AD163" s="323"/>
      <c r="AE163" s="323"/>
      <c r="AF163" s="323"/>
      <c r="AG163" s="78"/>
      <c r="AH163" s="78"/>
      <c r="AI163" s="78"/>
      <c r="AJ163" s="79"/>
      <c r="AK163" s="79"/>
      <c r="AL163" s="79"/>
      <c r="AM163" s="79"/>
      <c r="AN163" s="79"/>
      <c r="AO163" s="79"/>
      <c r="AP163" s="323"/>
      <c r="AQ163" s="323"/>
      <c r="AR163" s="323"/>
      <c r="AS163" s="78"/>
      <c r="AT163" s="78"/>
      <c r="AU163" s="78"/>
      <c r="AV163" s="174"/>
      <c r="AW163" s="174"/>
      <c r="AX163" s="174"/>
      <c r="AY163" s="336"/>
      <c r="AZ163" s="336"/>
      <c r="BA163" s="336"/>
      <c r="BB163" s="157"/>
      <c r="BC163" s="197"/>
      <c r="BD163" s="174"/>
      <c r="BE163" s="93"/>
      <c r="BF163" s="174"/>
      <c r="BG163" s="328">
        <f t="shared" si="67"/>
        <v>0</v>
      </c>
      <c r="BH163" s="329" t="e">
        <f>O163-#REF!</f>
        <v>#REF!</v>
      </c>
      <c r="BI163" s="292"/>
      <c r="BJ163" s="292"/>
    </row>
    <row r="164" spans="1:62" ht="31.5">
      <c r="A164" s="623">
        <f>COUNT($O$12:O164)</f>
        <v>143</v>
      </c>
      <c r="B164" s="125"/>
      <c r="C164" s="125"/>
      <c r="D164" s="125"/>
      <c r="E164" s="275" t="s">
        <v>994</v>
      </c>
      <c r="F164" s="275" t="s">
        <v>799</v>
      </c>
      <c r="G164" s="275" t="s">
        <v>456</v>
      </c>
      <c r="H164" s="280" t="str">
        <f>E164&amp;" (từ "&amp;F164&amp;" đến "&amp;G164&amp;")"</f>
        <v>Đường Hoàng Văn Thái (từ Tiếp giáp đường Nguyễn Hữu Thọ đến Tiếp giáp đường Trần Quý Cáp)</v>
      </c>
      <c r="I164" s="79">
        <v>2500</v>
      </c>
      <c r="J164" s="103"/>
      <c r="K164" s="103"/>
      <c r="L164" s="103"/>
      <c r="M164" s="103"/>
      <c r="N164" s="103"/>
      <c r="O164" s="321">
        <f>ROUND(I164*AD164,-2)</f>
        <v>3300</v>
      </c>
      <c r="P164" s="321"/>
      <c r="Q164" s="321"/>
      <c r="R164" s="321"/>
      <c r="S164" s="321"/>
      <c r="T164" s="321"/>
      <c r="U164" s="322">
        <f>(O164-I164)/I164</f>
        <v>0.32</v>
      </c>
      <c r="V164" s="322"/>
      <c r="W164" s="322"/>
      <c r="X164" s="323">
        <v>1.3</v>
      </c>
      <c r="Y164" s="323"/>
      <c r="Z164" s="323"/>
      <c r="AA164" s="323"/>
      <c r="AB164" s="323"/>
      <c r="AC164" s="323"/>
      <c r="AD164" s="324">
        <f>X164*(1+2.87%)</f>
        <v>1.33731</v>
      </c>
      <c r="AE164" s="323"/>
      <c r="AF164" s="323"/>
      <c r="AG164" s="79">
        <v>1800</v>
      </c>
      <c r="AH164" s="78"/>
      <c r="AI164" s="78"/>
      <c r="AJ164" s="325">
        <f>ROUND(AG164/I164*O164,-2)</f>
        <v>2400</v>
      </c>
      <c r="AK164" s="331"/>
      <c r="AL164" s="331"/>
      <c r="AM164" s="331"/>
      <c r="AN164" s="331"/>
      <c r="AO164" s="331"/>
      <c r="AP164" s="322">
        <f>(AJ164-AG164)/AG164</f>
        <v>0.33333333333333331</v>
      </c>
      <c r="AQ164" s="322"/>
      <c r="AR164" s="322"/>
      <c r="AS164" s="79">
        <v>1300</v>
      </c>
      <c r="AT164" s="78"/>
      <c r="AU164" s="78"/>
      <c r="AV164" s="326">
        <f>ROUND(AS164/I164*O164,-1)</f>
        <v>1720</v>
      </c>
      <c r="AW164" s="326"/>
      <c r="AX164" s="326"/>
      <c r="AY164" s="327">
        <f>(AV164-AS164)/AS164</f>
        <v>0.32307692307692309</v>
      </c>
      <c r="AZ164" s="327"/>
      <c r="BA164" s="327"/>
      <c r="BB164" s="157" t="s">
        <v>797</v>
      </c>
      <c r="BC164" s="197"/>
      <c r="BD164" s="174" t="e">
        <f>COUNTIFS('[1]Thành Phố - HĐCN (2)'!J155:$J$1571,'[1]Bảng tổng ODT'!I163,'[1]Thành Phố - HĐCN (2)'!I155:$I$1571,"Đất ở tại đô thị")</f>
        <v>#VALUE!</v>
      </c>
      <c r="BE164" s="93" t="e">
        <f>COUNTIFS('[1]Thành Phố - HĐCN (2)'!J153:J1721,H164,'[1]Thành Phố - HĐCN (2)'!I153:I1721,"Đất ở tại đô thị",'[1]Thành Phố - HĐCN (2)'!M153:M1721,"&gt;"&amp;O164*0.9*1000,'[1]Thành Phố - HĐCN (2)'!M153:M1721,"&lt;"&amp;O164*1.2*1000)</f>
        <v>#VALUE!</v>
      </c>
      <c r="BF164" s="174" t="e">
        <f t="shared" si="68"/>
        <v>#VALUE!</v>
      </c>
      <c r="BG164" s="328">
        <f t="shared" si="67"/>
        <v>1</v>
      </c>
      <c r="BH164" s="329"/>
      <c r="BI164" s="292"/>
      <c r="BJ164" s="292"/>
    </row>
    <row r="165" spans="1:62">
      <c r="A165" s="623">
        <f>COUNT($O$12:O165)</f>
        <v>144</v>
      </c>
      <c r="B165" s="125"/>
      <c r="C165" s="125"/>
      <c r="D165" s="125"/>
      <c r="E165" s="275" t="s">
        <v>995</v>
      </c>
      <c r="F165" s="275" t="s">
        <v>996</v>
      </c>
      <c r="G165" s="275" t="s">
        <v>997</v>
      </c>
      <c r="H165" s="280" t="str">
        <f>E165&amp;" (từ "&amp;F165&amp;" đến "&amp;G165&amp;")"</f>
        <v>Phố Nguyễn Thái Học (từ Tiếp giáp trục N-01 đến Tiếp giáp trục N-04)</v>
      </c>
      <c r="I165" s="79">
        <v>1500</v>
      </c>
      <c r="J165" s="103"/>
      <c r="K165" s="103"/>
      <c r="L165" s="103"/>
      <c r="M165" s="103"/>
      <c r="N165" s="103"/>
      <c r="O165" s="321">
        <f>ROUND(I165*AD165,-2)</f>
        <v>1900</v>
      </c>
      <c r="P165" s="321"/>
      <c r="Q165" s="321"/>
      <c r="R165" s="321"/>
      <c r="S165" s="321"/>
      <c r="T165" s="321"/>
      <c r="U165" s="322">
        <f>(O165-I165)/I165</f>
        <v>0.26666666666666666</v>
      </c>
      <c r="V165" s="322"/>
      <c r="W165" s="322"/>
      <c r="X165" s="323">
        <v>1.2</v>
      </c>
      <c r="Y165" s="323"/>
      <c r="Z165" s="323"/>
      <c r="AA165" s="323"/>
      <c r="AB165" s="323"/>
      <c r="AC165" s="323"/>
      <c r="AD165" s="324">
        <f>X165*(1+2.87%)</f>
        <v>1.23444</v>
      </c>
      <c r="AE165" s="323"/>
      <c r="AF165" s="323"/>
      <c r="AG165" s="79">
        <v>1100</v>
      </c>
      <c r="AH165" s="78"/>
      <c r="AI165" s="78"/>
      <c r="AJ165" s="325">
        <f>ROUND(AG165/I165*O165,-2)</f>
        <v>1400</v>
      </c>
      <c r="AK165" s="331"/>
      <c r="AL165" s="331"/>
      <c r="AM165" s="331"/>
      <c r="AN165" s="331"/>
      <c r="AO165" s="331"/>
      <c r="AP165" s="322">
        <f>(AJ165-AG165)/AG165</f>
        <v>0.27272727272727271</v>
      </c>
      <c r="AQ165" s="322"/>
      <c r="AR165" s="322"/>
      <c r="AS165" s="78">
        <v>750</v>
      </c>
      <c r="AT165" s="78"/>
      <c r="AU165" s="78"/>
      <c r="AV165" s="326">
        <f>ROUND(AS165/I165*O165,-1)</f>
        <v>950</v>
      </c>
      <c r="AW165" s="326"/>
      <c r="AX165" s="326"/>
      <c r="AY165" s="327">
        <f>(AV165-AS165)/AS165</f>
        <v>0.26666666666666666</v>
      </c>
      <c r="AZ165" s="327"/>
      <c r="BA165" s="327"/>
      <c r="BB165" s="157" t="s">
        <v>797</v>
      </c>
      <c r="BC165" s="197"/>
      <c r="BD165" s="174" t="e">
        <f>COUNTIFS('[1]Thành Phố - HĐCN (2)'!J156:$J$1571,'[1]Bảng tổng ODT'!I164,'[1]Thành Phố - HĐCN (2)'!I156:$I$1571,"Đất ở tại đô thị")</f>
        <v>#VALUE!</v>
      </c>
      <c r="BE165" s="93" t="e">
        <f>COUNTIFS('[1]Thành Phố - HĐCN (2)'!J154:J1722,H165,'[1]Thành Phố - HĐCN (2)'!I154:I1722,"Đất ở tại đô thị",'[1]Thành Phố - HĐCN (2)'!M154:M1722,"&gt;"&amp;O165*0.9*1000,'[1]Thành Phố - HĐCN (2)'!M154:M1722,"&lt;"&amp;O165*1.2*1000)</f>
        <v>#VALUE!</v>
      </c>
      <c r="BF165" s="174" t="e">
        <f t="shared" si="68"/>
        <v>#VALUE!</v>
      </c>
      <c r="BG165" s="328">
        <f t="shared" si="67"/>
        <v>1</v>
      </c>
      <c r="BH165" s="329"/>
      <c r="BI165" s="292"/>
      <c r="BJ165" s="292"/>
    </row>
    <row r="166" spans="1:62" ht="27.75" customHeight="1">
      <c r="A166" s="623">
        <f>COUNT($O$12:O166)</f>
        <v>145</v>
      </c>
      <c r="B166" s="125"/>
      <c r="C166" s="125"/>
      <c r="D166" s="125"/>
      <c r="E166" s="275" t="s">
        <v>998</v>
      </c>
      <c r="F166" s="275" t="s">
        <v>456</v>
      </c>
      <c r="G166" s="275" t="s">
        <v>997</v>
      </c>
      <c r="H166" s="280" t="str">
        <f>E166&amp;" (từ "&amp;F166&amp;" đến "&amp;G166&amp;")"</f>
        <v>Phố Kim Đồng (từ Tiếp giáp đường Trần Quý Cáp đến Tiếp giáp trục N-04)</v>
      </c>
      <c r="I166" s="79">
        <v>1500</v>
      </c>
      <c r="J166" s="78">
        <v>630</v>
      </c>
      <c r="K166" s="78">
        <v>460</v>
      </c>
      <c r="L166" s="78"/>
      <c r="M166" s="78"/>
      <c r="N166" s="78"/>
      <c r="O166" s="321">
        <f>ROUND(I166*AD166,-2)</f>
        <v>1900</v>
      </c>
      <c r="P166" s="321">
        <f>ROUND(J166*AE166,-1)</f>
        <v>710</v>
      </c>
      <c r="Q166" s="321">
        <f>ROUND(K166*AF166,-1)</f>
        <v>500</v>
      </c>
      <c r="R166" s="321"/>
      <c r="S166" s="321"/>
      <c r="T166" s="321"/>
      <c r="U166" s="322">
        <f>(O166-I166)/I166</f>
        <v>0.26666666666666666</v>
      </c>
      <c r="V166" s="322">
        <f>(P166-J166)/J166</f>
        <v>0.12698412698412698</v>
      </c>
      <c r="W166" s="322">
        <f>(Q166-K166)/K166</f>
        <v>8.6956521739130432E-2</v>
      </c>
      <c r="X166" s="323">
        <v>1.2</v>
      </c>
      <c r="Y166" s="323">
        <v>1.1000000000000001</v>
      </c>
      <c r="Z166" s="323">
        <v>1.05</v>
      </c>
      <c r="AA166" s="323"/>
      <c r="AB166" s="323"/>
      <c r="AC166" s="323"/>
      <c r="AD166" s="324">
        <f>X166*(1+2.87%)</f>
        <v>1.23444</v>
      </c>
      <c r="AE166" s="323">
        <f>Y166*(1+2.87%)</f>
        <v>1.13157</v>
      </c>
      <c r="AF166" s="323">
        <f>Z166*(1+2.87%)</f>
        <v>1.0801350000000001</v>
      </c>
      <c r="AG166" s="79">
        <v>1100</v>
      </c>
      <c r="AH166" s="78">
        <v>440</v>
      </c>
      <c r="AI166" s="78">
        <v>320</v>
      </c>
      <c r="AJ166" s="325">
        <f>ROUND(AG166/I166*O166,-2)</f>
        <v>1400</v>
      </c>
      <c r="AK166" s="321">
        <f>ROUND(AH166/J166*P166,-1)</f>
        <v>500</v>
      </c>
      <c r="AL166" s="325">
        <f>ROUND(AI166/K166*Q166,-1)</f>
        <v>350</v>
      </c>
      <c r="AM166" s="325"/>
      <c r="AN166" s="325"/>
      <c r="AO166" s="325"/>
      <c r="AP166" s="322">
        <f>(AJ166-AG166)/AG166</f>
        <v>0.27272727272727271</v>
      </c>
      <c r="AQ166" s="322">
        <f>(AK166-AH166)/AH166</f>
        <v>0.13636363636363635</v>
      </c>
      <c r="AR166" s="322">
        <f>(AL166-AI166)/AI166</f>
        <v>9.375E-2</v>
      </c>
      <c r="AS166" s="78">
        <v>750</v>
      </c>
      <c r="AT166" s="78">
        <v>320</v>
      </c>
      <c r="AU166" s="78">
        <v>230</v>
      </c>
      <c r="AV166" s="326">
        <f>ROUND(AS166/I166*O166,-1)</f>
        <v>950</v>
      </c>
      <c r="AW166" s="326">
        <f>ROUND(AT166/J166*P166,-1)</f>
        <v>360</v>
      </c>
      <c r="AX166" s="326">
        <f>ROUND(AU166/K166*Q166,-1)</f>
        <v>250</v>
      </c>
      <c r="AY166" s="327">
        <f>(AV166-AS166)/AS166</f>
        <v>0.26666666666666666</v>
      </c>
      <c r="AZ166" s="327">
        <f>(AW166-AT166)/AT166</f>
        <v>0.125</v>
      </c>
      <c r="BA166" s="327">
        <f>(AX166-AU166)/AU166</f>
        <v>8.6956521739130432E-2</v>
      </c>
      <c r="BB166" s="157" t="s">
        <v>797</v>
      </c>
      <c r="BC166" s="197"/>
      <c r="BD166" s="174" t="e">
        <f>COUNTIFS('[1]Thành Phố - HĐCN (2)'!J157:$J$1571,'[1]Bảng tổng ODT'!I165,'[1]Thành Phố - HĐCN (2)'!I157:$I$1571,"Đất ở tại đô thị")</f>
        <v>#VALUE!</v>
      </c>
      <c r="BE166" s="93" t="e">
        <f>COUNTIFS('[1]Thành Phố - HĐCN (2)'!J155:J1723,H166,'[1]Thành Phố - HĐCN (2)'!I155:I1723,"Đất ở tại đô thị",'[1]Thành Phố - HĐCN (2)'!M155:M1723,"&gt;"&amp;O166*0.9*1000,'[1]Thành Phố - HĐCN (2)'!M155:M1723,"&lt;"&amp;O166*1.2*1000)</f>
        <v>#VALUE!</v>
      </c>
      <c r="BF166" s="174" t="e">
        <f t="shared" si="68"/>
        <v>#VALUE!</v>
      </c>
      <c r="BG166" s="328">
        <f t="shared" si="67"/>
        <v>3</v>
      </c>
      <c r="BH166" s="329"/>
      <c r="BI166" s="292"/>
      <c r="BJ166" s="292"/>
    </row>
    <row r="167" spans="1:62" ht="55.9" customHeight="1">
      <c r="A167" s="623">
        <f>COUNT($O$12:O167)</f>
        <v>146</v>
      </c>
      <c r="B167" s="275" t="s">
        <v>468</v>
      </c>
      <c r="C167" s="275" t="s">
        <v>450</v>
      </c>
      <c r="D167" s="275" t="s">
        <v>469</v>
      </c>
      <c r="E167" s="333" t="s">
        <v>470</v>
      </c>
      <c r="F167" s="333" t="s">
        <v>471</v>
      </c>
      <c r="G167" s="333" t="s">
        <v>472</v>
      </c>
      <c r="H167" s="280" t="str">
        <f>E167&amp;" (từ "&amp;F167&amp;" đến "&amp;G167&amp;")"</f>
        <v>Phố Lưu Quý An (từ Tiếp giáp với đường Hoàng Văn Thái (số nhà 071, tổ dân phố số 19) đến Tiếp giáp với phố Kim Đồng (Trường THCS Tân Phong))</v>
      </c>
      <c r="I167" s="79">
        <v>1500</v>
      </c>
      <c r="J167" s="103"/>
      <c r="K167" s="103"/>
      <c r="L167" s="103"/>
      <c r="M167" s="103"/>
      <c r="N167" s="103"/>
      <c r="O167" s="321">
        <f>ROUND(I167*AD167,-2)</f>
        <v>1900</v>
      </c>
      <c r="P167" s="321"/>
      <c r="Q167" s="321"/>
      <c r="R167" s="321"/>
      <c r="S167" s="321"/>
      <c r="T167" s="321"/>
      <c r="U167" s="322">
        <f>(O167-I167)/I167</f>
        <v>0.26666666666666666</v>
      </c>
      <c r="V167" s="322"/>
      <c r="W167" s="322"/>
      <c r="X167" s="323">
        <v>1.2</v>
      </c>
      <c r="Y167" s="323"/>
      <c r="Z167" s="323"/>
      <c r="AA167" s="323"/>
      <c r="AB167" s="323"/>
      <c r="AC167" s="323"/>
      <c r="AD167" s="324">
        <f>X167*(1+2.87%)</f>
        <v>1.23444</v>
      </c>
      <c r="AE167" s="323"/>
      <c r="AF167" s="323"/>
      <c r="AG167" s="79">
        <v>1100</v>
      </c>
      <c r="AH167" s="78"/>
      <c r="AI167" s="78"/>
      <c r="AJ167" s="325">
        <f>ROUND(AG167/I167*O167,-2)</f>
        <v>1400</v>
      </c>
      <c r="AK167" s="331"/>
      <c r="AL167" s="331"/>
      <c r="AM167" s="331"/>
      <c r="AN167" s="331"/>
      <c r="AO167" s="331"/>
      <c r="AP167" s="322">
        <f>(AJ167-AG167)/AG167</f>
        <v>0.27272727272727271</v>
      </c>
      <c r="AQ167" s="322"/>
      <c r="AR167" s="322"/>
      <c r="AS167" s="78">
        <v>750</v>
      </c>
      <c r="AT167" s="78"/>
      <c r="AU167" s="78"/>
      <c r="AV167" s="326">
        <f>ROUND(AS167/I167*O167,-1)</f>
        <v>950</v>
      </c>
      <c r="AW167" s="326"/>
      <c r="AX167" s="326"/>
      <c r="AY167" s="327">
        <f>(AV167-AS167)/AS167</f>
        <v>0.26666666666666666</v>
      </c>
      <c r="AZ167" s="327"/>
      <c r="BA167" s="327"/>
      <c r="BB167" s="157" t="s">
        <v>797</v>
      </c>
      <c r="BC167" s="197"/>
      <c r="BD167" s="174" t="e">
        <f>COUNTIFS('[1]Thành Phố - HĐCN (2)'!J158:$J$1571,'[1]Bảng tổng ODT'!I166,'[1]Thành Phố - HĐCN (2)'!I158:$I$1571,"Đất ở tại đô thị")</f>
        <v>#VALUE!</v>
      </c>
      <c r="BE167" s="93" t="e">
        <f>COUNTIFS('[1]Thành Phố - HĐCN (2)'!J156:J1724,H167,'[1]Thành Phố - HĐCN (2)'!I156:I1724,"Đất ở tại đô thị",'[1]Thành Phố - HĐCN (2)'!M156:M1724,"&gt;"&amp;O167*0.9*1000,'[1]Thành Phố - HĐCN (2)'!M156:M1724,"&lt;"&amp;O167*1.2*1000)</f>
        <v>#VALUE!</v>
      </c>
      <c r="BF167" s="174" t="e">
        <f t="shared" si="68"/>
        <v>#VALUE!</v>
      </c>
      <c r="BG167" s="328">
        <f t="shared" si="67"/>
        <v>1</v>
      </c>
      <c r="BH167" s="329"/>
      <c r="BI167" s="292"/>
      <c r="BJ167" s="292"/>
    </row>
    <row r="168" spans="1:62" ht="20.65" customHeight="1">
      <c r="A168" s="623"/>
      <c r="B168" s="137"/>
      <c r="C168" s="137"/>
      <c r="D168" s="137"/>
      <c r="E168" s="347" t="s">
        <v>999</v>
      </c>
      <c r="F168" s="315"/>
      <c r="G168" s="315"/>
      <c r="H168" s="241"/>
      <c r="I168" s="103"/>
      <c r="J168" s="103"/>
      <c r="K168" s="103"/>
      <c r="L168" s="103"/>
      <c r="M168" s="103"/>
      <c r="N168" s="103"/>
      <c r="O168" s="321"/>
      <c r="P168" s="335"/>
      <c r="Q168" s="335"/>
      <c r="R168" s="335"/>
      <c r="S168" s="335"/>
      <c r="T168" s="335"/>
      <c r="U168" s="323"/>
      <c r="V168" s="323"/>
      <c r="W168" s="323"/>
      <c r="X168" s="323"/>
      <c r="Y168" s="323"/>
      <c r="Z168" s="323"/>
      <c r="AA168" s="323"/>
      <c r="AB168" s="323"/>
      <c r="AC168" s="323"/>
      <c r="AD168" s="323"/>
      <c r="AE168" s="323"/>
      <c r="AF168" s="323"/>
      <c r="AG168" s="78"/>
      <c r="AH168" s="78"/>
      <c r="AI168" s="78"/>
      <c r="AJ168" s="79"/>
      <c r="AK168" s="79"/>
      <c r="AL168" s="79"/>
      <c r="AM168" s="79"/>
      <c r="AN168" s="79"/>
      <c r="AO168" s="79"/>
      <c r="AP168" s="323"/>
      <c r="AQ168" s="323"/>
      <c r="AR168" s="323"/>
      <c r="AS168" s="78"/>
      <c r="AT168" s="78"/>
      <c r="AU168" s="78"/>
      <c r="AV168" s="174"/>
      <c r="AW168" s="174"/>
      <c r="AX168" s="174"/>
      <c r="AY168" s="336"/>
      <c r="AZ168" s="336"/>
      <c r="BA168" s="336"/>
      <c r="BB168" s="157"/>
      <c r="BC168" s="197"/>
      <c r="BD168" s="174"/>
      <c r="BE168" s="93"/>
      <c r="BF168" s="174"/>
      <c r="BG168" s="328">
        <f t="shared" si="67"/>
        <v>0</v>
      </c>
      <c r="BH168" s="329" t="e">
        <f>O168-#REF!</f>
        <v>#REF!</v>
      </c>
      <c r="BI168" s="292"/>
      <c r="BJ168" s="292"/>
    </row>
    <row r="169" spans="1:62" ht="31.5">
      <c r="A169" s="623">
        <f>COUNT($O$12:O169)</f>
        <v>147</v>
      </c>
      <c r="B169" s="125"/>
      <c r="C169" s="125"/>
      <c r="D169" s="125"/>
      <c r="E169" s="275" t="s">
        <v>994</v>
      </c>
      <c r="F169" s="275" t="s">
        <v>529</v>
      </c>
      <c r="G169" s="275" t="s">
        <v>456</v>
      </c>
      <c r="H169" s="280" t="str">
        <f>E169&amp;" (từ "&amp;F169&amp;" đến "&amp;G169&amp;")"</f>
        <v>Đường Hoàng Văn Thái (từ Tiếp giáp Đại lộ Lê Lợi đến Tiếp giáp đường Trần Quý Cáp)</v>
      </c>
      <c r="I169" s="79">
        <v>3000</v>
      </c>
      <c r="J169" s="103"/>
      <c r="K169" s="103"/>
      <c r="L169" s="103"/>
      <c r="M169" s="103"/>
      <c r="N169" s="103"/>
      <c r="O169" s="321">
        <f>ROUND(I169*AD169,-2)</f>
        <v>4000</v>
      </c>
      <c r="P169" s="321"/>
      <c r="Q169" s="321"/>
      <c r="R169" s="321"/>
      <c r="S169" s="321"/>
      <c r="T169" s="321"/>
      <c r="U169" s="322">
        <f>(O169-I169)/I169</f>
        <v>0.33333333333333331</v>
      </c>
      <c r="V169" s="322"/>
      <c r="W169" s="322"/>
      <c r="X169" s="323">
        <v>1.3</v>
      </c>
      <c r="Y169" s="323"/>
      <c r="Z169" s="323"/>
      <c r="AA169" s="323"/>
      <c r="AB169" s="323"/>
      <c r="AC169" s="323"/>
      <c r="AD169" s="324">
        <f>X169*(1+2.87%)</f>
        <v>1.33731</v>
      </c>
      <c r="AE169" s="323"/>
      <c r="AF169" s="323"/>
      <c r="AG169" s="79">
        <v>2100</v>
      </c>
      <c r="AH169" s="78"/>
      <c r="AI169" s="78"/>
      <c r="AJ169" s="325">
        <f>ROUND(AG169/I169*O169,-2)</f>
        <v>2800</v>
      </c>
      <c r="AK169" s="331"/>
      <c r="AL169" s="331"/>
      <c r="AM169" s="331"/>
      <c r="AN169" s="331"/>
      <c r="AO169" s="331"/>
      <c r="AP169" s="322">
        <f>(AJ169-AG169)/AG169</f>
        <v>0.33333333333333331</v>
      </c>
      <c r="AQ169" s="322"/>
      <c r="AR169" s="322"/>
      <c r="AS169" s="79">
        <v>1500</v>
      </c>
      <c r="AT169" s="78"/>
      <c r="AU169" s="78"/>
      <c r="AV169" s="326">
        <f>ROUND(AS169/I169*O169,-1)</f>
        <v>2000</v>
      </c>
      <c r="AW169" s="326"/>
      <c r="AX169" s="326"/>
      <c r="AY169" s="327">
        <f>(AV169-AS169)/AS169</f>
        <v>0.33333333333333331</v>
      </c>
      <c r="AZ169" s="327"/>
      <c r="BA169" s="327"/>
      <c r="BB169" s="157" t="s">
        <v>797</v>
      </c>
      <c r="BC169" s="197"/>
      <c r="BD169" s="174" t="e">
        <f>COUNTIFS('[1]Thành Phố - HĐCN (2)'!J160:$J$1571,'[1]Bảng tổng ODT'!I168,'[1]Thành Phố - HĐCN (2)'!I160:$I$1571,"Đất ở tại đô thị")</f>
        <v>#VALUE!</v>
      </c>
      <c r="BE169" s="93" t="e">
        <f>COUNTIFS('[1]Thành Phố - HĐCN (2)'!J158:J1726,H169,'[1]Thành Phố - HĐCN (2)'!I158:I1726,"Đất ở tại đô thị",'[1]Thành Phố - HĐCN (2)'!M158:M1726,"&gt;"&amp;O169*0.9*1000,'[1]Thành Phố - HĐCN (2)'!M158:M1726,"&lt;"&amp;O169*1.2*1000)</f>
        <v>#VALUE!</v>
      </c>
      <c r="BF169" s="174" t="e">
        <f t="shared" si="68"/>
        <v>#VALUE!</v>
      </c>
      <c r="BG169" s="328">
        <f t="shared" si="67"/>
        <v>1</v>
      </c>
      <c r="BH169" s="329"/>
      <c r="BI169" s="292"/>
      <c r="BJ169" s="292"/>
    </row>
    <row r="170" spans="1:62" ht="43.15" customHeight="1">
      <c r="A170" s="623">
        <f>COUNT($O$12:O170)</f>
        <v>148</v>
      </c>
      <c r="B170" s="125"/>
      <c r="C170" s="125"/>
      <c r="D170" s="125"/>
      <c r="E170" s="275" t="s">
        <v>951</v>
      </c>
      <c r="F170" s="275" t="s">
        <v>450</v>
      </c>
      <c r="G170" s="275" t="s">
        <v>990</v>
      </c>
      <c r="H170" s="330" t="str">
        <f>E170&amp;" (từ "&amp;F170&amp;" đến "&amp;G170&amp;")"</f>
        <v>Đường Trần Quý Cáp (từ Tiếp giáp đường Hoàng Văn Thái đến Tiếp giáp phố Hoàng Diệu)</v>
      </c>
      <c r="I170" s="79">
        <v>2500</v>
      </c>
      <c r="J170" s="103"/>
      <c r="K170" s="103"/>
      <c r="L170" s="103"/>
      <c r="M170" s="103"/>
      <c r="N170" s="103"/>
      <c r="O170" s="321">
        <f>ROUND(I170*AD170,-2)</f>
        <v>3300</v>
      </c>
      <c r="P170" s="321"/>
      <c r="Q170" s="321"/>
      <c r="R170" s="321"/>
      <c r="S170" s="321"/>
      <c r="T170" s="321"/>
      <c r="U170" s="322">
        <f>(O170-I170)/I170</f>
        <v>0.32</v>
      </c>
      <c r="V170" s="322"/>
      <c r="W170" s="322"/>
      <c r="X170" s="323">
        <v>1.3</v>
      </c>
      <c r="Y170" s="323"/>
      <c r="Z170" s="323"/>
      <c r="AA170" s="323"/>
      <c r="AB170" s="323"/>
      <c r="AC170" s="323"/>
      <c r="AD170" s="324">
        <f>X170*(1+2.87%)</f>
        <v>1.33731</v>
      </c>
      <c r="AE170" s="323"/>
      <c r="AF170" s="323"/>
      <c r="AG170" s="79">
        <v>1800</v>
      </c>
      <c r="AH170" s="78"/>
      <c r="AI170" s="78"/>
      <c r="AJ170" s="325">
        <f>ROUND(AG170/I170*O170,-2)</f>
        <v>2400</v>
      </c>
      <c r="AK170" s="331"/>
      <c r="AL170" s="331"/>
      <c r="AM170" s="331"/>
      <c r="AN170" s="331"/>
      <c r="AO170" s="331"/>
      <c r="AP170" s="322">
        <f>(AJ170-AG170)/AG170</f>
        <v>0.33333333333333331</v>
      </c>
      <c r="AQ170" s="322"/>
      <c r="AR170" s="322"/>
      <c r="AS170" s="79">
        <v>1300</v>
      </c>
      <c r="AT170" s="78"/>
      <c r="AU170" s="78"/>
      <c r="AV170" s="326">
        <f>ROUND(AS170/I170*O170,-1)</f>
        <v>1720</v>
      </c>
      <c r="AW170" s="326"/>
      <c r="AX170" s="326"/>
      <c r="AY170" s="327">
        <f>(AV170-AS170)/AS170</f>
        <v>0.32307692307692309</v>
      </c>
      <c r="AZ170" s="327"/>
      <c r="BA170" s="327"/>
      <c r="BB170" s="157" t="s">
        <v>797</v>
      </c>
      <c r="BC170" s="197"/>
      <c r="BD170" s="174" t="e">
        <f>COUNTIFS('[1]Thành Phố - HĐCN (2)'!J161:$J$1571,'[1]Bảng tổng ODT'!I169,'[1]Thành Phố - HĐCN (2)'!I161:$I$1571,"Đất ở tại đô thị")</f>
        <v>#VALUE!</v>
      </c>
      <c r="BE170" s="93" t="e">
        <f>COUNTIFS('[1]Thành Phố - HĐCN (2)'!J159:J1727,H170,'[1]Thành Phố - HĐCN (2)'!I159:I1727,"Đất ở tại đô thị",'[1]Thành Phố - HĐCN (2)'!M159:M1727,"&gt;"&amp;O170*0.9*1000,'[1]Thành Phố - HĐCN (2)'!M159:M1727,"&lt;"&amp;O170*1.2*1000)</f>
        <v>#VALUE!</v>
      </c>
      <c r="BF170" s="174" t="e">
        <f t="shared" si="68"/>
        <v>#VALUE!</v>
      </c>
      <c r="BG170" s="328">
        <f t="shared" si="67"/>
        <v>1</v>
      </c>
      <c r="BH170" s="329"/>
      <c r="BI170" s="292"/>
      <c r="BJ170" s="292"/>
    </row>
    <row r="171" spans="1:62" ht="31.5">
      <c r="A171" s="623">
        <f>COUNT($O$12:O171)</f>
        <v>149</v>
      </c>
      <c r="B171" s="122"/>
      <c r="C171" s="122"/>
      <c r="D171" s="122"/>
      <c r="E171" s="277" t="s">
        <v>1000</v>
      </c>
      <c r="F171" s="277" t="s">
        <v>529</v>
      </c>
      <c r="G171" s="277" t="s">
        <v>18</v>
      </c>
      <c r="H171" s="280" t="str">
        <f>E171&amp;" (từ "&amp;F171&amp;" đến "&amp;G171&amp;")"</f>
        <v>Phố Hoàng Diệu (từ Tiếp giáp Đại lộ Lê Lợi đến Tiếp giáp phố Thành Công)</v>
      </c>
      <c r="I171" s="79">
        <v>2800</v>
      </c>
      <c r="J171" s="103"/>
      <c r="K171" s="103"/>
      <c r="L171" s="103"/>
      <c r="M171" s="103"/>
      <c r="N171" s="103"/>
      <c r="O171" s="321">
        <f>ROUND(I171*AD171,-2)</f>
        <v>3700</v>
      </c>
      <c r="P171" s="321"/>
      <c r="Q171" s="321"/>
      <c r="R171" s="321"/>
      <c r="S171" s="321"/>
      <c r="T171" s="321"/>
      <c r="U171" s="322">
        <f>(O171-I171)/I171</f>
        <v>0.32142857142857145</v>
      </c>
      <c r="V171" s="322"/>
      <c r="W171" s="322"/>
      <c r="X171" s="323">
        <v>1.3</v>
      </c>
      <c r="Y171" s="323"/>
      <c r="Z171" s="323"/>
      <c r="AA171" s="323"/>
      <c r="AB171" s="323"/>
      <c r="AC171" s="323"/>
      <c r="AD171" s="324">
        <f>X171*(1+2.87%)</f>
        <v>1.33731</v>
      </c>
      <c r="AE171" s="323"/>
      <c r="AF171" s="323"/>
      <c r="AG171" s="79">
        <v>2000</v>
      </c>
      <c r="AH171" s="78"/>
      <c r="AI171" s="78"/>
      <c r="AJ171" s="325">
        <f>ROUND(AG171/I171*O171,-2)</f>
        <v>2600</v>
      </c>
      <c r="AK171" s="331"/>
      <c r="AL171" s="331"/>
      <c r="AM171" s="331"/>
      <c r="AN171" s="331"/>
      <c r="AO171" s="331"/>
      <c r="AP171" s="322">
        <f>(AJ171-AG171)/AG171</f>
        <v>0.3</v>
      </c>
      <c r="AQ171" s="322"/>
      <c r="AR171" s="322"/>
      <c r="AS171" s="79">
        <v>1400</v>
      </c>
      <c r="AT171" s="78"/>
      <c r="AU171" s="78"/>
      <c r="AV171" s="326">
        <f>ROUND(AS171/I171*O171,-1)</f>
        <v>1850</v>
      </c>
      <c r="AW171" s="326"/>
      <c r="AX171" s="326"/>
      <c r="AY171" s="327">
        <f>(AV171-AS171)/AS171</f>
        <v>0.32142857142857145</v>
      </c>
      <c r="AZ171" s="327"/>
      <c r="BA171" s="327"/>
      <c r="BB171" s="157" t="s">
        <v>797</v>
      </c>
      <c r="BC171" s="197"/>
      <c r="BD171" s="174" t="e">
        <f>COUNTIFS('[1]Thành Phố - HĐCN (2)'!J162:$J$1571,'[1]Bảng tổng ODT'!I170,'[1]Thành Phố - HĐCN (2)'!I162:$I$1571,"Đất ở tại đô thị")</f>
        <v>#VALUE!</v>
      </c>
      <c r="BE171" s="93" t="e">
        <f>COUNTIFS('[1]Thành Phố - HĐCN (2)'!J160:J1728,H171,'[1]Thành Phố - HĐCN (2)'!I160:I1728,"Đất ở tại đô thị",'[1]Thành Phố - HĐCN (2)'!M160:M1728,"&gt;"&amp;O171*0.9*1000,'[1]Thành Phố - HĐCN (2)'!M160:M1728,"&lt;"&amp;O171*1.2*1000)</f>
        <v>#VALUE!</v>
      </c>
      <c r="BF171" s="174" t="e">
        <f t="shared" si="68"/>
        <v>#VALUE!</v>
      </c>
      <c r="BG171" s="328">
        <f t="shared" si="67"/>
        <v>1</v>
      </c>
      <c r="BH171" s="329"/>
      <c r="BI171" s="292"/>
      <c r="BJ171" s="292"/>
    </row>
    <row r="172" spans="1:62" ht="28.5" customHeight="1">
      <c r="A172" s="623">
        <f>COUNT($O$12:O172)</f>
        <v>150</v>
      </c>
      <c r="B172" s="122"/>
      <c r="C172" s="122"/>
      <c r="D172" s="122"/>
      <c r="E172" s="277" t="s">
        <v>1001</v>
      </c>
      <c r="F172" s="277" t="s">
        <v>450</v>
      </c>
      <c r="G172" s="277" t="s">
        <v>498</v>
      </c>
      <c r="H172" s="280" t="str">
        <f>E172&amp;" (từ "&amp;F172&amp;" đến "&amp;G172&amp;")"</f>
        <v>Đường 28-06 (từ Tiếp giáp đường Hoàng Văn Thái đến Tiếp giáp đường Điện Biên Phủ)</v>
      </c>
      <c r="I172" s="79">
        <v>2800</v>
      </c>
      <c r="J172" s="103"/>
      <c r="K172" s="103"/>
      <c r="L172" s="103"/>
      <c r="M172" s="103"/>
      <c r="N172" s="103"/>
      <c r="O172" s="321">
        <f>ROUND(I172*AD172,-2)</f>
        <v>3700</v>
      </c>
      <c r="P172" s="321"/>
      <c r="Q172" s="321"/>
      <c r="R172" s="321"/>
      <c r="S172" s="321"/>
      <c r="T172" s="321"/>
      <c r="U172" s="322">
        <f>(O172-I172)/I172</f>
        <v>0.32142857142857145</v>
      </c>
      <c r="V172" s="322"/>
      <c r="W172" s="322"/>
      <c r="X172" s="323">
        <v>1.3</v>
      </c>
      <c r="Y172" s="323"/>
      <c r="Z172" s="323"/>
      <c r="AA172" s="323"/>
      <c r="AB172" s="323"/>
      <c r="AC172" s="323"/>
      <c r="AD172" s="324">
        <f>X172*(1+2.87%)</f>
        <v>1.33731</v>
      </c>
      <c r="AE172" s="323"/>
      <c r="AF172" s="323"/>
      <c r="AG172" s="79">
        <v>2000</v>
      </c>
      <c r="AH172" s="78"/>
      <c r="AI172" s="78"/>
      <c r="AJ172" s="325">
        <f>ROUND(AG172/I172*O172,-2)</f>
        <v>2600</v>
      </c>
      <c r="AK172" s="331"/>
      <c r="AL172" s="331"/>
      <c r="AM172" s="331"/>
      <c r="AN172" s="331"/>
      <c r="AO172" s="331"/>
      <c r="AP172" s="322">
        <f>(AJ172-AG172)/AG172</f>
        <v>0.3</v>
      </c>
      <c r="AQ172" s="322"/>
      <c r="AR172" s="322"/>
      <c r="AS172" s="79">
        <v>1400</v>
      </c>
      <c r="AT172" s="78"/>
      <c r="AU172" s="78"/>
      <c r="AV172" s="326">
        <f>ROUND(AS172/I172*O172,-1)</f>
        <v>1850</v>
      </c>
      <c r="AW172" s="326"/>
      <c r="AX172" s="326"/>
      <c r="AY172" s="327">
        <f>(AV172-AS172)/AS172</f>
        <v>0.32142857142857145</v>
      </c>
      <c r="AZ172" s="327"/>
      <c r="BA172" s="327"/>
      <c r="BB172" s="157" t="s">
        <v>797</v>
      </c>
      <c r="BC172" s="197"/>
      <c r="BD172" s="174" t="e">
        <f>COUNTIFS('[1]Thành Phố - HĐCN (2)'!J163:$J$1571,'[1]Bảng tổng ODT'!I171,'[1]Thành Phố - HĐCN (2)'!I163:$I$1571,"Đất ở tại đô thị")</f>
        <v>#VALUE!</v>
      </c>
      <c r="BE172" s="93" t="e">
        <f>COUNTIFS('[1]Thành Phố - HĐCN (2)'!J161:J1729,H172,'[1]Thành Phố - HĐCN (2)'!I161:I1729,"Đất ở tại đô thị",'[1]Thành Phố - HĐCN (2)'!M161:M1729,"&gt;"&amp;O172*0.9*1000,'[1]Thành Phố - HĐCN (2)'!M161:M1729,"&lt;"&amp;O172*1.2*1000)</f>
        <v>#VALUE!</v>
      </c>
      <c r="BF172" s="174" t="e">
        <f t="shared" si="68"/>
        <v>#VALUE!</v>
      </c>
      <c r="BG172" s="328">
        <f t="shared" si="67"/>
        <v>1</v>
      </c>
      <c r="BH172" s="329"/>
      <c r="BI172" s="292"/>
      <c r="BJ172" s="292"/>
    </row>
    <row r="173" spans="1:62" ht="47.25">
      <c r="A173" s="623">
        <f>COUNT($O$12:O173)</f>
        <v>150</v>
      </c>
      <c r="B173" s="277" t="s">
        <v>16</v>
      </c>
      <c r="C173" s="277" t="s">
        <v>17</v>
      </c>
      <c r="D173" s="277" t="s">
        <v>18</v>
      </c>
      <c r="E173" s="348" t="s">
        <v>1002</v>
      </c>
      <c r="F173" s="348" t="s">
        <v>1003</v>
      </c>
      <c r="G173" s="348" t="s">
        <v>18</v>
      </c>
      <c r="H173" s="349" t="str">
        <f>E173&amp;" (từ "&amp;F173&amp;" đến "&amp;G173&amp;")"</f>
        <v>Đường Nguyễn Tri Phương (từ Giao với phố Bùi Thị Xuân (Số nhà 046 tổ dân phố số 18) đến Tiếp giáp phố Thành Công)</v>
      </c>
      <c r="I173" s="79"/>
      <c r="J173" s="103"/>
      <c r="K173" s="103"/>
      <c r="L173" s="103"/>
      <c r="M173" s="103"/>
      <c r="N173" s="103"/>
      <c r="O173" s="321"/>
      <c r="P173" s="321"/>
      <c r="Q173" s="321"/>
      <c r="R173" s="321"/>
      <c r="S173" s="321"/>
      <c r="T173" s="321"/>
      <c r="U173" s="322"/>
      <c r="V173" s="322"/>
      <c r="W173" s="322"/>
      <c r="X173" s="323"/>
      <c r="Y173" s="323"/>
      <c r="Z173" s="323"/>
      <c r="AA173" s="323"/>
      <c r="AB173" s="323"/>
      <c r="AC173" s="323"/>
      <c r="AD173" s="324"/>
      <c r="AE173" s="323"/>
      <c r="AF173" s="323"/>
      <c r="AG173" s="79"/>
      <c r="AH173" s="78"/>
      <c r="AI173" s="78"/>
      <c r="AJ173" s="325"/>
      <c r="AK173" s="331"/>
      <c r="AL173" s="331"/>
      <c r="AM173" s="331"/>
      <c r="AN173" s="331"/>
      <c r="AO173" s="331"/>
      <c r="AP173" s="322"/>
      <c r="AQ173" s="322"/>
      <c r="AR173" s="322"/>
      <c r="AS173" s="78"/>
      <c r="AT173" s="78"/>
      <c r="AU173" s="78"/>
      <c r="AV173" s="326"/>
      <c r="AW173" s="326"/>
      <c r="AX173" s="326"/>
      <c r="AY173" s="327"/>
      <c r="AZ173" s="327"/>
      <c r="BA173" s="327"/>
      <c r="BB173" s="157"/>
      <c r="BC173" s="197"/>
      <c r="BD173" s="174"/>
      <c r="BE173" s="93"/>
      <c r="BF173" s="174"/>
      <c r="BG173" s="328">
        <f t="shared" si="67"/>
        <v>0</v>
      </c>
      <c r="BH173" s="329"/>
      <c r="BI173" s="292"/>
      <c r="BJ173" s="292"/>
    </row>
    <row r="174" spans="1:62" ht="23.65" customHeight="1">
      <c r="A174" s="623"/>
      <c r="B174" s="137"/>
      <c r="C174" s="137"/>
      <c r="D174" s="137"/>
      <c r="E174" s="276" t="s">
        <v>1004</v>
      </c>
      <c r="F174" s="315"/>
      <c r="G174" s="315"/>
      <c r="H174" s="241"/>
      <c r="I174" s="103"/>
      <c r="J174" s="103"/>
      <c r="K174" s="103"/>
      <c r="L174" s="103"/>
      <c r="M174" s="103"/>
      <c r="N174" s="103"/>
      <c r="O174" s="321"/>
      <c r="P174" s="335"/>
      <c r="Q174" s="335"/>
      <c r="R174" s="335"/>
      <c r="S174" s="335"/>
      <c r="T174" s="335"/>
      <c r="U174" s="323"/>
      <c r="V174" s="323"/>
      <c r="W174" s="323"/>
      <c r="X174" s="323"/>
      <c r="Y174" s="323"/>
      <c r="Z174" s="323"/>
      <c r="AA174" s="323"/>
      <c r="AB174" s="323"/>
      <c r="AC174" s="323"/>
      <c r="AD174" s="323"/>
      <c r="AE174" s="323"/>
      <c r="AF174" s="323"/>
      <c r="AG174" s="78"/>
      <c r="AH174" s="78"/>
      <c r="AI174" s="78"/>
      <c r="AJ174" s="79"/>
      <c r="AK174" s="79"/>
      <c r="AL174" s="79"/>
      <c r="AM174" s="79"/>
      <c r="AN174" s="79"/>
      <c r="AO174" s="79"/>
      <c r="AP174" s="323"/>
      <c r="AQ174" s="323"/>
      <c r="AR174" s="323"/>
      <c r="AS174" s="78"/>
      <c r="AT174" s="78"/>
      <c r="AU174" s="78"/>
      <c r="AV174" s="174"/>
      <c r="AW174" s="174"/>
      <c r="AX174" s="174"/>
      <c r="AY174" s="336"/>
      <c r="AZ174" s="336"/>
      <c r="BA174" s="336"/>
      <c r="BB174" s="157"/>
      <c r="BC174" s="197"/>
      <c r="BD174" s="174"/>
      <c r="BE174" s="93"/>
      <c r="BF174" s="174"/>
      <c r="BG174" s="328">
        <f t="shared" si="67"/>
        <v>0</v>
      </c>
      <c r="BH174" s="329" t="e">
        <f>O174-#REF!</f>
        <v>#REF!</v>
      </c>
      <c r="BI174" s="292"/>
      <c r="BJ174" s="292"/>
    </row>
    <row r="175" spans="1:62" ht="27.75" customHeight="1">
      <c r="A175" s="623">
        <f>COUNT($O$12:O175)</f>
        <v>151</v>
      </c>
      <c r="B175" s="125"/>
      <c r="C175" s="125"/>
      <c r="D175" s="125"/>
      <c r="E175" s="275" t="s">
        <v>1005</v>
      </c>
      <c r="F175" s="275" t="s">
        <v>499</v>
      </c>
      <c r="G175" s="275" t="s">
        <v>1006</v>
      </c>
      <c r="H175" s="280" t="str">
        <f t="shared" ref="H175:H189" si="76">E175&amp;" (từ "&amp;F175&amp;" đến "&amp;G175&amp;")"</f>
        <v>Đường D5, D6,  (16,5m) (từ Tiếp giáp đường Trần Quốc Mạnh đến Tiếp giáp phố Lê Lai)</v>
      </c>
      <c r="I175" s="79">
        <v>1600</v>
      </c>
      <c r="J175" s="103"/>
      <c r="K175" s="103"/>
      <c r="L175" s="103"/>
      <c r="M175" s="103"/>
      <c r="N175" s="103"/>
      <c r="O175" s="321">
        <f t="shared" ref="O175:O189" si="77">ROUND(I175*AD175,-2)</f>
        <v>2000</v>
      </c>
      <c r="P175" s="321"/>
      <c r="Q175" s="321"/>
      <c r="R175" s="321"/>
      <c r="S175" s="321"/>
      <c r="T175" s="321"/>
      <c r="U175" s="322">
        <f t="shared" ref="U175:U189" si="78">(O175-I175)/I175</f>
        <v>0.25</v>
      </c>
      <c r="V175" s="322"/>
      <c r="W175" s="322"/>
      <c r="X175" s="323">
        <v>1.2</v>
      </c>
      <c r="Y175" s="323"/>
      <c r="Z175" s="323"/>
      <c r="AA175" s="323"/>
      <c r="AB175" s="323"/>
      <c r="AC175" s="323"/>
      <c r="AD175" s="324">
        <f t="shared" ref="AD175:AD189" si="79">X175*(1+2.87%)</f>
        <v>1.23444</v>
      </c>
      <c r="AE175" s="323"/>
      <c r="AF175" s="323"/>
      <c r="AG175" s="79">
        <v>1100</v>
      </c>
      <c r="AH175" s="78"/>
      <c r="AI175" s="78"/>
      <c r="AJ175" s="325">
        <f t="shared" ref="AJ175:AJ185" si="80">ROUND(AG175/I175*O175,-2)</f>
        <v>1400</v>
      </c>
      <c r="AK175" s="331"/>
      <c r="AL175" s="331"/>
      <c r="AM175" s="331"/>
      <c r="AN175" s="331"/>
      <c r="AO175" s="331"/>
      <c r="AP175" s="322">
        <f t="shared" ref="AP175:AP189" si="81">(AJ175-AG175)/AG175</f>
        <v>0.27272727272727271</v>
      </c>
      <c r="AQ175" s="322"/>
      <c r="AR175" s="322"/>
      <c r="AS175" s="78">
        <v>800</v>
      </c>
      <c r="AT175" s="78"/>
      <c r="AU175" s="78"/>
      <c r="AV175" s="326">
        <f t="shared" ref="AV175:AV189" si="82">ROUND(AS175/I175*O175,-1)</f>
        <v>1000</v>
      </c>
      <c r="AW175" s="326"/>
      <c r="AX175" s="326"/>
      <c r="AY175" s="327">
        <f t="shared" ref="AY175:AY189" si="83">(AV175-AS175)/AS175</f>
        <v>0.25</v>
      </c>
      <c r="AZ175" s="327"/>
      <c r="BA175" s="327"/>
      <c r="BB175" s="157" t="s">
        <v>797</v>
      </c>
      <c r="BC175" s="197"/>
      <c r="BD175" s="174" t="e">
        <f>COUNTIFS('[1]Thành Phố - HĐCN (2)'!J166:$J$1571,'[1]Bảng tổng ODT'!I174,'[1]Thành Phố - HĐCN (2)'!I166:$I$1571,"Đất ở tại đô thị")</f>
        <v>#VALUE!</v>
      </c>
      <c r="BE175" s="93" t="e">
        <f>COUNTIFS('[1]Thành Phố - HĐCN (2)'!J164:J1732,H175,'[1]Thành Phố - HĐCN (2)'!I164:I1732,"Đất ở tại đô thị",'[1]Thành Phố - HĐCN (2)'!M164:M1732,"&gt;"&amp;O175*0.9*1000,'[1]Thành Phố - HĐCN (2)'!M164:M1732,"&lt;"&amp;O175*1.2*1000)</f>
        <v>#VALUE!</v>
      </c>
      <c r="BF175" s="174" t="e">
        <f t="shared" si="68"/>
        <v>#VALUE!</v>
      </c>
      <c r="BG175" s="328">
        <f t="shared" si="67"/>
        <v>1</v>
      </c>
      <c r="BH175" s="329"/>
      <c r="BI175" s="292"/>
      <c r="BJ175" s="292"/>
    </row>
    <row r="176" spans="1:62" ht="31.5">
      <c r="A176" s="623">
        <f>COUNT($O$12:O176)</f>
        <v>152</v>
      </c>
      <c r="B176" s="125"/>
      <c r="C176" s="125"/>
      <c r="D176" s="125"/>
      <c r="E176" s="277" t="s">
        <v>1007</v>
      </c>
      <c r="F176" s="277" t="s">
        <v>499</v>
      </c>
      <c r="G176" s="277" t="s">
        <v>1006</v>
      </c>
      <c r="H176" s="280" t="str">
        <f t="shared" si="76"/>
        <v>Phố Nguyễn Vũ Tráng (từ Tiếp giáp đường Trần Quốc Mạnh đến Tiếp giáp phố Lê Lai)</v>
      </c>
      <c r="I176" s="79">
        <v>1600</v>
      </c>
      <c r="J176" s="103"/>
      <c r="K176" s="103"/>
      <c r="L176" s="103"/>
      <c r="M176" s="103"/>
      <c r="N176" s="103"/>
      <c r="O176" s="321">
        <f t="shared" si="77"/>
        <v>2000</v>
      </c>
      <c r="P176" s="321"/>
      <c r="Q176" s="321"/>
      <c r="R176" s="321"/>
      <c r="S176" s="321"/>
      <c r="T176" s="321"/>
      <c r="U176" s="322">
        <f t="shared" si="78"/>
        <v>0.25</v>
      </c>
      <c r="V176" s="322"/>
      <c r="W176" s="322"/>
      <c r="X176" s="323">
        <v>1.2</v>
      </c>
      <c r="Y176" s="323"/>
      <c r="Z176" s="323"/>
      <c r="AA176" s="323"/>
      <c r="AB176" s="323"/>
      <c r="AC176" s="323"/>
      <c r="AD176" s="324">
        <f t="shared" si="79"/>
        <v>1.23444</v>
      </c>
      <c r="AE176" s="323"/>
      <c r="AF176" s="323"/>
      <c r="AG176" s="79">
        <v>1100</v>
      </c>
      <c r="AH176" s="78"/>
      <c r="AI176" s="78"/>
      <c r="AJ176" s="325">
        <f t="shared" si="80"/>
        <v>1400</v>
      </c>
      <c r="AK176" s="331"/>
      <c r="AL176" s="331"/>
      <c r="AM176" s="331"/>
      <c r="AN176" s="331"/>
      <c r="AO176" s="331"/>
      <c r="AP176" s="322">
        <f t="shared" si="81"/>
        <v>0.27272727272727271</v>
      </c>
      <c r="AQ176" s="322"/>
      <c r="AR176" s="322"/>
      <c r="AS176" s="78">
        <v>800</v>
      </c>
      <c r="AT176" s="78"/>
      <c r="AU176" s="78"/>
      <c r="AV176" s="326">
        <f t="shared" si="82"/>
        <v>1000</v>
      </c>
      <c r="AW176" s="326"/>
      <c r="AX176" s="326"/>
      <c r="AY176" s="327">
        <f t="shared" si="83"/>
        <v>0.25</v>
      </c>
      <c r="AZ176" s="327"/>
      <c r="BA176" s="327"/>
      <c r="BB176" s="157" t="s">
        <v>797</v>
      </c>
      <c r="BC176" s="197"/>
      <c r="BD176" s="174" t="e">
        <f>COUNTIFS('[1]Thành Phố - HĐCN (2)'!J167:$J$1571,'[1]Bảng tổng ODT'!I175,'[1]Thành Phố - HĐCN (2)'!I167:$I$1571,"Đất ở tại đô thị")</f>
        <v>#VALUE!</v>
      </c>
      <c r="BE176" s="93" t="e">
        <f>COUNTIFS('[1]Thành Phố - HĐCN (2)'!J165:J1733,H176,'[1]Thành Phố - HĐCN (2)'!I165:I1733,"Đất ở tại đô thị",'[1]Thành Phố - HĐCN (2)'!M165:M1733,"&gt;"&amp;O176*0.9*1000,'[1]Thành Phố - HĐCN (2)'!M165:M1733,"&lt;"&amp;O176*1.2*1000)</f>
        <v>#VALUE!</v>
      </c>
      <c r="BF176" s="174" t="e">
        <f t="shared" si="68"/>
        <v>#VALUE!</v>
      </c>
      <c r="BG176" s="328">
        <f t="shared" si="67"/>
        <v>1</v>
      </c>
      <c r="BH176" s="329"/>
      <c r="BI176" s="292"/>
      <c r="BJ176" s="292"/>
    </row>
    <row r="177" spans="1:62" ht="31.5">
      <c r="A177" s="623">
        <f>COUNT($O$12:O177)</f>
        <v>153</v>
      </c>
      <c r="B177" s="125"/>
      <c r="C177" s="125"/>
      <c r="D177" s="125"/>
      <c r="E177" s="275" t="s">
        <v>1008</v>
      </c>
      <c r="F177" s="275" t="s">
        <v>831</v>
      </c>
      <c r="G177" s="275" t="s">
        <v>1009</v>
      </c>
      <c r="H177" s="280" t="str">
        <f t="shared" si="76"/>
        <v>Phố Lê Lai (từ Tiếp giáp đại lộ Lê Lợi đến Tiếp giáp phố Hồ Xuân Hương)</v>
      </c>
      <c r="I177" s="79">
        <v>1700</v>
      </c>
      <c r="J177" s="103"/>
      <c r="K177" s="103"/>
      <c r="L177" s="103"/>
      <c r="M177" s="103"/>
      <c r="N177" s="103"/>
      <c r="O177" s="321">
        <f t="shared" si="77"/>
        <v>2100</v>
      </c>
      <c r="P177" s="321"/>
      <c r="Q177" s="321"/>
      <c r="R177" s="321"/>
      <c r="S177" s="321"/>
      <c r="T177" s="321"/>
      <c r="U177" s="322">
        <f t="shared" si="78"/>
        <v>0.23529411764705882</v>
      </c>
      <c r="V177" s="322"/>
      <c r="W177" s="322"/>
      <c r="X177" s="323">
        <v>1.2</v>
      </c>
      <c r="Y177" s="323"/>
      <c r="Z177" s="323"/>
      <c r="AA177" s="323"/>
      <c r="AB177" s="323"/>
      <c r="AC177" s="323"/>
      <c r="AD177" s="324">
        <f t="shared" si="79"/>
        <v>1.23444</v>
      </c>
      <c r="AE177" s="323"/>
      <c r="AF177" s="323"/>
      <c r="AG177" s="79">
        <v>1200</v>
      </c>
      <c r="AH177" s="78"/>
      <c r="AI177" s="78"/>
      <c r="AJ177" s="325">
        <f t="shared" si="80"/>
        <v>1500</v>
      </c>
      <c r="AK177" s="331"/>
      <c r="AL177" s="331"/>
      <c r="AM177" s="331"/>
      <c r="AN177" s="331"/>
      <c r="AO177" s="331"/>
      <c r="AP177" s="322">
        <f t="shared" si="81"/>
        <v>0.25</v>
      </c>
      <c r="AQ177" s="322"/>
      <c r="AR177" s="322"/>
      <c r="AS177" s="78">
        <v>850</v>
      </c>
      <c r="AT177" s="78"/>
      <c r="AU177" s="78"/>
      <c r="AV177" s="326">
        <f t="shared" si="82"/>
        <v>1050</v>
      </c>
      <c r="AW177" s="326"/>
      <c r="AX177" s="326"/>
      <c r="AY177" s="327">
        <f t="shared" si="83"/>
        <v>0.23529411764705882</v>
      </c>
      <c r="AZ177" s="327"/>
      <c r="BA177" s="327"/>
      <c r="BB177" s="157" t="s">
        <v>797</v>
      </c>
      <c r="BC177" s="197"/>
      <c r="BD177" s="174" t="e">
        <f>COUNTIFS('[1]Thành Phố - HĐCN (2)'!J168:$J$1571,'[1]Bảng tổng ODT'!I176,'[1]Thành Phố - HĐCN (2)'!I168:$I$1571,"Đất ở tại đô thị")</f>
        <v>#VALUE!</v>
      </c>
      <c r="BE177" s="93" t="e">
        <f>COUNTIFS('[1]Thành Phố - HĐCN (2)'!J166:J1734,H177,'[1]Thành Phố - HĐCN (2)'!I166:I1734,"Đất ở tại đô thị",'[1]Thành Phố - HĐCN (2)'!M166:M1734,"&gt;"&amp;O177*0.9*1000,'[1]Thành Phố - HĐCN (2)'!M166:M1734,"&lt;"&amp;O177*1.2*1000)</f>
        <v>#VALUE!</v>
      </c>
      <c r="BF177" s="174" t="e">
        <f t="shared" si="68"/>
        <v>#VALUE!</v>
      </c>
      <c r="BG177" s="328">
        <f t="shared" si="67"/>
        <v>1</v>
      </c>
      <c r="BH177" s="329"/>
      <c r="BI177" s="292"/>
      <c r="BJ177" s="292"/>
    </row>
    <row r="178" spans="1:62" ht="27.75" customHeight="1">
      <c r="A178" s="623">
        <f>COUNT($O$12:O178)</f>
        <v>154</v>
      </c>
      <c r="B178" s="125"/>
      <c r="C178" s="125"/>
      <c r="D178" s="125"/>
      <c r="E178" s="197" t="s">
        <v>1010</v>
      </c>
      <c r="F178" s="277" t="s">
        <v>1011</v>
      </c>
      <c r="G178" s="277" t="s">
        <v>1012</v>
      </c>
      <c r="H178" s="280" t="str">
        <f t="shared" si="76"/>
        <v>Đường N4 (11,5m) (từ Tiếp giáp phố Nguyễn Vũ Tráng đến Tiếp giáp phố Nguyễn Văn Hiền)</v>
      </c>
      <c r="I178" s="79">
        <v>1300</v>
      </c>
      <c r="J178" s="103"/>
      <c r="K178" s="103"/>
      <c r="L178" s="103"/>
      <c r="M178" s="103"/>
      <c r="N178" s="103"/>
      <c r="O178" s="321">
        <f t="shared" si="77"/>
        <v>1600</v>
      </c>
      <c r="P178" s="321"/>
      <c r="Q178" s="321"/>
      <c r="R178" s="321"/>
      <c r="S178" s="321"/>
      <c r="T178" s="321"/>
      <c r="U178" s="322">
        <f t="shared" si="78"/>
        <v>0.23076923076923078</v>
      </c>
      <c r="V178" s="322"/>
      <c r="W178" s="322"/>
      <c r="X178" s="323">
        <v>1.2</v>
      </c>
      <c r="Y178" s="323"/>
      <c r="Z178" s="323"/>
      <c r="AA178" s="323"/>
      <c r="AB178" s="323"/>
      <c r="AC178" s="323"/>
      <c r="AD178" s="324">
        <f t="shared" si="79"/>
        <v>1.23444</v>
      </c>
      <c r="AE178" s="323"/>
      <c r="AF178" s="323"/>
      <c r="AG178" s="78">
        <v>910</v>
      </c>
      <c r="AH178" s="78"/>
      <c r="AI178" s="78"/>
      <c r="AJ178" s="325">
        <f t="shared" si="80"/>
        <v>1100</v>
      </c>
      <c r="AK178" s="331"/>
      <c r="AL178" s="331"/>
      <c r="AM178" s="331"/>
      <c r="AN178" s="331"/>
      <c r="AO178" s="331"/>
      <c r="AP178" s="322">
        <f t="shared" si="81"/>
        <v>0.2087912087912088</v>
      </c>
      <c r="AQ178" s="322"/>
      <c r="AR178" s="322"/>
      <c r="AS178" s="78">
        <v>650</v>
      </c>
      <c r="AT178" s="78"/>
      <c r="AU178" s="78"/>
      <c r="AV178" s="326">
        <f t="shared" si="82"/>
        <v>800</v>
      </c>
      <c r="AW178" s="326"/>
      <c r="AX178" s="326"/>
      <c r="AY178" s="327">
        <f t="shared" si="83"/>
        <v>0.23076923076923078</v>
      </c>
      <c r="AZ178" s="327"/>
      <c r="BA178" s="327"/>
      <c r="BB178" s="157" t="s">
        <v>797</v>
      </c>
      <c r="BC178" s="197"/>
      <c r="BD178" s="174" t="e">
        <f>COUNTIFS('[1]Thành Phố - HĐCN (2)'!J169:$J$1571,'[1]Bảng tổng ODT'!I177,'[1]Thành Phố - HĐCN (2)'!I169:$I$1571,"Đất ở tại đô thị")</f>
        <v>#VALUE!</v>
      </c>
      <c r="BE178" s="93" t="e">
        <f>COUNTIFS('[1]Thành Phố - HĐCN (2)'!J167:J1735,H178,'[1]Thành Phố - HĐCN (2)'!I167:I1735,"Đất ở tại đô thị",'[1]Thành Phố - HĐCN (2)'!M167:M1735,"&gt;"&amp;O178*0.9*1000,'[1]Thành Phố - HĐCN (2)'!M167:M1735,"&lt;"&amp;O178*1.2*1000)</f>
        <v>#VALUE!</v>
      </c>
      <c r="BF178" s="174" t="e">
        <f t="shared" si="68"/>
        <v>#VALUE!</v>
      </c>
      <c r="BG178" s="328">
        <f t="shared" si="67"/>
        <v>1</v>
      </c>
      <c r="BH178" s="329"/>
      <c r="BI178" s="292"/>
      <c r="BJ178" s="292"/>
    </row>
    <row r="179" spans="1:62" ht="27.75" customHeight="1">
      <c r="A179" s="623">
        <f>COUNT($O$12:O179)</f>
        <v>155</v>
      </c>
      <c r="B179" s="125"/>
      <c r="C179" s="125"/>
      <c r="D179" s="125"/>
      <c r="E179" s="277" t="s">
        <v>1013</v>
      </c>
      <c r="F179" s="277" t="s">
        <v>499</v>
      </c>
      <c r="G179" s="277" t="s">
        <v>1011</v>
      </c>
      <c r="H179" s="280" t="str">
        <f t="shared" si="76"/>
        <v>Phố Nguyễn Văn Hiền (từ Tiếp giáp đường Trần Quốc Mạnh đến Tiếp giáp phố Nguyễn Vũ Tráng)</v>
      </c>
      <c r="I179" s="79">
        <v>1300</v>
      </c>
      <c r="J179" s="103"/>
      <c r="K179" s="103"/>
      <c r="L179" s="103"/>
      <c r="M179" s="103"/>
      <c r="N179" s="103"/>
      <c r="O179" s="321">
        <f t="shared" si="77"/>
        <v>1600</v>
      </c>
      <c r="P179" s="321"/>
      <c r="Q179" s="321"/>
      <c r="R179" s="321"/>
      <c r="S179" s="321"/>
      <c r="T179" s="321"/>
      <c r="U179" s="322">
        <f t="shared" si="78"/>
        <v>0.23076923076923078</v>
      </c>
      <c r="V179" s="322"/>
      <c r="W179" s="322"/>
      <c r="X179" s="323">
        <v>1.2</v>
      </c>
      <c r="Y179" s="323"/>
      <c r="Z179" s="323"/>
      <c r="AA179" s="323"/>
      <c r="AB179" s="323"/>
      <c r="AC179" s="323"/>
      <c r="AD179" s="324">
        <f t="shared" si="79"/>
        <v>1.23444</v>
      </c>
      <c r="AE179" s="323"/>
      <c r="AF179" s="323"/>
      <c r="AG179" s="78">
        <v>910</v>
      </c>
      <c r="AH179" s="78"/>
      <c r="AI179" s="78"/>
      <c r="AJ179" s="325">
        <f t="shared" si="80"/>
        <v>1100</v>
      </c>
      <c r="AK179" s="331"/>
      <c r="AL179" s="331"/>
      <c r="AM179" s="331"/>
      <c r="AN179" s="331"/>
      <c r="AO179" s="331"/>
      <c r="AP179" s="322">
        <f t="shared" si="81"/>
        <v>0.2087912087912088</v>
      </c>
      <c r="AQ179" s="322"/>
      <c r="AR179" s="322"/>
      <c r="AS179" s="78">
        <v>650</v>
      </c>
      <c r="AT179" s="78"/>
      <c r="AU179" s="78"/>
      <c r="AV179" s="326">
        <f t="shared" si="82"/>
        <v>800</v>
      </c>
      <c r="AW179" s="326"/>
      <c r="AX179" s="326"/>
      <c r="AY179" s="327">
        <f t="shared" si="83"/>
        <v>0.23076923076923078</v>
      </c>
      <c r="AZ179" s="327"/>
      <c r="BA179" s="327"/>
      <c r="BB179" s="157" t="s">
        <v>797</v>
      </c>
      <c r="BC179" s="197"/>
      <c r="BD179" s="174" t="e">
        <f>COUNTIFS('[1]Thành Phố - HĐCN (2)'!J170:$J$1571,'[1]Bảng tổng ODT'!I178,'[1]Thành Phố - HĐCN (2)'!I170:$I$1571,"Đất ở tại đô thị")</f>
        <v>#VALUE!</v>
      </c>
      <c r="BE179" s="93" t="e">
        <f>COUNTIFS('[1]Thành Phố - HĐCN (2)'!J168:J1736,H179,'[1]Thành Phố - HĐCN (2)'!I168:I1736,"Đất ở tại đô thị",'[1]Thành Phố - HĐCN (2)'!M168:M1736,"&gt;"&amp;O179*0.9*1000,'[1]Thành Phố - HĐCN (2)'!M168:M1736,"&lt;"&amp;O179*1.2*1000)</f>
        <v>#VALUE!</v>
      </c>
      <c r="BF179" s="174" t="e">
        <f t="shared" si="68"/>
        <v>#VALUE!</v>
      </c>
      <c r="BG179" s="328">
        <f t="shared" si="67"/>
        <v>1</v>
      </c>
      <c r="BH179" s="329"/>
      <c r="BI179" s="292"/>
      <c r="BJ179" s="292"/>
    </row>
    <row r="180" spans="1:62" ht="27.75" customHeight="1">
      <c r="A180" s="623">
        <f>COUNT($O$12:O180)</f>
        <v>156</v>
      </c>
      <c r="B180" s="125"/>
      <c r="C180" s="125"/>
      <c r="D180" s="125"/>
      <c r="E180" s="275" t="s">
        <v>1014</v>
      </c>
      <c r="F180" s="275" t="s">
        <v>498</v>
      </c>
      <c r="G180" s="275" t="s">
        <v>499</v>
      </c>
      <c r="H180" s="280" t="str">
        <f t="shared" si="76"/>
        <v>Phố Hồ Xuân Hương (từ Tiếp giáp đường Điện Biên Phủ đến Tiếp giáp đường Trần Quốc Mạnh)</v>
      </c>
      <c r="I180" s="79">
        <v>2000</v>
      </c>
      <c r="J180" s="103"/>
      <c r="K180" s="103"/>
      <c r="L180" s="103"/>
      <c r="M180" s="103"/>
      <c r="N180" s="103"/>
      <c r="O180" s="321">
        <f t="shared" si="77"/>
        <v>2600</v>
      </c>
      <c r="P180" s="321"/>
      <c r="Q180" s="321"/>
      <c r="R180" s="321"/>
      <c r="S180" s="321"/>
      <c r="T180" s="321"/>
      <c r="U180" s="322">
        <f t="shared" si="78"/>
        <v>0.3</v>
      </c>
      <c r="V180" s="322"/>
      <c r="W180" s="322"/>
      <c r="X180" s="323">
        <v>1.25</v>
      </c>
      <c r="Y180" s="323"/>
      <c r="Z180" s="323"/>
      <c r="AA180" s="323"/>
      <c r="AB180" s="323"/>
      <c r="AC180" s="323"/>
      <c r="AD180" s="324">
        <f t="shared" si="79"/>
        <v>1.2858749999999999</v>
      </c>
      <c r="AE180" s="323"/>
      <c r="AF180" s="323"/>
      <c r="AG180" s="79">
        <v>1400</v>
      </c>
      <c r="AH180" s="78"/>
      <c r="AI180" s="78"/>
      <c r="AJ180" s="325">
        <f t="shared" si="80"/>
        <v>1800</v>
      </c>
      <c r="AK180" s="331"/>
      <c r="AL180" s="331"/>
      <c r="AM180" s="331"/>
      <c r="AN180" s="331"/>
      <c r="AO180" s="331"/>
      <c r="AP180" s="322">
        <f t="shared" si="81"/>
        <v>0.2857142857142857</v>
      </c>
      <c r="AQ180" s="322"/>
      <c r="AR180" s="322"/>
      <c r="AS180" s="79">
        <v>1000</v>
      </c>
      <c r="AT180" s="78"/>
      <c r="AU180" s="78"/>
      <c r="AV180" s="326">
        <f t="shared" si="82"/>
        <v>1300</v>
      </c>
      <c r="AW180" s="326"/>
      <c r="AX180" s="326"/>
      <c r="AY180" s="327">
        <f t="shared" si="83"/>
        <v>0.3</v>
      </c>
      <c r="AZ180" s="327"/>
      <c r="BA180" s="327"/>
      <c r="BB180" s="157" t="s">
        <v>797</v>
      </c>
      <c r="BC180" s="197"/>
      <c r="BD180" s="174" t="e">
        <f>COUNTIFS('[1]Thành Phố - HĐCN (2)'!J171:$J$1571,'[1]Bảng tổng ODT'!I179,'[1]Thành Phố - HĐCN (2)'!I171:$I$1571,"Đất ở tại đô thị")</f>
        <v>#VALUE!</v>
      </c>
      <c r="BE180" s="93" t="e">
        <f>COUNTIFS('[1]Thành Phố - HĐCN (2)'!J169:J1737,H180,'[1]Thành Phố - HĐCN (2)'!I169:I1737,"Đất ở tại đô thị",'[1]Thành Phố - HĐCN (2)'!M169:M1737,"&gt;"&amp;O180*0.9*1000,'[1]Thành Phố - HĐCN (2)'!M169:M1737,"&lt;"&amp;O180*1.2*1000)</f>
        <v>#VALUE!</v>
      </c>
      <c r="BF180" s="174" t="e">
        <f t="shared" si="68"/>
        <v>#VALUE!</v>
      </c>
      <c r="BG180" s="328">
        <f t="shared" si="67"/>
        <v>1</v>
      </c>
      <c r="BH180" s="329"/>
      <c r="BI180" s="292"/>
      <c r="BJ180" s="292"/>
    </row>
    <row r="181" spans="1:62" ht="27.75" customHeight="1">
      <c r="A181" s="623">
        <f>COUNT($O$12:O181)</f>
        <v>157</v>
      </c>
      <c r="B181" s="125"/>
      <c r="C181" s="125"/>
      <c r="D181" s="125"/>
      <c r="E181" s="275" t="s">
        <v>1014</v>
      </c>
      <c r="F181" s="275" t="s">
        <v>499</v>
      </c>
      <c r="G181" s="275" t="s">
        <v>475</v>
      </c>
      <c r="H181" s="280" t="str">
        <f t="shared" si="76"/>
        <v>Phố Hồ Xuân Hương (từ Tiếp giáp đường Trần Quốc Mạnh đến Tiếp giáp đường Lò Văn Hặc)</v>
      </c>
      <c r="I181" s="79">
        <v>1300</v>
      </c>
      <c r="J181" s="103"/>
      <c r="K181" s="103"/>
      <c r="L181" s="103"/>
      <c r="M181" s="103"/>
      <c r="N181" s="103"/>
      <c r="O181" s="321">
        <f t="shared" si="77"/>
        <v>1600</v>
      </c>
      <c r="P181" s="321"/>
      <c r="Q181" s="321"/>
      <c r="R181" s="321"/>
      <c r="S181" s="321"/>
      <c r="T181" s="321"/>
      <c r="U181" s="322">
        <f t="shared" si="78"/>
        <v>0.23076923076923078</v>
      </c>
      <c r="V181" s="322"/>
      <c r="W181" s="322"/>
      <c r="X181" s="323">
        <v>1.2</v>
      </c>
      <c r="Y181" s="323"/>
      <c r="Z181" s="323"/>
      <c r="AA181" s="323"/>
      <c r="AB181" s="323"/>
      <c r="AC181" s="323"/>
      <c r="AD181" s="324">
        <f t="shared" si="79"/>
        <v>1.23444</v>
      </c>
      <c r="AE181" s="323"/>
      <c r="AF181" s="323"/>
      <c r="AG181" s="78">
        <v>910</v>
      </c>
      <c r="AH181" s="78"/>
      <c r="AI181" s="78"/>
      <c r="AJ181" s="325">
        <f t="shared" si="80"/>
        <v>1100</v>
      </c>
      <c r="AK181" s="331"/>
      <c r="AL181" s="331"/>
      <c r="AM181" s="331"/>
      <c r="AN181" s="331"/>
      <c r="AO181" s="331"/>
      <c r="AP181" s="322">
        <f t="shared" si="81"/>
        <v>0.2087912087912088</v>
      </c>
      <c r="AQ181" s="322"/>
      <c r="AR181" s="322"/>
      <c r="AS181" s="78">
        <v>650</v>
      </c>
      <c r="AT181" s="78"/>
      <c r="AU181" s="78"/>
      <c r="AV181" s="326">
        <f t="shared" si="82"/>
        <v>800</v>
      </c>
      <c r="AW181" s="326"/>
      <c r="AX181" s="326"/>
      <c r="AY181" s="327">
        <f t="shared" si="83"/>
        <v>0.23076923076923078</v>
      </c>
      <c r="AZ181" s="327"/>
      <c r="BA181" s="327"/>
      <c r="BB181" s="157" t="s">
        <v>797</v>
      </c>
      <c r="BC181" s="197"/>
      <c r="BD181" s="174" t="e">
        <f>COUNTIFS('[1]Thành Phố - HĐCN (2)'!J172:$J$1571,'[1]Bảng tổng ODT'!I180,'[1]Thành Phố - HĐCN (2)'!I172:$I$1571,"Đất ở tại đô thị")</f>
        <v>#VALUE!</v>
      </c>
      <c r="BE181" s="93" t="e">
        <f>COUNTIFS('[1]Thành Phố - HĐCN (2)'!J170:J1738,H181,'[1]Thành Phố - HĐCN (2)'!I170:I1738,"Đất ở tại đô thị",'[1]Thành Phố - HĐCN (2)'!M170:M1738,"&gt;"&amp;O181*0.9*1000,'[1]Thành Phố - HĐCN (2)'!M170:M1738,"&lt;"&amp;O181*1.2*1000)</f>
        <v>#VALUE!</v>
      </c>
      <c r="BF181" s="174" t="e">
        <f t="shared" si="68"/>
        <v>#VALUE!</v>
      </c>
      <c r="BG181" s="328">
        <f t="shared" si="67"/>
        <v>1</v>
      </c>
      <c r="BH181" s="329"/>
      <c r="BI181" s="292"/>
      <c r="BJ181" s="292"/>
    </row>
    <row r="182" spans="1:62" ht="27.75" customHeight="1">
      <c r="A182" s="623">
        <f>COUNT($O$12:O182)</f>
        <v>158</v>
      </c>
      <c r="B182" s="140" t="s">
        <v>1015</v>
      </c>
      <c r="C182" s="140" t="s">
        <v>1006</v>
      </c>
      <c r="D182" s="140" t="s">
        <v>498</v>
      </c>
      <c r="E182" s="277" t="s">
        <v>1016</v>
      </c>
      <c r="F182" s="277" t="s">
        <v>498</v>
      </c>
      <c r="G182" s="277" t="s">
        <v>1006</v>
      </c>
      <c r="H182" s="280" t="str">
        <f t="shared" si="76"/>
        <v>Phố Xuân Diệu (từ Tiếp giáp đường Điện Biên Phủ đến Tiếp giáp phố Lê Lai)</v>
      </c>
      <c r="I182" s="79">
        <v>1300</v>
      </c>
      <c r="J182" s="103"/>
      <c r="K182" s="103"/>
      <c r="L182" s="103"/>
      <c r="M182" s="103"/>
      <c r="N182" s="103"/>
      <c r="O182" s="321">
        <f t="shared" si="77"/>
        <v>1600</v>
      </c>
      <c r="P182" s="321"/>
      <c r="Q182" s="321"/>
      <c r="R182" s="321"/>
      <c r="S182" s="321"/>
      <c r="T182" s="321"/>
      <c r="U182" s="322">
        <f t="shared" si="78"/>
        <v>0.23076923076923078</v>
      </c>
      <c r="V182" s="322"/>
      <c r="W182" s="322"/>
      <c r="X182" s="323">
        <v>1.2</v>
      </c>
      <c r="Y182" s="323"/>
      <c r="Z182" s="323"/>
      <c r="AA182" s="323"/>
      <c r="AB182" s="323"/>
      <c r="AC182" s="323"/>
      <c r="AD182" s="324">
        <f t="shared" si="79"/>
        <v>1.23444</v>
      </c>
      <c r="AE182" s="323"/>
      <c r="AF182" s="323"/>
      <c r="AG182" s="78">
        <v>910</v>
      </c>
      <c r="AH182" s="78"/>
      <c r="AI182" s="78"/>
      <c r="AJ182" s="325">
        <f t="shared" si="80"/>
        <v>1100</v>
      </c>
      <c r="AK182" s="331"/>
      <c r="AL182" s="331"/>
      <c r="AM182" s="331"/>
      <c r="AN182" s="331"/>
      <c r="AO182" s="331"/>
      <c r="AP182" s="322">
        <f t="shared" si="81"/>
        <v>0.2087912087912088</v>
      </c>
      <c r="AQ182" s="322"/>
      <c r="AR182" s="322"/>
      <c r="AS182" s="78">
        <v>650</v>
      </c>
      <c r="AT182" s="78"/>
      <c r="AU182" s="78"/>
      <c r="AV182" s="326">
        <f t="shared" si="82"/>
        <v>800</v>
      </c>
      <c r="AW182" s="326"/>
      <c r="AX182" s="326"/>
      <c r="AY182" s="327">
        <f t="shared" si="83"/>
        <v>0.23076923076923078</v>
      </c>
      <c r="AZ182" s="327"/>
      <c r="BA182" s="327"/>
      <c r="BB182" s="157" t="s">
        <v>797</v>
      </c>
      <c r="BC182" s="197"/>
      <c r="BD182" s="174" t="e">
        <f>COUNTIFS('[1]Thành Phố - HĐCN (2)'!J173:$J$1571,'[1]Bảng tổng ODT'!I181,'[1]Thành Phố - HĐCN (2)'!I173:$I$1571,"Đất ở tại đô thị")</f>
        <v>#VALUE!</v>
      </c>
      <c r="BE182" s="93" t="e">
        <f>COUNTIFS('[1]Thành Phố - HĐCN (2)'!J171:J1739,H182,'[1]Thành Phố - HĐCN (2)'!I171:I1739,"Đất ở tại đô thị",'[1]Thành Phố - HĐCN (2)'!M171:M1739,"&gt;"&amp;O182*0.9*1000,'[1]Thành Phố - HĐCN (2)'!M171:M1739,"&lt;"&amp;O182*1.2*1000)</f>
        <v>#VALUE!</v>
      </c>
      <c r="BF182" s="174" t="e">
        <f t="shared" si="68"/>
        <v>#VALUE!</v>
      </c>
      <c r="BG182" s="328">
        <f t="shared" si="67"/>
        <v>1</v>
      </c>
      <c r="BH182" s="329"/>
      <c r="BI182" s="292"/>
      <c r="BJ182" s="292"/>
    </row>
    <row r="183" spans="1:62" ht="27.75" customHeight="1">
      <c r="A183" s="623">
        <f>COUNT($O$12:O183)</f>
        <v>159</v>
      </c>
      <c r="B183" s="125"/>
      <c r="C183" s="125"/>
      <c r="D183" s="125"/>
      <c r="E183" s="277" t="s">
        <v>1017</v>
      </c>
      <c r="F183" s="277" t="s">
        <v>1018</v>
      </c>
      <c r="G183" s="277" t="s">
        <v>499</v>
      </c>
      <c r="H183" s="280" t="str">
        <f t="shared" si="76"/>
        <v>Phố Nam Cao (từ Tiếp giáp phố Đoàn Thị Điểm đến Tiếp giáp đường Trần Quốc Mạnh)</v>
      </c>
      <c r="I183" s="79">
        <v>1300</v>
      </c>
      <c r="J183" s="103"/>
      <c r="K183" s="103"/>
      <c r="L183" s="103"/>
      <c r="M183" s="103"/>
      <c r="N183" s="103"/>
      <c r="O183" s="321">
        <f t="shared" si="77"/>
        <v>1600</v>
      </c>
      <c r="P183" s="321"/>
      <c r="Q183" s="321"/>
      <c r="R183" s="321"/>
      <c r="S183" s="321"/>
      <c r="T183" s="321"/>
      <c r="U183" s="322">
        <f t="shared" si="78"/>
        <v>0.23076923076923078</v>
      </c>
      <c r="V183" s="322"/>
      <c r="W183" s="322"/>
      <c r="X183" s="323">
        <v>1.2</v>
      </c>
      <c r="Y183" s="323"/>
      <c r="Z183" s="323"/>
      <c r="AA183" s="323"/>
      <c r="AB183" s="323"/>
      <c r="AC183" s="323"/>
      <c r="AD183" s="324">
        <f t="shared" si="79"/>
        <v>1.23444</v>
      </c>
      <c r="AE183" s="323"/>
      <c r="AF183" s="323"/>
      <c r="AG183" s="78">
        <v>910</v>
      </c>
      <c r="AH183" s="78"/>
      <c r="AI183" s="78"/>
      <c r="AJ183" s="325">
        <f t="shared" si="80"/>
        <v>1100</v>
      </c>
      <c r="AK183" s="331"/>
      <c r="AL183" s="331"/>
      <c r="AM183" s="331"/>
      <c r="AN183" s="331"/>
      <c r="AO183" s="331"/>
      <c r="AP183" s="322">
        <f t="shared" si="81"/>
        <v>0.2087912087912088</v>
      </c>
      <c r="AQ183" s="322"/>
      <c r="AR183" s="322"/>
      <c r="AS183" s="78">
        <v>650</v>
      </c>
      <c r="AT183" s="78"/>
      <c r="AU183" s="78"/>
      <c r="AV183" s="326">
        <f t="shared" si="82"/>
        <v>800</v>
      </c>
      <c r="AW183" s="326"/>
      <c r="AX183" s="326"/>
      <c r="AY183" s="327">
        <f t="shared" si="83"/>
        <v>0.23076923076923078</v>
      </c>
      <c r="AZ183" s="327"/>
      <c r="BA183" s="327"/>
      <c r="BB183" s="157" t="s">
        <v>797</v>
      </c>
      <c r="BC183" s="197"/>
      <c r="BD183" s="174" t="e">
        <f>COUNTIFS('[1]Thành Phố - HĐCN (2)'!J174:$J$1571,'[1]Bảng tổng ODT'!I182,'[1]Thành Phố - HĐCN (2)'!I174:$I$1571,"Đất ở tại đô thị")</f>
        <v>#VALUE!</v>
      </c>
      <c r="BE183" s="93" t="e">
        <f>COUNTIFS('[1]Thành Phố - HĐCN (2)'!J172:J1740,H183,'[1]Thành Phố - HĐCN (2)'!I172:I1740,"Đất ở tại đô thị",'[1]Thành Phố - HĐCN (2)'!M172:M1740,"&gt;"&amp;O183*0.9*1000,'[1]Thành Phố - HĐCN (2)'!M172:M1740,"&lt;"&amp;O183*1.2*1000)</f>
        <v>#VALUE!</v>
      </c>
      <c r="BF183" s="174" t="e">
        <f t="shared" si="68"/>
        <v>#VALUE!</v>
      </c>
      <c r="BG183" s="328">
        <f t="shared" si="67"/>
        <v>1</v>
      </c>
      <c r="BH183" s="329"/>
      <c r="BI183" s="292"/>
      <c r="BJ183" s="292"/>
    </row>
    <row r="184" spans="1:62" ht="41.65" customHeight="1">
      <c r="A184" s="623">
        <f>COUNT($O$12:O184)</f>
        <v>160</v>
      </c>
      <c r="B184" s="140" t="s">
        <v>1019</v>
      </c>
      <c r="C184" s="140" t="s">
        <v>475</v>
      </c>
      <c r="D184" s="140" t="s">
        <v>1009</v>
      </c>
      <c r="E184" s="275" t="s">
        <v>1020</v>
      </c>
      <c r="F184" s="277" t="s">
        <v>1021</v>
      </c>
      <c r="G184" s="275" t="s">
        <v>498</v>
      </c>
      <c r="H184" s="280" t="str">
        <f t="shared" si="76"/>
        <v>Phố Cao Bá Quát (Đường T1 - 13,5m) (từ Tiếp giáp phố Tản Đà đến Tiếp giáp đường Điện Biên Phủ)</v>
      </c>
      <c r="I184" s="79">
        <v>1500</v>
      </c>
      <c r="J184" s="103"/>
      <c r="K184" s="103"/>
      <c r="L184" s="103"/>
      <c r="M184" s="103"/>
      <c r="N184" s="103"/>
      <c r="O184" s="321">
        <f t="shared" si="77"/>
        <v>1900</v>
      </c>
      <c r="P184" s="321"/>
      <c r="Q184" s="321"/>
      <c r="R184" s="321"/>
      <c r="S184" s="321"/>
      <c r="T184" s="321"/>
      <c r="U184" s="322">
        <f t="shared" si="78"/>
        <v>0.26666666666666666</v>
      </c>
      <c r="V184" s="322"/>
      <c r="W184" s="322"/>
      <c r="X184" s="323">
        <v>1.2</v>
      </c>
      <c r="Y184" s="323"/>
      <c r="Z184" s="323"/>
      <c r="AA184" s="323"/>
      <c r="AB184" s="323"/>
      <c r="AC184" s="323"/>
      <c r="AD184" s="324">
        <f t="shared" si="79"/>
        <v>1.23444</v>
      </c>
      <c r="AE184" s="323"/>
      <c r="AF184" s="323"/>
      <c r="AG184" s="79">
        <v>1100</v>
      </c>
      <c r="AH184" s="78"/>
      <c r="AI184" s="78"/>
      <c r="AJ184" s="325">
        <f t="shared" si="80"/>
        <v>1400</v>
      </c>
      <c r="AK184" s="331"/>
      <c r="AL184" s="331"/>
      <c r="AM184" s="331"/>
      <c r="AN184" s="331"/>
      <c r="AO184" s="331"/>
      <c r="AP184" s="322">
        <f t="shared" si="81"/>
        <v>0.27272727272727271</v>
      </c>
      <c r="AQ184" s="322"/>
      <c r="AR184" s="322"/>
      <c r="AS184" s="78">
        <v>750</v>
      </c>
      <c r="AT184" s="78"/>
      <c r="AU184" s="78"/>
      <c r="AV184" s="326">
        <f t="shared" si="82"/>
        <v>950</v>
      </c>
      <c r="AW184" s="326"/>
      <c r="AX184" s="326"/>
      <c r="AY184" s="327">
        <f t="shared" si="83"/>
        <v>0.26666666666666666</v>
      </c>
      <c r="AZ184" s="327"/>
      <c r="BA184" s="327"/>
      <c r="BB184" s="157" t="s">
        <v>797</v>
      </c>
      <c r="BC184" s="197"/>
      <c r="BD184" s="174" t="e">
        <f>COUNTIFS('[1]Thành Phố - HĐCN (2)'!J175:$J$1571,'[1]Bảng tổng ODT'!I183,'[1]Thành Phố - HĐCN (2)'!I175:$I$1571,"Đất ở tại đô thị")</f>
        <v>#VALUE!</v>
      </c>
      <c r="BE184" s="93" t="e">
        <f>COUNTIFS('[1]Thành Phố - HĐCN (2)'!J173:J1741,H184,'[1]Thành Phố - HĐCN (2)'!I173:I1741,"Đất ở tại đô thị",'[1]Thành Phố - HĐCN (2)'!M173:M1741,"&gt;"&amp;O184*0.9*1000,'[1]Thành Phố - HĐCN (2)'!M173:M1741,"&lt;"&amp;O184*1.2*1000)</f>
        <v>#VALUE!</v>
      </c>
      <c r="BF184" s="174" t="e">
        <f t="shared" si="68"/>
        <v>#VALUE!</v>
      </c>
      <c r="BG184" s="328">
        <f t="shared" si="67"/>
        <v>1</v>
      </c>
      <c r="BH184" s="329"/>
      <c r="BI184" s="292"/>
      <c r="BJ184" s="292"/>
    </row>
    <row r="185" spans="1:62" ht="27.75" customHeight="1">
      <c r="A185" s="623">
        <f>COUNT($O$12:O185)</f>
        <v>161</v>
      </c>
      <c r="B185" s="125"/>
      <c r="C185" s="125"/>
      <c r="D185" s="125"/>
      <c r="E185" s="277" t="s">
        <v>1022</v>
      </c>
      <c r="F185" s="277" t="s">
        <v>1009</v>
      </c>
      <c r="G185" s="277" t="s">
        <v>1023</v>
      </c>
      <c r="H185" s="280" t="str">
        <f t="shared" si="76"/>
        <v>Phố Đoàn Thị Điểm (từ Tiếp giáp phố Hồ Xuân Hương đến Tiếp giáp phố Cao Bá Quát)</v>
      </c>
      <c r="I185" s="79">
        <v>1300</v>
      </c>
      <c r="J185" s="103"/>
      <c r="K185" s="103"/>
      <c r="L185" s="103"/>
      <c r="M185" s="103"/>
      <c r="N185" s="103"/>
      <c r="O185" s="321">
        <f t="shared" si="77"/>
        <v>1600</v>
      </c>
      <c r="P185" s="321"/>
      <c r="Q185" s="321"/>
      <c r="R185" s="321"/>
      <c r="S185" s="321"/>
      <c r="T185" s="321"/>
      <c r="U185" s="322">
        <f t="shared" si="78"/>
        <v>0.23076923076923078</v>
      </c>
      <c r="V185" s="322"/>
      <c r="W185" s="322"/>
      <c r="X185" s="323">
        <v>1.2</v>
      </c>
      <c r="Y185" s="323"/>
      <c r="Z185" s="323"/>
      <c r="AA185" s="323"/>
      <c r="AB185" s="323"/>
      <c r="AC185" s="323"/>
      <c r="AD185" s="324">
        <f t="shared" si="79"/>
        <v>1.23444</v>
      </c>
      <c r="AE185" s="323"/>
      <c r="AF185" s="323"/>
      <c r="AG185" s="78">
        <v>910</v>
      </c>
      <c r="AH185" s="78"/>
      <c r="AI185" s="78"/>
      <c r="AJ185" s="325">
        <f t="shared" si="80"/>
        <v>1100</v>
      </c>
      <c r="AK185" s="331"/>
      <c r="AL185" s="331"/>
      <c r="AM185" s="331"/>
      <c r="AN185" s="331"/>
      <c r="AO185" s="331"/>
      <c r="AP185" s="322">
        <f t="shared" si="81"/>
        <v>0.2087912087912088</v>
      </c>
      <c r="AQ185" s="322"/>
      <c r="AR185" s="322"/>
      <c r="AS185" s="78">
        <v>650</v>
      </c>
      <c r="AT185" s="78"/>
      <c r="AU185" s="78"/>
      <c r="AV185" s="326">
        <f t="shared" si="82"/>
        <v>800</v>
      </c>
      <c r="AW185" s="326"/>
      <c r="AX185" s="326"/>
      <c r="AY185" s="327">
        <f t="shared" si="83"/>
        <v>0.23076923076923078</v>
      </c>
      <c r="AZ185" s="327"/>
      <c r="BA185" s="327"/>
      <c r="BB185" s="157" t="s">
        <v>797</v>
      </c>
      <c r="BC185" s="197"/>
      <c r="BD185" s="174" t="e">
        <f>COUNTIFS('[1]Thành Phố - HĐCN (2)'!J176:$J$1571,'[1]Bảng tổng ODT'!I184,'[1]Thành Phố - HĐCN (2)'!I176:$I$1571,"Đất ở tại đô thị")</f>
        <v>#VALUE!</v>
      </c>
      <c r="BE185" s="93" t="e">
        <f>COUNTIFS('[1]Thành Phố - HĐCN (2)'!J174:J1742,H185,'[1]Thành Phố - HĐCN (2)'!I174:I1742,"Đất ở tại đô thị",'[1]Thành Phố - HĐCN (2)'!M174:M1742,"&gt;"&amp;O185*0.9*1000,'[1]Thành Phố - HĐCN (2)'!M174:M1742,"&lt;"&amp;O185*1.2*1000)</f>
        <v>#VALUE!</v>
      </c>
      <c r="BF185" s="174" t="e">
        <f t="shared" si="68"/>
        <v>#VALUE!</v>
      </c>
      <c r="BG185" s="328">
        <f t="shared" si="67"/>
        <v>1</v>
      </c>
      <c r="BH185" s="329"/>
      <c r="BI185" s="292"/>
      <c r="BJ185" s="292"/>
    </row>
    <row r="186" spans="1:62" ht="27.75" customHeight="1">
      <c r="A186" s="623">
        <f>COUNT($O$12:O186)</f>
        <v>162</v>
      </c>
      <c r="B186" s="125"/>
      <c r="C186" s="125"/>
      <c r="D186" s="125"/>
      <c r="E186" s="277" t="s">
        <v>1024</v>
      </c>
      <c r="F186" s="197" t="s">
        <v>475</v>
      </c>
      <c r="G186" s="197" t="s">
        <v>1009</v>
      </c>
      <c r="H186" s="280" t="str">
        <f t="shared" si="76"/>
        <v>Phố Tản Đà (từ Tiếp giáp đường Lò Văn Hặc đến Tiếp giáp phố Hồ Xuân Hương)</v>
      </c>
      <c r="I186" s="79">
        <v>1100</v>
      </c>
      <c r="J186" s="103"/>
      <c r="K186" s="103"/>
      <c r="L186" s="103"/>
      <c r="M186" s="103"/>
      <c r="N186" s="103"/>
      <c r="O186" s="321">
        <f t="shared" si="77"/>
        <v>1300</v>
      </c>
      <c r="P186" s="321"/>
      <c r="Q186" s="321"/>
      <c r="R186" s="321"/>
      <c r="S186" s="321"/>
      <c r="T186" s="321"/>
      <c r="U186" s="322">
        <f t="shared" si="78"/>
        <v>0.18181818181818182</v>
      </c>
      <c r="V186" s="322"/>
      <c r="W186" s="322"/>
      <c r="X186" s="323">
        <v>1.1499999999999999</v>
      </c>
      <c r="Y186" s="323"/>
      <c r="Z186" s="323"/>
      <c r="AA186" s="323"/>
      <c r="AB186" s="323"/>
      <c r="AC186" s="323"/>
      <c r="AD186" s="324">
        <f t="shared" si="79"/>
        <v>1.1830049999999999</v>
      </c>
      <c r="AE186" s="323"/>
      <c r="AF186" s="323"/>
      <c r="AG186" s="78">
        <v>770</v>
      </c>
      <c r="AH186" s="78"/>
      <c r="AI186" s="78"/>
      <c r="AJ186" s="325">
        <f>ROUND(AG186/I186*O186,-1)</f>
        <v>910</v>
      </c>
      <c r="AK186" s="331"/>
      <c r="AL186" s="331"/>
      <c r="AM186" s="331"/>
      <c r="AN186" s="331"/>
      <c r="AO186" s="331"/>
      <c r="AP186" s="322">
        <f t="shared" si="81"/>
        <v>0.18181818181818182</v>
      </c>
      <c r="AQ186" s="322"/>
      <c r="AR186" s="322"/>
      <c r="AS186" s="78">
        <v>550</v>
      </c>
      <c r="AT186" s="78"/>
      <c r="AU186" s="78"/>
      <c r="AV186" s="326">
        <f t="shared" si="82"/>
        <v>650</v>
      </c>
      <c r="AW186" s="326"/>
      <c r="AX186" s="326"/>
      <c r="AY186" s="327">
        <f t="shared" si="83"/>
        <v>0.18181818181818182</v>
      </c>
      <c r="AZ186" s="327"/>
      <c r="BA186" s="327"/>
      <c r="BB186" s="157" t="s">
        <v>797</v>
      </c>
      <c r="BC186" s="197"/>
      <c r="BD186" s="174" t="e">
        <f>COUNTIFS('[1]Thành Phố - HĐCN (2)'!J177:$J$1571,'[1]Bảng tổng ODT'!I185,'[1]Thành Phố - HĐCN (2)'!I177:$I$1571,"Đất ở tại đô thị")</f>
        <v>#VALUE!</v>
      </c>
      <c r="BE186" s="93" t="e">
        <f>COUNTIFS('[1]Thành Phố - HĐCN (2)'!J175:J1743,H186,'[1]Thành Phố - HĐCN (2)'!I175:I1743,"Đất ở tại đô thị",'[1]Thành Phố - HĐCN (2)'!M175:M1743,"&gt;"&amp;O186*0.9*1000,'[1]Thành Phố - HĐCN (2)'!M175:M1743,"&lt;"&amp;O186*1.2*1000)</f>
        <v>#VALUE!</v>
      </c>
      <c r="BF186" s="174" t="e">
        <f t="shared" si="68"/>
        <v>#VALUE!</v>
      </c>
      <c r="BG186" s="328">
        <f t="shared" si="67"/>
        <v>1</v>
      </c>
      <c r="BH186" s="329"/>
      <c r="BI186" s="292"/>
      <c r="BJ186" s="292"/>
    </row>
    <row r="187" spans="1:62" ht="27.75" customHeight="1">
      <c r="A187" s="623">
        <f>COUNT($O$12:O187)</f>
        <v>163</v>
      </c>
      <c r="B187" s="125"/>
      <c r="C187" s="125"/>
      <c r="D187" s="125"/>
      <c r="E187" s="275" t="s">
        <v>477</v>
      </c>
      <c r="F187" s="275" t="s">
        <v>1025</v>
      </c>
      <c r="G187" s="275" t="s">
        <v>1009</v>
      </c>
      <c r="H187" s="280" t="str">
        <f t="shared" si="76"/>
        <v>Đường Trần Quốc Mạnh (từ Tiếp giáp đường Đại lộ Lê Lợi đến Tiếp giáp phố Hồ Xuân Hương)</v>
      </c>
      <c r="I187" s="79">
        <v>2000</v>
      </c>
      <c r="J187" s="103"/>
      <c r="K187" s="103"/>
      <c r="L187" s="103"/>
      <c r="M187" s="103"/>
      <c r="N187" s="103"/>
      <c r="O187" s="321">
        <f t="shared" si="77"/>
        <v>2600</v>
      </c>
      <c r="P187" s="321"/>
      <c r="Q187" s="321"/>
      <c r="R187" s="321"/>
      <c r="S187" s="321"/>
      <c r="T187" s="321"/>
      <c r="U187" s="322">
        <f t="shared" si="78"/>
        <v>0.3</v>
      </c>
      <c r="V187" s="322"/>
      <c r="W187" s="322"/>
      <c r="X187" s="323">
        <v>1.25</v>
      </c>
      <c r="Y187" s="323"/>
      <c r="Z187" s="323"/>
      <c r="AA187" s="323"/>
      <c r="AB187" s="323"/>
      <c r="AC187" s="323"/>
      <c r="AD187" s="324">
        <f t="shared" si="79"/>
        <v>1.2858749999999999</v>
      </c>
      <c r="AE187" s="323"/>
      <c r="AF187" s="323"/>
      <c r="AG187" s="79">
        <v>1400</v>
      </c>
      <c r="AH187" s="78"/>
      <c r="AI187" s="78"/>
      <c r="AJ187" s="325">
        <f>ROUND(AG187/I187*O187,-2)</f>
        <v>1800</v>
      </c>
      <c r="AK187" s="331"/>
      <c r="AL187" s="331"/>
      <c r="AM187" s="331"/>
      <c r="AN187" s="331"/>
      <c r="AO187" s="331"/>
      <c r="AP187" s="322">
        <f t="shared" si="81"/>
        <v>0.2857142857142857</v>
      </c>
      <c r="AQ187" s="322"/>
      <c r="AR187" s="322"/>
      <c r="AS187" s="79">
        <v>1000</v>
      </c>
      <c r="AT187" s="78"/>
      <c r="AU187" s="78"/>
      <c r="AV187" s="326">
        <f t="shared" si="82"/>
        <v>1300</v>
      </c>
      <c r="AW187" s="326"/>
      <c r="AX187" s="326"/>
      <c r="AY187" s="327">
        <f t="shared" si="83"/>
        <v>0.3</v>
      </c>
      <c r="AZ187" s="327"/>
      <c r="BA187" s="327"/>
      <c r="BB187" s="157" t="s">
        <v>797</v>
      </c>
      <c r="BC187" s="197"/>
      <c r="BD187" s="174" t="e">
        <f>COUNTIFS('[1]Thành Phố - HĐCN (2)'!J178:$J$1571,'[1]Bảng tổng ODT'!I186,'[1]Thành Phố - HĐCN (2)'!I178:$I$1571,"Đất ở tại đô thị")</f>
        <v>#VALUE!</v>
      </c>
      <c r="BE187" s="93" t="e">
        <f>COUNTIFS('[1]Thành Phố - HĐCN (2)'!J176:J1744,H187,'[1]Thành Phố - HĐCN (2)'!I176:I1744,"Đất ở tại đô thị",'[1]Thành Phố - HĐCN (2)'!M176:M1744,"&gt;"&amp;O187*0.9*1000,'[1]Thành Phố - HĐCN (2)'!M176:M1744,"&lt;"&amp;O187*1.2*1000)</f>
        <v>#VALUE!</v>
      </c>
      <c r="BF187" s="174" t="e">
        <f t="shared" si="68"/>
        <v>#VALUE!</v>
      </c>
      <c r="BG187" s="328">
        <f t="shared" si="67"/>
        <v>1</v>
      </c>
      <c r="BH187" s="329"/>
      <c r="BI187" s="292"/>
      <c r="BJ187" s="292"/>
    </row>
    <row r="188" spans="1:62" ht="27.75" customHeight="1">
      <c r="A188" s="623">
        <f>COUNT($O$12:O188)</f>
        <v>164</v>
      </c>
      <c r="B188" s="125"/>
      <c r="C188" s="125"/>
      <c r="D188" s="125"/>
      <c r="E188" s="275" t="s">
        <v>477</v>
      </c>
      <c r="F188" s="275" t="s">
        <v>1009</v>
      </c>
      <c r="G188" s="275" t="s">
        <v>475</v>
      </c>
      <c r="H188" s="280" t="str">
        <f t="shared" si="76"/>
        <v>Đường Trần Quốc Mạnh (từ Tiếp giáp phố Hồ Xuân Hương đến Tiếp giáp đường Lò Văn Hặc)</v>
      </c>
      <c r="I188" s="79">
        <v>1600</v>
      </c>
      <c r="J188" s="103"/>
      <c r="K188" s="103"/>
      <c r="L188" s="103"/>
      <c r="M188" s="103"/>
      <c r="N188" s="103"/>
      <c r="O188" s="321">
        <f t="shared" si="77"/>
        <v>2000</v>
      </c>
      <c r="P188" s="321"/>
      <c r="Q188" s="321"/>
      <c r="R188" s="321"/>
      <c r="S188" s="321"/>
      <c r="T188" s="321"/>
      <c r="U188" s="322">
        <f t="shared" si="78"/>
        <v>0.25</v>
      </c>
      <c r="V188" s="322"/>
      <c r="W188" s="322"/>
      <c r="X188" s="323">
        <v>1.2</v>
      </c>
      <c r="Y188" s="323"/>
      <c r="Z188" s="323"/>
      <c r="AA188" s="323"/>
      <c r="AB188" s="323"/>
      <c r="AC188" s="323"/>
      <c r="AD188" s="324">
        <f t="shared" si="79"/>
        <v>1.23444</v>
      </c>
      <c r="AE188" s="323"/>
      <c r="AF188" s="323"/>
      <c r="AG188" s="79">
        <v>1100</v>
      </c>
      <c r="AH188" s="78"/>
      <c r="AI188" s="78"/>
      <c r="AJ188" s="325">
        <f>ROUND(AG188/I188*O188,-2)</f>
        <v>1400</v>
      </c>
      <c r="AK188" s="331"/>
      <c r="AL188" s="331"/>
      <c r="AM188" s="331"/>
      <c r="AN188" s="331"/>
      <c r="AO188" s="331"/>
      <c r="AP188" s="322">
        <f t="shared" si="81"/>
        <v>0.27272727272727271</v>
      </c>
      <c r="AQ188" s="322"/>
      <c r="AR188" s="322"/>
      <c r="AS188" s="78">
        <v>800</v>
      </c>
      <c r="AT188" s="78"/>
      <c r="AU188" s="78"/>
      <c r="AV188" s="326">
        <f t="shared" si="82"/>
        <v>1000</v>
      </c>
      <c r="AW188" s="326"/>
      <c r="AX188" s="326"/>
      <c r="AY188" s="327">
        <f t="shared" si="83"/>
        <v>0.25</v>
      </c>
      <c r="AZ188" s="327"/>
      <c r="BA188" s="327"/>
      <c r="BB188" s="157" t="s">
        <v>797</v>
      </c>
      <c r="BC188" s="197"/>
      <c r="BD188" s="174" t="e">
        <f>COUNTIFS('[1]Thành Phố - HĐCN (2)'!J179:$J$1571,'[1]Bảng tổng ODT'!I187,'[1]Thành Phố - HĐCN (2)'!I179:$I$1571,"Đất ở tại đô thị")</f>
        <v>#VALUE!</v>
      </c>
      <c r="BE188" s="93" t="e">
        <f>COUNTIFS('[1]Thành Phố - HĐCN (2)'!J177:J1745,H188,'[1]Thành Phố - HĐCN (2)'!I177:I1745,"Đất ở tại đô thị",'[1]Thành Phố - HĐCN (2)'!M177:M1745,"&gt;"&amp;O188*0.9*1000,'[1]Thành Phố - HĐCN (2)'!M177:M1745,"&lt;"&amp;O188*1.2*1000)</f>
        <v>#VALUE!</v>
      </c>
      <c r="BF188" s="174" t="e">
        <f t="shared" si="68"/>
        <v>#VALUE!</v>
      </c>
      <c r="BG188" s="328">
        <f t="shared" si="67"/>
        <v>1</v>
      </c>
      <c r="BH188" s="329"/>
      <c r="BI188" s="292"/>
      <c r="BJ188" s="292"/>
    </row>
    <row r="189" spans="1:62" ht="55.5" customHeight="1">
      <c r="A189" s="623">
        <f>COUNT($O$12:O189)</f>
        <v>165</v>
      </c>
      <c r="B189" s="275" t="s">
        <v>541</v>
      </c>
      <c r="C189" s="275" t="s">
        <v>498</v>
      </c>
      <c r="D189" s="277" t="s">
        <v>1026</v>
      </c>
      <c r="E189" s="333" t="s">
        <v>541</v>
      </c>
      <c r="F189" s="333" t="s">
        <v>498</v>
      </c>
      <c r="G189" s="338" t="s">
        <v>1021</v>
      </c>
      <c r="H189" s="330" t="str">
        <f t="shared" si="76"/>
        <v>Đường Lò Văn Hặc (từ Tiếp giáp đường Điện Biên Phủ đến Tiếp giáp phố Tản Đà)</v>
      </c>
      <c r="I189" s="79">
        <v>1600</v>
      </c>
      <c r="J189" s="103"/>
      <c r="K189" s="103"/>
      <c r="L189" s="103"/>
      <c r="M189" s="103"/>
      <c r="N189" s="103"/>
      <c r="O189" s="321">
        <f t="shared" si="77"/>
        <v>2000</v>
      </c>
      <c r="P189" s="321"/>
      <c r="Q189" s="321"/>
      <c r="R189" s="321"/>
      <c r="S189" s="321"/>
      <c r="T189" s="321"/>
      <c r="U189" s="322">
        <f t="shared" si="78"/>
        <v>0.25</v>
      </c>
      <c r="V189" s="322"/>
      <c r="W189" s="322"/>
      <c r="X189" s="323">
        <v>1.2</v>
      </c>
      <c r="Y189" s="323"/>
      <c r="Z189" s="323"/>
      <c r="AA189" s="323"/>
      <c r="AB189" s="323"/>
      <c r="AC189" s="323"/>
      <c r="AD189" s="324">
        <f t="shared" si="79"/>
        <v>1.23444</v>
      </c>
      <c r="AE189" s="323"/>
      <c r="AF189" s="323"/>
      <c r="AG189" s="79">
        <v>1100</v>
      </c>
      <c r="AH189" s="78"/>
      <c r="AI189" s="78"/>
      <c r="AJ189" s="325">
        <f>ROUND(AG189/I189*O189,-2)</f>
        <v>1400</v>
      </c>
      <c r="AK189" s="331"/>
      <c r="AL189" s="331"/>
      <c r="AM189" s="331"/>
      <c r="AN189" s="331"/>
      <c r="AO189" s="331"/>
      <c r="AP189" s="322">
        <f t="shared" si="81"/>
        <v>0.27272727272727271</v>
      </c>
      <c r="AQ189" s="322"/>
      <c r="AR189" s="322"/>
      <c r="AS189" s="78">
        <v>800</v>
      </c>
      <c r="AT189" s="78"/>
      <c r="AU189" s="78"/>
      <c r="AV189" s="326">
        <f t="shared" si="82"/>
        <v>1000</v>
      </c>
      <c r="AW189" s="326"/>
      <c r="AX189" s="326"/>
      <c r="AY189" s="327">
        <f t="shared" si="83"/>
        <v>0.25</v>
      </c>
      <c r="AZ189" s="327"/>
      <c r="BA189" s="327"/>
      <c r="BB189" s="157" t="s">
        <v>797</v>
      </c>
      <c r="BC189" s="197"/>
      <c r="BD189" s="174" t="e">
        <f>COUNTIFS('[1]Thành Phố - HĐCN (2)'!J180:$J$1571,'[1]Bảng tổng ODT'!I188,'[1]Thành Phố - HĐCN (2)'!I180:$I$1571,"Đất ở tại đô thị")</f>
        <v>#VALUE!</v>
      </c>
      <c r="BE189" s="93" t="e">
        <f>COUNTIFS('[1]Thành Phố - HĐCN (2)'!J178:J1746,H189,'[1]Thành Phố - HĐCN (2)'!I178:I1746,"Đất ở tại đô thị",'[1]Thành Phố - HĐCN (2)'!M178:M1746,"&gt;"&amp;O189*0.9*1000,'[1]Thành Phố - HĐCN (2)'!M178:M1746,"&lt;"&amp;O189*1.2*1000)</f>
        <v>#VALUE!</v>
      </c>
      <c r="BF189" s="174" t="e">
        <f t="shared" si="68"/>
        <v>#VALUE!</v>
      </c>
      <c r="BG189" s="328">
        <f t="shared" si="67"/>
        <v>1</v>
      </c>
      <c r="BH189" s="329"/>
      <c r="BI189" s="292"/>
      <c r="BJ189" s="292"/>
    </row>
    <row r="190" spans="1:62" ht="24" customHeight="1">
      <c r="A190" s="623"/>
      <c r="B190" s="137"/>
      <c r="C190" s="137"/>
      <c r="D190" s="137"/>
      <c r="E190" s="347" t="s">
        <v>1027</v>
      </c>
      <c r="F190" s="315"/>
      <c r="G190" s="315"/>
      <c r="H190" s="241"/>
      <c r="I190" s="103"/>
      <c r="J190" s="103"/>
      <c r="K190" s="103"/>
      <c r="L190" s="103"/>
      <c r="M190" s="103"/>
      <c r="N190" s="103"/>
      <c r="O190" s="321"/>
      <c r="P190" s="335"/>
      <c r="Q190" s="335"/>
      <c r="R190" s="335"/>
      <c r="S190" s="335"/>
      <c r="T190" s="335"/>
      <c r="U190" s="323"/>
      <c r="V190" s="323"/>
      <c r="W190" s="323"/>
      <c r="X190" s="323"/>
      <c r="Y190" s="323"/>
      <c r="Z190" s="323"/>
      <c r="AA190" s="323"/>
      <c r="AB190" s="323"/>
      <c r="AC190" s="323"/>
      <c r="AD190" s="323"/>
      <c r="AE190" s="323"/>
      <c r="AF190" s="323"/>
      <c r="AG190" s="78"/>
      <c r="AH190" s="78"/>
      <c r="AI190" s="78"/>
      <c r="AJ190" s="79"/>
      <c r="AK190" s="79"/>
      <c r="AL190" s="79"/>
      <c r="AM190" s="79"/>
      <c r="AN190" s="79"/>
      <c r="AO190" s="79"/>
      <c r="AP190" s="323"/>
      <c r="AQ190" s="323"/>
      <c r="AR190" s="323"/>
      <c r="AS190" s="78"/>
      <c r="AT190" s="78"/>
      <c r="AU190" s="78"/>
      <c r="AV190" s="174"/>
      <c r="AW190" s="174"/>
      <c r="AX190" s="174"/>
      <c r="AY190" s="336"/>
      <c r="AZ190" s="336"/>
      <c r="BA190" s="336"/>
      <c r="BB190" s="157"/>
      <c r="BC190" s="197"/>
      <c r="BD190" s="174"/>
      <c r="BE190" s="93"/>
      <c r="BF190" s="174"/>
      <c r="BG190" s="328">
        <f t="shared" si="67"/>
        <v>0</v>
      </c>
      <c r="BH190" s="329" t="e">
        <f>O190-#REF!</f>
        <v>#REF!</v>
      </c>
      <c r="BI190" s="292"/>
      <c r="BJ190" s="292"/>
    </row>
    <row r="191" spans="1:62" ht="27.75" customHeight="1">
      <c r="A191" s="623">
        <f>COUNT($O$12:O191)</f>
        <v>166</v>
      </c>
      <c r="B191" s="275"/>
      <c r="C191" s="275"/>
      <c r="D191" s="277"/>
      <c r="E191" s="275" t="s">
        <v>1028</v>
      </c>
      <c r="F191" s="275" t="s">
        <v>807</v>
      </c>
      <c r="G191" s="277" t="s">
        <v>1029</v>
      </c>
      <c r="H191" s="280" t="str">
        <f>E191&amp;" (từ "&amp;F191&amp;" đến "&amp;G191&amp;")"</f>
        <v>Đường vào nhà máy chè Tam Đường (từ Tiếp giáp đường Lê Duẩn đến Tiếp giáp cổng nhà máy chè)</v>
      </c>
      <c r="I191" s="78">
        <v>600</v>
      </c>
      <c r="J191" s="78">
        <v>420</v>
      </c>
      <c r="K191" s="78">
        <v>290</v>
      </c>
      <c r="L191" s="78"/>
      <c r="M191" s="78"/>
      <c r="N191" s="78"/>
      <c r="O191" s="321">
        <f>ROUND(I191*AD191,-2)</f>
        <v>700</v>
      </c>
      <c r="P191" s="321">
        <f t="shared" ref="P191:Q193" si="84">ROUND(J191*AE191,-1)</f>
        <v>450</v>
      </c>
      <c r="Q191" s="321">
        <f t="shared" si="84"/>
        <v>310</v>
      </c>
      <c r="R191" s="321"/>
      <c r="S191" s="321"/>
      <c r="T191" s="321"/>
      <c r="U191" s="322">
        <f t="shared" ref="U191:W193" si="85">(O191-I191)/I191</f>
        <v>0.16666666666666666</v>
      </c>
      <c r="V191" s="322">
        <f t="shared" si="85"/>
        <v>7.1428571428571425E-2</v>
      </c>
      <c r="W191" s="322">
        <f t="shared" si="85"/>
        <v>6.8965517241379309E-2</v>
      </c>
      <c r="X191" s="323">
        <v>1.1499999999999999</v>
      </c>
      <c r="Y191" s="323">
        <v>1.05</v>
      </c>
      <c r="Z191" s="323">
        <v>1.05</v>
      </c>
      <c r="AA191" s="323"/>
      <c r="AB191" s="323"/>
      <c r="AC191" s="323"/>
      <c r="AD191" s="324">
        <f t="shared" ref="AD191:AF193" si="86">X191*(1+2.87%)</f>
        <v>1.1830049999999999</v>
      </c>
      <c r="AE191" s="323">
        <f t="shared" si="86"/>
        <v>1.0801350000000001</v>
      </c>
      <c r="AF191" s="323">
        <f t="shared" si="86"/>
        <v>1.0801350000000001</v>
      </c>
      <c r="AG191" s="78">
        <v>420</v>
      </c>
      <c r="AH191" s="78">
        <v>290</v>
      </c>
      <c r="AI191" s="78">
        <v>200</v>
      </c>
      <c r="AJ191" s="325">
        <f t="shared" ref="AJ191:AL193" si="87">ROUND(AG191/I191*O191,-1)</f>
        <v>490</v>
      </c>
      <c r="AK191" s="321">
        <f t="shared" si="87"/>
        <v>310</v>
      </c>
      <c r="AL191" s="325">
        <f t="shared" si="87"/>
        <v>210</v>
      </c>
      <c r="AM191" s="325"/>
      <c r="AN191" s="325"/>
      <c r="AO191" s="325"/>
      <c r="AP191" s="322">
        <f t="shared" ref="AP191:AR193" si="88">(AJ191-AG191)/AG191</f>
        <v>0.16666666666666666</v>
      </c>
      <c r="AQ191" s="322">
        <f t="shared" si="88"/>
        <v>6.8965517241379309E-2</v>
      </c>
      <c r="AR191" s="322">
        <f t="shared" si="88"/>
        <v>0.05</v>
      </c>
      <c r="AS191" s="78">
        <v>300</v>
      </c>
      <c r="AT191" s="78">
        <v>210</v>
      </c>
      <c r="AU191" s="78">
        <v>150</v>
      </c>
      <c r="AV191" s="326">
        <f t="shared" ref="AV191:AX193" si="89">ROUND(AS191/I191*O191,-1)</f>
        <v>350</v>
      </c>
      <c r="AW191" s="326">
        <f t="shared" si="89"/>
        <v>230</v>
      </c>
      <c r="AX191" s="326">
        <f t="shared" si="89"/>
        <v>160</v>
      </c>
      <c r="AY191" s="327">
        <f t="shared" ref="AY191:BA193" si="90">(AV191-AS191)/AS191</f>
        <v>0.16666666666666666</v>
      </c>
      <c r="AZ191" s="327">
        <f t="shared" si="90"/>
        <v>9.5238095238095233E-2</v>
      </c>
      <c r="BA191" s="327">
        <f t="shared" si="90"/>
        <v>6.6666666666666666E-2</v>
      </c>
      <c r="BB191" s="157" t="s">
        <v>797</v>
      </c>
      <c r="BC191" s="197"/>
      <c r="BD191" s="174" t="e">
        <f>COUNTIFS('[1]Thành Phố - HĐCN (2)'!J182:$J$1571,'[1]Bảng tổng ODT'!I190,'[1]Thành Phố - HĐCN (2)'!I182:$I$1571,"Đất ở tại đô thị")</f>
        <v>#VALUE!</v>
      </c>
      <c r="BE191" s="93" t="e">
        <f>COUNTIFS('[1]Thành Phố - HĐCN (2)'!J180:J1748,H191,'[1]Thành Phố - HĐCN (2)'!I180:I1748,"Đất ở tại đô thị",'[1]Thành Phố - HĐCN (2)'!M180:M1748,"&gt;"&amp;O191*0.9*1000,'[1]Thành Phố - HĐCN (2)'!M180:M1748,"&lt;"&amp;O191*1.2*1000)</f>
        <v>#VALUE!</v>
      </c>
      <c r="BF191" s="174" t="e">
        <f t="shared" si="68"/>
        <v>#VALUE!</v>
      </c>
      <c r="BG191" s="328">
        <f t="shared" si="67"/>
        <v>3</v>
      </c>
      <c r="BH191" s="329"/>
      <c r="BI191" s="292"/>
      <c r="BJ191" s="292"/>
    </row>
    <row r="192" spans="1:62" ht="47.25">
      <c r="A192" s="623">
        <f>COUNT($O$12:O192)</f>
        <v>167</v>
      </c>
      <c r="B192" s="275"/>
      <c r="C192" s="275"/>
      <c r="D192" s="275"/>
      <c r="E192" s="275" t="s">
        <v>1030</v>
      </c>
      <c r="F192" s="275" t="s">
        <v>488</v>
      </c>
      <c r="G192" s="275" t="s">
        <v>1031</v>
      </c>
      <c r="H192" s="280" t="str">
        <f>E192&amp;" (từ "&amp;F192&amp;" đến "&amp;G192&amp;")"</f>
        <v>Ngõ 076 (Đường lên đền Lê Lợi), đường Trần Hưng Đạo (từ Tiếp giáp đường Trần Hưng Đạo đến Hết địa phận nhà ông Bùi Đức Thiện)</v>
      </c>
      <c r="I192" s="78">
        <v>600</v>
      </c>
      <c r="J192" s="78">
        <v>420</v>
      </c>
      <c r="K192" s="78">
        <v>350</v>
      </c>
      <c r="L192" s="78"/>
      <c r="M192" s="78"/>
      <c r="N192" s="78"/>
      <c r="O192" s="321">
        <f>ROUND(I192*AD192,-2)</f>
        <v>700</v>
      </c>
      <c r="P192" s="321">
        <f t="shared" si="84"/>
        <v>450</v>
      </c>
      <c r="Q192" s="321">
        <f t="shared" si="84"/>
        <v>380</v>
      </c>
      <c r="R192" s="321"/>
      <c r="S192" s="321"/>
      <c r="T192" s="321"/>
      <c r="U192" s="322">
        <f t="shared" si="85"/>
        <v>0.16666666666666666</v>
      </c>
      <c r="V192" s="322">
        <f t="shared" si="85"/>
        <v>7.1428571428571425E-2</v>
      </c>
      <c r="W192" s="322">
        <f t="shared" si="85"/>
        <v>8.5714285714285715E-2</v>
      </c>
      <c r="X192" s="323">
        <v>1.1499999999999999</v>
      </c>
      <c r="Y192" s="323">
        <v>1.05</v>
      </c>
      <c r="Z192" s="323">
        <v>1.05</v>
      </c>
      <c r="AA192" s="323"/>
      <c r="AB192" s="323"/>
      <c r="AC192" s="323"/>
      <c r="AD192" s="324">
        <f t="shared" si="86"/>
        <v>1.1830049999999999</v>
      </c>
      <c r="AE192" s="323">
        <f t="shared" si="86"/>
        <v>1.0801350000000001</v>
      </c>
      <c r="AF192" s="323">
        <f t="shared" si="86"/>
        <v>1.0801350000000001</v>
      </c>
      <c r="AG192" s="78">
        <v>420</v>
      </c>
      <c r="AH192" s="78">
        <v>290</v>
      </c>
      <c r="AI192" s="78">
        <v>250</v>
      </c>
      <c r="AJ192" s="325">
        <f t="shared" si="87"/>
        <v>490</v>
      </c>
      <c r="AK192" s="321">
        <f t="shared" si="87"/>
        <v>310</v>
      </c>
      <c r="AL192" s="325">
        <f t="shared" si="87"/>
        <v>270</v>
      </c>
      <c r="AM192" s="325"/>
      <c r="AN192" s="325"/>
      <c r="AO192" s="325"/>
      <c r="AP192" s="322">
        <f t="shared" si="88"/>
        <v>0.16666666666666666</v>
      </c>
      <c r="AQ192" s="322">
        <f t="shared" si="88"/>
        <v>6.8965517241379309E-2</v>
      </c>
      <c r="AR192" s="322">
        <f t="shared" si="88"/>
        <v>0.08</v>
      </c>
      <c r="AS192" s="78">
        <v>300</v>
      </c>
      <c r="AT192" s="78">
        <v>210</v>
      </c>
      <c r="AU192" s="78">
        <v>180</v>
      </c>
      <c r="AV192" s="326">
        <f t="shared" si="89"/>
        <v>350</v>
      </c>
      <c r="AW192" s="326">
        <f t="shared" si="89"/>
        <v>230</v>
      </c>
      <c r="AX192" s="326">
        <f t="shared" si="89"/>
        <v>200</v>
      </c>
      <c r="AY192" s="327">
        <f t="shared" si="90"/>
        <v>0.16666666666666666</v>
      </c>
      <c r="AZ192" s="327">
        <f t="shared" si="90"/>
        <v>9.5238095238095233E-2</v>
      </c>
      <c r="BA192" s="327">
        <f t="shared" si="90"/>
        <v>0.1111111111111111</v>
      </c>
      <c r="BB192" s="157" t="s">
        <v>797</v>
      </c>
      <c r="BC192" s="197"/>
      <c r="BD192" s="174" t="e">
        <f>COUNTIFS('[1]Thành Phố - HĐCN (2)'!J183:$J$1571,'[1]Bảng tổng ODT'!I191,'[1]Thành Phố - HĐCN (2)'!I183:$I$1571,"Đất ở tại đô thị")</f>
        <v>#VALUE!</v>
      </c>
      <c r="BE192" s="93" t="e">
        <f>COUNTIFS('[1]Thành Phố - HĐCN (2)'!J181:J1749,H192,'[1]Thành Phố - HĐCN (2)'!I181:I1749,"Đất ở tại đô thị",'[1]Thành Phố - HĐCN (2)'!M181:M1749,"&gt;"&amp;O192*0.9*1000,'[1]Thành Phố - HĐCN (2)'!M181:M1749,"&lt;"&amp;O192*1.2*1000)</f>
        <v>#VALUE!</v>
      </c>
      <c r="BF192" s="174" t="e">
        <f t="shared" si="68"/>
        <v>#VALUE!</v>
      </c>
      <c r="BG192" s="328">
        <f t="shared" si="67"/>
        <v>3</v>
      </c>
      <c r="BH192" s="329"/>
      <c r="BI192" s="292"/>
      <c r="BJ192" s="292"/>
    </row>
    <row r="193" spans="1:62" ht="83.25" customHeight="1">
      <c r="A193" s="623">
        <f>COUNT($O$12:O193)</f>
        <v>168</v>
      </c>
      <c r="B193" s="350" t="s">
        <v>478</v>
      </c>
      <c r="C193" s="125"/>
      <c r="D193" s="125"/>
      <c r="E193" s="333" t="s">
        <v>478</v>
      </c>
      <c r="F193" s="333" t="s">
        <v>479</v>
      </c>
      <c r="G193" s="333" t="s">
        <v>480</v>
      </c>
      <c r="H193" s="280" t="str">
        <f>E193&amp;" (từ "&amp;F193&amp;" đến "&amp;G193&amp;")"</f>
        <v>Đường nhánh từ đền Lê Lợi đến bản Thành Lập phường Đoàn Kết (từ Thửa đất số 2, tờ bản đồ địa chính số 19, phường Đoàn Kết của ông Đinh Thế Chuyển đến Giao với ngõ 210, đường Trần Hưng Đạo (hết thửa đất số 3, tờ bản đồ số 11 của ông Trần Văn Ngọ)</v>
      </c>
      <c r="I193" s="78">
        <v>600</v>
      </c>
      <c r="J193" s="78">
        <v>320</v>
      </c>
      <c r="K193" s="78">
        <v>260</v>
      </c>
      <c r="L193" s="78"/>
      <c r="M193" s="78"/>
      <c r="N193" s="78"/>
      <c r="O193" s="321">
        <f>ROUND(I193*AD193,-1)</f>
        <v>710</v>
      </c>
      <c r="P193" s="321">
        <f t="shared" si="84"/>
        <v>350</v>
      </c>
      <c r="Q193" s="321">
        <f t="shared" si="84"/>
        <v>280</v>
      </c>
      <c r="R193" s="321"/>
      <c r="S193" s="321"/>
      <c r="T193" s="321"/>
      <c r="U193" s="322">
        <f t="shared" si="85"/>
        <v>0.18333333333333332</v>
      </c>
      <c r="V193" s="322">
        <f t="shared" si="85"/>
        <v>9.375E-2</v>
      </c>
      <c r="W193" s="322">
        <f t="shared" si="85"/>
        <v>7.6923076923076927E-2</v>
      </c>
      <c r="X193" s="323">
        <v>1.1499999999999999</v>
      </c>
      <c r="Y193" s="323">
        <v>1.05</v>
      </c>
      <c r="Z193" s="323">
        <v>1.05</v>
      </c>
      <c r="AA193" s="323"/>
      <c r="AB193" s="323"/>
      <c r="AC193" s="323"/>
      <c r="AD193" s="324">
        <f t="shared" si="86"/>
        <v>1.1830049999999999</v>
      </c>
      <c r="AE193" s="323">
        <f t="shared" si="86"/>
        <v>1.0801350000000001</v>
      </c>
      <c r="AF193" s="323">
        <f t="shared" si="86"/>
        <v>1.0801350000000001</v>
      </c>
      <c r="AG193" s="78">
        <v>420</v>
      </c>
      <c r="AH193" s="78">
        <v>220</v>
      </c>
      <c r="AI193" s="78">
        <v>180</v>
      </c>
      <c r="AJ193" s="325">
        <f t="shared" si="87"/>
        <v>500</v>
      </c>
      <c r="AK193" s="321">
        <f t="shared" si="87"/>
        <v>240</v>
      </c>
      <c r="AL193" s="325">
        <f t="shared" si="87"/>
        <v>190</v>
      </c>
      <c r="AM193" s="325"/>
      <c r="AN193" s="325"/>
      <c r="AO193" s="325"/>
      <c r="AP193" s="322">
        <f t="shared" si="88"/>
        <v>0.19047619047619047</v>
      </c>
      <c r="AQ193" s="322">
        <f t="shared" si="88"/>
        <v>9.0909090909090912E-2</v>
      </c>
      <c r="AR193" s="322">
        <f t="shared" si="88"/>
        <v>5.5555555555555552E-2</v>
      </c>
      <c r="AS193" s="78">
        <v>300</v>
      </c>
      <c r="AT193" s="78">
        <v>160</v>
      </c>
      <c r="AU193" s="78">
        <v>130</v>
      </c>
      <c r="AV193" s="326">
        <f t="shared" si="89"/>
        <v>360</v>
      </c>
      <c r="AW193" s="326">
        <f t="shared" si="89"/>
        <v>180</v>
      </c>
      <c r="AX193" s="326">
        <f t="shared" si="89"/>
        <v>140</v>
      </c>
      <c r="AY193" s="327">
        <f t="shared" si="90"/>
        <v>0.2</v>
      </c>
      <c r="AZ193" s="327">
        <f t="shared" si="90"/>
        <v>0.125</v>
      </c>
      <c r="BA193" s="327">
        <f t="shared" si="90"/>
        <v>7.6923076923076927E-2</v>
      </c>
      <c r="BB193" s="157" t="s">
        <v>797</v>
      </c>
      <c r="BC193" s="197"/>
      <c r="BD193" s="174" t="e">
        <f>COUNTIFS('[1]Thành Phố - HĐCN (2)'!J184:$J$1571,'[1]Bảng tổng ODT'!I192,'[1]Thành Phố - HĐCN (2)'!I184:$I$1571,"Đất ở tại đô thị")</f>
        <v>#VALUE!</v>
      </c>
      <c r="BE193" s="93" t="e">
        <f>COUNTIFS('[1]Thành Phố - HĐCN (2)'!J182:J1750,H193,'[1]Thành Phố - HĐCN (2)'!I182:I1750,"Đất ở tại đô thị",'[1]Thành Phố - HĐCN (2)'!M182:M1750,"&gt;"&amp;O193*0.9*1000,'[1]Thành Phố - HĐCN (2)'!M182:M1750,"&lt;"&amp;O193*1.2*1000)</f>
        <v>#VALUE!</v>
      </c>
      <c r="BF193" s="174" t="e">
        <f t="shared" si="68"/>
        <v>#VALUE!</v>
      </c>
      <c r="BG193" s="328">
        <f t="shared" si="67"/>
        <v>3</v>
      </c>
      <c r="BH193" s="329"/>
      <c r="BI193" s="292"/>
      <c r="BJ193" s="292"/>
    </row>
    <row r="194" spans="1:62" ht="23.65" customHeight="1">
      <c r="A194" s="623"/>
      <c r="B194" s="137"/>
      <c r="C194" s="137"/>
      <c r="D194" s="137"/>
      <c r="E194" s="276" t="s">
        <v>1032</v>
      </c>
      <c r="F194" s="315"/>
      <c r="G194" s="315"/>
      <c r="H194" s="241"/>
      <c r="I194" s="103"/>
      <c r="J194" s="103"/>
      <c r="K194" s="103"/>
      <c r="L194" s="103"/>
      <c r="M194" s="103"/>
      <c r="N194" s="103"/>
      <c r="O194" s="321"/>
      <c r="P194" s="335"/>
      <c r="Q194" s="335"/>
      <c r="R194" s="335"/>
      <c r="S194" s="335"/>
      <c r="T194" s="335"/>
      <c r="U194" s="323"/>
      <c r="V194" s="323"/>
      <c r="W194" s="323"/>
      <c r="X194" s="323"/>
      <c r="Y194" s="323"/>
      <c r="Z194" s="323"/>
      <c r="AA194" s="323"/>
      <c r="AB194" s="323"/>
      <c r="AC194" s="323"/>
      <c r="AD194" s="323"/>
      <c r="AE194" s="323"/>
      <c r="AF194" s="323"/>
      <c r="AG194" s="78"/>
      <c r="AH194" s="78"/>
      <c r="AI194" s="78"/>
      <c r="AJ194" s="79"/>
      <c r="AK194" s="79"/>
      <c r="AL194" s="79"/>
      <c r="AM194" s="79"/>
      <c r="AN194" s="79"/>
      <c r="AO194" s="79"/>
      <c r="AP194" s="323"/>
      <c r="AQ194" s="323"/>
      <c r="AR194" s="323"/>
      <c r="AS194" s="78"/>
      <c r="AT194" s="78"/>
      <c r="AU194" s="78"/>
      <c r="AV194" s="174"/>
      <c r="AW194" s="174"/>
      <c r="AX194" s="174"/>
      <c r="AY194" s="336"/>
      <c r="AZ194" s="336"/>
      <c r="BA194" s="336"/>
      <c r="BB194" s="157"/>
      <c r="BC194" s="197"/>
      <c r="BD194" s="174"/>
      <c r="BE194" s="93"/>
      <c r="BF194" s="174"/>
      <c r="BG194" s="328">
        <f t="shared" si="67"/>
        <v>0</v>
      </c>
      <c r="BH194" s="329" t="e">
        <f>O194-#REF!</f>
        <v>#REF!</v>
      </c>
      <c r="BI194" s="292"/>
      <c r="BJ194" s="292"/>
    </row>
    <row r="195" spans="1:62" ht="78.75">
      <c r="A195" s="623">
        <f>COUNT($O$12:O195)</f>
        <v>169</v>
      </c>
      <c r="B195" s="277" t="s">
        <v>481</v>
      </c>
      <c r="C195" s="277" t="s">
        <v>482</v>
      </c>
      <c r="D195" s="277" t="s">
        <v>483</v>
      </c>
      <c r="E195" s="1053" t="s">
        <v>484</v>
      </c>
      <c r="F195" s="1054" t="s">
        <v>485</v>
      </c>
      <c r="G195" s="1054" t="s">
        <v>486</v>
      </c>
      <c r="H195" s="280" t="str">
        <f>E195&amp;" (từ "&amp;F195&amp;" đến "&amp;G195&amp;")"</f>
        <v>Đường Trần Thủ độ (từ Tiếp giáp với đường Trần Hưng Đạo (giữa hai số nhà 226 và 228, Tổ dân phố số 10) đến Tiếp giáp với đường Trần Hưng Đạo (giữa hai số nhà 366 và 370, Tổ dân phố số 11))</v>
      </c>
      <c r="I195" s="78">
        <v>720</v>
      </c>
      <c r="J195" s="78">
        <v>380</v>
      </c>
      <c r="K195" s="78">
        <v>260</v>
      </c>
      <c r="L195" s="78"/>
      <c r="M195" s="78"/>
      <c r="N195" s="78"/>
      <c r="O195" s="321">
        <f>ROUND(I195*AD195,-1)</f>
        <v>850</v>
      </c>
      <c r="P195" s="335">
        <f>ROUND(J195*AE195,-1)</f>
        <v>410</v>
      </c>
      <c r="Q195" s="335">
        <f>ROUND(K195*AF195,-1)</f>
        <v>280</v>
      </c>
      <c r="R195" s="335"/>
      <c r="S195" s="335"/>
      <c r="T195" s="335"/>
      <c r="U195" s="323">
        <f>(O195-I195)/I195</f>
        <v>0.18055555555555555</v>
      </c>
      <c r="V195" s="323">
        <f>(P195-J195)/J195</f>
        <v>7.8947368421052627E-2</v>
      </c>
      <c r="W195" s="323">
        <f>(Q195-K195)/K195</f>
        <v>7.6923076923076927E-2</v>
      </c>
      <c r="X195" s="323">
        <v>1.1499999999999999</v>
      </c>
      <c r="Y195" s="323">
        <v>1.05</v>
      </c>
      <c r="Z195" s="323">
        <v>1.05</v>
      </c>
      <c r="AA195" s="323"/>
      <c r="AB195" s="323"/>
      <c r="AC195" s="323"/>
      <c r="AD195" s="324">
        <f t="shared" ref="AD195:AF196" si="91">X195*(1+2.87%)</f>
        <v>1.1830049999999999</v>
      </c>
      <c r="AE195" s="323">
        <f t="shared" si="91"/>
        <v>1.0801350000000001</v>
      </c>
      <c r="AF195" s="323">
        <f t="shared" si="91"/>
        <v>1.0801350000000001</v>
      </c>
      <c r="AG195" s="78">
        <v>500</v>
      </c>
      <c r="AH195" s="78">
        <v>270</v>
      </c>
      <c r="AI195" s="78">
        <v>180</v>
      </c>
      <c r="AJ195" s="325">
        <f>ROUND(AG195/I195*O195,-1)</f>
        <v>590</v>
      </c>
      <c r="AK195" s="321">
        <f>ROUND(AH195/J195*P195,-1)</f>
        <v>290</v>
      </c>
      <c r="AL195" s="325">
        <f>ROUND(AI195/K195*Q195,-1)</f>
        <v>190</v>
      </c>
      <c r="AM195" s="325"/>
      <c r="AN195" s="325"/>
      <c r="AO195" s="325"/>
      <c r="AP195" s="322">
        <f>(AJ195-AG195)/AG195</f>
        <v>0.18</v>
      </c>
      <c r="AQ195" s="322">
        <f>(AK195-AH195)/AH195</f>
        <v>7.407407407407407E-2</v>
      </c>
      <c r="AR195" s="322">
        <f>(AL195-AI195)/AI195</f>
        <v>5.5555555555555552E-2</v>
      </c>
      <c r="AS195" s="78">
        <v>360</v>
      </c>
      <c r="AT195" s="78">
        <v>190</v>
      </c>
      <c r="AU195" s="78">
        <v>130</v>
      </c>
      <c r="AV195" s="326">
        <f>ROUND(AS195/I195*O195,-1)</f>
        <v>430</v>
      </c>
      <c r="AW195" s="326">
        <f>ROUND(AT195/J195*P195,-1)</f>
        <v>210</v>
      </c>
      <c r="AX195" s="326">
        <f>ROUND(AU195/K195*Q195,-1)</f>
        <v>140</v>
      </c>
      <c r="AY195" s="327">
        <f>(AV195-AS195)/AS195</f>
        <v>0.19444444444444445</v>
      </c>
      <c r="AZ195" s="327">
        <f>(AW195-AT195)/AT195</f>
        <v>0.10526315789473684</v>
      </c>
      <c r="BA195" s="327">
        <f>(AX195-AU195)/AU195</f>
        <v>7.6923076923076927E-2</v>
      </c>
      <c r="BB195" s="157" t="s">
        <v>797</v>
      </c>
      <c r="BC195" s="197"/>
      <c r="BD195" s="174" t="e">
        <f>COUNTIFS('[1]Thành Phố - HĐCN (2)'!J186:$J$1571,'[1]Bảng tổng ODT'!I194,'[1]Thành Phố - HĐCN (2)'!I186:$I$1571,"Đất ở tại đô thị")</f>
        <v>#VALUE!</v>
      </c>
      <c r="BE195" s="93" t="e">
        <f>COUNTIFS('[1]Thành Phố - HĐCN (2)'!J184:J1752,H195,'[1]Thành Phố - HĐCN (2)'!I184:I1752,"Đất ở tại đô thị",'[1]Thành Phố - HĐCN (2)'!M184:M1752,"&gt;"&amp;O195*0.9*1000,'[1]Thành Phố - HĐCN (2)'!M184:M1752,"&lt;"&amp;O195*1.2*1000)</f>
        <v>#VALUE!</v>
      </c>
      <c r="BF195" s="174" t="e">
        <f t="shared" si="68"/>
        <v>#VALUE!</v>
      </c>
      <c r="BG195" s="328">
        <f t="shared" si="67"/>
        <v>3</v>
      </c>
      <c r="BH195" s="329"/>
      <c r="BI195" s="292"/>
      <c r="BJ195" s="292"/>
    </row>
    <row r="196" spans="1:62" ht="47.25">
      <c r="A196" s="623">
        <f>COUNT($O$12:O196)</f>
        <v>169</v>
      </c>
      <c r="B196" s="275" t="s">
        <v>487</v>
      </c>
      <c r="C196" s="275" t="s">
        <v>488</v>
      </c>
      <c r="D196" s="275" t="s">
        <v>489</v>
      </c>
      <c r="E196" s="1053"/>
      <c r="F196" s="1055"/>
      <c r="G196" s="1055"/>
      <c r="H196" s="280"/>
      <c r="I196" s="78">
        <v>720</v>
      </c>
      <c r="J196" s="78">
        <v>380</v>
      </c>
      <c r="K196" s="78">
        <v>260</v>
      </c>
      <c r="L196" s="78"/>
      <c r="M196" s="78"/>
      <c r="N196" s="78"/>
      <c r="O196" s="321"/>
      <c r="P196" s="335"/>
      <c r="Q196" s="335"/>
      <c r="R196" s="335"/>
      <c r="S196" s="335"/>
      <c r="T196" s="335"/>
      <c r="U196" s="323"/>
      <c r="V196" s="323"/>
      <c r="W196" s="323"/>
      <c r="X196" s="323">
        <v>1.1499999999999999</v>
      </c>
      <c r="Y196" s="323">
        <v>1.05</v>
      </c>
      <c r="Z196" s="323">
        <v>1.05</v>
      </c>
      <c r="AA196" s="323"/>
      <c r="AB196" s="323"/>
      <c r="AC196" s="323"/>
      <c r="AD196" s="324">
        <f t="shared" si="91"/>
        <v>1.1830049999999999</v>
      </c>
      <c r="AE196" s="323">
        <f t="shared" si="91"/>
        <v>1.0801350000000001</v>
      </c>
      <c r="AF196" s="323">
        <f t="shared" si="91"/>
        <v>1.0801350000000001</v>
      </c>
      <c r="AG196" s="78"/>
      <c r="AH196" s="78"/>
      <c r="AI196" s="78"/>
      <c r="AJ196" s="325"/>
      <c r="AK196" s="321"/>
      <c r="AL196" s="325"/>
      <c r="AM196" s="325"/>
      <c r="AN196" s="325"/>
      <c r="AO196" s="325"/>
      <c r="AP196" s="322"/>
      <c r="AQ196" s="322"/>
      <c r="AR196" s="322"/>
      <c r="AS196" s="78"/>
      <c r="AT196" s="78"/>
      <c r="AU196" s="78"/>
      <c r="AV196" s="326"/>
      <c r="AW196" s="326"/>
      <c r="AX196" s="326"/>
      <c r="AY196" s="327"/>
      <c r="AZ196" s="327"/>
      <c r="BA196" s="327"/>
      <c r="BB196" s="157"/>
      <c r="BC196" s="197"/>
      <c r="BD196" s="174" t="e">
        <f>COUNTIFS('[1]Thành Phố - HĐCN (2)'!J187:$J$1571,'[1]Bảng tổng ODT'!I195,'[1]Thành Phố - HĐCN (2)'!I187:$I$1571,"Đất ở tại đô thị")</f>
        <v>#VALUE!</v>
      </c>
      <c r="BE196" s="93" t="e">
        <f>COUNTIFS('[1]Thành Phố - HĐCN (2)'!J185:J1753,H196,'[1]Thành Phố - HĐCN (2)'!I185:I1753,"Đất ở tại đô thị",'[1]Thành Phố - HĐCN (2)'!M185:M1753,"&gt;"&amp;O196*0.9*1000,'[1]Thành Phố - HĐCN (2)'!M185:M1753,"&lt;"&amp;O196*1.2*1000)</f>
        <v>#VALUE!</v>
      </c>
      <c r="BF196" s="174" t="e">
        <f t="shared" si="68"/>
        <v>#VALUE!</v>
      </c>
      <c r="BG196" s="328">
        <f t="shared" si="67"/>
        <v>3</v>
      </c>
      <c r="BH196" s="329"/>
      <c r="BI196" s="292"/>
      <c r="BJ196" s="292"/>
    </row>
    <row r="197" spans="1:62" ht="47.25">
      <c r="A197" s="623"/>
      <c r="B197" s="351" t="s">
        <v>1033</v>
      </c>
      <c r="C197" s="352"/>
      <c r="D197" s="352"/>
      <c r="E197" s="353"/>
      <c r="F197" s="275"/>
      <c r="G197" s="275"/>
      <c r="H197" s="280"/>
      <c r="I197" s="78"/>
      <c r="J197" s="103"/>
      <c r="K197" s="103"/>
      <c r="L197" s="103"/>
      <c r="M197" s="103"/>
      <c r="N197" s="103"/>
      <c r="O197" s="321"/>
      <c r="P197" s="321"/>
      <c r="Q197" s="321"/>
      <c r="R197" s="321"/>
      <c r="S197" s="321"/>
      <c r="T197" s="321"/>
      <c r="U197" s="322"/>
      <c r="V197" s="322"/>
      <c r="W197" s="322"/>
      <c r="X197" s="323"/>
      <c r="Y197" s="323"/>
      <c r="Z197" s="323"/>
      <c r="AA197" s="323"/>
      <c r="AB197" s="323"/>
      <c r="AC197" s="323"/>
      <c r="AD197" s="324"/>
      <c r="AE197" s="323"/>
      <c r="AF197" s="323"/>
      <c r="AG197" s="78"/>
      <c r="AH197" s="78"/>
      <c r="AI197" s="78"/>
      <c r="AJ197" s="325"/>
      <c r="AK197" s="331"/>
      <c r="AL197" s="331"/>
      <c r="AM197" s="331"/>
      <c r="AN197" s="331"/>
      <c r="AO197" s="331"/>
      <c r="AP197" s="322"/>
      <c r="AQ197" s="322"/>
      <c r="AR197" s="322"/>
      <c r="AS197" s="78"/>
      <c r="AT197" s="78"/>
      <c r="AU197" s="78"/>
      <c r="AV197" s="326"/>
      <c r="AW197" s="326"/>
      <c r="AX197" s="326"/>
      <c r="AY197" s="327"/>
      <c r="AZ197" s="327"/>
      <c r="BA197" s="327"/>
      <c r="BB197" s="157"/>
      <c r="BC197" s="197"/>
      <c r="BD197" s="174"/>
      <c r="BE197" s="93"/>
      <c r="BF197" s="174"/>
      <c r="BG197" s="328">
        <f t="shared" si="67"/>
        <v>0</v>
      </c>
      <c r="BH197" s="329"/>
      <c r="BI197" s="292"/>
      <c r="BJ197" s="292"/>
    </row>
    <row r="198" spans="1:62" ht="31.5">
      <c r="A198" s="623">
        <f>COUNT($O$12:O198)</f>
        <v>170</v>
      </c>
      <c r="B198" s="125"/>
      <c r="C198" s="125"/>
      <c r="D198" s="125"/>
      <c r="E198" s="275" t="s">
        <v>1034</v>
      </c>
      <c r="F198" s="275" t="s">
        <v>488</v>
      </c>
      <c r="G198" s="275" t="s">
        <v>1035</v>
      </c>
      <c r="H198" s="280" t="str">
        <f>E198&amp;" (từ "&amp;F198&amp;" đến "&amp;G198&amp;")"</f>
        <v>Ngõ 237 đườngTrần Hưng Đạo (từ Tiếp giáp đường Trần Hưng Đạo đến Sân vận động)</v>
      </c>
      <c r="I198" s="78">
        <v>900</v>
      </c>
      <c r="J198" s="78">
        <v>450</v>
      </c>
      <c r="K198" s="78">
        <v>330</v>
      </c>
      <c r="L198" s="78"/>
      <c r="M198" s="78"/>
      <c r="N198" s="78"/>
      <c r="O198" s="321">
        <f>ROUND(I198*AD198,-2)</f>
        <v>1100</v>
      </c>
      <c r="P198" s="321">
        <f>ROUND(J198*AE198,-1)</f>
        <v>490</v>
      </c>
      <c r="Q198" s="321">
        <f>ROUND(K198*AF198,-1)</f>
        <v>360</v>
      </c>
      <c r="R198" s="321"/>
      <c r="S198" s="321"/>
      <c r="T198" s="321"/>
      <c r="U198" s="322">
        <f>(O198-I198)/I198</f>
        <v>0.22222222222222221</v>
      </c>
      <c r="V198" s="322">
        <f>(P198-J198)/J198</f>
        <v>8.8888888888888892E-2</v>
      </c>
      <c r="W198" s="322">
        <f>(Q198-K198)/K198</f>
        <v>9.0909090909090912E-2</v>
      </c>
      <c r="X198" s="323">
        <v>1.1499999999999999</v>
      </c>
      <c r="Y198" s="323">
        <v>1.05</v>
      </c>
      <c r="Z198" s="323">
        <v>1.05</v>
      </c>
      <c r="AA198" s="323"/>
      <c r="AB198" s="323"/>
      <c r="AC198" s="323"/>
      <c r="AD198" s="324">
        <f>X198*(1+2.87%)</f>
        <v>1.1830049999999999</v>
      </c>
      <c r="AE198" s="323">
        <f>Y198*(1+2.87%)</f>
        <v>1.0801350000000001</v>
      </c>
      <c r="AF198" s="323">
        <f>Z198*(1+2.87%)</f>
        <v>1.0801350000000001</v>
      </c>
      <c r="AG198" s="78">
        <v>630</v>
      </c>
      <c r="AH198" s="78">
        <v>320</v>
      </c>
      <c r="AI198" s="78">
        <v>230</v>
      </c>
      <c r="AJ198" s="325">
        <f>ROUND(AG198/I198*O198,-1)</f>
        <v>770</v>
      </c>
      <c r="AK198" s="321">
        <f>ROUND(AH198/J198*P198,-1)</f>
        <v>350</v>
      </c>
      <c r="AL198" s="325">
        <f>ROUND(AI198/K198*Q198,-1)</f>
        <v>250</v>
      </c>
      <c r="AM198" s="325"/>
      <c r="AN198" s="325"/>
      <c r="AO198" s="325"/>
      <c r="AP198" s="322">
        <f>(AJ198-AG198)/AG198</f>
        <v>0.22222222222222221</v>
      </c>
      <c r="AQ198" s="322">
        <f>(AK198-AH198)/AH198</f>
        <v>9.375E-2</v>
      </c>
      <c r="AR198" s="322">
        <f>(AL198-AI198)/AI198</f>
        <v>8.6956521739130432E-2</v>
      </c>
      <c r="AS198" s="78">
        <v>450</v>
      </c>
      <c r="AT198" s="78">
        <v>230</v>
      </c>
      <c r="AU198" s="78">
        <v>170</v>
      </c>
      <c r="AV198" s="326">
        <f>ROUND(AS198/I198*O198,-1)</f>
        <v>550</v>
      </c>
      <c r="AW198" s="326">
        <f>ROUND(AT198/J198*P198,-1)</f>
        <v>250</v>
      </c>
      <c r="AX198" s="326">
        <f>ROUND(AU198/K198*Q198,-1)</f>
        <v>190</v>
      </c>
      <c r="AY198" s="327">
        <f>(AV198-AS198)/AS198</f>
        <v>0.22222222222222221</v>
      </c>
      <c r="AZ198" s="327">
        <f>(AW198-AT198)/AT198</f>
        <v>8.6956521739130432E-2</v>
      </c>
      <c r="BA198" s="327">
        <f>(AX198-AU198)/AU198</f>
        <v>0.11764705882352941</v>
      </c>
      <c r="BB198" s="157" t="s">
        <v>797</v>
      </c>
      <c r="BC198" s="197"/>
      <c r="BD198" s="174" t="e">
        <f>COUNTIFS('[1]Thành Phố - HĐCN (2)'!J189:$J$1571,'[1]Bảng tổng ODT'!I197,'[1]Thành Phố - HĐCN (2)'!I189:$I$1571,"Đất ở tại đô thị")</f>
        <v>#VALUE!</v>
      </c>
      <c r="BE198" s="93" t="e">
        <f>COUNTIFS('[1]Thành Phố - HĐCN (2)'!J187:J1755,H198,'[1]Thành Phố - HĐCN (2)'!I187:I1755,"Đất ở tại đô thị",'[1]Thành Phố - HĐCN (2)'!M187:M1755,"&gt;"&amp;O198*0.9*1000,'[1]Thành Phố - HĐCN (2)'!M187:M1755,"&lt;"&amp;O198*1.2*1000)</f>
        <v>#VALUE!</v>
      </c>
      <c r="BF198" s="174" t="e">
        <f t="shared" si="68"/>
        <v>#VALUE!</v>
      </c>
      <c r="BG198" s="328">
        <f t="shared" si="67"/>
        <v>3</v>
      </c>
      <c r="BH198" s="329"/>
      <c r="BI198" s="292"/>
      <c r="BJ198" s="292"/>
    </row>
    <row r="199" spans="1:62" ht="21.6" customHeight="1">
      <c r="A199" s="623"/>
      <c r="B199" s="137"/>
      <c r="C199" s="137"/>
      <c r="D199" s="137"/>
      <c r="E199" s="276" t="s">
        <v>1036</v>
      </c>
      <c r="F199" s="315"/>
      <c r="G199" s="315"/>
      <c r="H199" s="241"/>
      <c r="I199" s="103"/>
      <c r="J199" s="103"/>
      <c r="K199" s="103"/>
      <c r="L199" s="103"/>
      <c r="M199" s="103"/>
      <c r="N199" s="103"/>
      <c r="O199" s="321"/>
      <c r="P199" s="321"/>
      <c r="Q199" s="321"/>
      <c r="R199" s="321"/>
      <c r="S199" s="321"/>
      <c r="T199" s="321"/>
      <c r="U199" s="322"/>
      <c r="V199" s="322"/>
      <c r="W199" s="322"/>
      <c r="X199" s="323"/>
      <c r="Y199" s="323"/>
      <c r="Z199" s="323"/>
      <c r="AA199" s="323"/>
      <c r="AB199" s="323"/>
      <c r="AC199" s="323"/>
      <c r="AD199" s="323"/>
      <c r="AE199" s="323"/>
      <c r="AF199" s="323"/>
      <c r="AG199" s="78"/>
      <c r="AH199" s="78"/>
      <c r="AI199" s="78"/>
      <c r="AJ199" s="79"/>
      <c r="AK199" s="79"/>
      <c r="AL199" s="79"/>
      <c r="AM199" s="79"/>
      <c r="AN199" s="79"/>
      <c r="AO199" s="79"/>
      <c r="AP199" s="323"/>
      <c r="AQ199" s="323"/>
      <c r="AR199" s="323"/>
      <c r="AS199" s="78"/>
      <c r="AT199" s="78"/>
      <c r="AU199" s="78"/>
      <c r="AV199" s="174"/>
      <c r="AW199" s="174"/>
      <c r="AX199" s="174"/>
      <c r="AY199" s="336"/>
      <c r="AZ199" s="336"/>
      <c r="BA199" s="336"/>
      <c r="BB199" s="157"/>
      <c r="BC199" s="197"/>
      <c r="BD199" s="174"/>
      <c r="BE199" s="93"/>
      <c r="BF199" s="174"/>
      <c r="BG199" s="328">
        <f t="shared" si="67"/>
        <v>0</v>
      </c>
      <c r="BH199" s="329" t="e">
        <f>O199-#REF!</f>
        <v>#REF!</v>
      </c>
      <c r="BI199" s="292"/>
      <c r="BJ199" s="292"/>
    </row>
    <row r="200" spans="1:62" ht="31.5">
      <c r="A200" s="623">
        <f>COUNT($O$12:O200)</f>
        <v>171</v>
      </c>
      <c r="B200" s="125"/>
      <c r="C200" s="125"/>
      <c r="D200" s="125"/>
      <c r="E200" s="275" t="s">
        <v>1037</v>
      </c>
      <c r="F200" s="275" t="s">
        <v>151</v>
      </c>
      <c r="G200" s="275" t="s">
        <v>1038</v>
      </c>
      <c r="H200" s="280" t="str">
        <f t="shared" ref="H200:H238" si="92">E200&amp;" (từ "&amp;F200&amp;" đến "&amp;G200&amp;")"</f>
        <v>Phố Chiêu Tấn (từ Tiếp giáp đường 19-8 đến Hết ranh giới đất Sân vận động)</v>
      </c>
      <c r="I200" s="79">
        <v>2500</v>
      </c>
      <c r="J200" s="354">
        <f>ROUND(J201/I201*I200,-2)</f>
        <v>1000</v>
      </c>
      <c r="K200" s="355">
        <f>ROUND(K201/I201*I200,-1)</f>
        <v>680</v>
      </c>
      <c r="L200" s="355"/>
      <c r="M200" s="355"/>
      <c r="N200" s="355"/>
      <c r="O200" s="321">
        <f t="shared" ref="O200:O229" si="93">ROUND(I200*AD200,-2)</f>
        <v>3300</v>
      </c>
      <c r="P200" s="337">
        <f>O200*0.5</f>
        <v>1650</v>
      </c>
      <c r="Q200" s="337">
        <f>O200*0.3</f>
        <v>990</v>
      </c>
      <c r="R200" s="337"/>
      <c r="S200" s="337"/>
      <c r="T200" s="337"/>
      <c r="U200" s="322">
        <f t="shared" ref="U200:W229" si="94">(O200-I200)/I200</f>
        <v>0.32</v>
      </c>
      <c r="V200" s="322"/>
      <c r="W200" s="322"/>
      <c r="X200" s="323">
        <v>1.3</v>
      </c>
      <c r="Y200" s="323"/>
      <c r="Z200" s="323"/>
      <c r="AA200" s="323"/>
      <c r="AB200" s="323"/>
      <c r="AC200" s="323"/>
      <c r="AD200" s="324">
        <f t="shared" ref="AD200:AF229" si="95">X200*(1+2.87%)</f>
        <v>1.33731</v>
      </c>
      <c r="AE200" s="323"/>
      <c r="AF200" s="323"/>
      <c r="AG200" s="79">
        <v>1800</v>
      </c>
      <c r="AH200" s="78"/>
      <c r="AI200" s="78"/>
      <c r="AJ200" s="325">
        <f>ROUND(AG200/I200*O200,-2)</f>
        <v>2400</v>
      </c>
      <c r="AK200" s="331"/>
      <c r="AL200" s="331"/>
      <c r="AM200" s="331"/>
      <c r="AN200" s="331"/>
      <c r="AO200" s="331"/>
      <c r="AP200" s="322">
        <f t="shared" ref="AP200:AR229" si="96">(AJ200-AG200)/AG200</f>
        <v>0.33333333333333331</v>
      </c>
      <c r="AQ200" s="322"/>
      <c r="AR200" s="322"/>
      <c r="AS200" s="79">
        <v>1300</v>
      </c>
      <c r="AT200" s="78"/>
      <c r="AU200" s="78"/>
      <c r="AV200" s="326">
        <f t="shared" ref="AV200:AX229" si="97">ROUND(AS200/I200*O200,-1)</f>
        <v>1720</v>
      </c>
      <c r="AW200" s="326"/>
      <c r="AX200" s="326"/>
      <c r="AY200" s="327">
        <f t="shared" ref="AY200:BA229" si="98">(AV200-AS200)/AS200</f>
        <v>0.32307692307692309</v>
      </c>
      <c r="AZ200" s="327"/>
      <c r="BA200" s="327"/>
      <c r="BB200" s="157" t="s">
        <v>797</v>
      </c>
      <c r="BC200" s="197"/>
      <c r="BD200" s="174" t="e">
        <f>COUNTIFS('[1]Thành Phố - HĐCN (2)'!J191:$J$1571,'[1]Bảng tổng ODT'!I199,'[1]Thành Phố - HĐCN (2)'!I191:$I$1571,"Đất ở tại đô thị")</f>
        <v>#VALUE!</v>
      </c>
      <c r="BE200" s="93" t="e">
        <f>COUNTIFS('[1]Thành Phố - HĐCN (2)'!J189:J1757,H200,'[1]Thành Phố - HĐCN (2)'!I189:I1757,"Đất ở tại đô thị",'[1]Thành Phố - HĐCN (2)'!M189:M1757,"&gt;"&amp;O200*0.9*1000,'[1]Thành Phố - HĐCN (2)'!M189:M1757,"&lt;"&amp;O200*1.2*1000)</f>
        <v>#VALUE!</v>
      </c>
      <c r="BF200" s="174" t="e">
        <f t="shared" si="68"/>
        <v>#VALUE!</v>
      </c>
      <c r="BG200" s="328">
        <f t="shared" si="67"/>
        <v>3</v>
      </c>
      <c r="BH200" s="329"/>
      <c r="BI200" s="292"/>
      <c r="BJ200" s="292"/>
    </row>
    <row r="201" spans="1:62" ht="27.75" customHeight="1">
      <c r="A201" s="623">
        <f>COUNT($O$12:O201)</f>
        <v>172</v>
      </c>
      <c r="B201" s="125"/>
      <c r="C201" s="125"/>
      <c r="D201" s="125"/>
      <c r="E201" s="275" t="s">
        <v>1039</v>
      </c>
      <c r="F201" s="275" t="s">
        <v>488</v>
      </c>
      <c r="G201" s="275" t="s">
        <v>1040</v>
      </c>
      <c r="H201" s="280" t="str">
        <f t="shared" si="92"/>
        <v>Phố Chiêu Tấn (Kéo dài) (từ Tiếp giáp đường Trần Hưng Đạo đến Tiếp giáp ranh giới Sân vận động)</v>
      </c>
      <c r="I201" s="79">
        <v>2200</v>
      </c>
      <c r="J201" s="78">
        <v>920</v>
      </c>
      <c r="K201" s="78">
        <v>600</v>
      </c>
      <c r="L201" s="78"/>
      <c r="M201" s="78"/>
      <c r="N201" s="78"/>
      <c r="O201" s="321">
        <f t="shared" si="93"/>
        <v>2700</v>
      </c>
      <c r="P201" s="321">
        <f t="shared" ref="P201:Q204" si="99">ROUND(J201*AE201,-1)</f>
        <v>1040</v>
      </c>
      <c r="Q201" s="321">
        <f t="shared" si="99"/>
        <v>650</v>
      </c>
      <c r="R201" s="321"/>
      <c r="S201" s="321"/>
      <c r="T201" s="321"/>
      <c r="U201" s="322">
        <f t="shared" si="94"/>
        <v>0.22727272727272727</v>
      </c>
      <c r="V201" s="322">
        <f t="shared" si="94"/>
        <v>0.13043478260869565</v>
      </c>
      <c r="W201" s="322">
        <f t="shared" si="94"/>
        <v>8.3333333333333329E-2</v>
      </c>
      <c r="X201" s="323">
        <v>1.2</v>
      </c>
      <c r="Y201" s="323">
        <v>1.1000000000000001</v>
      </c>
      <c r="Z201" s="323">
        <v>1.05</v>
      </c>
      <c r="AA201" s="323"/>
      <c r="AB201" s="323"/>
      <c r="AC201" s="323"/>
      <c r="AD201" s="324">
        <f t="shared" si="95"/>
        <v>1.23444</v>
      </c>
      <c r="AE201" s="323">
        <f t="shared" si="95"/>
        <v>1.13157</v>
      </c>
      <c r="AF201" s="323">
        <f t="shared" si="95"/>
        <v>1.0801350000000001</v>
      </c>
      <c r="AG201" s="79">
        <v>1500</v>
      </c>
      <c r="AH201" s="78">
        <v>640</v>
      </c>
      <c r="AI201" s="78">
        <v>420</v>
      </c>
      <c r="AJ201" s="325">
        <f>ROUND(AG201/I201*O201,-2)</f>
        <v>1800</v>
      </c>
      <c r="AK201" s="321">
        <f t="shared" ref="AK201:AL204" si="100">ROUND(AH201/J201*P201,-1)</f>
        <v>720</v>
      </c>
      <c r="AL201" s="325">
        <f t="shared" si="100"/>
        <v>460</v>
      </c>
      <c r="AM201" s="325"/>
      <c r="AN201" s="325"/>
      <c r="AO201" s="325"/>
      <c r="AP201" s="322">
        <f t="shared" si="96"/>
        <v>0.2</v>
      </c>
      <c r="AQ201" s="322">
        <f t="shared" si="96"/>
        <v>0.125</v>
      </c>
      <c r="AR201" s="322">
        <f t="shared" si="96"/>
        <v>9.5238095238095233E-2</v>
      </c>
      <c r="AS201" s="79">
        <v>1100</v>
      </c>
      <c r="AT201" s="78">
        <v>460</v>
      </c>
      <c r="AU201" s="78">
        <v>300</v>
      </c>
      <c r="AV201" s="326">
        <f t="shared" si="97"/>
        <v>1350</v>
      </c>
      <c r="AW201" s="326">
        <f t="shared" si="97"/>
        <v>520</v>
      </c>
      <c r="AX201" s="326">
        <f t="shared" si="97"/>
        <v>330</v>
      </c>
      <c r="AY201" s="327">
        <f t="shared" si="98"/>
        <v>0.22727272727272727</v>
      </c>
      <c r="AZ201" s="327">
        <f t="shared" si="98"/>
        <v>0.13043478260869565</v>
      </c>
      <c r="BA201" s="327">
        <f t="shared" si="98"/>
        <v>0.1</v>
      </c>
      <c r="BB201" s="157" t="s">
        <v>797</v>
      </c>
      <c r="BC201" s="197"/>
      <c r="BD201" s="174" t="e">
        <f>COUNTIFS('[1]Thành Phố - HĐCN (2)'!J192:$J$1571,'[1]Bảng tổng ODT'!I200,'[1]Thành Phố - HĐCN (2)'!I192:$I$1571,"Đất ở tại đô thị")</f>
        <v>#VALUE!</v>
      </c>
      <c r="BE201" s="93" t="e">
        <f>COUNTIFS('[1]Thành Phố - HĐCN (2)'!J190:J1758,H201,'[1]Thành Phố - HĐCN (2)'!I190:I1758,"Đất ở tại đô thị",'[1]Thành Phố - HĐCN (2)'!M190:M1758,"&gt;"&amp;O201*0.9*1000,'[1]Thành Phố - HĐCN (2)'!M190:M1758,"&lt;"&amp;O201*1.2*1000)</f>
        <v>#VALUE!</v>
      </c>
      <c r="BF201" s="174" t="e">
        <f t="shared" si="68"/>
        <v>#VALUE!</v>
      </c>
      <c r="BG201" s="328">
        <f t="shared" si="67"/>
        <v>3</v>
      </c>
      <c r="BH201" s="329"/>
      <c r="BI201" s="292"/>
      <c r="BJ201" s="292"/>
    </row>
    <row r="202" spans="1:62" ht="27.75" customHeight="1">
      <c r="A202" s="623">
        <f>COUNT($O$12:O202)</f>
        <v>173</v>
      </c>
      <c r="B202" s="125"/>
      <c r="C202" s="125"/>
      <c r="D202" s="125"/>
      <c r="E202" s="275" t="s">
        <v>558</v>
      </c>
      <c r="F202" s="275" t="s">
        <v>488</v>
      </c>
      <c r="G202" s="275" t="s">
        <v>814</v>
      </c>
      <c r="H202" s="280" t="str">
        <f t="shared" si="92"/>
        <v>Đường Vừ A Dính (từ Tiếp giáp đường Trần Hưng Đạo đến Tiếp giáp phố Chiêu Tấn)</v>
      </c>
      <c r="I202" s="79">
        <v>2500</v>
      </c>
      <c r="J202" s="78">
        <v>840</v>
      </c>
      <c r="K202" s="78">
        <v>540</v>
      </c>
      <c r="L202" s="78"/>
      <c r="M202" s="78"/>
      <c r="N202" s="78"/>
      <c r="O202" s="321">
        <f t="shared" si="93"/>
        <v>3300</v>
      </c>
      <c r="P202" s="321">
        <f t="shared" si="99"/>
        <v>990</v>
      </c>
      <c r="Q202" s="321">
        <f t="shared" si="99"/>
        <v>610</v>
      </c>
      <c r="R202" s="321"/>
      <c r="S202" s="321"/>
      <c r="T202" s="321"/>
      <c r="U202" s="322">
        <f t="shared" si="94"/>
        <v>0.32</v>
      </c>
      <c r="V202" s="322">
        <f t="shared" si="94"/>
        <v>0.17857142857142858</v>
      </c>
      <c r="W202" s="322">
        <f t="shared" si="94"/>
        <v>0.12962962962962962</v>
      </c>
      <c r="X202" s="323">
        <v>1.3</v>
      </c>
      <c r="Y202" s="323">
        <v>1.1499999999999999</v>
      </c>
      <c r="Z202" s="323">
        <v>1.1000000000000001</v>
      </c>
      <c r="AA202" s="323"/>
      <c r="AB202" s="323"/>
      <c r="AC202" s="323"/>
      <c r="AD202" s="324">
        <f t="shared" si="95"/>
        <v>1.33731</v>
      </c>
      <c r="AE202" s="323">
        <f t="shared" si="95"/>
        <v>1.1830049999999999</v>
      </c>
      <c r="AF202" s="323">
        <f t="shared" si="95"/>
        <v>1.13157</v>
      </c>
      <c r="AG202" s="79">
        <v>1800</v>
      </c>
      <c r="AH202" s="78">
        <v>590</v>
      </c>
      <c r="AI202" s="78">
        <v>380</v>
      </c>
      <c r="AJ202" s="325">
        <f>ROUND(AG202/I202*O202,-2)</f>
        <v>2400</v>
      </c>
      <c r="AK202" s="321">
        <f t="shared" si="100"/>
        <v>700</v>
      </c>
      <c r="AL202" s="325">
        <f t="shared" si="100"/>
        <v>430</v>
      </c>
      <c r="AM202" s="325"/>
      <c r="AN202" s="325"/>
      <c r="AO202" s="325"/>
      <c r="AP202" s="322">
        <f t="shared" si="96"/>
        <v>0.33333333333333331</v>
      </c>
      <c r="AQ202" s="322">
        <f t="shared" si="96"/>
        <v>0.1864406779661017</v>
      </c>
      <c r="AR202" s="322">
        <f t="shared" si="96"/>
        <v>0.13157894736842105</v>
      </c>
      <c r="AS202" s="79">
        <v>1300</v>
      </c>
      <c r="AT202" s="78">
        <v>420</v>
      </c>
      <c r="AU202" s="78">
        <v>270</v>
      </c>
      <c r="AV202" s="326">
        <f t="shared" si="97"/>
        <v>1720</v>
      </c>
      <c r="AW202" s="326">
        <f t="shared" si="97"/>
        <v>500</v>
      </c>
      <c r="AX202" s="326">
        <f t="shared" si="97"/>
        <v>310</v>
      </c>
      <c r="AY202" s="327">
        <f t="shared" si="98"/>
        <v>0.32307692307692309</v>
      </c>
      <c r="AZ202" s="327">
        <f t="shared" si="98"/>
        <v>0.19047619047619047</v>
      </c>
      <c r="BA202" s="327">
        <f t="shared" si="98"/>
        <v>0.14814814814814814</v>
      </c>
      <c r="BB202" s="157" t="s">
        <v>797</v>
      </c>
      <c r="BC202" s="197"/>
      <c r="BD202" s="174" t="e">
        <f>COUNTIFS('[1]Thành Phố - HĐCN (2)'!J193:$J$1571,'[1]Bảng tổng ODT'!I201,'[1]Thành Phố - HĐCN (2)'!I193:$I$1571,"Đất ở tại đô thị")</f>
        <v>#VALUE!</v>
      </c>
      <c r="BE202" s="93" t="e">
        <f>COUNTIFS('[1]Thành Phố - HĐCN (2)'!J191:J1759,H202,'[1]Thành Phố - HĐCN (2)'!I191:I1759,"Đất ở tại đô thị",'[1]Thành Phố - HĐCN (2)'!M191:M1759,"&gt;"&amp;O202*0.9*1000,'[1]Thành Phố - HĐCN (2)'!M191:M1759,"&lt;"&amp;O202*1.2*1000)</f>
        <v>#VALUE!</v>
      </c>
      <c r="BF202" s="174" t="e">
        <f t="shared" si="68"/>
        <v>#VALUE!</v>
      </c>
      <c r="BG202" s="328">
        <f t="shared" si="67"/>
        <v>3</v>
      </c>
      <c r="BH202" s="329"/>
      <c r="BI202" s="292"/>
      <c r="BJ202" s="292"/>
    </row>
    <row r="203" spans="1:62" ht="31.5">
      <c r="A203" s="623">
        <f>COUNT($O$12:O203)</f>
        <v>174</v>
      </c>
      <c r="B203" s="125"/>
      <c r="C203" s="125"/>
      <c r="D203" s="125"/>
      <c r="E203" s="275" t="s">
        <v>1041</v>
      </c>
      <c r="F203" s="275" t="s">
        <v>814</v>
      </c>
      <c r="G203" s="275" t="s">
        <v>1042</v>
      </c>
      <c r="H203" s="280" t="str">
        <f t="shared" si="92"/>
        <v>Đường nhánh (từ Tiếp giáp phố Chiêu Tấn đến Tiếp giáp phố Chiêu Tấn kéo dài)</v>
      </c>
      <c r="I203" s="78">
        <v>900</v>
      </c>
      <c r="J203" s="78">
        <v>450</v>
      </c>
      <c r="K203" s="78">
        <v>330</v>
      </c>
      <c r="L203" s="78"/>
      <c r="M203" s="78"/>
      <c r="N203" s="78"/>
      <c r="O203" s="321">
        <f t="shared" si="93"/>
        <v>1100</v>
      </c>
      <c r="P203" s="321">
        <f t="shared" si="99"/>
        <v>490</v>
      </c>
      <c r="Q203" s="321">
        <f t="shared" si="99"/>
        <v>360</v>
      </c>
      <c r="R203" s="321"/>
      <c r="S203" s="321"/>
      <c r="T203" s="321"/>
      <c r="U203" s="322">
        <f t="shared" si="94"/>
        <v>0.22222222222222221</v>
      </c>
      <c r="V203" s="322">
        <f t="shared" si="94"/>
        <v>8.8888888888888892E-2</v>
      </c>
      <c r="W203" s="322">
        <f t="shared" si="94"/>
        <v>9.0909090909090912E-2</v>
      </c>
      <c r="X203" s="323">
        <v>1.1499999999999999</v>
      </c>
      <c r="Y203" s="323">
        <v>1.05</v>
      </c>
      <c r="Z203" s="323">
        <v>1.05</v>
      </c>
      <c r="AA203" s="323"/>
      <c r="AB203" s="323"/>
      <c r="AC203" s="323"/>
      <c r="AD203" s="324">
        <f t="shared" si="95"/>
        <v>1.1830049999999999</v>
      </c>
      <c r="AE203" s="323">
        <f t="shared" si="95"/>
        <v>1.0801350000000001</v>
      </c>
      <c r="AF203" s="323">
        <f t="shared" si="95"/>
        <v>1.0801350000000001</v>
      </c>
      <c r="AG203" s="78">
        <v>630</v>
      </c>
      <c r="AH203" s="78">
        <v>320</v>
      </c>
      <c r="AI203" s="78">
        <v>230</v>
      </c>
      <c r="AJ203" s="325">
        <f>ROUND(AG203/I203*O203,-1)</f>
        <v>770</v>
      </c>
      <c r="AK203" s="321">
        <f t="shared" si="100"/>
        <v>350</v>
      </c>
      <c r="AL203" s="325">
        <f t="shared" si="100"/>
        <v>250</v>
      </c>
      <c r="AM203" s="325"/>
      <c r="AN203" s="325"/>
      <c r="AO203" s="325"/>
      <c r="AP203" s="322">
        <f t="shared" si="96"/>
        <v>0.22222222222222221</v>
      </c>
      <c r="AQ203" s="322">
        <f t="shared" si="96"/>
        <v>9.375E-2</v>
      </c>
      <c r="AR203" s="322">
        <f t="shared" si="96"/>
        <v>8.6956521739130432E-2</v>
      </c>
      <c r="AS203" s="78">
        <v>450</v>
      </c>
      <c r="AT203" s="78">
        <v>230</v>
      </c>
      <c r="AU203" s="78">
        <v>170</v>
      </c>
      <c r="AV203" s="326">
        <f t="shared" si="97"/>
        <v>550</v>
      </c>
      <c r="AW203" s="326">
        <f t="shared" si="97"/>
        <v>250</v>
      </c>
      <c r="AX203" s="326">
        <f t="shared" si="97"/>
        <v>190</v>
      </c>
      <c r="AY203" s="327">
        <f t="shared" si="98"/>
        <v>0.22222222222222221</v>
      </c>
      <c r="AZ203" s="327">
        <f t="shared" si="98"/>
        <v>8.6956521739130432E-2</v>
      </c>
      <c r="BA203" s="327">
        <f t="shared" si="98"/>
        <v>0.11764705882352941</v>
      </c>
      <c r="BB203" s="157" t="s">
        <v>797</v>
      </c>
      <c r="BC203" s="197"/>
      <c r="BD203" s="174" t="e">
        <f>COUNTIFS('[1]Thành Phố - HĐCN (2)'!J194:$J$1571,'[1]Bảng tổng ODT'!I202,'[1]Thành Phố - HĐCN (2)'!I194:$I$1571,"Đất ở tại đô thị")</f>
        <v>#VALUE!</v>
      </c>
      <c r="BE203" s="93" t="e">
        <f>COUNTIFS('[1]Thành Phố - HĐCN (2)'!J192:J1760,H203,'[1]Thành Phố - HĐCN (2)'!I192:I1760,"Đất ở tại đô thị",'[1]Thành Phố - HĐCN (2)'!M192:M1760,"&gt;"&amp;O203*0.9*1000,'[1]Thành Phố - HĐCN (2)'!M192:M1760,"&lt;"&amp;O203*1.2*1000)</f>
        <v>#VALUE!</v>
      </c>
      <c r="BF203" s="174" t="e">
        <f t="shared" si="68"/>
        <v>#VALUE!</v>
      </c>
      <c r="BG203" s="328">
        <f t="shared" si="67"/>
        <v>3</v>
      </c>
      <c r="BH203" s="329"/>
      <c r="BI203" s="292"/>
      <c r="BJ203" s="292"/>
    </row>
    <row r="204" spans="1:62" ht="31.5">
      <c r="A204" s="623">
        <f>COUNT($O$12:O204)</f>
        <v>175</v>
      </c>
      <c r="B204" s="125"/>
      <c r="C204" s="125"/>
      <c r="D204" s="125"/>
      <c r="E204" s="277" t="s">
        <v>1043</v>
      </c>
      <c r="F204" s="197" t="s">
        <v>814</v>
      </c>
      <c r="G204" s="277" t="s">
        <v>1044</v>
      </c>
      <c r="H204" s="280" t="str">
        <f t="shared" si="92"/>
        <v>Phố Nguyễn Thiện Thuận (từ Tiếp giáp phố Chiêu Tấn đến Tiếp giáp Phố Trần Cao Vân)</v>
      </c>
      <c r="I204" s="79">
        <v>1500</v>
      </c>
      <c r="J204" s="78">
        <v>530</v>
      </c>
      <c r="K204" s="78">
        <v>330</v>
      </c>
      <c r="L204" s="78"/>
      <c r="M204" s="78"/>
      <c r="N204" s="78"/>
      <c r="O204" s="321">
        <f t="shared" si="93"/>
        <v>1900</v>
      </c>
      <c r="P204" s="321">
        <f t="shared" si="99"/>
        <v>600</v>
      </c>
      <c r="Q204" s="321">
        <f t="shared" si="99"/>
        <v>360</v>
      </c>
      <c r="R204" s="321"/>
      <c r="S204" s="321"/>
      <c r="T204" s="321"/>
      <c r="U204" s="322">
        <f t="shared" si="94"/>
        <v>0.26666666666666666</v>
      </c>
      <c r="V204" s="322">
        <f t="shared" si="94"/>
        <v>0.13207547169811321</v>
      </c>
      <c r="W204" s="322">
        <f t="shared" si="94"/>
        <v>9.0909090909090912E-2</v>
      </c>
      <c r="X204" s="323">
        <v>1.2</v>
      </c>
      <c r="Y204" s="323">
        <v>1.1000000000000001</v>
      </c>
      <c r="Z204" s="323">
        <v>1.05</v>
      </c>
      <c r="AA204" s="323"/>
      <c r="AB204" s="323"/>
      <c r="AC204" s="323"/>
      <c r="AD204" s="324">
        <f t="shared" si="95"/>
        <v>1.23444</v>
      </c>
      <c r="AE204" s="323">
        <f t="shared" si="95"/>
        <v>1.13157</v>
      </c>
      <c r="AF204" s="323">
        <f t="shared" si="95"/>
        <v>1.0801350000000001</v>
      </c>
      <c r="AG204" s="79">
        <v>1100</v>
      </c>
      <c r="AH204" s="78">
        <v>370</v>
      </c>
      <c r="AI204" s="78">
        <v>230</v>
      </c>
      <c r="AJ204" s="325">
        <f t="shared" ref="AJ204:AJ229" si="101">ROUND(AG204/I204*O204,-2)</f>
        <v>1400</v>
      </c>
      <c r="AK204" s="321">
        <f t="shared" si="100"/>
        <v>420</v>
      </c>
      <c r="AL204" s="325">
        <f t="shared" si="100"/>
        <v>250</v>
      </c>
      <c r="AM204" s="325"/>
      <c r="AN204" s="325"/>
      <c r="AO204" s="325"/>
      <c r="AP204" s="322">
        <f t="shared" si="96"/>
        <v>0.27272727272727271</v>
      </c>
      <c r="AQ204" s="322">
        <f t="shared" si="96"/>
        <v>0.13513513513513514</v>
      </c>
      <c r="AR204" s="322">
        <f t="shared" si="96"/>
        <v>8.6956521739130432E-2</v>
      </c>
      <c r="AS204" s="78">
        <v>750</v>
      </c>
      <c r="AT204" s="78">
        <v>270</v>
      </c>
      <c r="AU204" s="78">
        <v>170</v>
      </c>
      <c r="AV204" s="326">
        <f t="shared" si="97"/>
        <v>950</v>
      </c>
      <c r="AW204" s="326">
        <f t="shared" si="97"/>
        <v>310</v>
      </c>
      <c r="AX204" s="326">
        <f t="shared" si="97"/>
        <v>190</v>
      </c>
      <c r="AY204" s="327">
        <f t="shared" si="98"/>
        <v>0.26666666666666666</v>
      </c>
      <c r="AZ204" s="327">
        <f t="shared" si="98"/>
        <v>0.14814814814814814</v>
      </c>
      <c r="BA204" s="327">
        <f t="shared" si="98"/>
        <v>0.11764705882352941</v>
      </c>
      <c r="BB204" s="157" t="s">
        <v>797</v>
      </c>
      <c r="BC204" s="197"/>
      <c r="BD204" s="174" t="e">
        <f>COUNTIFS('[1]Thành Phố - HĐCN (2)'!J195:$J$1571,'[1]Bảng tổng ODT'!I203,'[1]Thành Phố - HĐCN (2)'!I195:$I$1571,"Đất ở tại đô thị")</f>
        <v>#VALUE!</v>
      </c>
      <c r="BE204" s="93" t="e">
        <f>COUNTIFS('[1]Thành Phố - HĐCN (2)'!J193:J1761,H204,'[1]Thành Phố - HĐCN (2)'!I193:I1761,"Đất ở tại đô thị",'[1]Thành Phố - HĐCN (2)'!M193:M1761,"&gt;"&amp;O204*0.9*1000,'[1]Thành Phố - HĐCN (2)'!M193:M1761,"&lt;"&amp;O204*1.2*1000)</f>
        <v>#VALUE!</v>
      </c>
      <c r="BF204" s="174" t="e">
        <f t="shared" si="68"/>
        <v>#VALUE!</v>
      </c>
      <c r="BG204" s="328">
        <f t="shared" ref="BG204:BG267" si="102">COUNT(I204:K204)</f>
        <v>3</v>
      </c>
      <c r="BH204" s="329"/>
      <c r="BI204" s="292"/>
      <c r="BJ204" s="292"/>
    </row>
    <row r="205" spans="1:62" ht="27.75" customHeight="1">
      <c r="A205" s="623">
        <f>COUNT($O$12:O205)</f>
        <v>176</v>
      </c>
      <c r="B205" s="125"/>
      <c r="C205" s="125"/>
      <c r="D205" s="125"/>
      <c r="E205" s="277" t="s">
        <v>1045</v>
      </c>
      <c r="F205" s="277" t="s">
        <v>525</v>
      </c>
      <c r="G205" s="277" t="s">
        <v>1046</v>
      </c>
      <c r="H205" s="280" t="str">
        <f t="shared" si="92"/>
        <v>Phố Phan Đình Phùng (từ Tiếp giáp đường Huỳnh Thúc Kháng đến Phố Lê Văn Thiêm)</v>
      </c>
      <c r="I205" s="79">
        <v>1500</v>
      </c>
      <c r="J205" s="103"/>
      <c r="K205" s="103"/>
      <c r="L205" s="103"/>
      <c r="M205" s="103"/>
      <c r="N205" s="103"/>
      <c r="O205" s="321">
        <f t="shared" si="93"/>
        <v>1900</v>
      </c>
      <c r="P205" s="321"/>
      <c r="Q205" s="321"/>
      <c r="R205" s="321"/>
      <c r="S205" s="321"/>
      <c r="T205" s="321"/>
      <c r="U205" s="322">
        <f t="shared" si="94"/>
        <v>0.26666666666666666</v>
      </c>
      <c r="V205" s="322"/>
      <c r="W205" s="322"/>
      <c r="X205" s="323">
        <v>1.2</v>
      </c>
      <c r="Y205" s="323"/>
      <c r="Z205" s="323"/>
      <c r="AA205" s="323"/>
      <c r="AB205" s="323"/>
      <c r="AC205" s="323"/>
      <c r="AD205" s="324">
        <f t="shared" si="95"/>
        <v>1.23444</v>
      </c>
      <c r="AE205" s="323"/>
      <c r="AF205" s="323"/>
      <c r="AG205" s="79">
        <v>1100</v>
      </c>
      <c r="AH205" s="78"/>
      <c r="AI205" s="78"/>
      <c r="AJ205" s="325">
        <f t="shared" si="101"/>
        <v>1400</v>
      </c>
      <c r="AK205" s="331"/>
      <c r="AL205" s="331"/>
      <c r="AM205" s="331"/>
      <c r="AN205" s="331"/>
      <c r="AO205" s="331"/>
      <c r="AP205" s="322">
        <f t="shared" si="96"/>
        <v>0.27272727272727271</v>
      </c>
      <c r="AQ205" s="322"/>
      <c r="AR205" s="322"/>
      <c r="AS205" s="78">
        <v>750</v>
      </c>
      <c r="AT205" s="78"/>
      <c r="AU205" s="78"/>
      <c r="AV205" s="326">
        <f t="shared" si="97"/>
        <v>950</v>
      </c>
      <c r="AW205" s="326"/>
      <c r="AX205" s="326"/>
      <c r="AY205" s="327">
        <f t="shared" si="98"/>
        <v>0.26666666666666666</v>
      </c>
      <c r="AZ205" s="327"/>
      <c r="BA205" s="327"/>
      <c r="BB205" s="157" t="s">
        <v>797</v>
      </c>
      <c r="BC205" s="197"/>
      <c r="BD205" s="174" t="e">
        <f>COUNTIFS('[1]Thành Phố - HĐCN (2)'!J196:$J$1571,'[1]Bảng tổng ODT'!I204,'[1]Thành Phố - HĐCN (2)'!I196:$I$1571,"Đất ở tại đô thị")</f>
        <v>#VALUE!</v>
      </c>
      <c r="BE205" s="93" t="e">
        <f>COUNTIFS('[1]Thành Phố - HĐCN (2)'!J194:J1762,H205,'[1]Thành Phố - HĐCN (2)'!I194:I1762,"Đất ở tại đô thị",'[1]Thành Phố - HĐCN (2)'!M194:M1762,"&gt;"&amp;O205*0.9*1000,'[1]Thành Phố - HĐCN (2)'!M194:M1762,"&lt;"&amp;O205*1.2*1000)</f>
        <v>#VALUE!</v>
      </c>
      <c r="BF205" s="174" t="e">
        <f t="shared" si="68"/>
        <v>#VALUE!</v>
      </c>
      <c r="BG205" s="328">
        <f t="shared" si="102"/>
        <v>1</v>
      </c>
      <c r="BH205" s="329"/>
      <c r="BI205" s="292"/>
      <c r="BJ205" s="292"/>
    </row>
    <row r="206" spans="1:62" ht="27.75" customHeight="1">
      <c r="A206" s="623">
        <f>COUNT($O$12:O206)</f>
        <v>177</v>
      </c>
      <c r="B206" s="125"/>
      <c r="C206" s="125"/>
      <c r="D206" s="125"/>
      <c r="E206" s="277" t="s">
        <v>1046</v>
      </c>
      <c r="F206" s="277" t="s">
        <v>1047</v>
      </c>
      <c r="G206" s="277" t="s">
        <v>1043</v>
      </c>
      <c r="H206" s="280" t="str">
        <f t="shared" si="92"/>
        <v>Phố Lê Văn Thiêm (từ Tiếp giáp đường Chu Văn An đến Phố Nguyễn Thiện Thuận)</v>
      </c>
      <c r="I206" s="79">
        <v>1500</v>
      </c>
      <c r="J206" s="78">
        <v>530</v>
      </c>
      <c r="K206" s="78">
        <v>330</v>
      </c>
      <c r="L206" s="78"/>
      <c r="M206" s="78"/>
      <c r="N206" s="78"/>
      <c r="O206" s="321">
        <f t="shared" si="93"/>
        <v>1900</v>
      </c>
      <c r="P206" s="321">
        <f t="shared" ref="P206:Q208" si="103">ROUND(J206*AE206,-1)</f>
        <v>600</v>
      </c>
      <c r="Q206" s="321">
        <f t="shared" si="103"/>
        <v>360</v>
      </c>
      <c r="R206" s="321"/>
      <c r="S206" s="321"/>
      <c r="T206" s="321"/>
      <c r="U206" s="322">
        <f t="shared" si="94"/>
        <v>0.26666666666666666</v>
      </c>
      <c r="V206" s="322">
        <f t="shared" si="94"/>
        <v>0.13207547169811321</v>
      </c>
      <c r="W206" s="322">
        <f t="shared" si="94"/>
        <v>9.0909090909090912E-2</v>
      </c>
      <c r="X206" s="323">
        <v>1.2</v>
      </c>
      <c r="Y206" s="323">
        <v>1.1000000000000001</v>
      </c>
      <c r="Z206" s="323">
        <v>1.05</v>
      </c>
      <c r="AA206" s="323"/>
      <c r="AB206" s="323"/>
      <c r="AC206" s="323"/>
      <c r="AD206" s="324">
        <f t="shared" si="95"/>
        <v>1.23444</v>
      </c>
      <c r="AE206" s="323">
        <f t="shared" si="95"/>
        <v>1.13157</v>
      </c>
      <c r="AF206" s="323">
        <f t="shared" si="95"/>
        <v>1.0801350000000001</v>
      </c>
      <c r="AG206" s="79">
        <v>1100</v>
      </c>
      <c r="AH206" s="78">
        <v>370</v>
      </c>
      <c r="AI206" s="78">
        <v>230</v>
      </c>
      <c r="AJ206" s="325">
        <f t="shared" si="101"/>
        <v>1400</v>
      </c>
      <c r="AK206" s="321">
        <f t="shared" ref="AK206:AL208" si="104">ROUND(AH206/J206*P206,-1)</f>
        <v>420</v>
      </c>
      <c r="AL206" s="325">
        <f t="shared" si="104"/>
        <v>250</v>
      </c>
      <c r="AM206" s="325"/>
      <c r="AN206" s="325"/>
      <c r="AO206" s="325"/>
      <c r="AP206" s="322">
        <f t="shared" si="96"/>
        <v>0.27272727272727271</v>
      </c>
      <c r="AQ206" s="322">
        <f t="shared" si="96"/>
        <v>0.13513513513513514</v>
      </c>
      <c r="AR206" s="322">
        <f t="shared" si="96"/>
        <v>8.6956521739130432E-2</v>
      </c>
      <c r="AS206" s="78">
        <v>750</v>
      </c>
      <c r="AT206" s="78">
        <v>270</v>
      </c>
      <c r="AU206" s="78">
        <v>170</v>
      </c>
      <c r="AV206" s="326">
        <f t="shared" si="97"/>
        <v>950</v>
      </c>
      <c r="AW206" s="326">
        <f t="shared" si="97"/>
        <v>310</v>
      </c>
      <c r="AX206" s="326">
        <f t="shared" si="97"/>
        <v>190</v>
      </c>
      <c r="AY206" s="327">
        <f t="shared" si="98"/>
        <v>0.26666666666666666</v>
      </c>
      <c r="AZ206" s="327">
        <f t="shared" si="98"/>
        <v>0.14814814814814814</v>
      </c>
      <c r="BA206" s="327">
        <f t="shared" si="98"/>
        <v>0.11764705882352941</v>
      </c>
      <c r="BB206" s="157" t="s">
        <v>797</v>
      </c>
      <c r="BC206" s="197"/>
      <c r="BD206" s="174" t="e">
        <f>COUNTIFS('[1]Thành Phố - HĐCN (2)'!J197:$J$1571,'[1]Bảng tổng ODT'!I205,'[1]Thành Phố - HĐCN (2)'!I197:$I$1571,"Đất ở tại đô thị")</f>
        <v>#VALUE!</v>
      </c>
      <c r="BE206" s="93" t="e">
        <f>COUNTIFS('[1]Thành Phố - HĐCN (2)'!J195:J1763,H206,'[1]Thành Phố - HĐCN (2)'!I195:I1763,"Đất ở tại đô thị",'[1]Thành Phố - HĐCN (2)'!M195:M1763,"&gt;"&amp;O206*0.9*1000,'[1]Thành Phố - HĐCN (2)'!M195:M1763,"&lt;"&amp;O206*1.2*1000)</f>
        <v>#VALUE!</v>
      </c>
      <c r="BF206" s="174" t="e">
        <f t="shared" ref="BF206:BF271" si="105">IF(27-BD206&gt;0,27-BD206,0)</f>
        <v>#VALUE!</v>
      </c>
      <c r="BG206" s="328">
        <f t="shared" si="102"/>
        <v>3</v>
      </c>
      <c r="BH206" s="329"/>
      <c r="BI206" s="292"/>
      <c r="BJ206" s="292"/>
    </row>
    <row r="207" spans="1:62" ht="27.75" customHeight="1">
      <c r="A207" s="623">
        <f>COUNT($O$12:O207)</f>
        <v>178</v>
      </c>
      <c r="B207" s="125"/>
      <c r="C207" s="125"/>
      <c r="D207" s="125"/>
      <c r="E207" s="277" t="s">
        <v>1048</v>
      </c>
      <c r="F207" s="350" t="s">
        <v>525</v>
      </c>
      <c r="G207" s="277" t="s">
        <v>1045</v>
      </c>
      <c r="H207" s="280" t="str">
        <f t="shared" si="92"/>
        <v>Phố Trần Cao Vân (từ Tiếp giáp đường Huỳnh Thúc Kháng đến Phố Phan Đình Phùng)</v>
      </c>
      <c r="I207" s="79">
        <v>1500</v>
      </c>
      <c r="J207" s="78">
        <v>530</v>
      </c>
      <c r="K207" s="78">
        <v>330</v>
      </c>
      <c r="L207" s="78"/>
      <c r="M207" s="78"/>
      <c r="N207" s="78"/>
      <c r="O207" s="321">
        <f t="shared" si="93"/>
        <v>1900</v>
      </c>
      <c r="P207" s="321">
        <f t="shared" si="103"/>
        <v>600</v>
      </c>
      <c r="Q207" s="321">
        <f t="shared" si="103"/>
        <v>360</v>
      </c>
      <c r="R207" s="321"/>
      <c r="S207" s="321"/>
      <c r="T207" s="321"/>
      <c r="U207" s="322">
        <f t="shared" si="94"/>
        <v>0.26666666666666666</v>
      </c>
      <c r="V207" s="322">
        <f t="shared" si="94"/>
        <v>0.13207547169811321</v>
      </c>
      <c r="W207" s="322">
        <f t="shared" si="94"/>
        <v>9.0909090909090912E-2</v>
      </c>
      <c r="X207" s="323">
        <v>1.2</v>
      </c>
      <c r="Y207" s="323">
        <v>1.1000000000000001</v>
      </c>
      <c r="Z207" s="323">
        <v>1.05</v>
      </c>
      <c r="AA207" s="323"/>
      <c r="AB207" s="323"/>
      <c r="AC207" s="323"/>
      <c r="AD207" s="324">
        <f t="shared" si="95"/>
        <v>1.23444</v>
      </c>
      <c r="AE207" s="323">
        <f t="shared" si="95"/>
        <v>1.13157</v>
      </c>
      <c r="AF207" s="323">
        <f t="shared" si="95"/>
        <v>1.0801350000000001</v>
      </c>
      <c r="AG207" s="79">
        <v>1100</v>
      </c>
      <c r="AH207" s="78">
        <v>370</v>
      </c>
      <c r="AI207" s="78">
        <v>230</v>
      </c>
      <c r="AJ207" s="325">
        <f t="shared" si="101"/>
        <v>1400</v>
      </c>
      <c r="AK207" s="321">
        <f t="shared" si="104"/>
        <v>420</v>
      </c>
      <c r="AL207" s="325">
        <f t="shared" si="104"/>
        <v>250</v>
      </c>
      <c r="AM207" s="325"/>
      <c r="AN207" s="325"/>
      <c r="AO207" s="325"/>
      <c r="AP207" s="322">
        <f t="shared" si="96"/>
        <v>0.27272727272727271</v>
      </c>
      <c r="AQ207" s="322">
        <f t="shared" si="96"/>
        <v>0.13513513513513514</v>
      </c>
      <c r="AR207" s="322">
        <f t="shared" si="96"/>
        <v>8.6956521739130432E-2</v>
      </c>
      <c r="AS207" s="78">
        <v>750</v>
      </c>
      <c r="AT207" s="78">
        <v>270</v>
      </c>
      <c r="AU207" s="78">
        <v>170</v>
      </c>
      <c r="AV207" s="326">
        <f t="shared" si="97"/>
        <v>950</v>
      </c>
      <c r="AW207" s="326">
        <f t="shared" si="97"/>
        <v>310</v>
      </c>
      <c r="AX207" s="326">
        <f t="shared" si="97"/>
        <v>190</v>
      </c>
      <c r="AY207" s="327">
        <f t="shared" si="98"/>
        <v>0.26666666666666666</v>
      </c>
      <c r="AZ207" s="327">
        <f t="shared" si="98"/>
        <v>0.14814814814814814</v>
      </c>
      <c r="BA207" s="327">
        <f t="shared" si="98"/>
        <v>0.11764705882352941</v>
      </c>
      <c r="BB207" s="157" t="s">
        <v>797</v>
      </c>
      <c r="BC207" s="197"/>
      <c r="BD207" s="174" t="e">
        <f>COUNTIFS('[1]Thành Phố - HĐCN (2)'!J198:$J$1571,'[1]Bảng tổng ODT'!I206,'[1]Thành Phố - HĐCN (2)'!I198:$I$1571,"Đất ở tại đô thị")</f>
        <v>#VALUE!</v>
      </c>
      <c r="BE207" s="93" t="e">
        <f>COUNTIFS('[1]Thành Phố - HĐCN (2)'!J196:J1764,H207,'[1]Thành Phố - HĐCN (2)'!I196:I1764,"Đất ở tại đô thị",'[1]Thành Phố - HĐCN (2)'!M196:M1764,"&gt;"&amp;O207*0.9*1000,'[1]Thành Phố - HĐCN (2)'!M196:M1764,"&lt;"&amp;O207*1.2*1000)</f>
        <v>#VALUE!</v>
      </c>
      <c r="BF207" s="174" t="e">
        <f t="shared" si="105"/>
        <v>#VALUE!</v>
      </c>
      <c r="BG207" s="328">
        <f t="shared" si="102"/>
        <v>3</v>
      </c>
      <c r="BH207" s="329"/>
      <c r="BI207" s="292"/>
      <c r="BJ207" s="292"/>
    </row>
    <row r="208" spans="1:62" ht="27.75" customHeight="1">
      <c r="A208" s="623">
        <f>COUNT($O$12:O208)</f>
        <v>179</v>
      </c>
      <c r="B208" s="125"/>
      <c r="C208" s="125"/>
      <c r="D208" s="125"/>
      <c r="E208" s="275" t="s">
        <v>559</v>
      </c>
      <c r="F208" s="140" t="s">
        <v>1049</v>
      </c>
      <c r="G208" s="275" t="s">
        <v>1050</v>
      </c>
      <c r="H208" s="280" t="str">
        <f t="shared" si="92"/>
        <v>Đường Chu Văn An (từ Tiếp giáp đường Ngô Quyền đến Tiếp giáp Huỳnh Thúc Kháng)</v>
      </c>
      <c r="I208" s="79">
        <v>1300</v>
      </c>
      <c r="J208" s="78">
        <v>650</v>
      </c>
      <c r="K208" s="78">
        <v>250</v>
      </c>
      <c r="L208" s="78"/>
      <c r="M208" s="78"/>
      <c r="N208" s="78"/>
      <c r="O208" s="321">
        <f t="shared" si="93"/>
        <v>1600</v>
      </c>
      <c r="P208" s="321">
        <f t="shared" si="103"/>
        <v>740</v>
      </c>
      <c r="Q208" s="321">
        <f t="shared" si="103"/>
        <v>270</v>
      </c>
      <c r="R208" s="321"/>
      <c r="S208" s="321"/>
      <c r="T208" s="321"/>
      <c r="U208" s="322">
        <f t="shared" si="94"/>
        <v>0.23076923076923078</v>
      </c>
      <c r="V208" s="322">
        <f t="shared" si="94"/>
        <v>0.13846153846153847</v>
      </c>
      <c r="W208" s="322">
        <f t="shared" si="94"/>
        <v>0.08</v>
      </c>
      <c r="X208" s="323">
        <v>1.2</v>
      </c>
      <c r="Y208" s="323">
        <v>1.1000000000000001</v>
      </c>
      <c r="Z208" s="323">
        <v>1.05</v>
      </c>
      <c r="AA208" s="323"/>
      <c r="AB208" s="323"/>
      <c r="AC208" s="323"/>
      <c r="AD208" s="324">
        <f t="shared" si="95"/>
        <v>1.23444</v>
      </c>
      <c r="AE208" s="323">
        <f t="shared" si="95"/>
        <v>1.13157</v>
      </c>
      <c r="AF208" s="323">
        <f t="shared" si="95"/>
        <v>1.0801350000000001</v>
      </c>
      <c r="AG208" s="78">
        <v>910</v>
      </c>
      <c r="AH208" s="78">
        <v>460</v>
      </c>
      <c r="AI208" s="78">
        <v>180</v>
      </c>
      <c r="AJ208" s="325">
        <f t="shared" si="101"/>
        <v>1100</v>
      </c>
      <c r="AK208" s="321">
        <f t="shared" si="104"/>
        <v>520</v>
      </c>
      <c r="AL208" s="325">
        <f t="shared" si="104"/>
        <v>190</v>
      </c>
      <c r="AM208" s="325"/>
      <c r="AN208" s="325"/>
      <c r="AO208" s="325"/>
      <c r="AP208" s="322">
        <f t="shared" si="96"/>
        <v>0.2087912087912088</v>
      </c>
      <c r="AQ208" s="322">
        <f t="shared" si="96"/>
        <v>0.13043478260869565</v>
      </c>
      <c r="AR208" s="322">
        <f t="shared" si="96"/>
        <v>5.5555555555555552E-2</v>
      </c>
      <c r="AS208" s="78">
        <v>650</v>
      </c>
      <c r="AT208" s="78">
        <v>330</v>
      </c>
      <c r="AU208" s="78">
        <v>130</v>
      </c>
      <c r="AV208" s="326">
        <f t="shared" si="97"/>
        <v>800</v>
      </c>
      <c r="AW208" s="326">
        <f t="shared" si="97"/>
        <v>380</v>
      </c>
      <c r="AX208" s="326">
        <f t="shared" si="97"/>
        <v>140</v>
      </c>
      <c r="AY208" s="327">
        <f t="shared" si="98"/>
        <v>0.23076923076923078</v>
      </c>
      <c r="AZ208" s="327">
        <f t="shared" si="98"/>
        <v>0.15151515151515152</v>
      </c>
      <c r="BA208" s="327">
        <f t="shared" si="98"/>
        <v>7.6923076923076927E-2</v>
      </c>
      <c r="BB208" s="157" t="s">
        <v>797</v>
      </c>
      <c r="BC208" s="197"/>
      <c r="BD208" s="174" t="e">
        <f>COUNTIFS('[1]Thành Phố - HĐCN (2)'!J199:$J$1571,'[1]Bảng tổng ODT'!I207,'[1]Thành Phố - HĐCN (2)'!I199:$I$1571,"Đất ở tại đô thị")</f>
        <v>#VALUE!</v>
      </c>
      <c r="BE208" s="93" t="e">
        <f>COUNTIFS('[1]Thành Phố - HĐCN (2)'!J197:J1765,H208,'[1]Thành Phố - HĐCN (2)'!I197:I1765,"Đất ở tại đô thị",'[1]Thành Phố - HĐCN (2)'!M197:M1765,"&gt;"&amp;O208*0.9*1000,'[1]Thành Phố - HĐCN (2)'!M197:M1765,"&lt;"&amp;O208*1.2*1000)</f>
        <v>#VALUE!</v>
      </c>
      <c r="BF208" s="174" t="e">
        <f t="shared" si="105"/>
        <v>#VALUE!</v>
      </c>
      <c r="BG208" s="328">
        <f t="shared" si="102"/>
        <v>3</v>
      </c>
      <c r="BH208" s="329"/>
      <c r="BI208" s="292"/>
      <c r="BJ208" s="292"/>
    </row>
    <row r="209" spans="1:62" ht="31.5">
      <c r="A209" s="623">
        <f>COUNT($O$12:O209)</f>
        <v>180</v>
      </c>
      <c r="B209" s="125"/>
      <c r="C209" s="125"/>
      <c r="D209" s="125"/>
      <c r="E209" s="275" t="s">
        <v>559</v>
      </c>
      <c r="F209" s="140" t="s">
        <v>525</v>
      </c>
      <c r="G209" s="275" t="s">
        <v>495</v>
      </c>
      <c r="H209" s="280" t="str">
        <f t="shared" si="92"/>
        <v>Đường Chu Văn An (từ Tiếp giáp đường Huỳnh Thúc Kháng đến Tiếp giáp đường Nguyễn Chí Thanh)</v>
      </c>
      <c r="I209" s="79">
        <v>1500</v>
      </c>
      <c r="J209" s="103"/>
      <c r="K209" s="103"/>
      <c r="L209" s="103"/>
      <c r="M209" s="103"/>
      <c r="N209" s="103"/>
      <c r="O209" s="321">
        <f t="shared" si="93"/>
        <v>1900</v>
      </c>
      <c r="P209" s="321"/>
      <c r="Q209" s="321"/>
      <c r="R209" s="321"/>
      <c r="S209" s="321"/>
      <c r="T209" s="321"/>
      <c r="U209" s="322">
        <f t="shared" si="94"/>
        <v>0.26666666666666666</v>
      </c>
      <c r="V209" s="322"/>
      <c r="W209" s="322"/>
      <c r="X209" s="323">
        <v>1.2</v>
      </c>
      <c r="Y209" s="323"/>
      <c r="Z209" s="323"/>
      <c r="AA209" s="323"/>
      <c r="AB209" s="323"/>
      <c r="AC209" s="323"/>
      <c r="AD209" s="324">
        <f t="shared" si="95"/>
        <v>1.23444</v>
      </c>
      <c r="AE209" s="323"/>
      <c r="AF209" s="323"/>
      <c r="AG209" s="79">
        <v>1100</v>
      </c>
      <c r="AH209" s="78"/>
      <c r="AI209" s="78"/>
      <c r="AJ209" s="325">
        <f t="shared" si="101"/>
        <v>1400</v>
      </c>
      <c r="AK209" s="331"/>
      <c r="AL209" s="331"/>
      <c r="AM209" s="331"/>
      <c r="AN209" s="331"/>
      <c r="AO209" s="331"/>
      <c r="AP209" s="322">
        <f t="shared" si="96"/>
        <v>0.27272727272727271</v>
      </c>
      <c r="AQ209" s="322"/>
      <c r="AR209" s="322"/>
      <c r="AS209" s="78">
        <v>750</v>
      </c>
      <c r="AT209" s="78"/>
      <c r="AU209" s="78"/>
      <c r="AV209" s="326">
        <f t="shared" si="97"/>
        <v>950</v>
      </c>
      <c r="AW209" s="326"/>
      <c r="AX209" s="326"/>
      <c r="AY209" s="327">
        <f t="shared" si="98"/>
        <v>0.26666666666666666</v>
      </c>
      <c r="AZ209" s="327"/>
      <c r="BA209" s="327"/>
      <c r="BB209" s="157" t="s">
        <v>797</v>
      </c>
      <c r="BC209" s="197"/>
      <c r="BD209" s="174" t="e">
        <f>COUNTIFS('[1]Thành Phố - HĐCN (2)'!J200:$J$1571,'[1]Bảng tổng ODT'!I208,'[1]Thành Phố - HĐCN (2)'!I200:$I$1571,"Đất ở tại đô thị")</f>
        <v>#VALUE!</v>
      </c>
      <c r="BE209" s="93" t="e">
        <f>COUNTIFS('[1]Thành Phố - HĐCN (2)'!J198:J1766,H209,'[1]Thành Phố - HĐCN (2)'!I198:I1766,"Đất ở tại đô thị",'[1]Thành Phố - HĐCN (2)'!M198:M1766,"&gt;"&amp;O209*0.9*1000,'[1]Thành Phố - HĐCN (2)'!M198:M1766,"&lt;"&amp;O209*1.2*1000)</f>
        <v>#VALUE!</v>
      </c>
      <c r="BF209" s="174" t="e">
        <f t="shared" si="105"/>
        <v>#VALUE!</v>
      </c>
      <c r="BG209" s="328">
        <f t="shared" si="102"/>
        <v>1</v>
      </c>
      <c r="BH209" s="329"/>
      <c r="BI209" s="292"/>
      <c r="BJ209" s="292"/>
    </row>
    <row r="210" spans="1:62" ht="27.75" customHeight="1">
      <c r="A210" s="623">
        <f>COUNT($O$12:O210)</f>
        <v>181</v>
      </c>
      <c r="B210" s="122"/>
      <c r="C210" s="122"/>
      <c r="D210" s="122"/>
      <c r="E210" s="277" t="s">
        <v>1051</v>
      </c>
      <c r="F210" s="350" t="s">
        <v>1049</v>
      </c>
      <c r="G210" s="277" t="s">
        <v>1047</v>
      </c>
      <c r="H210" s="280" t="str">
        <f t="shared" si="92"/>
        <v>Phố Lương Văn Can (từ Tiếp giáp đường Ngô Quyền đến Tiếp giáp đường Chu Văn An)</v>
      </c>
      <c r="I210" s="79">
        <v>1800</v>
      </c>
      <c r="J210" s="103"/>
      <c r="K210" s="103"/>
      <c r="L210" s="103"/>
      <c r="M210" s="103"/>
      <c r="N210" s="103"/>
      <c r="O210" s="321">
        <f t="shared" si="93"/>
        <v>2200</v>
      </c>
      <c r="P210" s="321"/>
      <c r="Q210" s="321"/>
      <c r="R210" s="321"/>
      <c r="S210" s="321"/>
      <c r="T210" s="321"/>
      <c r="U210" s="322">
        <f t="shared" si="94"/>
        <v>0.22222222222222221</v>
      </c>
      <c r="V210" s="322"/>
      <c r="W210" s="322"/>
      <c r="X210" s="323">
        <v>1.2</v>
      </c>
      <c r="Y210" s="323"/>
      <c r="Z210" s="323"/>
      <c r="AA210" s="323"/>
      <c r="AB210" s="323"/>
      <c r="AC210" s="323"/>
      <c r="AD210" s="324">
        <f t="shared" si="95"/>
        <v>1.23444</v>
      </c>
      <c r="AE210" s="323"/>
      <c r="AF210" s="323"/>
      <c r="AG210" s="79">
        <v>1300</v>
      </c>
      <c r="AH210" s="78"/>
      <c r="AI210" s="78"/>
      <c r="AJ210" s="325">
        <f t="shared" si="101"/>
        <v>1600</v>
      </c>
      <c r="AK210" s="331"/>
      <c r="AL210" s="331"/>
      <c r="AM210" s="331"/>
      <c r="AN210" s="331"/>
      <c r="AO210" s="331"/>
      <c r="AP210" s="322">
        <f t="shared" si="96"/>
        <v>0.23076923076923078</v>
      </c>
      <c r="AQ210" s="322"/>
      <c r="AR210" s="322"/>
      <c r="AS210" s="78">
        <v>900</v>
      </c>
      <c r="AT210" s="78"/>
      <c r="AU210" s="78"/>
      <c r="AV210" s="326">
        <f t="shared" si="97"/>
        <v>1100</v>
      </c>
      <c r="AW210" s="326"/>
      <c r="AX210" s="326"/>
      <c r="AY210" s="327">
        <f t="shared" si="98"/>
        <v>0.22222222222222221</v>
      </c>
      <c r="AZ210" s="327"/>
      <c r="BA210" s="327"/>
      <c r="BB210" s="157" t="s">
        <v>797</v>
      </c>
      <c r="BC210" s="197"/>
      <c r="BD210" s="174" t="e">
        <f>COUNTIFS('[1]Thành Phố - HĐCN (2)'!J201:$J$1571,'[1]Bảng tổng ODT'!I209,'[1]Thành Phố - HĐCN (2)'!I201:$I$1571,"Đất ở tại đô thị")</f>
        <v>#VALUE!</v>
      </c>
      <c r="BE210" s="93" t="e">
        <f>COUNTIFS('[1]Thành Phố - HĐCN (2)'!J199:J1767,H210,'[1]Thành Phố - HĐCN (2)'!I199:I1767,"Đất ở tại đô thị",'[1]Thành Phố - HĐCN (2)'!M199:M1767,"&gt;"&amp;O210*0.9*1000,'[1]Thành Phố - HĐCN (2)'!M199:M1767,"&lt;"&amp;O210*1.2*1000)</f>
        <v>#VALUE!</v>
      </c>
      <c r="BF210" s="174" t="e">
        <f t="shared" si="105"/>
        <v>#VALUE!</v>
      </c>
      <c r="BG210" s="328">
        <f t="shared" si="102"/>
        <v>1</v>
      </c>
      <c r="BH210" s="329"/>
      <c r="BI210" s="292"/>
      <c r="BJ210" s="292"/>
    </row>
    <row r="211" spans="1:62" ht="31.5">
      <c r="A211" s="623">
        <f>COUNT($O$12:O211)</f>
        <v>182</v>
      </c>
      <c r="B211" s="125"/>
      <c r="C211" s="125"/>
      <c r="D211" s="125"/>
      <c r="E211" s="275" t="s">
        <v>1052</v>
      </c>
      <c r="F211" s="140" t="s">
        <v>814</v>
      </c>
      <c r="G211" s="275" t="s">
        <v>1050</v>
      </c>
      <c r="H211" s="280" t="str">
        <f t="shared" si="92"/>
        <v>Đường Ngô Quyền (từ Tiếp giáp phố Chiêu Tấn đến Tiếp giáp Huỳnh Thúc Kháng)</v>
      </c>
      <c r="I211" s="79">
        <v>2200</v>
      </c>
      <c r="J211" s="103"/>
      <c r="K211" s="103"/>
      <c r="L211" s="103"/>
      <c r="M211" s="103"/>
      <c r="N211" s="103"/>
      <c r="O211" s="321">
        <f t="shared" si="93"/>
        <v>2700</v>
      </c>
      <c r="P211" s="321"/>
      <c r="Q211" s="321"/>
      <c r="R211" s="321"/>
      <c r="S211" s="321"/>
      <c r="T211" s="321"/>
      <c r="U211" s="322">
        <f t="shared" si="94"/>
        <v>0.22727272727272727</v>
      </c>
      <c r="V211" s="322"/>
      <c r="W211" s="322"/>
      <c r="X211" s="323">
        <v>1.2</v>
      </c>
      <c r="Y211" s="323"/>
      <c r="Z211" s="323"/>
      <c r="AA211" s="323"/>
      <c r="AB211" s="323"/>
      <c r="AC211" s="323"/>
      <c r="AD211" s="324">
        <f t="shared" si="95"/>
        <v>1.23444</v>
      </c>
      <c r="AE211" s="323"/>
      <c r="AF211" s="323"/>
      <c r="AG211" s="79">
        <v>1500</v>
      </c>
      <c r="AH211" s="78"/>
      <c r="AI211" s="78"/>
      <c r="AJ211" s="325">
        <f t="shared" si="101"/>
        <v>1800</v>
      </c>
      <c r="AK211" s="331"/>
      <c r="AL211" s="331"/>
      <c r="AM211" s="331"/>
      <c r="AN211" s="331"/>
      <c r="AO211" s="331"/>
      <c r="AP211" s="322">
        <f t="shared" si="96"/>
        <v>0.2</v>
      </c>
      <c r="AQ211" s="322"/>
      <c r="AR211" s="322"/>
      <c r="AS211" s="79">
        <v>1100</v>
      </c>
      <c r="AT211" s="78"/>
      <c r="AU211" s="78"/>
      <c r="AV211" s="326">
        <f t="shared" si="97"/>
        <v>1350</v>
      </c>
      <c r="AW211" s="326"/>
      <c r="AX211" s="326"/>
      <c r="AY211" s="327">
        <f t="shared" si="98"/>
        <v>0.22727272727272727</v>
      </c>
      <c r="AZ211" s="327"/>
      <c r="BA211" s="327"/>
      <c r="BB211" s="157" t="s">
        <v>797</v>
      </c>
      <c r="BC211" s="197"/>
      <c r="BD211" s="174" t="e">
        <f>COUNTIFS('[1]Thành Phố - HĐCN (2)'!J202:$J$1571,'[1]Bảng tổng ODT'!I210,'[1]Thành Phố - HĐCN (2)'!I202:$I$1571,"Đất ở tại đô thị")</f>
        <v>#VALUE!</v>
      </c>
      <c r="BE211" s="93" t="e">
        <f>COUNTIFS('[1]Thành Phố - HĐCN (2)'!J200:J1768,H211,'[1]Thành Phố - HĐCN (2)'!I200:I1768,"Đất ở tại đô thị",'[1]Thành Phố - HĐCN (2)'!M200:M1768,"&gt;"&amp;O211*0.9*1000,'[1]Thành Phố - HĐCN (2)'!M200:M1768,"&lt;"&amp;O211*1.2*1000)</f>
        <v>#VALUE!</v>
      </c>
      <c r="BF211" s="174" t="e">
        <f t="shared" si="105"/>
        <v>#VALUE!</v>
      </c>
      <c r="BG211" s="328">
        <f t="shared" si="102"/>
        <v>1</v>
      </c>
      <c r="BH211" s="329"/>
      <c r="BI211" s="292"/>
      <c r="BJ211" s="292"/>
    </row>
    <row r="212" spans="1:62" ht="27.75" customHeight="1">
      <c r="A212" s="623">
        <f>COUNT($O$12:O212)</f>
        <v>183</v>
      </c>
      <c r="B212" s="125"/>
      <c r="C212" s="125"/>
      <c r="D212" s="125"/>
      <c r="E212" s="275" t="s">
        <v>1052</v>
      </c>
      <c r="F212" s="140" t="s">
        <v>1050</v>
      </c>
      <c r="G212" s="275" t="s">
        <v>495</v>
      </c>
      <c r="H212" s="280" t="str">
        <f>E212&amp;" (từ "&amp;F212&amp;" đến "&amp;G212&amp;")"</f>
        <v>Đường Ngô Quyền (từ Tiếp giáp Huỳnh Thúc Kháng đến Tiếp giáp đường Nguyễn Chí Thanh)</v>
      </c>
      <c r="I212" s="79">
        <v>1800</v>
      </c>
      <c r="J212" s="103"/>
      <c r="K212" s="103"/>
      <c r="L212" s="103"/>
      <c r="M212" s="103"/>
      <c r="N212" s="103"/>
      <c r="O212" s="321">
        <f t="shared" si="93"/>
        <v>2200</v>
      </c>
      <c r="P212" s="321"/>
      <c r="Q212" s="321"/>
      <c r="R212" s="321"/>
      <c r="S212" s="321"/>
      <c r="T212" s="321"/>
      <c r="U212" s="322">
        <f t="shared" si="94"/>
        <v>0.22222222222222221</v>
      </c>
      <c r="V212" s="322"/>
      <c r="W212" s="322"/>
      <c r="X212" s="323">
        <v>1.2</v>
      </c>
      <c r="Y212" s="323"/>
      <c r="Z212" s="323"/>
      <c r="AA212" s="323"/>
      <c r="AB212" s="323"/>
      <c r="AC212" s="323"/>
      <c r="AD212" s="324">
        <f t="shared" si="95"/>
        <v>1.23444</v>
      </c>
      <c r="AE212" s="323"/>
      <c r="AF212" s="323"/>
      <c r="AG212" s="79">
        <v>1300</v>
      </c>
      <c r="AH212" s="78"/>
      <c r="AI212" s="78"/>
      <c r="AJ212" s="325">
        <f t="shared" si="101"/>
        <v>1600</v>
      </c>
      <c r="AK212" s="331"/>
      <c r="AL212" s="331"/>
      <c r="AM212" s="331"/>
      <c r="AN212" s="331"/>
      <c r="AO212" s="331"/>
      <c r="AP212" s="322">
        <f t="shared" si="96"/>
        <v>0.23076923076923078</v>
      </c>
      <c r="AQ212" s="322"/>
      <c r="AR212" s="322"/>
      <c r="AS212" s="78">
        <v>900</v>
      </c>
      <c r="AT212" s="78"/>
      <c r="AU212" s="78"/>
      <c r="AV212" s="326">
        <f t="shared" si="97"/>
        <v>1100</v>
      </c>
      <c r="AW212" s="326"/>
      <c r="AX212" s="326"/>
      <c r="AY212" s="327">
        <f t="shared" si="98"/>
        <v>0.22222222222222221</v>
      </c>
      <c r="AZ212" s="327"/>
      <c r="BA212" s="327"/>
      <c r="BB212" s="157" t="s">
        <v>797</v>
      </c>
      <c r="BC212" s="197"/>
      <c r="BD212" s="174" t="e">
        <f>COUNTIFS('[1]Thành Phố - HĐCN (2)'!J203:$J$1571,'[1]Bảng tổng ODT'!I211,'[1]Thành Phố - HĐCN (2)'!I203:$I$1571,"Đất ở tại đô thị")</f>
        <v>#VALUE!</v>
      </c>
      <c r="BE212" s="93" t="e">
        <f>COUNTIFS('[1]Thành Phố - HĐCN (2)'!J201:J1769,H212,'[1]Thành Phố - HĐCN (2)'!I201:I1769,"Đất ở tại đô thị",'[1]Thành Phố - HĐCN (2)'!M201:M1769,"&gt;"&amp;O212*0.9*1000,'[1]Thành Phố - HĐCN (2)'!M201:M1769,"&lt;"&amp;O212*1.2*1000)</f>
        <v>#VALUE!</v>
      </c>
      <c r="BF212" s="174" t="e">
        <f t="shared" si="105"/>
        <v>#VALUE!</v>
      </c>
      <c r="BG212" s="328">
        <f t="shared" si="102"/>
        <v>1</v>
      </c>
      <c r="BH212" s="329"/>
      <c r="BI212" s="292"/>
      <c r="BJ212" s="292"/>
    </row>
    <row r="213" spans="1:62" ht="31.5">
      <c r="A213" s="623">
        <f>COUNT($O$12:O213)</f>
        <v>184</v>
      </c>
      <c r="B213" s="125"/>
      <c r="C213" s="125"/>
      <c r="D213" s="125"/>
      <c r="E213" s="275" t="s">
        <v>1053</v>
      </c>
      <c r="F213" s="140" t="s">
        <v>151</v>
      </c>
      <c r="G213" s="275" t="s">
        <v>488</v>
      </c>
      <c r="H213" s="280" t="str">
        <f t="shared" si="92"/>
        <v>Đường Huỳnh Thúc Kháng (từ Tiếp giáp đường 19-8 đến Tiếp giáp đường Trần Hưng Đạo)</v>
      </c>
      <c r="I213" s="79">
        <v>2000</v>
      </c>
      <c r="J213" s="78">
        <v>910</v>
      </c>
      <c r="K213" s="356">
        <f>ROUND(K209/I209*I213,-1)</f>
        <v>0</v>
      </c>
      <c r="L213" s="356"/>
      <c r="M213" s="356"/>
      <c r="N213" s="356"/>
      <c r="O213" s="321">
        <f t="shared" si="93"/>
        <v>2600</v>
      </c>
      <c r="P213" s="321">
        <f>ROUND(J213*AE213,-1)</f>
        <v>1080</v>
      </c>
      <c r="Q213" s="321"/>
      <c r="R213" s="321"/>
      <c r="S213" s="321"/>
      <c r="T213" s="321"/>
      <c r="U213" s="322">
        <f t="shared" si="94"/>
        <v>0.3</v>
      </c>
      <c r="V213" s="322">
        <f>(P213-J213)/J213</f>
        <v>0.18681318681318682</v>
      </c>
      <c r="W213" s="322"/>
      <c r="X213" s="323">
        <v>1.25</v>
      </c>
      <c r="Y213" s="323">
        <v>1.1499999999999999</v>
      </c>
      <c r="Z213" s="323">
        <v>1.1000000000000001</v>
      </c>
      <c r="AA213" s="323"/>
      <c r="AB213" s="323"/>
      <c r="AC213" s="323"/>
      <c r="AD213" s="324">
        <f t="shared" si="95"/>
        <v>1.2858749999999999</v>
      </c>
      <c r="AE213" s="323">
        <f>Y213*(1+2.87%)</f>
        <v>1.1830049999999999</v>
      </c>
      <c r="AF213" s="323">
        <f>Z213*(1+2.87%)</f>
        <v>1.13157</v>
      </c>
      <c r="AG213" s="79">
        <v>1400</v>
      </c>
      <c r="AH213" s="78">
        <v>640</v>
      </c>
      <c r="AI213" s="78"/>
      <c r="AJ213" s="325">
        <f t="shared" si="101"/>
        <v>1800</v>
      </c>
      <c r="AK213" s="321">
        <f>ROUND(AH213/J213*P213,-1)</f>
        <v>760</v>
      </c>
      <c r="AL213" s="325"/>
      <c r="AM213" s="325"/>
      <c r="AN213" s="325"/>
      <c r="AO213" s="325"/>
      <c r="AP213" s="322">
        <f t="shared" si="96"/>
        <v>0.2857142857142857</v>
      </c>
      <c r="AQ213" s="322">
        <f>(AK213-AH213)/AH213</f>
        <v>0.1875</v>
      </c>
      <c r="AR213" s="322"/>
      <c r="AS213" s="79">
        <v>1000</v>
      </c>
      <c r="AT213" s="78">
        <v>460</v>
      </c>
      <c r="AU213" s="78"/>
      <c r="AV213" s="326">
        <f t="shared" si="97"/>
        <v>1300</v>
      </c>
      <c r="AW213" s="326">
        <f>ROUND(AT213/J213*P213,-1)</f>
        <v>550</v>
      </c>
      <c r="AX213" s="326"/>
      <c r="AY213" s="327">
        <f t="shared" si="98"/>
        <v>0.3</v>
      </c>
      <c r="AZ213" s="327">
        <f>(AW213-AT213)/AT213</f>
        <v>0.19565217391304349</v>
      </c>
      <c r="BA213" s="327"/>
      <c r="BB213" s="157" t="s">
        <v>797</v>
      </c>
      <c r="BC213" s="197"/>
      <c r="BD213" s="174" t="e">
        <f>COUNTIFS('[1]Thành Phố - HĐCN (2)'!J204:$J$1571,'[1]Bảng tổng ODT'!I212,'[1]Thành Phố - HĐCN (2)'!I204:$I$1571,"Đất ở tại đô thị")</f>
        <v>#VALUE!</v>
      </c>
      <c r="BE213" s="93" t="e">
        <f>COUNTIFS('[1]Thành Phố - HĐCN (2)'!J202:J1770,H213,'[1]Thành Phố - HĐCN (2)'!I202:I1770,"Đất ở tại đô thị",'[1]Thành Phố - HĐCN (2)'!M202:M1770,"&gt;"&amp;O213*0.9*1000,'[1]Thành Phố - HĐCN (2)'!M202:M1770,"&lt;"&amp;O213*1.2*1000)</f>
        <v>#VALUE!</v>
      </c>
      <c r="BF213" s="174" t="e">
        <f t="shared" si="105"/>
        <v>#VALUE!</v>
      </c>
      <c r="BG213" s="328">
        <f t="shared" si="102"/>
        <v>3</v>
      </c>
      <c r="BH213" s="329"/>
      <c r="BI213" s="292"/>
      <c r="BJ213" s="292"/>
    </row>
    <row r="214" spans="1:62" ht="31.5">
      <c r="A214" s="623">
        <f>COUNT($O$12:O214)</f>
        <v>185</v>
      </c>
      <c r="B214" s="125"/>
      <c r="C214" s="125"/>
      <c r="D214" s="125"/>
      <c r="E214" s="275" t="s">
        <v>1054</v>
      </c>
      <c r="F214" s="140" t="s">
        <v>1049</v>
      </c>
      <c r="G214" s="277" t="s">
        <v>523</v>
      </c>
      <c r="H214" s="280" t="str">
        <f t="shared" si="92"/>
        <v>Phố Hoàng Công Chất (13m) (từ Tiếp giáp đường Ngô Quyền đến Phố Nguyễn Cao)</v>
      </c>
      <c r="I214" s="79">
        <v>1500</v>
      </c>
      <c r="J214" s="103"/>
      <c r="K214" s="103"/>
      <c r="L214" s="103"/>
      <c r="M214" s="103"/>
      <c r="N214" s="103"/>
      <c r="O214" s="321">
        <f t="shared" si="93"/>
        <v>1900</v>
      </c>
      <c r="P214" s="321"/>
      <c r="Q214" s="321"/>
      <c r="R214" s="321"/>
      <c r="S214" s="321"/>
      <c r="T214" s="321"/>
      <c r="U214" s="322">
        <f t="shared" si="94"/>
        <v>0.26666666666666666</v>
      </c>
      <c r="V214" s="322"/>
      <c r="W214" s="322"/>
      <c r="X214" s="323">
        <v>1.2</v>
      </c>
      <c r="Y214" s="323"/>
      <c r="Z214" s="323"/>
      <c r="AA214" s="323"/>
      <c r="AB214" s="323"/>
      <c r="AC214" s="323"/>
      <c r="AD214" s="324">
        <f t="shared" si="95"/>
        <v>1.23444</v>
      </c>
      <c r="AE214" s="323"/>
      <c r="AF214" s="323"/>
      <c r="AG214" s="79">
        <v>1100</v>
      </c>
      <c r="AH214" s="78"/>
      <c r="AI214" s="78"/>
      <c r="AJ214" s="325">
        <f t="shared" si="101"/>
        <v>1400</v>
      </c>
      <c r="AK214" s="331"/>
      <c r="AL214" s="331"/>
      <c r="AM214" s="331"/>
      <c r="AN214" s="331"/>
      <c r="AO214" s="331"/>
      <c r="AP214" s="322">
        <f t="shared" si="96"/>
        <v>0.27272727272727271</v>
      </c>
      <c r="AQ214" s="322"/>
      <c r="AR214" s="322"/>
      <c r="AS214" s="78">
        <v>750</v>
      </c>
      <c r="AT214" s="78"/>
      <c r="AU214" s="78"/>
      <c r="AV214" s="326">
        <f t="shared" si="97"/>
        <v>950</v>
      </c>
      <c r="AW214" s="326"/>
      <c r="AX214" s="326"/>
      <c r="AY214" s="327">
        <f t="shared" si="98"/>
        <v>0.26666666666666666</v>
      </c>
      <c r="AZ214" s="327"/>
      <c r="BA214" s="327"/>
      <c r="BB214" s="157" t="s">
        <v>797</v>
      </c>
      <c r="BC214" s="197"/>
      <c r="BD214" s="174" t="e">
        <f>COUNTIFS('[1]Thành Phố - HĐCN (2)'!J205:$J$1571,'[1]Bảng tổng ODT'!I213,'[1]Thành Phố - HĐCN (2)'!I205:$I$1571,"Đất ở tại đô thị")</f>
        <v>#VALUE!</v>
      </c>
      <c r="BE214" s="93" t="e">
        <f>COUNTIFS('[1]Thành Phố - HĐCN (2)'!J203:J1771,H214,'[1]Thành Phố - HĐCN (2)'!I203:I1771,"Đất ở tại đô thị",'[1]Thành Phố - HĐCN (2)'!M203:M1771,"&gt;"&amp;O214*0.9*1000,'[1]Thành Phố - HĐCN (2)'!M203:M1771,"&lt;"&amp;O214*1.2*1000)</f>
        <v>#VALUE!</v>
      </c>
      <c r="BF214" s="174" t="e">
        <f t="shared" si="105"/>
        <v>#VALUE!</v>
      </c>
      <c r="BG214" s="328">
        <f t="shared" si="102"/>
        <v>1</v>
      </c>
      <c r="BH214" s="329"/>
      <c r="BI214" s="292"/>
      <c r="BJ214" s="292"/>
    </row>
    <row r="215" spans="1:62" ht="32.65" customHeight="1">
      <c r="A215" s="623">
        <f>COUNT($O$12:O215)</f>
        <v>186</v>
      </c>
      <c r="B215" s="125"/>
      <c r="C215" s="125"/>
      <c r="D215" s="125"/>
      <c r="E215" s="277" t="s">
        <v>1055</v>
      </c>
      <c r="F215" s="350" t="s">
        <v>1049</v>
      </c>
      <c r="G215" s="277" t="s">
        <v>1047</v>
      </c>
      <c r="H215" s="280" t="str">
        <f t="shared" si="92"/>
        <v>Phố Dương Quảng Hàm (từ Tiếp giáp đường Ngô Quyền đến Tiếp giáp đường Chu Văn An)</v>
      </c>
      <c r="I215" s="79">
        <v>1500</v>
      </c>
      <c r="J215" s="103"/>
      <c r="K215" s="103"/>
      <c r="L215" s="103"/>
      <c r="M215" s="103"/>
      <c r="N215" s="103"/>
      <c r="O215" s="321">
        <f t="shared" si="93"/>
        <v>1900</v>
      </c>
      <c r="P215" s="321"/>
      <c r="Q215" s="321"/>
      <c r="R215" s="321"/>
      <c r="S215" s="321"/>
      <c r="T215" s="321"/>
      <c r="U215" s="322">
        <f t="shared" si="94"/>
        <v>0.26666666666666666</v>
      </c>
      <c r="V215" s="322"/>
      <c r="W215" s="322"/>
      <c r="X215" s="323">
        <v>1.25</v>
      </c>
      <c r="Y215" s="323"/>
      <c r="Z215" s="323"/>
      <c r="AA215" s="323"/>
      <c r="AB215" s="323"/>
      <c r="AC215" s="323"/>
      <c r="AD215" s="324">
        <f t="shared" si="95"/>
        <v>1.2858749999999999</v>
      </c>
      <c r="AE215" s="323"/>
      <c r="AF215" s="323"/>
      <c r="AG215" s="79">
        <v>1100</v>
      </c>
      <c r="AH215" s="78"/>
      <c r="AI215" s="78"/>
      <c r="AJ215" s="325">
        <f t="shared" si="101"/>
        <v>1400</v>
      </c>
      <c r="AK215" s="331"/>
      <c r="AL215" s="331"/>
      <c r="AM215" s="331"/>
      <c r="AN215" s="331"/>
      <c r="AO215" s="331"/>
      <c r="AP215" s="322">
        <f t="shared" si="96"/>
        <v>0.27272727272727271</v>
      </c>
      <c r="AQ215" s="322"/>
      <c r="AR215" s="322"/>
      <c r="AS215" s="78">
        <v>750</v>
      </c>
      <c r="AT215" s="78"/>
      <c r="AU215" s="78"/>
      <c r="AV215" s="326">
        <f t="shared" si="97"/>
        <v>950</v>
      </c>
      <c r="AW215" s="326"/>
      <c r="AX215" s="326"/>
      <c r="AY215" s="327">
        <f t="shared" si="98"/>
        <v>0.26666666666666666</v>
      </c>
      <c r="AZ215" s="327"/>
      <c r="BA215" s="327"/>
      <c r="BB215" s="157" t="s">
        <v>797</v>
      </c>
      <c r="BC215" s="197"/>
      <c r="BD215" s="174" t="e">
        <f>COUNTIFS('[1]Thành Phố - HĐCN (2)'!J206:$J$1571,'[1]Bảng tổng ODT'!I214,'[1]Thành Phố - HĐCN (2)'!I206:$I$1571,"Đất ở tại đô thị")</f>
        <v>#VALUE!</v>
      </c>
      <c r="BE215" s="93" t="e">
        <f>COUNTIFS('[1]Thành Phố - HĐCN (2)'!J204:J1772,H215,'[1]Thành Phố - HĐCN (2)'!I204:I1772,"Đất ở tại đô thị",'[1]Thành Phố - HĐCN (2)'!M204:M1772,"&gt;"&amp;O215*0.9*1000,'[1]Thành Phố - HĐCN (2)'!M204:M1772,"&lt;"&amp;O215*1.2*1000)</f>
        <v>#VALUE!</v>
      </c>
      <c r="BF215" s="174" t="e">
        <f t="shared" si="105"/>
        <v>#VALUE!</v>
      </c>
      <c r="BG215" s="328">
        <f t="shared" si="102"/>
        <v>1</v>
      </c>
      <c r="BH215" s="329"/>
      <c r="BI215" s="292"/>
      <c r="BJ215" s="292"/>
    </row>
    <row r="216" spans="1:62" ht="27.75" customHeight="1">
      <c r="A216" s="623">
        <f>COUNT($O$12:O216)</f>
        <v>187</v>
      </c>
      <c r="B216" s="125"/>
      <c r="C216" s="125"/>
      <c r="D216" s="125"/>
      <c r="E216" s="277" t="s">
        <v>1056</v>
      </c>
      <c r="F216" s="350" t="s">
        <v>1049</v>
      </c>
      <c r="G216" s="277" t="s">
        <v>1047</v>
      </c>
      <c r="H216" s="280" t="str">
        <f t="shared" si="92"/>
        <v>Phố Nguyễn Bá Ngọc (từ Tiếp giáp đường Ngô Quyền đến Tiếp giáp đường Chu Văn An)</v>
      </c>
      <c r="I216" s="79">
        <v>1500</v>
      </c>
      <c r="J216" s="103"/>
      <c r="K216" s="103"/>
      <c r="L216" s="103"/>
      <c r="M216" s="103"/>
      <c r="N216" s="103"/>
      <c r="O216" s="321">
        <f t="shared" si="93"/>
        <v>1900</v>
      </c>
      <c r="P216" s="321"/>
      <c r="Q216" s="321"/>
      <c r="R216" s="321"/>
      <c r="S216" s="321"/>
      <c r="T216" s="321"/>
      <c r="U216" s="322">
        <f t="shared" si="94"/>
        <v>0.26666666666666666</v>
      </c>
      <c r="V216" s="322"/>
      <c r="W216" s="322"/>
      <c r="X216" s="323">
        <v>1.2</v>
      </c>
      <c r="Y216" s="323"/>
      <c r="Z216" s="323"/>
      <c r="AA216" s="323"/>
      <c r="AB216" s="323"/>
      <c r="AC216" s="323"/>
      <c r="AD216" s="324">
        <f t="shared" si="95"/>
        <v>1.23444</v>
      </c>
      <c r="AE216" s="323"/>
      <c r="AF216" s="323"/>
      <c r="AG216" s="79">
        <v>1100</v>
      </c>
      <c r="AH216" s="78"/>
      <c r="AI216" s="78"/>
      <c r="AJ216" s="325">
        <f t="shared" si="101"/>
        <v>1400</v>
      </c>
      <c r="AK216" s="331"/>
      <c r="AL216" s="331"/>
      <c r="AM216" s="331"/>
      <c r="AN216" s="331"/>
      <c r="AO216" s="331"/>
      <c r="AP216" s="322">
        <f t="shared" si="96"/>
        <v>0.27272727272727271</v>
      </c>
      <c r="AQ216" s="322"/>
      <c r="AR216" s="322"/>
      <c r="AS216" s="78">
        <v>750</v>
      </c>
      <c r="AT216" s="78"/>
      <c r="AU216" s="78"/>
      <c r="AV216" s="326">
        <f t="shared" si="97"/>
        <v>950</v>
      </c>
      <c r="AW216" s="326"/>
      <c r="AX216" s="326"/>
      <c r="AY216" s="327">
        <f t="shared" si="98"/>
        <v>0.26666666666666666</v>
      </c>
      <c r="AZ216" s="327"/>
      <c r="BA216" s="327"/>
      <c r="BB216" s="157" t="s">
        <v>797</v>
      </c>
      <c r="BC216" s="197"/>
      <c r="BD216" s="174" t="e">
        <f>COUNTIFS('[1]Thành Phố - HĐCN (2)'!J207:$J$1571,'[1]Bảng tổng ODT'!I215,'[1]Thành Phố - HĐCN (2)'!I207:$I$1571,"Đất ở tại đô thị")</f>
        <v>#VALUE!</v>
      </c>
      <c r="BE216" s="93" t="e">
        <f>COUNTIFS('[1]Thành Phố - HĐCN (2)'!J205:J1773,H216,'[1]Thành Phố - HĐCN (2)'!I205:I1773,"Đất ở tại đô thị",'[1]Thành Phố - HĐCN (2)'!M205:M1773,"&gt;"&amp;O216*0.9*1000,'[1]Thành Phố - HĐCN (2)'!M205:M1773,"&lt;"&amp;O216*1.2*1000)</f>
        <v>#VALUE!</v>
      </c>
      <c r="BF216" s="174" t="e">
        <f t="shared" si="105"/>
        <v>#VALUE!</v>
      </c>
      <c r="BG216" s="328">
        <f t="shared" si="102"/>
        <v>1</v>
      </c>
      <c r="BH216" s="329"/>
      <c r="BI216" s="292"/>
      <c r="BJ216" s="292"/>
    </row>
    <row r="217" spans="1:62" ht="31.5">
      <c r="A217" s="623">
        <f>COUNT($O$12:O217)</f>
        <v>188</v>
      </c>
      <c r="B217" s="818" t="s">
        <v>150</v>
      </c>
      <c r="C217" s="818" t="s">
        <v>151</v>
      </c>
      <c r="D217" s="818" t="s">
        <v>152</v>
      </c>
      <c r="E217" s="275" t="s">
        <v>150</v>
      </c>
      <c r="F217" s="140" t="s">
        <v>151</v>
      </c>
      <c r="G217" s="275" t="s">
        <v>428</v>
      </c>
      <c r="H217" s="280" t="str">
        <f t="shared" si="92"/>
        <v>Đường Hồ Tùng Mậu (từ Tiếp giáp đường 19-8 đến Hết địa phận phường Đoàn Kết)</v>
      </c>
      <c r="I217" s="79">
        <v>2000</v>
      </c>
      <c r="J217" s="103"/>
      <c r="K217" s="103"/>
      <c r="L217" s="103"/>
      <c r="M217" s="103"/>
      <c r="N217" s="103"/>
      <c r="O217" s="321">
        <f t="shared" si="93"/>
        <v>2500</v>
      </c>
      <c r="P217" s="321"/>
      <c r="Q217" s="321"/>
      <c r="R217" s="321"/>
      <c r="S217" s="321"/>
      <c r="T217" s="321"/>
      <c r="U217" s="322">
        <f t="shared" si="94"/>
        <v>0.25</v>
      </c>
      <c r="V217" s="322"/>
      <c r="W217" s="322"/>
      <c r="X217" s="323">
        <v>1.2</v>
      </c>
      <c r="Y217" s="323"/>
      <c r="Z217" s="323"/>
      <c r="AA217" s="323"/>
      <c r="AB217" s="323"/>
      <c r="AC217" s="323"/>
      <c r="AD217" s="324">
        <f t="shared" si="95"/>
        <v>1.23444</v>
      </c>
      <c r="AE217" s="323"/>
      <c r="AF217" s="323"/>
      <c r="AG217" s="79">
        <v>1400</v>
      </c>
      <c r="AH217" s="78"/>
      <c r="AI217" s="78"/>
      <c r="AJ217" s="325">
        <f t="shared" si="101"/>
        <v>1800</v>
      </c>
      <c r="AK217" s="331"/>
      <c r="AL217" s="331"/>
      <c r="AM217" s="331"/>
      <c r="AN217" s="331"/>
      <c r="AO217" s="331"/>
      <c r="AP217" s="322">
        <f t="shared" si="96"/>
        <v>0.2857142857142857</v>
      </c>
      <c r="AQ217" s="322"/>
      <c r="AR217" s="322"/>
      <c r="AS217" s="79">
        <v>1000</v>
      </c>
      <c r="AT217" s="78"/>
      <c r="AU217" s="78"/>
      <c r="AV217" s="326">
        <f t="shared" si="97"/>
        <v>1250</v>
      </c>
      <c r="AW217" s="326"/>
      <c r="AX217" s="326"/>
      <c r="AY217" s="327">
        <f t="shared" si="98"/>
        <v>0.25</v>
      </c>
      <c r="AZ217" s="327"/>
      <c r="BA217" s="327"/>
      <c r="BB217" s="157" t="s">
        <v>797</v>
      </c>
      <c r="BC217" s="197"/>
      <c r="BD217" s="174" t="e">
        <f>COUNTIFS('[1]Thành Phố - HĐCN (2)'!J208:$J$1571,'[1]Bảng tổng ODT'!I216,'[1]Thành Phố - HĐCN (2)'!I208:$I$1571,"Đất ở tại đô thị")</f>
        <v>#VALUE!</v>
      </c>
      <c r="BE217" s="93" t="e">
        <f>COUNTIFS('[1]Thành Phố - HĐCN (2)'!J206:J1774,H217,'[1]Thành Phố - HĐCN (2)'!I206:I1774,"Đất ở tại đô thị",'[1]Thành Phố - HĐCN (2)'!M206:M1774,"&gt;"&amp;O217*0.9*1000,'[1]Thành Phố - HĐCN (2)'!M206:M1774,"&lt;"&amp;O217*1.2*1000)</f>
        <v>#VALUE!</v>
      </c>
      <c r="BF217" s="174" t="e">
        <f t="shared" si="105"/>
        <v>#VALUE!</v>
      </c>
      <c r="BG217" s="328">
        <f t="shared" si="102"/>
        <v>1</v>
      </c>
      <c r="BH217" s="329"/>
      <c r="BI217" s="292"/>
      <c r="BJ217" s="292"/>
    </row>
    <row r="218" spans="1:62" ht="31.5">
      <c r="A218" s="623">
        <f>COUNT($O$12:O218)</f>
        <v>189</v>
      </c>
      <c r="B218" s="819"/>
      <c r="C218" s="819"/>
      <c r="D218" s="819"/>
      <c r="E218" s="275" t="s">
        <v>150</v>
      </c>
      <c r="F218" s="275" t="s">
        <v>428</v>
      </c>
      <c r="G218" s="275" t="s">
        <v>152</v>
      </c>
      <c r="H218" s="280" t="str">
        <f t="shared" si="92"/>
        <v>Đường Hồ Tùng Mậu (từ Hết địa phận phường Đoàn Kết đến Tiếp giáp đường Trần Phú)</v>
      </c>
      <c r="I218" s="79">
        <v>2000</v>
      </c>
      <c r="J218" s="103"/>
      <c r="K218" s="103"/>
      <c r="L218" s="103"/>
      <c r="M218" s="103"/>
      <c r="N218" s="103"/>
      <c r="O218" s="321">
        <f t="shared" si="93"/>
        <v>2500</v>
      </c>
      <c r="P218" s="321"/>
      <c r="Q218" s="321"/>
      <c r="R218" s="321"/>
      <c r="S218" s="321"/>
      <c r="T218" s="321"/>
      <c r="U218" s="322">
        <f t="shared" si="94"/>
        <v>0.25</v>
      </c>
      <c r="V218" s="322"/>
      <c r="W218" s="322"/>
      <c r="X218" s="323">
        <v>1.2</v>
      </c>
      <c r="Y218" s="323"/>
      <c r="Z218" s="323"/>
      <c r="AA218" s="323"/>
      <c r="AB218" s="323"/>
      <c r="AC218" s="323"/>
      <c r="AD218" s="324">
        <f t="shared" si="95"/>
        <v>1.23444</v>
      </c>
      <c r="AE218" s="323"/>
      <c r="AF218" s="323"/>
      <c r="AG218" s="79">
        <v>1400</v>
      </c>
      <c r="AH218" s="78"/>
      <c r="AI218" s="78"/>
      <c r="AJ218" s="325">
        <f t="shared" si="101"/>
        <v>1800</v>
      </c>
      <c r="AK218" s="331"/>
      <c r="AL218" s="331"/>
      <c r="AM218" s="331"/>
      <c r="AN218" s="331"/>
      <c r="AO218" s="331"/>
      <c r="AP218" s="322">
        <f t="shared" si="96"/>
        <v>0.2857142857142857</v>
      </c>
      <c r="AQ218" s="322"/>
      <c r="AR218" s="322"/>
      <c r="AS218" s="79">
        <v>1000</v>
      </c>
      <c r="AT218" s="78"/>
      <c r="AU218" s="78"/>
      <c r="AV218" s="326">
        <f t="shared" si="97"/>
        <v>1250</v>
      </c>
      <c r="AW218" s="326"/>
      <c r="AX218" s="326"/>
      <c r="AY218" s="327">
        <f t="shared" si="98"/>
        <v>0.25</v>
      </c>
      <c r="AZ218" s="327"/>
      <c r="BA218" s="327"/>
      <c r="BB218" s="157"/>
      <c r="BC218" s="197"/>
      <c r="BD218" s="174"/>
      <c r="BE218" s="93"/>
      <c r="BF218" s="174"/>
      <c r="BG218" s="328">
        <f t="shared" si="102"/>
        <v>1</v>
      </c>
      <c r="BH218" s="329"/>
      <c r="BI218" s="292"/>
      <c r="BJ218" s="292"/>
    </row>
    <row r="219" spans="1:62" ht="31.5">
      <c r="A219" s="623">
        <f>COUNT($O$12:O219)</f>
        <v>190</v>
      </c>
      <c r="B219" s="125"/>
      <c r="C219" s="125"/>
      <c r="D219" s="125"/>
      <c r="E219" s="275" t="s">
        <v>1057</v>
      </c>
      <c r="F219" s="140" t="s">
        <v>1058</v>
      </c>
      <c r="G219" s="275" t="s">
        <v>1059</v>
      </c>
      <c r="H219" s="280" t="str">
        <f t="shared" si="92"/>
        <v>Phố Nguyễn Thiếp (D5 - 13m) (từ Tiếp giáp đường Hồ Tùng Mậu đến Tiếp giáp phố Hoàng Công Chất)</v>
      </c>
      <c r="I219" s="79">
        <v>1500</v>
      </c>
      <c r="J219" s="103"/>
      <c r="K219" s="103"/>
      <c r="L219" s="103"/>
      <c r="M219" s="103"/>
      <c r="N219" s="103"/>
      <c r="O219" s="321">
        <f t="shared" si="93"/>
        <v>1900</v>
      </c>
      <c r="P219" s="321"/>
      <c r="Q219" s="321"/>
      <c r="R219" s="321"/>
      <c r="S219" s="321"/>
      <c r="T219" s="321"/>
      <c r="U219" s="322">
        <f t="shared" si="94"/>
        <v>0.26666666666666666</v>
      </c>
      <c r="V219" s="322"/>
      <c r="W219" s="322"/>
      <c r="X219" s="323">
        <v>1.2</v>
      </c>
      <c r="Y219" s="323"/>
      <c r="Z219" s="323"/>
      <c r="AA219" s="323"/>
      <c r="AB219" s="323"/>
      <c r="AC219" s="323"/>
      <c r="AD219" s="324">
        <f t="shared" si="95"/>
        <v>1.23444</v>
      </c>
      <c r="AE219" s="323"/>
      <c r="AF219" s="323"/>
      <c r="AG219" s="79">
        <v>1100</v>
      </c>
      <c r="AH219" s="78"/>
      <c r="AI219" s="78"/>
      <c r="AJ219" s="325">
        <f t="shared" si="101"/>
        <v>1400</v>
      </c>
      <c r="AK219" s="331"/>
      <c r="AL219" s="331"/>
      <c r="AM219" s="331"/>
      <c r="AN219" s="331"/>
      <c r="AO219" s="331"/>
      <c r="AP219" s="322">
        <f t="shared" si="96"/>
        <v>0.27272727272727271</v>
      </c>
      <c r="AQ219" s="322"/>
      <c r="AR219" s="322"/>
      <c r="AS219" s="78">
        <v>750</v>
      </c>
      <c r="AT219" s="78"/>
      <c r="AU219" s="78"/>
      <c r="AV219" s="326">
        <f t="shared" si="97"/>
        <v>950</v>
      </c>
      <c r="AW219" s="326"/>
      <c r="AX219" s="326"/>
      <c r="AY219" s="327">
        <f t="shared" si="98"/>
        <v>0.26666666666666666</v>
      </c>
      <c r="AZ219" s="327"/>
      <c r="BA219" s="327"/>
      <c r="BB219" s="157" t="s">
        <v>797</v>
      </c>
      <c r="BC219" s="197"/>
      <c r="BD219" s="174" t="e">
        <f>COUNTIFS('[1]Thành Phố - HĐCN (2)'!J209:$J$1571,'[1]Bảng tổng ODT'!I218,'[1]Thành Phố - HĐCN (2)'!I209:$I$1571,"Đất ở tại đô thị")</f>
        <v>#VALUE!</v>
      </c>
      <c r="BE219" s="93" t="e">
        <f>COUNTIFS('[1]Thành Phố - HĐCN (2)'!J207:J1775,H219,'[1]Thành Phố - HĐCN (2)'!I207:I1775,"Đất ở tại đô thị",'[1]Thành Phố - HĐCN (2)'!M207:M1775,"&gt;"&amp;O219*0.9*1000,'[1]Thành Phố - HĐCN (2)'!M207:M1775,"&lt;"&amp;O219*1.2*1000)</f>
        <v>#VALUE!</v>
      </c>
      <c r="BF219" s="174" t="e">
        <f t="shared" si="105"/>
        <v>#VALUE!</v>
      </c>
      <c r="BG219" s="328">
        <f t="shared" si="102"/>
        <v>1</v>
      </c>
      <c r="BH219" s="329"/>
      <c r="BI219" s="292"/>
      <c r="BJ219" s="292"/>
    </row>
    <row r="220" spans="1:62" ht="27.75" customHeight="1">
      <c r="A220" s="623">
        <f>COUNT($O$12:O220)</f>
        <v>191</v>
      </c>
      <c r="B220" s="277" t="s">
        <v>1060</v>
      </c>
      <c r="C220" s="350" t="s">
        <v>1061</v>
      </c>
      <c r="D220" s="277" t="s">
        <v>1062</v>
      </c>
      <c r="E220" s="338" t="s">
        <v>1063</v>
      </c>
      <c r="F220" s="357" t="s">
        <v>1061</v>
      </c>
      <c r="G220" s="338" t="s">
        <v>1062</v>
      </c>
      <c r="H220" s="280" t="str">
        <f t="shared" si="92"/>
        <v>Phố Đào Nhuận (từ Tiếp giáp phố Dương Quảng Hàm đến Tiếp giáp phố Bạch Đằng)</v>
      </c>
      <c r="I220" s="79">
        <v>1500</v>
      </c>
      <c r="J220" s="103"/>
      <c r="K220" s="103"/>
      <c r="L220" s="103"/>
      <c r="M220" s="103"/>
      <c r="N220" s="103"/>
      <c r="O220" s="321">
        <f t="shared" si="93"/>
        <v>1900</v>
      </c>
      <c r="P220" s="321"/>
      <c r="Q220" s="321"/>
      <c r="R220" s="321"/>
      <c r="S220" s="321"/>
      <c r="T220" s="321"/>
      <c r="U220" s="322">
        <f t="shared" si="94"/>
        <v>0.26666666666666666</v>
      </c>
      <c r="V220" s="322"/>
      <c r="W220" s="322"/>
      <c r="X220" s="323">
        <v>1.25</v>
      </c>
      <c r="Y220" s="323"/>
      <c r="Z220" s="323"/>
      <c r="AA220" s="323"/>
      <c r="AB220" s="323"/>
      <c r="AC220" s="323"/>
      <c r="AD220" s="324">
        <f t="shared" si="95"/>
        <v>1.2858749999999999</v>
      </c>
      <c r="AE220" s="323"/>
      <c r="AF220" s="323"/>
      <c r="AG220" s="79">
        <v>1100</v>
      </c>
      <c r="AH220" s="78"/>
      <c r="AI220" s="78"/>
      <c r="AJ220" s="325">
        <f t="shared" si="101"/>
        <v>1400</v>
      </c>
      <c r="AK220" s="331"/>
      <c r="AL220" s="331"/>
      <c r="AM220" s="331"/>
      <c r="AN220" s="331"/>
      <c r="AO220" s="331"/>
      <c r="AP220" s="322">
        <f t="shared" si="96"/>
        <v>0.27272727272727271</v>
      </c>
      <c r="AQ220" s="322"/>
      <c r="AR220" s="322"/>
      <c r="AS220" s="78">
        <v>750</v>
      </c>
      <c r="AT220" s="78"/>
      <c r="AU220" s="78"/>
      <c r="AV220" s="326">
        <f t="shared" si="97"/>
        <v>950</v>
      </c>
      <c r="AW220" s="326"/>
      <c r="AX220" s="326"/>
      <c r="AY220" s="327">
        <f t="shared" si="98"/>
        <v>0.26666666666666666</v>
      </c>
      <c r="AZ220" s="327"/>
      <c r="BA220" s="327"/>
      <c r="BB220" s="157" t="s">
        <v>797</v>
      </c>
      <c r="BC220" s="197"/>
      <c r="BD220" s="174" t="e">
        <f>COUNTIFS('[1]Thành Phố - HĐCN (2)'!J210:$J$1571,'[1]Bảng tổng ODT'!I219,'[1]Thành Phố - HĐCN (2)'!I210:$I$1571,"Đất ở tại đô thị")</f>
        <v>#VALUE!</v>
      </c>
      <c r="BE220" s="93" t="e">
        <f>COUNTIFS('[1]Thành Phố - HĐCN (2)'!J208:J1776,H220,'[1]Thành Phố - HĐCN (2)'!I208:I1776,"Đất ở tại đô thị",'[1]Thành Phố - HĐCN (2)'!M208:M1776,"&gt;"&amp;O220*0.9*1000,'[1]Thành Phố - HĐCN (2)'!M208:M1776,"&lt;"&amp;O220*1.2*1000)</f>
        <v>#VALUE!</v>
      </c>
      <c r="BF220" s="174" t="e">
        <f t="shared" si="105"/>
        <v>#VALUE!</v>
      </c>
      <c r="BG220" s="328">
        <f t="shared" si="102"/>
        <v>1</v>
      </c>
      <c r="BH220" s="329"/>
      <c r="BI220" s="292"/>
      <c r="BJ220" s="292"/>
    </row>
    <row r="221" spans="1:62" ht="31.5">
      <c r="A221" s="623">
        <f>COUNT($O$12:O221)</f>
        <v>192</v>
      </c>
      <c r="B221" s="125"/>
      <c r="C221" s="125"/>
      <c r="D221" s="125"/>
      <c r="E221" s="275" t="s">
        <v>1064</v>
      </c>
      <c r="F221" s="140" t="s">
        <v>1049</v>
      </c>
      <c r="G221" s="275" t="s">
        <v>524</v>
      </c>
      <c r="H221" s="280" t="str">
        <f t="shared" si="92"/>
        <v>Phố Bạch Đằng (Đường số 10 - 13m) (từ Tiếp giáp đường Ngô Quyền đến Tiếp giáp đường Trần Quang Diệu)</v>
      </c>
      <c r="I221" s="79">
        <v>1600</v>
      </c>
      <c r="J221" s="103"/>
      <c r="K221" s="103"/>
      <c r="L221" s="103"/>
      <c r="M221" s="103"/>
      <c r="N221" s="103"/>
      <c r="O221" s="321">
        <f t="shared" si="93"/>
        <v>2000</v>
      </c>
      <c r="P221" s="321"/>
      <c r="Q221" s="321"/>
      <c r="R221" s="321"/>
      <c r="S221" s="321"/>
      <c r="T221" s="321"/>
      <c r="U221" s="322">
        <f t="shared" si="94"/>
        <v>0.25</v>
      </c>
      <c r="V221" s="322"/>
      <c r="W221" s="322"/>
      <c r="X221" s="323">
        <v>1.2</v>
      </c>
      <c r="Y221" s="323"/>
      <c r="Z221" s="323"/>
      <c r="AA221" s="323"/>
      <c r="AB221" s="323"/>
      <c r="AC221" s="323"/>
      <c r="AD221" s="324">
        <f t="shared" si="95"/>
        <v>1.23444</v>
      </c>
      <c r="AE221" s="323"/>
      <c r="AF221" s="323"/>
      <c r="AG221" s="79">
        <v>1100</v>
      </c>
      <c r="AH221" s="78"/>
      <c r="AI221" s="78"/>
      <c r="AJ221" s="325">
        <f t="shared" si="101"/>
        <v>1400</v>
      </c>
      <c r="AK221" s="331"/>
      <c r="AL221" s="331"/>
      <c r="AM221" s="331"/>
      <c r="AN221" s="331"/>
      <c r="AO221" s="331"/>
      <c r="AP221" s="322">
        <f t="shared" si="96"/>
        <v>0.27272727272727271</v>
      </c>
      <c r="AQ221" s="322"/>
      <c r="AR221" s="322"/>
      <c r="AS221" s="78">
        <v>800</v>
      </c>
      <c r="AT221" s="78"/>
      <c r="AU221" s="78"/>
      <c r="AV221" s="326">
        <f t="shared" si="97"/>
        <v>1000</v>
      </c>
      <c r="AW221" s="326"/>
      <c r="AX221" s="326"/>
      <c r="AY221" s="327">
        <f t="shared" si="98"/>
        <v>0.25</v>
      </c>
      <c r="AZ221" s="327"/>
      <c r="BA221" s="327"/>
      <c r="BB221" s="157" t="s">
        <v>797</v>
      </c>
      <c r="BC221" s="197"/>
      <c r="BD221" s="174" t="e">
        <f>COUNTIFS('[1]Thành Phố - HĐCN (2)'!J211:$J$1571,'[1]Bảng tổng ODT'!I220,'[1]Thành Phố - HĐCN (2)'!I211:$I$1571,"Đất ở tại đô thị")</f>
        <v>#VALUE!</v>
      </c>
      <c r="BE221" s="93" t="e">
        <f>COUNTIFS('[1]Thành Phố - HĐCN (2)'!J209:J1777,H221,'[1]Thành Phố - HĐCN (2)'!I209:I1777,"Đất ở tại đô thị",'[1]Thành Phố - HĐCN (2)'!M209:M1777,"&gt;"&amp;O221*0.9*1000,'[1]Thành Phố - HĐCN (2)'!M209:M1777,"&lt;"&amp;O221*1.2*1000)</f>
        <v>#VALUE!</v>
      </c>
      <c r="BF221" s="174" t="e">
        <f t="shared" si="105"/>
        <v>#VALUE!</v>
      </c>
      <c r="BG221" s="328">
        <f t="shared" si="102"/>
        <v>1</v>
      </c>
      <c r="BH221" s="329"/>
      <c r="BI221" s="292"/>
      <c r="BJ221" s="292"/>
    </row>
    <row r="222" spans="1:62" ht="31.5">
      <c r="A222" s="623">
        <f>COUNT($O$12:O222)</f>
        <v>193</v>
      </c>
      <c r="B222" s="125"/>
      <c r="C222" s="125"/>
      <c r="D222" s="125"/>
      <c r="E222" s="275" t="s">
        <v>1065</v>
      </c>
      <c r="F222" s="140" t="s">
        <v>151</v>
      </c>
      <c r="G222" s="275" t="s">
        <v>1047</v>
      </c>
      <c r="H222" s="280" t="str">
        <f t="shared" si="92"/>
        <v>Đường N13 (13m) (từ Tiếp giáp đường 19-8 đến Tiếp giáp đường Chu Văn An)</v>
      </c>
      <c r="I222" s="79">
        <v>1500</v>
      </c>
      <c r="J222" s="103"/>
      <c r="K222" s="103"/>
      <c r="L222" s="103"/>
      <c r="M222" s="103"/>
      <c r="N222" s="103"/>
      <c r="O222" s="321">
        <f t="shared" si="93"/>
        <v>1900</v>
      </c>
      <c r="P222" s="321"/>
      <c r="Q222" s="321"/>
      <c r="R222" s="321"/>
      <c r="S222" s="321"/>
      <c r="T222" s="321"/>
      <c r="U222" s="322">
        <f t="shared" si="94"/>
        <v>0.26666666666666666</v>
      </c>
      <c r="V222" s="322"/>
      <c r="W222" s="322"/>
      <c r="X222" s="323">
        <v>1.2</v>
      </c>
      <c r="Y222" s="323"/>
      <c r="Z222" s="323"/>
      <c r="AA222" s="323"/>
      <c r="AB222" s="323"/>
      <c r="AC222" s="323"/>
      <c r="AD222" s="324">
        <f t="shared" si="95"/>
        <v>1.23444</v>
      </c>
      <c r="AE222" s="323"/>
      <c r="AF222" s="323"/>
      <c r="AG222" s="79">
        <v>1100</v>
      </c>
      <c r="AH222" s="78"/>
      <c r="AI222" s="78"/>
      <c r="AJ222" s="325">
        <f t="shared" si="101"/>
        <v>1400</v>
      </c>
      <c r="AK222" s="331"/>
      <c r="AL222" s="331"/>
      <c r="AM222" s="331"/>
      <c r="AN222" s="331"/>
      <c r="AO222" s="331"/>
      <c r="AP222" s="322">
        <f t="shared" si="96"/>
        <v>0.27272727272727271</v>
      </c>
      <c r="AQ222" s="322"/>
      <c r="AR222" s="322"/>
      <c r="AS222" s="78">
        <v>750</v>
      </c>
      <c r="AT222" s="78"/>
      <c r="AU222" s="78"/>
      <c r="AV222" s="326">
        <f t="shared" si="97"/>
        <v>950</v>
      </c>
      <c r="AW222" s="326"/>
      <c r="AX222" s="326"/>
      <c r="AY222" s="327">
        <f t="shared" si="98"/>
        <v>0.26666666666666666</v>
      </c>
      <c r="AZ222" s="327"/>
      <c r="BA222" s="327"/>
      <c r="BB222" s="157" t="s">
        <v>797</v>
      </c>
      <c r="BC222" s="197"/>
      <c r="BD222" s="174" t="e">
        <f>COUNTIFS('[1]Thành Phố - HĐCN (2)'!J212:$J$1571,'[1]Bảng tổng ODT'!I221,'[1]Thành Phố - HĐCN (2)'!I212:$I$1571,"Đất ở tại đô thị")</f>
        <v>#VALUE!</v>
      </c>
      <c r="BE222" s="93" t="e">
        <f>COUNTIFS('[1]Thành Phố - HĐCN (2)'!J210:J1778,H222,'[1]Thành Phố - HĐCN (2)'!I210:I1778,"Đất ở tại đô thị",'[1]Thành Phố - HĐCN (2)'!M210:M1778,"&gt;"&amp;O222*0.9*1000,'[1]Thành Phố - HĐCN (2)'!M210:M1778,"&lt;"&amp;O222*1.2*1000)</f>
        <v>#VALUE!</v>
      </c>
      <c r="BF222" s="174" t="e">
        <f t="shared" si="105"/>
        <v>#VALUE!</v>
      </c>
      <c r="BG222" s="328">
        <f t="shared" si="102"/>
        <v>1</v>
      </c>
      <c r="BH222" s="329"/>
      <c r="BI222" s="292"/>
      <c r="BJ222" s="292"/>
    </row>
    <row r="223" spans="1:62" ht="31.5">
      <c r="A223" s="623">
        <f>COUNT($O$12:O223)</f>
        <v>194</v>
      </c>
      <c r="B223" s="818"/>
      <c r="C223" s="185"/>
      <c r="D223" s="185"/>
      <c r="E223" s="277" t="s">
        <v>523</v>
      </c>
      <c r="F223" s="350" t="s">
        <v>524</v>
      </c>
      <c r="G223" s="277" t="s">
        <v>525</v>
      </c>
      <c r="H223" s="280" t="str">
        <f t="shared" si="92"/>
        <v>Phố Nguyễn Cao (từ Tiếp giáp đường Trần Quang Diệu đến Tiếp giáp đường Huỳnh Thúc Kháng)</v>
      </c>
      <c r="I223" s="79">
        <v>1300</v>
      </c>
      <c r="J223" s="103"/>
      <c r="K223" s="103"/>
      <c r="L223" s="103"/>
      <c r="M223" s="103"/>
      <c r="N223" s="103"/>
      <c r="O223" s="321">
        <f t="shared" si="93"/>
        <v>1600</v>
      </c>
      <c r="P223" s="321"/>
      <c r="Q223" s="321"/>
      <c r="R223" s="321"/>
      <c r="S223" s="321"/>
      <c r="T223" s="321"/>
      <c r="U223" s="322">
        <f t="shared" si="94"/>
        <v>0.23076923076923078</v>
      </c>
      <c r="V223" s="322"/>
      <c r="W223" s="322"/>
      <c r="X223" s="323">
        <v>1.2</v>
      </c>
      <c r="Y223" s="323"/>
      <c r="Z223" s="323"/>
      <c r="AA223" s="323"/>
      <c r="AB223" s="323"/>
      <c r="AC223" s="323"/>
      <c r="AD223" s="324">
        <f t="shared" si="95"/>
        <v>1.23444</v>
      </c>
      <c r="AE223" s="323"/>
      <c r="AF223" s="323"/>
      <c r="AG223" s="78">
        <v>910</v>
      </c>
      <c r="AH223" s="78"/>
      <c r="AI223" s="78"/>
      <c r="AJ223" s="325">
        <f t="shared" si="101"/>
        <v>1100</v>
      </c>
      <c r="AK223" s="331"/>
      <c r="AL223" s="331"/>
      <c r="AM223" s="331"/>
      <c r="AN223" s="331"/>
      <c r="AO223" s="331"/>
      <c r="AP223" s="322">
        <f t="shared" si="96"/>
        <v>0.2087912087912088</v>
      </c>
      <c r="AQ223" s="322"/>
      <c r="AR223" s="322"/>
      <c r="AS223" s="78">
        <v>650</v>
      </c>
      <c r="AT223" s="78"/>
      <c r="AU223" s="78"/>
      <c r="AV223" s="326">
        <f t="shared" si="97"/>
        <v>800</v>
      </c>
      <c r="AW223" s="326"/>
      <c r="AX223" s="326"/>
      <c r="AY223" s="327">
        <f t="shared" si="98"/>
        <v>0.23076923076923078</v>
      </c>
      <c r="AZ223" s="327"/>
      <c r="BA223" s="327"/>
      <c r="BB223" s="157" t="s">
        <v>797</v>
      </c>
      <c r="BC223" s="197"/>
      <c r="BD223" s="174" t="e">
        <f>COUNTIFS('[1]Thành Phố - HĐCN (2)'!J213:$J$1571,'[1]Bảng tổng ODT'!I222,'[1]Thành Phố - HĐCN (2)'!I213:$I$1571,"Đất ở tại đô thị")</f>
        <v>#VALUE!</v>
      </c>
      <c r="BE223" s="93" t="e">
        <f>COUNTIFS('[1]Thành Phố - HĐCN (2)'!J211:J1779,H223,'[1]Thành Phố - HĐCN (2)'!I211:I1779,"Đất ở tại đô thị",'[1]Thành Phố - HĐCN (2)'!M211:M1779,"&gt;"&amp;O223*0.9*1000,'[1]Thành Phố - HĐCN (2)'!M211:M1779,"&lt;"&amp;O223*1.2*1000)</f>
        <v>#VALUE!</v>
      </c>
      <c r="BF223" s="174" t="e">
        <f t="shared" si="105"/>
        <v>#VALUE!</v>
      </c>
      <c r="BG223" s="328">
        <f t="shared" si="102"/>
        <v>1</v>
      </c>
      <c r="BH223" s="329"/>
      <c r="BI223" s="292"/>
      <c r="BJ223" s="292"/>
    </row>
    <row r="224" spans="1:62">
      <c r="A224" s="623">
        <f>COUNT($O$12:O224)</f>
        <v>195</v>
      </c>
      <c r="B224" s="818"/>
      <c r="C224" s="185"/>
      <c r="D224" s="101"/>
      <c r="E224" s="277"/>
      <c r="F224" s="277"/>
      <c r="G224" s="277"/>
      <c r="H224" s="280"/>
      <c r="I224" s="79">
        <v>1300</v>
      </c>
      <c r="J224" s="103"/>
      <c r="K224" s="103"/>
      <c r="L224" s="103"/>
      <c r="M224" s="103"/>
      <c r="N224" s="103"/>
      <c r="O224" s="321">
        <f t="shared" si="93"/>
        <v>1600</v>
      </c>
      <c r="P224" s="321"/>
      <c r="Q224" s="321"/>
      <c r="R224" s="321"/>
      <c r="S224" s="321"/>
      <c r="T224" s="321"/>
      <c r="U224" s="322">
        <f t="shared" si="94"/>
        <v>0.23076923076923078</v>
      </c>
      <c r="V224" s="322"/>
      <c r="W224" s="322"/>
      <c r="X224" s="323">
        <v>1.2</v>
      </c>
      <c r="Y224" s="323"/>
      <c r="Z224" s="323"/>
      <c r="AA224" s="323"/>
      <c r="AB224" s="323"/>
      <c r="AC224" s="323"/>
      <c r="AD224" s="324">
        <f t="shared" si="95"/>
        <v>1.23444</v>
      </c>
      <c r="AE224" s="323"/>
      <c r="AF224" s="323"/>
      <c r="AG224" s="78">
        <v>910</v>
      </c>
      <c r="AH224" s="78"/>
      <c r="AI224" s="78"/>
      <c r="AJ224" s="325">
        <f t="shared" si="101"/>
        <v>1100</v>
      </c>
      <c r="AK224" s="331"/>
      <c r="AL224" s="331"/>
      <c r="AM224" s="331"/>
      <c r="AN224" s="331"/>
      <c r="AO224" s="331"/>
      <c r="AP224" s="322">
        <f t="shared" si="96"/>
        <v>0.2087912087912088</v>
      </c>
      <c r="AQ224" s="322"/>
      <c r="AR224" s="322"/>
      <c r="AS224" s="78">
        <v>650</v>
      </c>
      <c r="AT224" s="78"/>
      <c r="AU224" s="78"/>
      <c r="AV224" s="326">
        <f t="shared" si="97"/>
        <v>800</v>
      </c>
      <c r="AW224" s="326"/>
      <c r="AX224" s="326"/>
      <c r="AY224" s="327">
        <f t="shared" si="98"/>
        <v>0.23076923076923078</v>
      </c>
      <c r="AZ224" s="327"/>
      <c r="BA224" s="327"/>
      <c r="BB224" s="157"/>
      <c r="BC224" s="197"/>
      <c r="BD224" s="174"/>
      <c r="BE224" s="93"/>
      <c r="BF224" s="174"/>
      <c r="BG224" s="328">
        <f t="shared" si="102"/>
        <v>1</v>
      </c>
      <c r="BH224" s="329"/>
      <c r="BI224" s="292"/>
      <c r="BJ224" s="292"/>
    </row>
    <row r="225" spans="1:68" ht="31.5">
      <c r="A225" s="623">
        <f>COUNT($O$12:O225)</f>
        <v>196</v>
      </c>
      <c r="B225" s="125"/>
      <c r="C225" s="125"/>
      <c r="D225" s="125"/>
      <c r="E225" s="275" t="s">
        <v>1066</v>
      </c>
      <c r="F225" s="350" t="s">
        <v>1067</v>
      </c>
      <c r="G225" s="275" t="s">
        <v>524</v>
      </c>
      <c r="H225" s="280" t="str">
        <f t="shared" si="92"/>
        <v>Phố Trương Định (từ Tiếp giáp phố Nguyễn Cao đến Tiếp giáp đường Trần Quang Diệu)</v>
      </c>
      <c r="I225" s="79">
        <v>1300</v>
      </c>
      <c r="J225" s="103"/>
      <c r="K225" s="103"/>
      <c r="L225" s="103"/>
      <c r="M225" s="103"/>
      <c r="N225" s="103"/>
      <c r="O225" s="321">
        <f t="shared" si="93"/>
        <v>1600</v>
      </c>
      <c r="P225" s="321"/>
      <c r="Q225" s="321"/>
      <c r="R225" s="321"/>
      <c r="S225" s="321"/>
      <c r="T225" s="321"/>
      <c r="U225" s="322">
        <f t="shared" si="94"/>
        <v>0.23076923076923078</v>
      </c>
      <c r="V225" s="322"/>
      <c r="W225" s="322"/>
      <c r="X225" s="323">
        <v>1.2</v>
      </c>
      <c r="Y225" s="323"/>
      <c r="Z225" s="323"/>
      <c r="AA225" s="323"/>
      <c r="AB225" s="323"/>
      <c r="AC225" s="323"/>
      <c r="AD225" s="324">
        <f t="shared" si="95"/>
        <v>1.23444</v>
      </c>
      <c r="AE225" s="323"/>
      <c r="AF225" s="323"/>
      <c r="AG225" s="78">
        <v>910</v>
      </c>
      <c r="AH225" s="78"/>
      <c r="AI225" s="78"/>
      <c r="AJ225" s="325">
        <f t="shared" si="101"/>
        <v>1100</v>
      </c>
      <c r="AK225" s="331"/>
      <c r="AL225" s="331"/>
      <c r="AM225" s="331"/>
      <c r="AN225" s="331"/>
      <c r="AO225" s="331"/>
      <c r="AP225" s="322">
        <f t="shared" si="96"/>
        <v>0.2087912087912088</v>
      </c>
      <c r="AQ225" s="322"/>
      <c r="AR225" s="322"/>
      <c r="AS225" s="78">
        <v>650</v>
      </c>
      <c r="AT225" s="78"/>
      <c r="AU225" s="78"/>
      <c r="AV225" s="326">
        <f t="shared" si="97"/>
        <v>800</v>
      </c>
      <c r="AW225" s="326"/>
      <c r="AX225" s="326"/>
      <c r="AY225" s="327">
        <f t="shared" si="98"/>
        <v>0.23076923076923078</v>
      </c>
      <c r="AZ225" s="327"/>
      <c r="BA225" s="327"/>
      <c r="BB225" s="157" t="s">
        <v>797</v>
      </c>
      <c r="BC225" s="197"/>
      <c r="BD225" s="174" t="e">
        <f>COUNTIFS('[1]Thành Phố - HĐCN (2)'!J214:$J$1571,'[1]Bảng tổng ODT'!I224,'[1]Thành Phố - HĐCN (2)'!I214:$I$1571,"Đất ở tại đô thị")</f>
        <v>#VALUE!</v>
      </c>
      <c r="BE225" s="93" t="e">
        <f>COUNTIFS('[1]Thành Phố - HĐCN (2)'!J212:J1780,H225,'[1]Thành Phố - HĐCN (2)'!I212:I1780,"Đất ở tại đô thị",'[1]Thành Phố - HĐCN (2)'!M212:M1780,"&gt;"&amp;O225*0.9*1000,'[1]Thành Phố - HĐCN (2)'!M212:M1780,"&lt;"&amp;O225*1.2*1000)</f>
        <v>#VALUE!</v>
      </c>
      <c r="BF225" s="174" t="e">
        <f t="shared" si="105"/>
        <v>#VALUE!</v>
      </c>
      <c r="BG225" s="328">
        <f t="shared" si="102"/>
        <v>1</v>
      </c>
      <c r="BH225" s="329"/>
      <c r="BI225" s="292"/>
      <c r="BJ225" s="292"/>
    </row>
    <row r="226" spans="1:68" ht="27.75" customHeight="1">
      <c r="A226" s="623">
        <f>COUNT($O$12:O226)</f>
        <v>197</v>
      </c>
      <c r="B226" s="125"/>
      <c r="C226" s="125"/>
      <c r="D226" s="125"/>
      <c r="E226" s="275" t="s">
        <v>1068</v>
      </c>
      <c r="F226" s="140" t="s">
        <v>495</v>
      </c>
      <c r="G226" s="275" t="s">
        <v>1069</v>
      </c>
      <c r="H226" s="280" t="str">
        <f t="shared" si="92"/>
        <v>Phố Lê Đại Hành (13m) (từ Tiếp giáp đường Nguyễn Chí Thanh đến Tiếp giáp Phố Bạch Đằng)</v>
      </c>
      <c r="I226" s="79">
        <v>1500</v>
      </c>
      <c r="J226" s="103"/>
      <c r="K226" s="103"/>
      <c r="L226" s="103"/>
      <c r="M226" s="103"/>
      <c r="N226" s="103"/>
      <c r="O226" s="321">
        <f t="shared" si="93"/>
        <v>1900</v>
      </c>
      <c r="P226" s="321"/>
      <c r="Q226" s="321"/>
      <c r="R226" s="321"/>
      <c r="S226" s="321"/>
      <c r="T226" s="321"/>
      <c r="U226" s="322">
        <f t="shared" si="94"/>
        <v>0.26666666666666666</v>
      </c>
      <c r="V226" s="322"/>
      <c r="W226" s="322"/>
      <c r="X226" s="323">
        <v>1.2</v>
      </c>
      <c r="Y226" s="323"/>
      <c r="Z226" s="323"/>
      <c r="AA226" s="323"/>
      <c r="AB226" s="323"/>
      <c r="AC226" s="323"/>
      <c r="AD226" s="324">
        <f t="shared" si="95"/>
        <v>1.23444</v>
      </c>
      <c r="AE226" s="323"/>
      <c r="AF226" s="323"/>
      <c r="AG226" s="79">
        <v>1100</v>
      </c>
      <c r="AH226" s="78"/>
      <c r="AI226" s="78"/>
      <c r="AJ226" s="325">
        <f t="shared" si="101"/>
        <v>1400</v>
      </c>
      <c r="AK226" s="331"/>
      <c r="AL226" s="331"/>
      <c r="AM226" s="331"/>
      <c r="AN226" s="331"/>
      <c r="AO226" s="331"/>
      <c r="AP226" s="322">
        <f t="shared" si="96"/>
        <v>0.27272727272727271</v>
      </c>
      <c r="AQ226" s="322"/>
      <c r="AR226" s="322"/>
      <c r="AS226" s="78">
        <v>750</v>
      </c>
      <c r="AT226" s="78"/>
      <c r="AU226" s="78"/>
      <c r="AV226" s="326">
        <f t="shared" si="97"/>
        <v>950</v>
      </c>
      <c r="AW226" s="326"/>
      <c r="AX226" s="326"/>
      <c r="AY226" s="327">
        <f t="shared" si="98"/>
        <v>0.26666666666666666</v>
      </c>
      <c r="AZ226" s="327"/>
      <c r="BA226" s="327"/>
      <c r="BB226" s="157" t="s">
        <v>797</v>
      </c>
      <c r="BC226" s="197"/>
      <c r="BD226" s="174" t="e">
        <f>COUNTIFS('[1]Thành Phố - HĐCN (2)'!J215:$J$1571,'[1]Bảng tổng ODT'!I225,'[1]Thành Phố - HĐCN (2)'!I215:$I$1571,"Đất ở tại đô thị")</f>
        <v>#VALUE!</v>
      </c>
      <c r="BE226" s="93" t="e">
        <f>COUNTIFS('[1]Thành Phố - HĐCN (2)'!J213:J1781,H226,'[1]Thành Phố - HĐCN (2)'!I213:I1781,"Đất ở tại đô thị",'[1]Thành Phố - HĐCN (2)'!M213:M1781,"&gt;"&amp;O226*0.9*1000,'[1]Thành Phố - HĐCN (2)'!M213:M1781,"&lt;"&amp;O226*1.2*1000)</f>
        <v>#VALUE!</v>
      </c>
      <c r="BF226" s="174" t="e">
        <f t="shared" si="105"/>
        <v>#VALUE!</v>
      </c>
      <c r="BG226" s="328">
        <f t="shared" si="102"/>
        <v>1</v>
      </c>
      <c r="BH226" s="329"/>
      <c r="BI226" s="292"/>
      <c r="BJ226" s="292"/>
    </row>
    <row r="227" spans="1:68" ht="27.75" customHeight="1">
      <c r="A227" s="623">
        <f>COUNT($O$12:O227)</f>
        <v>198</v>
      </c>
      <c r="B227" s="125"/>
      <c r="C227" s="125"/>
      <c r="D227" s="125"/>
      <c r="E227" s="275" t="s">
        <v>1070</v>
      </c>
      <c r="F227" s="140" t="s">
        <v>495</v>
      </c>
      <c r="G227" s="277" t="s">
        <v>1067</v>
      </c>
      <c r="H227" s="280" t="str">
        <f t="shared" si="92"/>
        <v>Đường Trần Quang Diệu (từ Tiếp giáp đường Nguyễn Chí Thanh đến Tiếp giáp phố Nguyễn Cao)</v>
      </c>
      <c r="I227" s="79">
        <v>1300</v>
      </c>
      <c r="J227" s="103"/>
      <c r="K227" s="103"/>
      <c r="L227" s="103"/>
      <c r="M227" s="103"/>
      <c r="N227" s="103"/>
      <c r="O227" s="321">
        <f t="shared" si="93"/>
        <v>1600</v>
      </c>
      <c r="P227" s="321"/>
      <c r="Q227" s="321"/>
      <c r="R227" s="321"/>
      <c r="S227" s="321"/>
      <c r="T227" s="321"/>
      <c r="U227" s="322">
        <f t="shared" si="94"/>
        <v>0.23076923076923078</v>
      </c>
      <c r="V227" s="322"/>
      <c r="W227" s="322"/>
      <c r="X227" s="323">
        <v>1.2</v>
      </c>
      <c r="Y227" s="323"/>
      <c r="Z227" s="323"/>
      <c r="AA227" s="323"/>
      <c r="AB227" s="323"/>
      <c r="AC227" s="323"/>
      <c r="AD227" s="324">
        <f t="shared" si="95"/>
        <v>1.23444</v>
      </c>
      <c r="AE227" s="323"/>
      <c r="AF227" s="323"/>
      <c r="AG227" s="78">
        <v>910</v>
      </c>
      <c r="AH227" s="78"/>
      <c r="AI227" s="78"/>
      <c r="AJ227" s="325">
        <f t="shared" si="101"/>
        <v>1100</v>
      </c>
      <c r="AK227" s="331"/>
      <c r="AL227" s="331"/>
      <c r="AM227" s="331"/>
      <c r="AN227" s="331"/>
      <c r="AO227" s="331"/>
      <c r="AP227" s="322">
        <f t="shared" si="96"/>
        <v>0.2087912087912088</v>
      </c>
      <c r="AQ227" s="322"/>
      <c r="AR227" s="322"/>
      <c r="AS227" s="78">
        <v>650</v>
      </c>
      <c r="AT227" s="78"/>
      <c r="AU227" s="78"/>
      <c r="AV227" s="326">
        <f t="shared" si="97"/>
        <v>800</v>
      </c>
      <c r="AW227" s="326"/>
      <c r="AX227" s="326"/>
      <c r="AY227" s="327">
        <f t="shared" si="98"/>
        <v>0.23076923076923078</v>
      </c>
      <c r="AZ227" s="327"/>
      <c r="BA227" s="327"/>
      <c r="BB227" s="157" t="s">
        <v>797</v>
      </c>
      <c r="BC227" s="197"/>
      <c r="BD227" s="174" t="e">
        <f>COUNTIFS('[1]Thành Phố - HĐCN (2)'!J216:$J$1571,'[1]Bảng tổng ODT'!I226,'[1]Thành Phố - HĐCN (2)'!I216:$I$1571,"Đất ở tại đô thị")</f>
        <v>#VALUE!</v>
      </c>
      <c r="BE227" s="93" t="e">
        <f>COUNTIFS('[1]Thành Phố - HĐCN (2)'!J214:J1782,H227,'[1]Thành Phố - HĐCN (2)'!I214:I1782,"Đất ở tại đô thị",'[1]Thành Phố - HĐCN (2)'!M214:M1782,"&gt;"&amp;O227*0.9*1000,'[1]Thành Phố - HĐCN (2)'!M214:M1782,"&lt;"&amp;O227*1.2*1000)</f>
        <v>#VALUE!</v>
      </c>
      <c r="BF227" s="174" t="e">
        <f t="shared" si="105"/>
        <v>#VALUE!</v>
      </c>
      <c r="BG227" s="328">
        <f t="shared" si="102"/>
        <v>1</v>
      </c>
      <c r="BH227" s="329"/>
      <c r="BI227" s="292"/>
      <c r="BJ227" s="292"/>
    </row>
    <row r="228" spans="1:68" ht="31.5">
      <c r="A228" s="623">
        <f>COUNT($O$12:O228)</f>
        <v>199</v>
      </c>
      <c r="B228" s="125"/>
      <c r="C228" s="125"/>
      <c r="D228" s="125"/>
      <c r="E228" s="277" t="s">
        <v>1071</v>
      </c>
      <c r="F228" s="350" t="s">
        <v>1072</v>
      </c>
      <c r="G228" s="277" t="s">
        <v>1073</v>
      </c>
      <c r="H228" s="280" t="str">
        <f t="shared" si="92"/>
        <v>Phố Nậm Na (từ Tiếp giáp Phố Mường Than đến Tiếp giáp đường N16)</v>
      </c>
      <c r="I228" s="79">
        <v>1300</v>
      </c>
      <c r="J228" s="103"/>
      <c r="K228" s="103"/>
      <c r="L228" s="103"/>
      <c r="M228" s="103"/>
      <c r="N228" s="103"/>
      <c r="O228" s="321">
        <f t="shared" si="93"/>
        <v>1600</v>
      </c>
      <c r="P228" s="321"/>
      <c r="Q228" s="321"/>
      <c r="R228" s="321"/>
      <c r="S228" s="321"/>
      <c r="T228" s="321"/>
      <c r="U228" s="322">
        <f t="shared" si="94"/>
        <v>0.23076923076923078</v>
      </c>
      <c r="V228" s="322"/>
      <c r="W228" s="322"/>
      <c r="X228" s="323">
        <v>1.2</v>
      </c>
      <c r="Y228" s="323"/>
      <c r="Z228" s="323"/>
      <c r="AA228" s="323"/>
      <c r="AB228" s="323"/>
      <c r="AC228" s="323"/>
      <c r="AD228" s="324">
        <f t="shared" si="95"/>
        <v>1.23444</v>
      </c>
      <c r="AE228" s="323"/>
      <c r="AF228" s="323"/>
      <c r="AG228" s="78">
        <v>910</v>
      </c>
      <c r="AH228" s="78"/>
      <c r="AI228" s="78"/>
      <c r="AJ228" s="325">
        <f t="shared" si="101"/>
        <v>1100</v>
      </c>
      <c r="AK228" s="331"/>
      <c r="AL228" s="331"/>
      <c r="AM228" s="331"/>
      <c r="AN228" s="331"/>
      <c r="AO228" s="331"/>
      <c r="AP228" s="322">
        <f t="shared" si="96"/>
        <v>0.2087912087912088</v>
      </c>
      <c r="AQ228" s="322"/>
      <c r="AR228" s="322"/>
      <c r="AS228" s="78">
        <v>650</v>
      </c>
      <c r="AT228" s="78"/>
      <c r="AU228" s="78"/>
      <c r="AV228" s="326">
        <f t="shared" si="97"/>
        <v>800</v>
      </c>
      <c r="AW228" s="326"/>
      <c r="AX228" s="326"/>
      <c r="AY228" s="327">
        <f t="shared" si="98"/>
        <v>0.23076923076923078</v>
      </c>
      <c r="AZ228" s="327"/>
      <c r="BA228" s="327"/>
      <c r="BB228" s="157" t="s">
        <v>797</v>
      </c>
      <c r="BC228" s="197"/>
      <c r="BD228" s="174" t="e">
        <f>COUNTIFS('[1]Thành Phố - HĐCN (2)'!J217:$J$1571,'[1]Bảng tổng ODT'!I227,'[1]Thành Phố - HĐCN (2)'!I217:$I$1571,"Đất ở tại đô thị")</f>
        <v>#VALUE!</v>
      </c>
      <c r="BE228" s="93" t="e">
        <f>COUNTIFS('[1]Thành Phố - HĐCN (2)'!J215:J1783,H228,'[1]Thành Phố - HĐCN (2)'!I215:I1783,"Đất ở tại đô thị",'[1]Thành Phố - HĐCN (2)'!M215:M1783,"&gt;"&amp;O228*0.9*1000,'[1]Thành Phố - HĐCN (2)'!M215:M1783,"&lt;"&amp;O228*1.2*1000)</f>
        <v>#VALUE!</v>
      </c>
      <c r="BF228" s="174" t="e">
        <f t="shared" si="105"/>
        <v>#VALUE!</v>
      </c>
      <c r="BG228" s="328">
        <f t="shared" si="102"/>
        <v>1</v>
      </c>
      <c r="BH228" s="329"/>
      <c r="BI228" s="292"/>
      <c r="BJ228" s="292"/>
    </row>
    <row r="229" spans="1:68" ht="47.25">
      <c r="A229" s="623">
        <f>COUNT($O$12:O229)</f>
        <v>200</v>
      </c>
      <c r="B229" s="275" t="s">
        <v>490</v>
      </c>
      <c r="C229" s="277" t="s">
        <v>491</v>
      </c>
      <c r="D229" s="140" t="s">
        <v>492</v>
      </c>
      <c r="E229" s="333" t="s">
        <v>490</v>
      </c>
      <c r="F229" s="338" t="s">
        <v>491</v>
      </c>
      <c r="G229" s="343" t="s">
        <v>476</v>
      </c>
      <c r="H229" s="280" t="str">
        <f t="shared" si="92"/>
        <v>Phố Mường Than (từ Tiếp giáp Đường 19-8 đến Tiếp giáp đường Nguyễn Chí Thanh kéo dài)</v>
      </c>
      <c r="I229" s="79">
        <v>1300</v>
      </c>
      <c r="J229" s="103"/>
      <c r="K229" s="103"/>
      <c r="L229" s="103"/>
      <c r="M229" s="103"/>
      <c r="N229" s="103"/>
      <c r="O229" s="321">
        <f t="shared" si="93"/>
        <v>1600</v>
      </c>
      <c r="P229" s="321"/>
      <c r="Q229" s="321"/>
      <c r="R229" s="321"/>
      <c r="S229" s="321"/>
      <c r="T229" s="321"/>
      <c r="U229" s="322">
        <f t="shared" si="94"/>
        <v>0.23076923076923078</v>
      </c>
      <c r="V229" s="322"/>
      <c r="W229" s="322"/>
      <c r="X229" s="323">
        <v>1.2</v>
      </c>
      <c r="Y229" s="323"/>
      <c r="Z229" s="323"/>
      <c r="AA229" s="323"/>
      <c r="AB229" s="323"/>
      <c r="AC229" s="323"/>
      <c r="AD229" s="324">
        <f t="shared" si="95"/>
        <v>1.23444</v>
      </c>
      <c r="AE229" s="323"/>
      <c r="AF229" s="323"/>
      <c r="AG229" s="78">
        <v>910</v>
      </c>
      <c r="AH229" s="78"/>
      <c r="AI229" s="78"/>
      <c r="AJ229" s="325">
        <f t="shared" si="101"/>
        <v>1100</v>
      </c>
      <c r="AK229" s="331"/>
      <c r="AL229" s="331"/>
      <c r="AM229" s="331"/>
      <c r="AN229" s="331"/>
      <c r="AO229" s="331"/>
      <c r="AP229" s="322">
        <f t="shared" si="96"/>
        <v>0.2087912087912088</v>
      </c>
      <c r="AQ229" s="322"/>
      <c r="AR229" s="322"/>
      <c r="AS229" s="78">
        <v>650</v>
      </c>
      <c r="AT229" s="78"/>
      <c r="AU229" s="78"/>
      <c r="AV229" s="326">
        <f t="shared" si="97"/>
        <v>800</v>
      </c>
      <c r="AW229" s="326"/>
      <c r="AX229" s="326"/>
      <c r="AY229" s="327">
        <f t="shared" si="98"/>
        <v>0.23076923076923078</v>
      </c>
      <c r="AZ229" s="327"/>
      <c r="BA229" s="327"/>
      <c r="BB229" s="157" t="s">
        <v>797</v>
      </c>
      <c r="BC229" s="197"/>
      <c r="BD229" s="174" t="e">
        <f>COUNTIFS('[1]Thành Phố - HĐCN (2)'!J218:$J$1571,'[1]Bảng tổng ODT'!I228,'[1]Thành Phố - HĐCN (2)'!I218:$I$1571,"Đất ở tại đô thị")</f>
        <v>#VALUE!</v>
      </c>
      <c r="BE229" s="93" t="e">
        <f>COUNTIFS('[1]Thành Phố - HĐCN (2)'!J216:J1784,H229,'[1]Thành Phố - HĐCN (2)'!I216:I1784,"Đất ở tại đô thị",'[1]Thành Phố - HĐCN (2)'!M216:M1784,"&gt;"&amp;O229*0.9*1000,'[1]Thành Phố - HĐCN (2)'!M216:M1784,"&lt;"&amp;O229*1.2*1000)</f>
        <v>#VALUE!</v>
      </c>
      <c r="BF229" s="174" t="e">
        <f t="shared" si="105"/>
        <v>#VALUE!</v>
      </c>
      <c r="BG229" s="328">
        <f t="shared" si="102"/>
        <v>1</v>
      </c>
      <c r="BH229" s="329"/>
      <c r="BI229" s="292"/>
      <c r="BJ229" s="292"/>
    </row>
    <row r="230" spans="1:68">
      <c r="A230" s="623"/>
      <c r="B230" s="125"/>
      <c r="C230" s="125"/>
      <c r="D230" s="125"/>
      <c r="E230" s="358" t="s">
        <v>1074</v>
      </c>
      <c r="F230" s="277"/>
      <c r="G230" s="140"/>
      <c r="H230" s="241"/>
      <c r="I230" s="79"/>
      <c r="J230" s="103"/>
      <c r="K230" s="103"/>
      <c r="L230" s="103"/>
      <c r="M230" s="103"/>
      <c r="N230" s="103"/>
      <c r="O230" s="335"/>
      <c r="P230" s="335"/>
      <c r="Q230" s="335"/>
      <c r="R230" s="335"/>
      <c r="S230" s="335"/>
      <c r="T230" s="335"/>
      <c r="U230" s="323"/>
      <c r="V230" s="323"/>
      <c r="W230" s="323"/>
      <c r="X230" s="323"/>
      <c r="Y230" s="323"/>
      <c r="Z230" s="323"/>
      <c r="AA230" s="323"/>
      <c r="AB230" s="323"/>
      <c r="AC230" s="323"/>
      <c r="AD230" s="324"/>
      <c r="AE230" s="323"/>
      <c r="AF230" s="323"/>
      <c r="AG230" s="78"/>
      <c r="AH230" s="78"/>
      <c r="AI230" s="78"/>
      <c r="AJ230" s="346"/>
      <c r="AK230" s="346"/>
      <c r="AL230" s="346"/>
      <c r="AM230" s="346"/>
      <c r="AN230" s="346"/>
      <c r="AO230" s="346"/>
      <c r="AP230" s="323"/>
      <c r="AQ230" s="323"/>
      <c r="AR230" s="323"/>
      <c r="AS230" s="78"/>
      <c r="AT230" s="78"/>
      <c r="AU230" s="78"/>
      <c r="AV230" s="359"/>
      <c r="AW230" s="359"/>
      <c r="AX230" s="359"/>
      <c r="AY230" s="336"/>
      <c r="AZ230" s="336"/>
      <c r="BA230" s="336"/>
      <c r="BB230" s="157"/>
      <c r="BC230" s="197"/>
      <c r="BD230" s="174"/>
      <c r="BE230" s="93"/>
      <c r="BF230" s="174"/>
      <c r="BG230" s="328">
        <f t="shared" si="102"/>
        <v>0</v>
      </c>
      <c r="BH230" s="329"/>
      <c r="BI230" s="292"/>
      <c r="BJ230" s="292"/>
    </row>
    <row r="231" spans="1:68" s="367" customFormat="1" ht="32.25" thickBot="1">
      <c r="A231" s="623">
        <f>COUNT($O$12:O231)</f>
        <v>201</v>
      </c>
      <c r="B231" s="340" t="s">
        <v>493</v>
      </c>
      <c r="C231" s="340" t="s">
        <v>494</v>
      </c>
      <c r="D231" s="340" t="s">
        <v>474</v>
      </c>
      <c r="E231" s="333" t="s">
        <v>493</v>
      </c>
      <c r="F231" s="338" t="s">
        <v>494</v>
      </c>
      <c r="G231" s="343" t="s">
        <v>495</v>
      </c>
      <c r="H231" s="280" t="str">
        <f t="shared" si="92"/>
        <v>Đường D13A (13m) (từ Tiếp giáp phố Mường Than đến Tiếp giáp đường Nguyễn Chí Thanh)</v>
      </c>
      <c r="I231" s="79">
        <v>1300</v>
      </c>
      <c r="J231" s="103"/>
      <c r="K231" s="103"/>
      <c r="L231" s="103"/>
      <c r="M231" s="103"/>
      <c r="N231" s="103"/>
      <c r="O231" s="321">
        <f>ROUND(I231*AD231,-2)</f>
        <v>1600</v>
      </c>
      <c r="P231" s="321"/>
      <c r="Q231" s="321"/>
      <c r="R231" s="321"/>
      <c r="S231" s="321"/>
      <c r="T231" s="321"/>
      <c r="U231" s="322">
        <f>(O231-I231)/I231</f>
        <v>0.23076923076923078</v>
      </c>
      <c r="V231" s="322"/>
      <c r="W231" s="322"/>
      <c r="X231" s="323">
        <v>1.2</v>
      </c>
      <c r="Y231" s="323"/>
      <c r="Z231" s="323"/>
      <c r="AA231" s="323"/>
      <c r="AB231" s="323"/>
      <c r="AC231" s="323"/>
      <c r="AD231" s="324">
        <f>X231*(1+2.87%)</f>
        <v>1.23444</v>
      </c>
      <c r="AE231" s="323"/>
      <c r="AF231" s="323"/>
      <c r="AG231" s="360">
        <v>910</v>
      </c>
      <c r="AH231" s="360"/>
      <c r="AI231" s="360"/>
      <c r="AJ231" s="325">
        <f>ROUND(AG231/I231*O231,-2)</f>
        <v>1100</v>
      </c>
      <c r="AK231" s="361"/>
      <c r="AL231" s="361"/>
      <c r="AM231" s="361"/>
      <c r="AN231" s="361"/>
      <c r="AO231" s="361"/>
      <c r="AP231" s="322">
        <f>(AJ231-AG231)/AG231</f>
        <v>0.2087912087912088</v>
      </c>
      <c r="AQ231" s="362"/>
      <c r="AR231" s="362"/>
      <c r="AS231" s="360">
        <v>650</v>
      </c>
      <c r="AT231" s="360"/>
      <c r="AU231" s="360"/>
      <c r="AV231" s="326">
        <f>ROUND(AS231/I231*O231,-1)</f>
        <v>800</v>
      </c>
      <c r="AW231" s="359"/>
      <c r="AX231" s="359"/>
      <c r="AY231" s="363"/>
      <c r="AZ231" s="363"/>
      <c r="BA231" s="363"/>
      <c r="BB231" s="364"/>
      <c r="BC231" s="365"/>
      <c r="BD231" s="174" t="e">
        <f>COUNTIFS('[1]Thành Phố - HĐCN (2)'!J220:$J$1571,'[1]Bảng tổng ODT'!I230,'[1]Thành Phố - HĐCN (2)'!I220:$I$1571,"Đất ở tại đô thị")</f>
        <v>#VALUE!</v>
      </c>
      <c r="BE231" s="93" t="e">
        <f>COUNTIFS('[1]Thành Phố - HĐCN (2)'!J218:J1786,H231,'[1]Thành Phố - HĐCN (2)'!I218:I1786,"Đất ở tại đô thị",'[1]Thành Phố - HĐCN (2)'!M218:M1786,"&gt;"&amp;O231*0.9*1000,'[1]Thành Phố - HĐCN (2)'!M218:M1786,"&lt;"&amp;O231*1.2*1000)</f>
        <v>#VALUE!</v>
      </c>
      <c r="BF231" s="174" t="e">
        <f>IF(27-BD231&gt;0,27-BD231,0)</f>
        <v>#VALUE!</v>
      </c>
      <c r="BG231" s="328">
        <f t="shared" si="102"/>
        <v>1</v>
      </c>
      <c r="BH231" s="329"/>
      <c r="BI231" s="366"/>
      <c r="BJ231" s="366"/>
      <c r="BK231" s="366"/>
      <c r="BL231" s="366"/>
      <c r="BM231" s="366"/>
      <c r="BN231" s="366"/>
      <c r="BO231" s="366"/>
      <c r="BP231" s="366"/>
    </row>
    <row r="232" spans="1:68" ht="31.5">
      <c r="A232" s="623">
        <f>COUNT($O$12:O232)</f>
        <v>202</v>
      </c>
      <c r="B232" s="275" t="s">
        <v>496</v>
      </c>
      <c r="C232" s="140" t="s">
        <v>151</v>
      </c>
      <c r="D232" s="275" t="s">
        <v>490</v>
      </c>
      <c r="E232" s="338" t="s">
        <v>496</v>
      </c>
      <c r="F232" s="368" t="s">
        <v>151</v>
      </c>
      <c r="G232" s="357" t="s">
        <v>497</v>
      </c>
      <c r="H232" s="280" t="str">
        <f t="shared" si="92"/>
        <v>Đường N16 (13m) (từ Tiếp giáp đường 19-8 đến Tiếp giáp Phố Nậm Nam)</v>
      </c>
      <c r="I232" s="79">
        <v>1500</v>
      </c>
      <c r="J232" s="103"/>
      <c r="K232" s="103"/>
      <c r="L232" s="103"/>
      <c r="M232" s="103"/>
      <c r="N232" s="103"/>
      <c r="O232" s="321">
        <f>ROUND(I232*AD232,-2)</f>
        <v>1900</v>
      </c>
      <c r="P232" s="321"/>
      <c r="Q232" s="321"/>
      <c r="R232" s="321"/>
      <c r="S232" s="321"/>
      <c r="T232" s="321"/>
      <c r="U232" s="322">
        <f>(O232-I232)/I232</f>
        <v>0.26666666666666666</v>
      </c>
      <c r="V232" s="322"/>
      <c r="W232" s="322"/>
      <c r="X232" s="323">
        <v>1.2</v>
      </c>
      <c r="Y232" s="323"/>
      <c r="Z232" s="323"/>
      <c r="AA232" s="323"/>
      <c r="AB232" s="323"/>
      <c r="AC232" s="323"/>
      <c r="AD232" s="324">
        <f>X232*(1+2.87%)</f>
        <v>1.23444</v>
      </c>
      <c r="AE232" s="323"/>
      <c r="AF232" s="323"/>
      <c r="AG232" s="79">
        <v>1100</v>
      </c>
      <c r="AH232" s="78"/>
      <c r="AI232" s="78"/>
      <c r="AJ232" s="325">
        <f>ROUND(AG232/I232*O232,-2)</f>
        <v>1400</v>
      </c>
      <c r="AK232" s="331"/>
      <c r="AL232" s="331"/>
      <c r="AM232" s="331"/>
      <c r="AN232" s="331"/>
      <c r="AO232" s="331"/>
      <c r="AP232" s="322">
        <f>(AJ232-AG232)/AG232</f>
        <v>0.27272727272727271</v>
      </c>
      <c r="AQ232" s="322"/>
      <c r="AR232" s="322"/>
      <c r="AS232" s="78">
        <v>750</v>
      </c>
      <c r="AT232" s="78"/>
      <c r="AU232" s="78"/>
      <c r="AV232" s="326">
        <f>ROUND(AS232/I232*O232,-1)</f>
        <v>950</v>
      </c>
      <c r="AW232" s="326"/>
      <c r="AX232" s="326"/>
      <c r="AY232" s="327">
        <f>(AV232-AS232)/AS232</f>
        <v>0.26666666666666666</v>
      </c>
      <c r="AZ232" s="327"/>
      <c r="BA232" s="327"/>
      <c r="BB232" s="157" t="s">
        <v>797</v>
      </c>
      <c r="BC232" s="197"/>
      <c r="BD232" s="174" t="e">
        <f>COUNTIFS('[1]Thành Phố - HĐCN (2)'!J221:$J$1571,'[1]Bảng tổng ODT'!I231,'[1]Thành Phố - HĐCN (2)'!I221:$I$1571,"Đất ở tại đô thị")</f>
        <v>#VALUE!</v>
      </c>
      <c r="BE232" s="93" t="e">
        <f>COUNTIFS('[1]Thành Phố - HĐCN (2)'!J219:J1787,H232,'[1]Thành Phố - HĐCN (2)'!I219:I1787,"Đất ở tại đô thị",'[1]Thành Phố - HĐCN (2)'!M219:M1787,"&gt;"&amp;O232*0.9*1000,'[1]Thành Phố - HĐCN (2)'!M219:M1787,"&lt;"&amp;O232*1.2*1000)</f>
        <v>#VALUE!</v>
      </c>
      <c r="BF232" s="174" t="e">
        <f t="shared" si="105"/>
        <v>#VALUE!</v>
      </c>
      <c r="BG232" s="328">
        <f t="shared" si="102"/>
        <v>1</v>
      </c>
      <c r="BH232" s="329"/>
      <c r="BI232" s="292"/>
      <c r="BJ232" s="292"/>
    </row>
    <row r="233" spans="1:68" ht="27.75" customHeight="1">
      <c r="A233" s="623">
        <f>COUNT($O$12:O233)</f>
        <v>203</v>
      </c>
      <c r="B233" s="125"/>
      <c r="C233" s="125"/>
      <c r="D233" s="125"/>
      <c r="E233" s="275" t="s">
        <v>1075</v>
      </c>
      <c r="F233" s="140" t="s">
        <v>815</v>
      </c>
      <c r="G233" s="275" t="s">
        <v>151</v>
      </c>
      <c r="H233" s="280" t="str">
        <f t="shared" si="92"/>
        <v>Đường tránh ngập (từ Tiếp giáp đường Bế Văn Đàn đến Tiếp giáp đường 19-8)</v>
      </c>
      <c r="I233" s="78">
        <v>630</v>
      </c>
      <c r="J233" s="78">
        <v>380</v>
      </c>
      <c r="K233" s="78">
        <v>260</v>
      </c>
      <c r="L233" s="78"/>
      <c r="M233" s="78"/>
      <c r="N233" s="78"/>
      <c r="O233" s="321">
        <f>ROUND(I233*AD233,-1)</f>
        <v>750</v>
      </c>
      <c r="P233" s="321">
        <f>ROUND(J233*AE233,-1)</f>
        <v>410</v>
      </c>
      <c r="Q233" s="321">
        <f>ROUND(K233*AF233,-1)</f>
        <v>280</v>
      </c>
      <c r="R233" s="321"/>
      <c r="S233" s="321"/>
      <c r="T233" s="321"/>
      <c r="U233" s="322">
        <f>(O233-I233)/I233</f>
        <v>0.19047619047619047</v>
      </c>
      <c r="V233" s="322">
        <f t="shared" ref="V233:W235" si="106">(P233-J233)/J233</f>
        <v>7.8947368421052627E-2</v>
      </c>
      <c r="W233" s="322">
        <f t="shared" si="106"/>
        <v>7.6923076923076927E-2</v>
      </c>
      <c r="X233" s="323">
        <v>1.1499999999999999</v>
      </c>
      <c r="Y233" s="323">
        <v>1.05</v>
      </c>
      <c r="Z233" s="323">
        <v>1.05</v>
      </c>
      <c r="AA233" s="323"/>
      <c r="AB233" s="323"/>
      <c r="AC233" s="323"/>
      <c r="AD233" s="324">
        <f>X233*(1+2.87%)</f>
        <v>1.1830049999999999</v>
      </c>
      <c r="AE233" s="323">
        <f t="shared" ref="AE233:AF235" si="107">Y233*(1+2.87%)</f>
        <v>1.0801350000000001</v>
      </c>
      <c r="AF233" s="323">
        <f t="shared" si="107"/>
        <v>1.0801350000000001</v>
      </c>
      <c r="AG233" s="78">
        <v>440</v>
      </c>
      <c r="AH233" s="78">
        <v>270</v>
      </c>
      <c r="AI233" s="78">
        <v>180</v>
      </c>
      <c r="AJ233" s="325">
        <f t="shared" ref="AJ233:AL235" si="108">ROUND(AG233/I233*O233,-1)</f>
        <v>520</v>
      </c>
      <c r="AK233" s="321">
        <f t="shared" si="108"/>
        <v>290</v>
      </c>
      <c r="AL233" s="325">
        <f t="shared" si="108"/>
        <v>190</v>
      </c>
      <c r="AM233" s="325"/>
      <c r="AN233" s="325"/>
      <c r="AO233" s="325"/>
      <c r="AP233" s="322">
        <f>(AJ233-AG233)/AG233</f>
        <v>0.18181818181818182</v>
      </c>
      <c r="AQ233" s="322">
        <f t="shared" ref="AQ233:AR235" si="109">(AK233-AH233)/AH233</f>
        <v>7.407407407407407E-2</v>
      </c>
      <c r="AR233" s="322">
        <f t="shared" si="109"/>
        <v>5.5555555555555552E-2</v>
      </c>
      <c r="AS233" s="78">
        <v>320</v>
      </c>
      <c r="AT233" s="78">
        <v>190</v>
      </c>
      <c r="AU233" s="78">
        <v>130</v>
      </c>
      <c r="AV233" s="326">
        <f>ROUND(AS233/I233*O233,-1)</f>
        <v>380</v>
      </c>
      <c r="AW233" s="326">
        <f t="shared" ref="AW233:AX235" si="110">ROUND(AT233/J233*P233,-1)</f>
        <v>210</v>
      </c>
      <c r="AX233" s="326">
        <f t="shared" si="110"/>
        <v>140</v>
      </c>
      <c r="AY233" s="327">
        <f>(AV233-AS233)/AS233</f>
        <v>0.1875</v>
      </c>
      <c r="AZ233" s="327">
        <f t="shared" ref="AZ233:BA235" si="111">(AW233-AT233)/AT233</f>
        <v>0.10526315789473684</v>
      </c>
      <c r="BA233" s="327">
        <f t="shared" si="111"/>
        <v>7.6923076923076927E-2</v>
      </c>
      <c r="BB233" s="157" t="s">
        <v>797</v>
      </c>
      <c r="BC233" s="197"/>
      <c r="BD233" s="174" t="e">
        <f>COUNTIFS('[1]Thành Phố - HĐCN (2)'!J222:$J$1571,'[1]Bảng tổng ODT'!I232,'[1]Thành Phố - HĐCN (2)'!I222:$I$1571,"Đất ở tại đô thị")</f>
        <v>#VALUE!</v>
      </c>
      <c r="BE233" s="93" t="e">
        <f>COUNTIFS('[1]Thành Phố - HĐCN (2)'!J220:J1788,H233,'[1]Thành Phố - HĐCN (2)'!I220:I1788,"Đất ở tại đô thị",'[1]Thành Phố - HĐCN (2)'!M220:M1788,"&gt;"&amp;O233*0.9*1000,'[1]Thành Phố - HĐCN (2)'!M220:M1788,"&lt;"&amp;O233*1.2*1000)</f>
        <v>#VALUE!</v>
      </c>
      <c r="BF233" s="174" t="e">
        <f t="shared" si="105"/>
        <v>#VALUE!</v>
      </c>
      <c r="BG233" s="328">
        <f t="shared" si="102"/>
        <v>3</v>
      </c>
      <c r="BH233" s="329"/>
      <c r="BI233" s="292"/>
      <c r="BJ233" s="292"/>
    </row>
    <row r="234" spans="1:68" ht="47.25">
      <c r="A234" s="623">
        <f>COUNT($O$12:O234)</f>
        <v>204</v>
      </c>
      <c r="B234" s="125"/>
      <c r="C234" s="125"/>
      <c r="D234" s="125"/>
      <c r="E234" s="275" t="s">
        <v>1076</v>
      </c>
      <c r="F234" s="140" t="s">
        <v>1077</v>
      </c>
      <c r="G234" s="275" t="s">
        <v>1078</v>
      </c>
      <c r="H234" s="280" t="str">
        <f t="shared" si="92"/>
        <v>Đường nhánh (Cạnh đường 19-8, tổ 8, phường Đoàn Kết) (từ Tiếp giáp nhà ông Đinh Tây Lâm đến Tiếp giáp nhà ông bà Kinh Thống)</v>
      </c>
      <c r="I234" s="79">
        <v>1100</v>
      </c>
      <c r="J234" s="78">
        <v>530</v>
      </c>
      <c r="K234" s="78">
        <v>260</v>
      </c>
      <c r="L234" s="78"/>
      <c r="M234" s="78"/>
      <c r="N234" s="78"/>
      <c r="O234" s="321">
        <f>ROUND(I234*AD234,-2)</f>
        <v>1300</v>
      </c>
      <c r="P234" s="321">
        <f>ROUND(J234*AE234,-1)</f>
        <v>600</v>
      </c>
      <c r="Q234" s="321">
        <f>ROUND(K234*AF234,-1)</f>
        <v>280</v>
      </c>
      <c r="R234" s="321"/>
      <c r="S234" s="321"/>
      <c r="T234" s="321"/>
      <c r="U234" s="322">
        <f>(O234-I234)/I234</f>
        <v>0.18181818181818182</v>
      </c>
      <c r="V234" s="322">
        <f t="shared" si="106"/>
        <v>0.13207547169811321</v>
      </c>
      <c r="W234" s="322">
        <f t="shared" si="106"/>
        <v>7.6923076923076927E-2</v>
      </c>
      <c r="X234" s="323">
        <v>1.1499999999999999</v>
      </c>
      <c r="Y234" s="323">
        <v>1.1000000000000001</v>
      </c>
      <c r="Z234" s="323">
        <v>1.05</v>
      </c>
      <c r="AA234" s="323"/>
      <c r="AB234" s="323"/>
      <c r="AC234" s="323"/>
      <c r="AD234" s="324">
        <f>X234*(1+2.87%)</f>
        <v>1.1830049999999999</v>
      </c>
      <c r="AE234" s="323">
        <f t="shared" si="107"/>
        <v>1.13157</v>
      </c>
      <c r="AF234" s="323">
        <f t="shared" si="107"/>
        <v>1.0801350000000001</v>
      </c>
      <c r="AG234" s="78">
        <v>770</v>
      </c>
      <c r="AH234" s="78">
        <v>370</v>
      </c>
      <c r="AI234" s="78">
        <v>180</v>
      </c>
      <c r="AJ234" s="325">
        <f t="shared" si="108"/>
        <v>910</v>
      </c>
      <c r="AK234" s="321">
        <f t="shared" si="108"/>
        <v>420</v>
      </c>
      <c r="AL234" s="325">
        <f t="shared" si="108"/>
        <v>190</v>
      </c>
      <c r="AM234" s="325"/>
      <c r="AN234" s="325"/>
      <c r="AO234" s="325"/>
      <c r="AP234" s="322">
        <f>(AJ234-AG234)/AG234</f>
        <v>0.18181818181818182</v>
      </c>
      <c r="AQ234" s="322">
        <f t="shared" si="109"/>
        <v>0.13513513513513514</v>
      </c>
      <c r="AR234" s="322">
        <f t="shared" si="109"/>
        <v>5.5555555555555552E-2</v>
      </c>
      <c r="AS234" s="78">
        <v>550</v>
      </c>
      <c r="AT234" s="78">
        <v>270</v>
      </c>
      <c r="AU234" s="78">
        <v>130</v>
      </c>
      <c r="AV234" s="326">
        <f>ROUND(AS234/I234*O234,-1)</f>
        <v>650</v>
      </c>
      <c r="AW234" s="326">
        <f t="shared" si="110"/>
        <v>310</v>
      </c>
      <c r="AX234" s="326">
        <f t="shared" si="110"/>
        <v>140</v>
      </c>
      <c r="AY234" s="327">
        <f>(AV234-AS234)/AS234</f>
        <v>0.18181818181818182</v>
      </c>
      <c r="AZ234" s="327">
        <f t="shared" si="111"/>
        <v>0.14814814814814814</v>
      </c>
      <c r="BA234" s="327">
        <f t="shared" si="111"/>
        <v>7.6923076923076927E-2</v>
      </c>
      <c r="BB234" s="157" t="s">
        <v>797</v>
      </c>
      <c r="BC234" s="197"/>
      <c r="BD234" s="174" t="e">
        <f>COUNTIFS('[1]Thành Phố - HĐCN (2)'!J223:$J$1571,'[1]Bảng tổng ODT'!I233,'[1]Thành Phố - HĐCN (2)'!I223:$I$1571,"Đất ở tại đô thị")</f>
        <v>#VALUE!</v>
      </c>
      <c r="BE234" s="93" t="e">
        <f>COUNTIFS('[1]Thành Phố - HĐCN (2)'!J221:J1789,H234,'[1]Thành Phố - HĐCN (2)'!I221:I1789,"Đất ở tại đô thị",'[1]Thành Phố - HĐCN (2)'!M221:M1789,"&gt;"&amp;O234*0.9*1000,'[1]Thành Phố - HĐCN (2)'!M221:M1789,"&lt;"&amp;O234*1.2*1000)</f>
        <v>#VALUE!</v>
      </c>
      <c r="BF234" s="174" t="e">
        <f t="shared" si="105"/>
        <v>#VALUE!</v>
      </c>
      <c r="BG234" s="328">
        <f t="shared" si="102"/>
        <v>3</v>
      </c>
      <c r="BH234" s="329"/>
      <c r="BI234" s="292"/>
      <c r="BJ234" s="292"/>
    </row>
    <row r="235" spans="1:68" ht="47.25">
      <c r="A235" s="623">
        <f>COUNT($O$12:O235)</f>
        <v>205</v>
      </c>
      <c r="B235" s="125"/>
      <c r="C235" s="125"/>
      <c r="D235" s="125"/>
      <c r="E235" s="275" t="s">
        <v>1079</v>
      </c>
      <c r="F235" s="140" t="s">
        <v>1080</v>
      </c>
      <c r="G235" s="275" t="s">
        <v>1081</v>
      </c>
      <c r="H235" s="280" t="str">
        <f t="shared" si="92"/>
        <v>Đường nhánh sau Sân vận động (từ Từ trường Mầm non Hoa Sen đến Tiếp giáp trường THPT chuyên Lê Quý Đôn)</v>
      </c>
      <c r="I235" s="78">
        <v>900</v>
      </c>
      <c r="J235" s="78">
        <v>500</v>
      </c>
      <c r="K235" s="78">
        <v>350</v>
      </c>
      <c r="L235" s="78"/>
      <c r="M235" s="78"/>
      <c r="N235" s="78"/>
      <c r="O235" s="321">
        <f>ROUND(I235*AD235,-2)</f>
        <v>1100</v>
      </c>
      <c r="P235" s="321">
        <f>ROUND(J235*AE235,-1)</f>
        <v>540</v>
      </c>
      <c r="Q235" s="321">
        <f>ROUND(K235*AF235,-1)</f>
        <v>380</v>
      </c>
      <c r="R235" s="321"/>
      <c r="S235" s="321"/>
      <c r="T235" s="321"/>
      <c r="U235" s="322">
        <f>(O235-I235)/I235</f>
        <v>0.22222222222222221</v>
      </c>
      <c r="V235" s="322">
        <f t="shared" si="106"/>
        <v>0.08</v>
      </c>
      <c r="W235" s="322">
        <f t="shared" si="106"/>
        <v>8.5714285714285715E-2</v>
      </c>
      <c r="X235" s="323">
        <v>1.1499999999999999</v>
      </c>
      <c r="Y235" s="323">
        <v>1.05</v>
      </c>
      <c r="Z235" s="323">
        <v>1.05</v>
      </c>
      <c r="AA235" s="323"/>
      <c r="AB235" s="323"/>
      <c r="AC235" s="323"/>
      <c r="AD235" s="324">
        <f>X235*(1+2.87%)</f>
        <v>1.1830049999999999</v>
      </c>
      <c r="AE235" s="323">
        <f t="shared" si="107"/>
        <v>1.0801350000000001</v>
      </c>
      <c r="AF235" s="323">
        <f t="shared" si="107"/>
        <v>1.0801350000000001</v>
      </c>
      <c r="AG235" s="78">
        <v>630</v>
      </c>
      <c r="AH235" s="78">
        <v>350</v>
      </c>
      <c r="AI235" s="78">
        <v>250</v>
      </c>
      <c r="AJ235" s="325">
        <f t="shared" si="108"/>
        <v>770</v>
      </c>
      <c r="AK235" s="321">
        <f t="shared" si="108"/>
        <v>380</v>
      </c>
      <c r="AL235" s="325">
        <f t="shared" si="108"/>
        <v>270</v>
      </c>
      <c r="AM235" s="325"/>
      <c r="AN235" s="325"/>
      <c r="AO235" s="325"/>
      <c r="AP235" s="322">
        <f>(AJ235-AG235)/AG235</f>
        <v>0.22222222222222221</v>
      </c>
      <c r="AQ235" s="322">
        <f t="shared" si="109"/>
        <v>8.5714285714285715E-2</v>
      </c>
      <c r="AR235" s="322">
        <f t="shared" si="109"/>
        <v>0.08</v>
      </c>
      <c r="AS235" s="78">
        <v>450</v>
      </c>
      <c r="AT235" s="78">
        <v>250</v>
      </c>
      <c r="AU235" s="78">
        <v>180</v>
      </c>
      <c r="AV235" s="326">
        <f>ROUND(AS235/I235*O235,-1)</f>
        <v>550</v>
      </c>
      <c r="AW235" s="326">
        <f t="shared" si="110"/>
        <v>270</v>
      </c>
      <c r="AX235" s="326">
        <f t="shared" si="110"/>
        <v>200</v>
      </c>
      <c r="AY235" s="327">
        <f>(AV235-AS235)/AS235</f>
        <v>0.22222222222222221</v>
      </c>
      <c r="AZ235" s="327">
        <f t="shared" si="111"/>
        <v>0.08</v>
      </c>
      <c r="BA235" s="327">
        <f t="shared" si="111"/>
        <v>0.1111111111111111</v>
      </c>
      <c r="BB235" s="157" t="s">
        <v>797</v>
      </c>
      <c r="BC235" s="197"/>
      <c r="BD235" s="174" t="e">
        <f>COUNTIFS('[1]Thành Phố - HĐCN (2)'!J224:$J$1571,'[1]Bảng tổng ODT'!I234,'[1]Thành Phố - HĐCN (2)'!I224:$I$1571,"Đất ở tại đô thị")</f>
        <v>#VALUE!</v>
      </c>
      <c r="BE235" s="93" t="e">
        <f>COUNTIFS('[1]Thành Phố - HĐCN (2)'!J222:J1790,H235,'[1]Thành Phố - HĐCN (2)'!I222:I1790,"Đất ở tại đô thị",'[1]Thành Phố - HĐCN (2)'!M222:M1790,"&gt;"&amp;O235*0.9*1000,'[1]Thành Phố - HĐCN (2)'!M222:M1790,"&lt;"&amp;O235*1.2*1000)</f>
        <v>#VALUE!</v>
      </c>
      <c r="BF235" s="174" t="e">
        <f t="shared" si="105"/>
        <v>#VALUE!</v>
      </c>
      <c r="BG235" s="328">
        <f t="shared" si="102"/>
        <v>3</v>
      </c>
      <c r="BH235" s="329"/>
      <c r="BI235" s="292"/>
      <c r="BJ235" s="292"/>
    </row>
    <row r="236" spans="1:68" ht="23.1" customHeight="1">
      <c r="A236" s="623"/>
      <c r="B236" s="137"/>
      <c r="C236" s="137"/>
      <c r="D236" s="137"/>
      <c r="E236" s="276" t="s">
        <v>1082</v>
      </c>
      <c r="F236" s="315"/>
      <c r="G236" s="315"/>
      <c r="H236" s="241"/>
      <c r="I236" s="103"/>
      <c r="J236" s="103"/>
      <c r="K236" s="103"/>
      <c r="L236" s="103"/>
      <c r="M236" s="103"/>
      <c r="N236" s="103"/>
      <c r="O236" s="321"/>
      <c r="P236" s="335"/>
      <c r="Q236" s="335"/>
      <c r="R236" s="335"/>
      <c r="S236" s="335"/>
      <c r="T236" s="335"/>
      <c r="U236" s="323"/>
      <c r="V236" s="323"/>
      <c r="W236" s="323"/>
      <c r="X236" s="323"/>
      <c r="Y236" s="323"/>
      <c r="Z236" s="323"/>
      <c r="AA236" s="323"/>
      <c r="AB236" s="323"/>
      <c r="AC236" s="323"/>
      <c r="AD236" s="323"/>
      <c r="AE236" s="323"/>
      <c r="AF236" s="323"/>
      <c r="AG236" s="78"/>
      <c r="AH236" s="78"/>
      <c r="AI236" s="78"/>
      <c r="AJ236" s="79"/>
      <c r="AK236" s="79"/>
      <c r="AL236" s="79"/>
      <c r="AM236" s="79"/>
      <c r="AN236" s="79"/>
      <c r="AO236" s="79"/>
      <c r="AP236" s="323"/>
      <c r="AQ236" s="323"/>
      <c r="AR236" s="323"/>
      <c r="AS236" s="78"/>
      <c r="AT236" s="78"/>
      <c r="AU236" s="78"/>
      <c r="AV236" s="174"/>
      <c r="AW236" s="174"/>
      <c r="AX236" s="174"/>
      <c r="AY236" s="336"/>
      <c r="AZ236" s="336"/>
      <c r="BA236" s="336"/>
      <c r="BB236" s="157"/>
      <c r="BC236" s="197"/>
      <c r="BD236" s="174"/>
      <c r="BE236" s="93"/>
      <c r="BF236" s="174"/>
      <c r="BG236" s="328">
        <f t="shared" si="102"/>
        <v>0</v>
      </c>
      <c r="BH236" s="329" t="e">
        <f>O236-#REF!</f>
        <v>#REF!</v>
      </c>
      <c r="BI236" s="292"/>
      <c r="BJ236" s="292"/>
    </row>
    <row r="237" spans="1:68" ht="27.75" customHeight="1">
      <c r="A237" s="623">
        <f>COUNT($O$12:O237)</f>
        <v>206</v>
      </c>
      <c r="B237" s="125"/>
      <c r="C237" s="125"/>
      <c r="D237" s="125"/>
      <c r="E237" s="275" t="s">
        <v>1083</v>
      </c>
      <c r="F237" s="140" t="s">
        <v>152</v>
      </c>
      <c r="G237" s="275" t="s">
        <v>55</v>
      </c>
      <c r="H237" s="280" t="str">
        <f t="shared" si="92"/>
        <v>Ngõ 224 đường Trần Phú (từ Tiếp giáp đường Trần Phú đến Cuối đường)</v>
      </c>
      <c r="I237" s="78">
        <v>900</v>
      </c>
      <c r="J237" s="78">
        <v>450</v>
      </c>
      <c r="K237" s="78">
        <v>330</v>
      </c>
      <c r="L237" s="78"/>
      <c r="M237" s="78"/>
      <c r="N237" s="78"/>
      <c r="O237" s="321">
        <f>ROUND(I237*AD237,-2)</f>
        <v>1100</v>
      </c>
      <c r="P237" s="321">
        <f>ROUND(J237*AE237,-1)</f>
        <v>490</v>
      </c>
      <c r="Q237" s="321">
        <f>ROUND(K237*AF237,-1)</f>
        <v>360</v>
      </c>
      <c r="R237" s="321"/>
      <c r="S237" s="321"/>
      <c r="T237" s="321"/>
      <c r="U237" s="322">
        <f t="shared" ref="U237:W238" si="112">(O237-I237)/I237</f>
        <v>0.22222222222222221</v>
      </c>
      <c r="V237" s="322">
        <f t="shared" si="112"/>
        <v>8.8888888888888892E-2</v>
      </c>
      <c r="W237" s="322">
        <f t="shared" si="112"/>
        <v>9.0909090909090912E-2</v>
      </c>
      <c r="X237" s="323">
        <v>1.1499999999999999</v>
      </c>
      <c r="Y237" s="323">
        <v>1.05</v>
      </c>
      <c r="Z237" s="323">
        <v>1.05</v>
      </c>
      <c r="AA237" s="323"/>
      <c r="AB237" s="323"/>
      <c r="AC237" s="323"/>
      <c r="AD237" s="324">
        <f t="shared" ref="AD237:AF238" si="113">X237*(1+2.87%)</f>
        <v>1.1830049999999999</v>
      </c>
      <c r="AE237" s="323">
        <f t="shared" si="113"/>
        <v>1.0801350000000001</v>
      </c>
      <c r="AF237" s="323">
        <f t="shared" si="113"/>
        <v>1.0801350000000001</v>
      </c>
      <c r="AG237" s="78">
        <v>630</v>
      </c>
      <c r="AH237" s="78">
        <v>320</v>
      </c>
      <c r="AI237" s="78">
        <v>230</v>
      </c>
      <c r="AJ237" s="325">
        <f t="shared" ref="AJ237:AL238" si="114">ROUND(AG237/I237*O237,-1)</f>
        <v>770</v>
      </c>
      <c r="AK237" s="321">
        <f t="shared" si="114"/>
        <v>350</v>
      </c>
      <c r="AL237" s="325">
        <f t="shared" si="114"/>
        <v>250</v>
      </c>
      <c r="AM237" s="325"/>
      <c r="AN237" s="325"/>
      <c r="AO237" s="325"/>
      <c r="AP237" s="322">
        <f t="shared" ref="AP237:AR238" si="115">(AJ237-AG237)/AG237</f>
        <v>0.22222222222222221</v>
      </c>
      <c r="AQ237" s="322">
        <f t="shared" si="115"/>
        <v>9.375E-2</v>
      </c>
      <c r="AR237" s="322">
        <f t="shared" si="115"/>
        <v>8.6956521739130432E-2</v>
      </c>
      <c r="AS237" s="78">
        <v>450</v>
      </c>
      <c r="AT237" s="78">
        <v>230</v>
      </c>
      <c r="AU237" s="78">
        <v>170</v>
      </c>
      <c r="AV237" s="326">
        <f t="shared" ref="AV237:AX238" si="116">ROUND(AS237/I237*O237,-1)</f>
        <v>550</v>
      </c>
      <c r="AW237" s="326">
        <f t="shared" si="116"/>
        <v>250</v>
      </c>
      <c r="AX237" s="326">
        <f t="shared" si="116"/>
        <v>190</v>
      </c>
      <c r="AY237" s="327">
        <f t="shared" ref="AY237:BA238" si="117">(AV237-AS237)/AS237</f>
        <v>0.22222222222222221</v>
      </c>
      <c r="AZ237" s="327">
        <f t="shared" si="117"/>
        <v>8.6956521739130432E-2</v>
      </c>
      <c r="BA237" s="327">
        <f t="shared" si="117"/>
        <v>0.11764705882352941</v>
      </c>
      <c r="BB237" s="157" t="s">
        <v>797</v>
      </c>
      <c r="BC237" s="197"/>
      <c r="BD237" s="174" t="e">
        <f>COUNTIFS('[1]Thành Phố - HĐCN (2)'!J226:$J$1571,'[1]Bảng tổng ODT'!I236,'[1]Thành Phố - HĐCN (2)'!I226:$I$1571,"Đất ở tại đô thị")</f>
        <v>#VALUE!</v>
      </c>
      <c r="BE237" s="93" t="e">
        <f>COUNTIFS('[1]Thành Phố - HĐCN (2)'!J224:J1792,H237,'[1]Thành Phố - HĐCN (2)'!I224:I1792,"Đất ở tại đô thị",'[1]Thành Phố - HĐCN (2)'!M224:M1792,"&gt;"&amp;O237*0.9*1000,'[1]Thành Phố - HĐCN (2)'!M224:M1792,"&lt;"&amp;O237*1.2*1000)</f>
        <v>#VALUE!</v>
      </c>
      <c r="BF237" s="174" t="e">
        <f t="shared" si="105"/>
        <v>#VALUE!</v>
      </c>
      <c r="BG237" s="328">
        <f t="shared" si="102"/>
        <v>3</v>
      </c>
      <c r="BH237" s="329"/>
      <c r="BI237" s="292"/>
      <c r="BJ237" s="292"/>
    </row>
    <row r="238" spans="1:68" ht="47.25">
      <c r="A238" s="623">
        <f>COUNT($O$12:O238)</f>
        <v>207</v>
      </c>
      <c r="B238" s="125"/>
      <c r="C238" s="125"/>
      <c r="D238" s="125"/>
      <c r="E238" s="275" t="s">
        <v>1084</v>
      </c>
      <c r="F238" s="140" t="s">
        <v>152</v>
      </c>
      <c r="G238" s="275" t="s">
        <v>1085</v>
      </c>
      <c r="H238" s="280" t="str">
        <f t="shared" si="92"/>
        <v>Đường nhánh bám Ao cá Bác Hồ thuộc phường Tân Phong (từ Tiếp giáp đường Trần Phú đến Tiếp giáp ngõ 224 đường Trần Phú)</v>
      </c>
      <c r="I238" s="78">
        <v>900</v>
      </c>
      <c r="J238" s="78">
        <v>460</v>
      </c>
      <c r="K238" s="78">
        <v>330</v>
      </c>
      <c r="L238" s="78"/>
      <c r="M238" s="78"/>
      <c r="N238" s="78"/>
      <c r="O238" s="321">
        <f>ROUND(I238*AD238,-2)</f>
        <v>1100</v>
      </c>
      <c r="P238" s="321">
        <f>ROUND(J238*AE238,-1)</f>
        <v>500</v>
      </c>
      <c r="Q238" s="321">
        <f>ROUND(K238*AF238,-1)</f>
        <v>360</v>
      </c>
      <c r="R238" s="321"/>
      <c r="S238" s="321"/>
      <c r="T238" s="321"/>
      <c r="U238" s="322">
        <f t="shared" si="112"/>
        <v>0.22222222222222221</v>
      </c>
      <c r="V238" s="322">
        <f t="shared" si="112"/>
        <v>8.6956521739130432E-2</v>
      </c>
      <c r="W238" s="322">
        <f t="shared" si="112"/>
        <v>9.0909090909090912E-2</v>
      </c>
      <c r="X238" s="323">
        <v>1.1499999999999999</v>
      </c>
      <c r="Y238" s="323">
        <v>1.05</v>
      </c>
      <c r="Z238" s="323">
        <v>1.05</v>
      </c>
      <c r="AA238" s="323"/>
      <c r="AB238" s="323"/>
      <c r="AC238" s="323"/>
      <c r="AD238" s="324">
        <f t="shared" si="113"/>
        <v>1.1830049999999999</v>
      </c>
      <c r="AE238" s="323">
        <f t="shared" si="113"/>
        <v>1.0801350000000001</v>
      </c>
      <c r="AF238" s="323">
        <f t="shared" si="113"/>
        <v>1.0801350000000001</v>
      </c>
      <c r="AG238" s="78">
        <v>630</v>
      </c>
      <c r="AH238" s="78">
        <v>320</v>
      </c>
      <c r="AI238" s="78">
        <v>230</v>
      </c>
      <c r="AJ238" s="325">
        <f t="shared" si="114"/>
        <v>770</v>
      </c>
      <c r="AK238" s="321">
        <f t="shared" si="114"/>
        <v>350</v>
      </c>
      <c r="AL238" s="325">
        <f t="shared" si="114"/>
        <v>250</v>
      </c>
      <c r="AM238" s="325"/>
      <c r="AN238" s="325"/>
      <c r="AO238" s="325"/>
      <c r="AP238" s="322">
        <f t="shared" si="115"/>
        <v>0.22222222222222221</v>
      </c>
      <c r="AQ238" s="322">
        <f t="shared" si="115"/>
        <v>9.375E-2</v>
      </c>
      <c r="AR238" s="322">
        <f t="shared" si="115"/>
        <v>8.6956521739130432E-2</v>
      </c>
      <c r="AS238" s="78">
        <v>450</v>
      </c>
      <c r="AT238" s="78">
        <v>230</v>
      </c>
      <c r="AU238" s="78">
        <v>170</v>
      </c>
      <c r="AV238" s="326">
        <f t="shared" si="116"/>
        <v>550</v>
      </c>
      <c r="AW238" s="326">
        <f t="shared" si="116"/>
        <v>250</v>
      </c>
      <c r="AX238" s="326">
        <f t="shared" si="116"/>
        <v>190</v>
      </c>
      <c r="AY238" s="327">
        <f t="shared" si="117"/>
        <v>0.22222222222222221</v>
      </c>
      <c r="AZ238" s="327">
        <f t="shared" si="117"/>
        <v>8.6956521739130432E-2</v>
      </c>
      <c r="BA238" s="327">
        <f t="shared" si="117"/>
        <v>0.11764705882352941</v>
      </c>
      <c r="BB238" s="157" t="s">
        <v>797</v>
      </c>
      <c r="BC238" s="197"/>
      <c r="BD238" s="174" t="e">
        <f>COUNTIFS('[1]Thành Phố - HĐCN (2)'!J227:$J$1571,'[1]Bảng tổng ODT'!I237,'[1]Thành Phố - HĐCN (2)'!I227:$I$1571,"Đất ở tại đô thị")</f>
        <v>#VALUE!</v>
      </c>
      <c r="BE238" s="93" t="e">
        <f>COUNTIFS('[1]Thành Phố - HĐCN (2)'!J225:J1793,H238,'[1]Thành Phố - HĐCN (2)'!I225:I1793,"Đất ở tại đô thị",'[1]Thành Phố - HĐCN (2)'!M225:M1793,"&gt;"&amp;O238*0.9*1000,'[1]Thành Phố - HĐCN (2)'!M225:M1793,"&lt;"&amp;O238*1.2*1000)</f>
        <v>#VALUE!</v>
      </c>
      <c r="BF238" s="174" t="e">
        <f t="shared" si="105"/>
        <v>#VALUE!</v>
      </c>
      <c r="BG238" s="328">
        <f t="shared" si="102"/>
        <v>3</v>
      </c>
      <c r="BH238" s="329"/>
      <c r="BI238" s="292"/>
      <c r="BJ238" s="292"/>
    </row>
    <row r="239" spans="1:68" ht="20.65" customHeight="1">
      <c r="A239" s="623"/>
      <c r="B239" s="137"/>
      <c r="C239" s="137"/>
      <c r="D239" s="137"/>
      <c r="E239" s="276" t="s">
        <v>1086</v>
      </c>
      <c r="F239" s="315"/>
      <c r="G239" s="315"/>
      <c r="H239" s="241"/>
      <c r="I239" s="103"/>
      <c r="J239" s="103"/>
      <c r="K239" s="103"/>
      <c r="L239" s="103"/>
      <c r="M239" s="103"/>
      <c r="N239" s="103"/>
      <c r="O239" s="321"/>
      <c r="P239" s="335"/>
      <c r="Q239" s="335"/>
      <c r="R239" s="335"/>
      <c r="S239" s="335"/>
      <c r="T239" s="335"/>
      <c r="U239" s="323"/>
      <c r="V239" s="323"/>
      <c r="W239" s="323"/>
      <c r="X239" s="323"/>
      <c r="Y239" s="323"/>
      <c r="Z239" s="323"/>
      <c r="AA239" s="323"/>
      <c r="AB239" s="323"/>
      <c r="AC239" s="323"/>
      <c r="AD239" s="323"/>
      <c r="AE239" s="323"/>
      <c r="AF239" s="323"/>
      <c r="AG239" s="78"/>
      <c r="AH239" s="78"/>
      <c r="AI239" s="78"/>
      <c r="AJ239" s="79"/>
      <c r="AK239" s="79"/>
      <c r="AL239" s="79"/>
      <c r="AM239" s="79"/>
      <c r="AN239" s="79"/>
      <c r="AO239" s="79"/>
      <c r="AP239" s="323"/>
      <c r="AQ239" s="323"/>
      <c r="AR239" s="323"/>
      <c r="AS239" s="78"/>
      <c r="AT239" s="78"/>
      <c r="AU239" s="78"/>
      <c r="AV239" s="174"/>
      <c r="AW239" s="174"/>
      <c r="AX239" s="174"/>
      <c r="AY239" s="336"/>
      <c r="AZ239" s="336"/>
      <c r="BA239" s="336"/>
      <c r="BB239" s="157"/>
      <c r="BC239" s="197"/>
      <c r="BD239" s="174"/>
      <c r="BE239" s="93"/>
      <c r="BF239" s="174"/>
      <c r="BG239" s="328">
        <f t="shared" si="102"/>
        <v>0</v>
      </c>
      <c r="BH239" s="329" t="e">
        <f>O239-#REF!</f>
        <v>#REF!</v>
      </c>
      <c r="BI239" s="292"/>
      <c r="BJ239" s="292"/>
    </row>
    <row r="240" spans="1:68" ht="31.5">
      <c r="A240" s="623">
        <f>COUNT($O$12:O240)</f>
        <v>208</v>
      </c>
      <c r="B240" s="140" t="s">
        <v>16</v>
      </c>
      <c r="C240" s="140" t="s">
        <v>52</v>
      </c>
      <c r="D240" s="140" t="s">
        <v>1087</v>
      </c>
      <c r="E240" s="277" t="s">
        <v>1088</v>
      </c>
      <c r="F240" s="350" t="s">
        <v>1089</v>
      </c>
      <c r="G240" s="277" t="s">
        <v>1090</v>
      </c>
      <c r="H240" s="280" t="str">
        <f t="shared" ref="H240:H256" si="118">E240&amp;" (từ "&amp;F240&amp;" đến "&amp;G240&amp;")"</f>
        <v>Phố Chu Huy Mân (từ Tiếp giáp phố Sùng Phái Sinh đến Tiếp giáp phố Đào Duy Anh)</v>
      </c>
      <c r="I240" s="79">
        <v>1100</v>
      </c>
      <c r="J240" s="103"/>
      <c r="K240" s="103"/>
      <c r="L240" s="103"/>
      <c r="M240" s="103"/>
      <c r="N240" s="103"/>
      <c r="O240" s="321">
        <f>ROUND(I240*AD240,-2)</f>
        <v>1300</v>
      </c>
      <c r="P240" s="321"/>
      <c r="Q240" s="321"/>
      <c r="R240" s="321"/>
      <c r="S240" s="321"/>
      <c r="T240" s="321"/>
      <c r="U240" s="322">
        <f>(O240-I240)/I240</f>
        <v>0.18181818181818182</v>
      </c>
      <c r="V240" s="322"/>
      <c r="W240" s="322"/>
      <c r="X240" s="323">
        <v>1.1499999999999999</v>
      </c>
      <c r="Y240" s="323"/>
      <c r="Z240" s="323"/>
      <c r="AA240" s="323"/>
      <c r="AB240" s="323"/>
      <c r="AC240" s="323"/>
      <c r="AD240" s="324">
        <f>X240*(1+2.87%)</f>
        <v>1.1830049999999999</v>
      </c>
      <c r="AE240" s="323"/>
      <c r="AF240" s="323"/>
      <c r="AG240" s="78">
        <v>770</v>
      </c>
      <c r="AH240" s="78"/>
      <c r="AI240" s="78"/>
      <c r="AJ240" s="325">
        <f>ROUND(AG240/I240*O240,-1)</f>
        <v>910</v>
      </c>
      <c r="AK240" s="331"/>
      <c r="AL240" s="331"/>
      <c r="AM240" s="331"/>
      <c r="AN240" s="331"/>
      <c r="AO240" s="331"/>
      <c r="AP240" s="322">
        <f>(AJ240-AG240)/AG240</f>
        <v>0.18181818181818182</v>
      </c>
      <c r="AQ240" s="322"/>
      <c r="AR240" s="322"/>
      <c r="AS240" s="78">
        <v>550</v>
      </c>
      <c r="AT240" s="78"/>
      <c r="AU240" s="78"/>
      <c r="AV240" s="326">
        <f>ROUND(AS240/I240*O240,-1)</f>
        <v>650</v>
      </c>
      <c r="AW240" s="326"/>
      <c r="AX240" s="326"/>
      <c r="AY240" s="327">
        <f>(AV240-AS240)/AS240</f>
        <v>0.18181818181818182</v>
      </c>
      <c r="AZ240" s="327"/>
      <c r="BA240" s="327"/>
      <c r="BB240" s="157" t="s">
        <v>797</v>
      </c>
      <c r="BC240" s="197"/>
      <c r="BD240" s="174" t="e">
        <f>COUNTIFS('[1]Thành Phố - HĐCN (2)'!J229:$J$1571,'[1]Bảng tổng ODT'!I239,'[1]Thành Phố - HĐCN (2)'!I229:$I$1571,"Đất ở tại đô thị")</f>
        <v>#VALUE!</v>
      </c>
      <c r="BE240" s="93" t="e">
        <f>COUNTIFS('[1]Thành Phố - HĐCN (2)'!J227:J1795,H240,'[1]Thành Phố - HĐCN (2)'!I227:I1795,"Đất ở tại đô thị",'[1]Thành Phố - HĐCN (2)'!M227:M1795,"&gt;"&amp;O240*0.9*1000,'[1]Thành Phố - HĐCN (2)'!M227:M1795,"&lt;"&amp;O240*1.2*1000)</f>
        <v>#VALUE!</v>
      </c>
      <c r="BF240" s="174" t="e">
        <f t="shared" si="105"/>
        <v>#VALUE!</v>
      </c>
      <c r="BG240" s="328">
        <f t="shared" si="102"/>
        <v>1</v>
      </c>
      <c r="BH240" s="329"/>
      <c r="BI240" s="292"/>
      <c r="BJ240" s="292"/>
    </row>
    <row r="241" spans="1:62" ht="31.5">
      <c r="A241" s="623">
        <f>COUNT($O$12:O241)</f>
        <v>209</v>
      </c>
      <c r="B241" s="140" t="s">
        <v>1091</v>
      </c>
      <c r="C241" s="140" t="s">
        <v>52</v>
      </c>
      <c r="D241" s="140" t="s">
        <v>1087</v>
      </c>
      <c r="E241" s="277" t="s">
        <v>1092</v>
      </c>
      <c r="F241" s="277" t="s">
        <v>1089</v>
      </c>
      <c r="G241" s="277" t="s">
        <v>1090</v>
      </c>
      <c r="H241" s="280" t="str">
        <f t="shared" si="118"/>
        <v>Phố Lý Quốc Sư (từ Tiếp giáp phố Sùng Phái Sinh đến Tiếp giáp phố Đào Duy Anh)</v>
      </c>
      <c r="I241" s="79">
        <v>1100</v>
      </c>
      <c r="J241" s="103"/>
      <c r="K241" s="103"/>
      <c r="L241" s="103"/>
      <c r="M241" s="103"/>
      <c r="N241" s="103"/>
      <c r="O241" s="321">
        <f>ROUND(I241*AD241,-2)</f>
        <v>1300</v>
      </c>
      <c r="P241" s="321"/>
      <c r="Q241" s="321"/>
      <c r="R241" s="321"/>
      <c r="S241" s="321"/>
      <c r="T241" s="321"/>
      <c r="U241" s="322">
        <f>(O241-I241)/I241</f>
        <v>0.18181818181818182</v>
      </c>
      <c r="V241" s="322"/>
      <c r="W241" s="322"/>
      <c r="X241" s="323">
        <v>1.1499999999999999</v>
      </c>
      <c r="Y241" s="323"/>
      <c r="Z241" s="323"/>
      <c r="AA241" s="323"/>
      <c r="AB241" s="323"/>
      <c r="AC241" s="323"/>
      <c r="AD241" s="324">
        <f>X241*(1+2.87%)</f>
        <v>1.1830049999999999</v>
      </c>
      <c r="AE241" s="323"/>
      <c r="AF241" s="323"/>
      <c r="AG241" s="78">
        <v>770</v>
      </c>
      <c r="AH241" s="78"/>
      <c r="AI241" s="78"/>
      <c r="AJ241" s="325">
        <f>ROUND(AG241/I241*O241,-1)</f>
        <v>910</v>
      </c>
      <c r="AK241" s="331"/>
      <c r="AL241" s="331"/>
      <c r="AM241" s="331"/>
      <c r="AN241" s="331"/>
      <c r="AO241" s="331"/>
      <c r="AP241" s="322">
        <f>(AJ241-AG241)/AG241</f>
        <v>0.18181818181818182</v>
      </c>
      <c r="AQ241" s="322"/>
      <c r="AR241" s="322"/>
      <c r="AS241" s="78">
        <v>550</v>
      </c>
      <c r="AT241" s="78"/>
      <c r="AU241" s="78"/>
      <c r="AV241" s="326">
        <f>ROUND(AS241/I241*O241,-1)</f>
        <v>650</v>
      </c>
      <c r="AW241" s="326"/>
      <c r="AX241" s="326"/>
      <c r="AY241" s="327">
        <f>(AV241-AS241)/AS241</f>
        <v>0.18181818181818182</v>
      </c>
      <c r="AZ241" s="327"/>
      <c r="BA241" s="327"/>
      <c r="BB241" s="157" t="s">
        <v>797</v>
      </c>
      <c r="BC241" s="197"/>
      <c r="BD241" s="174" t="e">
        <f>COUNTIFS('[1]Thành Phố - HĐCN (2)'!J230:$J$1571,'[1]Bảng tổng ODT'!I240,'[1]Thành Phố - HĐCN (2)'!I230:$I$1571,"Đất ở tại đô thị")</f>
        <v>#VALUE!</v>
      </c>
      <c r="BE241" s="93"/>
      <c r="BF241" s="174" t="e">
        <f t="shared" si="105"/>
        <v>#VALUE!</v>
      </c>
      <c r="BG241" s="328">
        <f t="shared" si="102"/>
        <v>1</v>
      </c>
      <c r="BH241" s="329"/>
      <c r="BI241" s="292"/>
      <c r="BJ241" s="292"/>
    </row>
    <row r="242" spans="1:62" ht="27.75" customHeight="1">
      <c r="A242" s="623">
        <f>COUNT($O$12:O242)</f>
        <v>210</v>
      </c>
      <c r="B242" s="140" t="s">
        <v>1093</v>
      </c>
      <c r="C242" s="140" t="s">
        <v>807</v>
      </c>
      <c r="D242" s="140" t="s">
        <v>1094</v>
      </c>
      <c r="E242" s="277" t="s">
        <v>1095</v>
      </c>
      <c r="F242" s="350" t="s">
        <v>807</v>
      </c>
      <c r="G242" s="277" t="s">
        <v>1096</v>
      </c>
      <c r="H242" s="280" t="str">
        <f t="shared" si="118"/>
        <v>Phố Đào Duy Anh (từ Tiếp giáp đường Lê Duẩn đến Tiếp giáp phố Chu Huy Mẫn)</v>
      </c>
      <c r="I242" s="79">
        <v>1100</v>
      </c>
      <c r="J242" s="103"/>
      <c r="K242" s="103"/>
      <c r="L242" s="103"/>
      <c r="M242" s="103"/>
      <c r="N242" s="103"/>
      <c r="O242" s="321">
        <f>ROUND(I242*AD242,-2)</f>
        <v>1300</v>
      </c>
      <c r="P242" s="321"/>
      <c r="Q242" s="321"/>
      <c r="R242" s="321"/>
      <c r="S242" s="321"/>
      <c r="T242" s="321"/>
      <c r="U242" s="322">
        <f>(O242-I242)/I242</f>
        <v>0.18181818181818182</v>
      </c>
      <c r="V242" s="322"/>
      <c r="W242" s="322"/>
      <c r="X242" s="323">
        <v>1.1499999999999999</v>
      </c>
      <c r="Y242" s="323"/>
      <c r="Z242" s="323"/>
      <c r="AA242" s="323"/>
      <c r="AB242" s="323"/>
      <c r="AC242" s="323"/>
      <c r="AD242" s="324">
        <f>X242*(1+2.87%)</f>
        <v>1.1830049999999999</v>
      </c>
      <c r="AE242" s="323"/>
      <c r="AF242" s="323"/>
      <c r="AG242" s="78">
        <v>770</v>
      </c>
      <c r="AH242" s="78"/>
      <c r="AI242" s="78"/>
      <c r="AJ242" s="325">
        <f>ROUND(AG242/I242*O242,-1)</f>
        <v>910</v>
      </c>
      <c r="AK242" s="331"/>
      <c r="AL242" s="331"/>
      <c r="AM242" s="331"/>
      <c r="AN242" s="331"/>
      <c r="AO242" s="331"/>
      <c r="AP242" s="322">
        <f>(AJ242-AG242)/AG242</f>
        <v>0.18181818181818182</v>
      </c>
      <c r="AQ242" s="322"/>
      <c r="AR242" s="322"/>
      <c r="AS242" s="78">
        <v>550</v>
      </c>
      <c r="AT242" s="78"/>
      <c r="AU242" s="78"/>
      <c r="AV242" s="326">
        <f>ROUND(AS242/I242*O242,-1)</f>
        <v>650</v>
      </c>
      <c r="AW242" s="326"/>
      <c r="AX242" s="326"/>
      <c r="AY242" s="327">
        <f>(AV242-AS242)/AS242</f>
        <v>0.18181818181818182</v>
      </c>
      <c r="AZ242" s="327"/>
      <c r="BA242" s="327"/>
      <c r="BB242" s="157" t="s">
        <v>797</v>
      </c>
      <c r="BC242" s="197"/>
      <c r="BD242" s="174" t="e">
        <f>COUNTIFS('[1]Thành Phố - HĐCN (2)'!J231:$J$1571,'[1]Bảng tổng ODT'!I241,'[1]Thành Phố - HĐCN (2)'!I231:$I$1571,"Đất ở tại đô thị")</f>
        <v>#VALUE!</v>
      </c>
      <c r="BE242" s="93" t="e">
        <f>COUNTIFS('[1]Thành Phố - HĐCN (2)'!J229:J1797,H242,'[1]Thành Phố - HĐCN (2)'!I229:I1797,"Đất ở tại đô thị",'[1]Thành Phố - HĐCN (2)'!M229:M1797,"&gt;"&amp;O242*0.9*1000,'[1]Thành Phố - HĐCN (2)'!M229:M1797,"&lt;"&amp;O242*1.2*1000)</f>
        <v>#VALUE!</v>
      </c>
      <c r="BF242" s="174" t="e">
        <f t="shared" si="105"/>
        <v>#VALUE!</v>
      </c>
      <c r="BG242" s="328">
        <f t="shared" si="102"/>
        <v>1</v>
      </c>
      <c r="BH242" s="329"/>
      <c r="BI242" s="292"/>
      <c r="BJ242" s="292"/>
    </row>
    <row r="243" spans="1:62" ht="31.5">
      <c r="A243" s="623">
        <f>COUNT($O$12:O243)</f>
        <v>211</v>
      </c>
      <c r="B243" s="140" t="s">
        <v>1093</v>
      </c>
      <c r="C243" s="140" t="s">
        <v>1094</v>
      </c>
      <c r="D243" s="140" t="s">
        <v>1097</v>
      </c>
      <c r="E243" s="277" t="s">
        <v>1095</v>
      </c>
      <c r="F243" s="350" t="s">
        <v>1096</v>
      </c>
      <c r="G243" s="277" t="s">
        <v>1098</v>
      </c>
      <c r="H243" s="280" t="str">
        <f t="shared" si="118"/>
        <v>Phố Đào Duy Anh (từ Tiếp giáp phố Chu Huy Mẫn đến Tiếp giáp phố Võ Thị Sáu)</v>
      </c>
      <c r="I243" s="78">
        <v>900</v>
      </c>
      <c r="J243" s="103"/>
      <c r="K243" s="103"/>
      <c r="L243" s="103"/>
      <c r="M243" s="103"/>
      <c r="N243" s="103"/>
      <c r="O243" s="321">
        <f>ROUND(I243*AD243,-2)</f>
        <v>1100</v>
      </c>
      <c r="P243" s="321"/>
      <c r="Q243" s="321"/>
      <c r="R243" s="321"/>
      <c r="S243" s="321"/>
      <c r="T243" s="321"/>
      <c r="U243" s="322">
        <f>(O243-I243)/I243</f>
        <v>0.22222222222222221</v>
      </c>
      <c r="V243" s="322"/>
      <c r="W243" s="322"/>
      <c r="X243" s="323">
        <v>1.1499999999999999</v>
      </c>
      <c r="Y243" s="323"/>
      <c r="Z243" s="323"/>
      <c r="AA243" s="323"/>
      <c r="AB243" s="323"/>
      <c r="AC243" s="323"/>
      <c r="AD243" s="324">
        <f>X243*(1+2.87%)</f>
        <v>1.1830049999999999</v>
      </c>
      <c r="AE243" s="323"/>
      <c r="AF243" s="323"/>
      <c r="AG243" s="78">
        <v>630</v>
      </c>
      <c r="AH243" s="78"/>
      <c r="AI243" s="78"/>
      <c r="AJ243" s="325">
        <f>ROUND(AG243/I243*O243,-1)</f>
        <v>770</v>
      </c>
      <c r="AK243" s="331"/>
      <c r="AL243" s="331"/>
      <c r="AM243" s="331"/>
      <c r="AN243" s="331"/>
      <c r="AO243" s="331"/>
      <c r="AP243" s="322">
        <f>(AJ243-AG243)/AG243</f>
        <v>0.22222222222222221</v>
      </c>
      <c r="AQ243" s="322"/>
      <c r="AR243" s="322"/>
      <c r="AS243" s="78">
        <v>450</v>
      </c>
      <c r="AT243" s="78"/>
      <c r="AU243" s="78"/>
      <c r="AV243" s="326">
        <f>ROUND(AS243/I243*O243,-1)</f>
        <v>550</v>
      </c>
      <c r="AW243" s="326"/>
      <c r="AX243" s="326"/>
      <c r="AY243" s="327">
        <f>(AV243-AS243)/AS243</f>
        <v>0.22222222222222221</v>
      </c>
      <c r="AZ243" s="327"/>
      <c r="BA243" s="327"/>
      <c r="BB243" s="157" t="s">
        <v>797</v>
      </c>
      <c r="BC243" s="197"/>
      <c r="BD243" s="174" t="e">
        <f>COUNTIFS('[1]Thành Phố - HĐCN (2)'!J232:$J$1571,'[1]Bảng tổng ODT'!I242,'[1]Thành Phố - HĐCN (2)'!I232:$I$1571,"Đất ở tại đô thị")</f>
        <v>#VALUE!</v>
      </c>
      <c r="BE243" s="93" t="e">
        <f>COUNTIFS('[1]Thành Phố - HĐCN (2)'!J230:J1798,H243,'[1]Thành Phố - HĐCN (2)'!I230:I1798,"Đất ở tại đô thị",'[1]Thành Phố - HĐCN (2)'!M230:M1798,"&gt;"&amp;O243*0.9*1000,'[1]Thành Phố - HĐCN (2)'!M230:M1798,"&lt;"&amp;O243*1.2*1000)</f>
        <v>#VALUE!</v>
      </c>
      <c r="BF243" s="174" t="e">
        <f t="shared" si="105"/>
        <v>#VALUE!</v>
      </c>
      <c r="BG243" s="328">
        <f t="shared" si="102"/>
        <v>1</v>
      </c>
      <c r="BH243" s="329"/>
      <c r="BI243" s="292"/>
      <c r="BJ243" s="292"/>
    </row>
    <row r="244" spans="1:62" ht="27.75" customHeight="1">
      <c r="A244" s="623">
        <f>COUNT($O$12:O244)</f>
        <v>212</v>
      </c>
      <c r="B244" s="140" t="s">
        <v>46</v>
      </c>
      <c r="C244" s="140" t="s">
        <v>807</v>
      </c>
      <c r="D244" s="140" t="s">
        <v>844</v>
      </c>
      <c r="E244" s="277" t="s">
        <v>1099</v>
      </c>
      <c r="F244" s="350" t="s">
        <v>807</v>
      </c>
      <c r="G244" s="277" t="s">
        <v>844</v>
      </c>
      <c r="H244" s="280" t="str">
        <f t="shared" si="118"/>
        <v>Phố Sùng Phái Sinh (từ Tiếp giáp đường Lê Duẩn đến Tiếp giáp đường Thanh Niên)</v>
      </c>
      <c r="I244" s="79">
        <v>1100</v>
      </c>
      <c r="J244" s="103"/>
      <c r="K244" s="103"/>
      <c r="L244" s="103"/>
      <c r="M244" s="103"/>
      <c r="N244" s="103"/>
      <c r="O244" s="321">
        <f>ROUND(I244*AD244,-2)</f>
        <v>1300</v>
      </c>
      <c r="P244" s="321"/>
      <c r="Q244" s="321"/>
      <c r="R244" s="321"/>
      <c r="S244" s="321"/>
      <c r="T244" s="321"/>
      <c r="U244" s="322">
        <f>(O244-I244)/I244</f>
        <v>0.18181818181818182</v>
      </c>
      <c r="V244" s="322"/>
      <c r="W244" s="322"/>
      <c r="X244" s="323">
        <v>1.1499999999999999</v>
      </c>
      <c r="Y244" s="323"/>
      <c r="Z244" s="323"/>
      <c r="AA244" s="323"/>
      <c r="AB244" s="323"/>
      <c r="AC244" s="323"/>
      <c r="AD244" s="324">
        <f>X244*(1+2.87%)</f>
        <v>1.1830049999999999</v>
      </c>
      <c r="AE244" s="323"/>
      <c r="AF244" s="323"/>
      <c r="AG244" s="78">
        <v>770</v>
      </c>
      <c r="AH244" s="78"/>
      <c r="AI244" s="78"/>
      <c r="AJ244" s="325">
        <f>ROUND(AG244/I244*O244,-1)</f>
        <v>910</v>
      </c>
      <c r="AK244" s="331"/>
      <c r="AL244" s="331"/>
      <c r="AM244" s="331"/>
      <c r="AN244" s="331"/>
      <c r="AO244" s="331"/>
      <c r="AP244" s="322">
        <f>(AJ244-AG244)/AG244</f>
        <v>0.18181818181818182</v>
      </c>
      <c r="AQ244" s="322"/>
      <c r="AR244" s="322"/>
      <c r="AS244" s="78">
        <v>550</v>
      </c>
      <c r="AT244" s="78"/>
      <c r="AU244" s="78"/>
      <c r="AV244" s="326">
        <f>ROUND(AS244/I244*O244,-1)</f>
        <v>650</v>
      </c>
      <c r="AW244" s="326"/>
      <c r="AX244" s="326"/>
      <c r="AY244" s="327">
        <f>(AV244-AS244)/AS244</f>
        <v>0.18181818181818182</v>
      </c>
      <c r="AZ244" s="327"/>
      <c r="BA244" s="327"/>
      <c r="BB244" s="157" t="s">
        <v>797</v>
      </c>
      <c r="BC244" s="197"/>
      <c r="BD244" s="174" t="e">
        <f>COUNTIFS('[1]Thành Phố - HĐCN (2)'!J233:$J$1571,'[1]Bảng tổng ODT'!I243,'[1]Thành Phố - HĐCN (2)'!I233:$I$1571,"Đất ở tại đô thị")</f>
        <v>#VALUE!</v>
      </c>
      <c r="BE244" s="93" t="e">
        <f>COUNTIFS('[1]Thành Phố - HĐCN (2)'!J231:J1799,H244,'[1]Thành Phố - HĐCN (2)'!I231:I1799,"Đất ở tại đô thị",'[1]Thành Phố - HĐCN (2)'!M231:M1799,"&gt;"&amp;O244*0.9*1000,'[1]Thành Phố - HĐCN (2)'!M231:M1799,"&lt;"&amp;O244*1.2*1000)</f>
        <v>#VALUE!</v>
      </c>
      <c r="BF244" s="174" t="e">
        <f t="shared" si="105"/>
        <v>#VALUE!</v>
      </c>
      <c r="BG244" s="328">
        <f t="shared" si="102"/>
        <v>1</v>
      </c>
      <c r="BH244" s="329"/>
      <c r="BI244" s="292"/>
      <c r="BJ244" s="292"/>
    </row>
    <row r="245" spans="1:62" ht="22.5" customHeight="1">
      <c r="A245" s="623"/>
      <c r="B245" s="332"/>
      <c r="C245" s="140"/>
      <c r="D245" s="140"/>
      <c r="E245" s="276" t="s">
        <v>1100</v>
      </c>
      <c r="F245" s="315"/>
      <c r="G245" s="315"/>
      <c r="H245" s="241"/>
      <c r="I245" s="103"/>
      <c r="J245" s="103"/>
      <c r="K245" s="103"/>
      <c r="L245" s="103"/>
      <c r="M245" s="103"/>
      <c r="N245" s="103"/>
      <c r="O245" s="321"/>
      <c r="P245" s="335"/>
      <c r="Q245" s="335"/>
      <c r="R245" s="335"/>
      <c r="S245" s="335"/>
      <c r="T245" s="335"/>
      <c r="U245" s="323"/>
      <c r="V245" s="323"/>
      <c r="W245" s="323"/>
      <c r="X245" s="323"/>
      <c r="Y245" s="323"/>
      <c r="Z245" s="323"/>
      <c r="AA245" s="323"/>
      <c r="AB245" s="323"/>
      <c r="AC245" s="323"/>
      <c r="AD245" s="323"/>
      <c r="AE245" s="323"/>
      <c r="AF245" s="323"/>
      <c r="AG245" s="78"/>
      <c r="AH245" s="78"/>
      <c r="AI245" s="78"/>
      <c r="AJ245" s="79"/>
      <c r="AK245" s="79"/>
      <c r="AL245" s="79"/>
      <c r="AM245" s="79"/>
      <c r="AN245" s="79"/>
      <c r="AO245" s="79"/>
      <c r="AP245" s="323"/>
      <c r="AQ245" s="323"/>
      <c r="AR245" s="323"/>
      <c r="AS245" s="78"/>
      <c r="AT245" s="78"/>
      <c r="AU245" s="78"/>
      <c r="AV245" s="174"/>
      <c r="AW245" s="174"/>
      <c r="AX245" s="174"/>
      <c r="AY245" s="336"/>
      <c r="AZ245" s="336"/>
      <c r="BA245" s="336"/>
      <c r="BB245" s="157"/>
      <c r="BC245" s="197"/>
      <c r="BD245" s="174"/>
      <c r="BE245" s="93"/>
      <c r="BF245" s="174"/>
      <c r="BG245" s="328">
        <f t="shared" si="102"/>
        <v>0</v>
      </c>
      <c r="BH245" s="329" t="e">
        <f>O245-#REF!</f>
        <v>#REF!</v>
      </c>
      <c r="BI245" s="292"/>
      <c r="BJ245" s="292"/>
    </row>
    <row r="246" spans="1:62" ht="47.25">
      <c r="A246" s="623">
        <f>COUNT($O$12:O246)</f>
        <v>213</v>
      </c>
      <c r="B246" s="275" t="s">
        <v>473</v>
      </c>
      <c r="C246" s="140" t="s">
        <v>474</v>
      </c>
      <c r="D246" s="275" t="s">
        <v>475</v>
      </c>
      <c r="E246" s="333" t="s">
        <v>473</v>
      </c>
      <c r="F246" s="343" t="s">
        <v>476</v>
      </c>
      <c r="G246" s="333" t="s">
        <v>475</v>
      </c>
      <c r="H246" s="280" t="str">
        <f t="shared" si="118"/>
        <v>Đường Nguyễn Thị Định (từ Tiếp giáp đường Nguyễn Chí Thanh kéo dài đến Tiếp giáp đường Lò Văn Hặc)</v>
      </c>
      <c r="I246" s="79">
        <v>2000</v>
      </c>
      <c r="J246" s="103"/>
      <c r="K246" s="103"/>
      <c r="L246" s="103"/>
      <c r="M246" s="103"/>
      <c r="N246" s="103"/>
      <c r="O246" s="321">
        <f t="shared" ref="O246:O251" si="119">ROUND(I246*AD246,-2)</f>
        <v>2600</v>
      </c>
      <c r="P246" s="321"/>
      <c r="Q246" s="321"/>
      <c r="R246" s="321"/>
      <c r="S246" s="321"/>
      <c r="T246" s="321"/>
      <c r="U246" s="322">
        <f t="shared" ref="U246:W256" si="120">(O246-I246)/I246</f>
        <v>0.3</v>
      </c>
      <c r="V246" s="322"/>
      <c r="W246" s="322"/>
      <c r="X246" s="323">
        <v>1.25</v>
      </c>
      <c r="Y246" s="323"/>
      <c r="Z246" s="323"/>
      <c r="AA246" s="323"/>
      <c r="AB246" s="323"/>
      <c r="AC246" s="323"/>
      <c r="AD246" s="324">
        <f t="shared" ref="AD246:AF256" si="121">X246*(1+2.87%)</f>
        <v>1.2858749999999999</v>
      </c>
      <c r="AE246" s="323"/>
      <c r="AF246" s="323"/>
      <c r="AG246" s="79">
        <v>1400</v>
      </c>
      <c r="AH246" s="78"/>
      <c r="AI246" s="78"/>
      <c r="AJ246" s="325">
        <f>ROUND(AG246/I246*O246,-2)</f>
        <v>1800</v>
      </c>
      <c r="AK246" s="331"/>
      <c r="AL246" s="331"/>
      <c r="AM246" s="331"/>
      <c r="AN246" s="331"/>
      <c r="AO246" s="331"/>
      <c r="AP246" s="322">
        <f t="shared" ref="AP246:AR256" si="122">(AJ246-AG246)/AG246</f>
        <v>0.2857142857142857</v>
      </c>
      <c r="AQ246" s="322"/>
      <c r="AR246" s="322"/>
      <c r="AS246" s="79">
        <v>1000</v>
      </c>
      <c r="AT246" s="78"/>
      <c r="AU246" s="78"/>
      <c r="AV246" s="326">
        <f t="shared" ref="AV246:AX256" si="123">ROUND(AS246/I246*O246,-1)</f>
        <v>1300</v>
      </c>
      <c r="AW246" s="326"/>
      <c r="AX246" s="326"/>
      <c r="AY246" s="327">
        <f t="shared" ref="AY246:BA256" si="124">(AV246-AS246)/AS246</f>
        <v>0.3</v>
      </c>
      <c r="AZ246" s="327"/>
      <c r="BA246" s="327"/>
      <c r="BB246" s="157" t="s">
        <v>797</v>
      </c>
      <c r="BC246" s="197"/>
      <c r="BD246" s="174" t="e">
        <f>COUNTIFS('[1]Thành Phố - HĐCN (2)'!J235:$J$1571,'[1]Bảng tổng ODT'!I245,'[1]Thành Phố - HĐCN (2)'!I235:$I$1571,"Đất ở tại đô thị")</f>
        <v>#VALUE!</v>
      </c>
      <c r="BE246" s="93" t="e">
        <f>COUNTIFS('[1]Thành Phố - HĐCN (2)'!J233:J1801,H246,'[1]Thành Phố - HĐCN (2)'!I233:I1801,"Đất ở tại đô thị",'[1]Thành Phố - HĐCN (2)'!M233:M1801,"&gt;"&amp;O246*0.9*1000,'[1]Thành Phố - HĐCN (2)'!M233:M1801,"&lt;"&amp;O246*1.2*1000)</f>
        <v>#VALUE!</v>
      </c>
      <c r="BF246" s="174" t="e">
        <f t="shared" si="105"/>
        <v>#VALUE!</v>
      </c>
      <c r="BG246" s="328">
        <f t="shared" si="102"/>
        <v>1</v>
      </c>
      <c r="BH246" s="329"/>
      <c r="BI246" s="292"/>
      <c r="BJ246" s="292"/>
    </row>
    <row r="247" spans="1:62" ht="27.75" customHeight="1">
      <c r="A247" s="623">
        <f>COUNT($O$12:O247)</f>
        <v>214</v>
      </c>
      <c r="B247" s="93" t="s">
        <v>66</v>
      </c>
      <c r="C247" s="93" t="s">
        <v>498</v>
      </c>
      <c r="D247" s="93" t="s">
        <v>499</v>
      </c>
      <c r="E247" s="333" t="s">
        <v>500</v>
      </c>
      <c r="F247" s="343" t="s">
        <v>498</v>
      </c>
      <c r="G247" s="333" t="s">
        <v>499</v>
      </c>
      <c r="H247" s="280" t="str">
        <f t="shared" si="118"/>
        <v>Đường Nguyễn Chí Thanh kéo dài (từ Tiếp giáp đường Điện Biên Phủ đến Tiếp giáp đường Trần Quốc Mạnh)</v>
      </c>
      <c r="I247" s="79">
        <v>1600</v>
      </c>
      <c r="J247" s="103"/>
      <c r="K247" s="103"/>
      <c r="L247" s="103"/>
      <c r="M247" s="103"/>
      <c r="N247" s="103"/>
      <c r="O247" s="321">
        <f t="shared" si="119"/>
        <v>2000</v>
      </c>
      <c r="P247" s="321"/>
      <c r="Q247" s="321"/>
      <c r="R247" s="321"/>
      <c r="S247" s="321"/>
      <c r="T247" s="321"/>
      <c r="U247" s="322">
        <f t="shared" si="120"/>
        <v>0.25</v>
      </c>
      <c r="V247" s="322"/>
      <c r="W247" s="322"/>
      <c r="X247" s="323">
        <v>1.2</v>
      </c>
      <c r="Y247" s="323"/>
      <c r="Z247" s="323"/>
      <c r="AA247" s="323"/>
      <c r="AB247" s="323"/>
      <c r="AC247" s="323"/>
      <c r="AD247" s="324">
        <f t="shared" si="121"/>
        <v>1.23444</v>
      </c>
      <c r="AE247" s="323"/>
      <c r="AF247" s="323"/>
      <c r="AG247" s="79">
        <v>1100</v>
      </c>
      <c r="AH247" s="78"/>
      <c r="AI247" s="78"/>
      <c r="AJ247" s="325">
        <f>ROUND(AG247/I247*O247,-2)</f>
        <v>1400</v>
      </c>
      <c r="AK247" s="331"/>
      <c r="AL247" s="331"/>
      <c r="AM247" s="331"/>
      <c r="AN247" s="331"/>
      <c r="AO247" s="331"/>
      <c r="AP247" s="322">
        <f t="shared" si="122"/>
        <v>0.27272727272727271</v>
      </c>
      <c r="AQ247" s="322"/>
      <c r="AR247" s="322"/>
      <c r="AS247" s="78">
        <v>800</v>
      </c>
      <c r="AT247" s="78"/>
      <c r="AU247" s="78"/>
      <c r="AV247" s="326">
        <f t="shared" si="123"/>
        <v>1000</v>
      </c>
      <c r="AW247" s="326"/>
      <c r="AX247" s="326"/>
      <c r="AY247" s="327">
        <f t="shared" si="124"/>
        <v>0.25</v>
      </c>
      <c r="AZ247" s="327"/>
      <c r="BA247" s="327"/>
      <c r="BB247" s="157" t="s">
        <v>797</v>
      </c>
      <c r="BC247" s="197"/>
      <c r="BD247" s="174" t="e">
        <f>COUNTIFS('[1]Thành Phố - HĐCN (2)'!J236:$J$1571,'[1]Bảng tổng ODT'!I246,'[1]Thành Phố - HĐCN (2)'!I236:$I$1571,"Đất ở tại đô thị")</f>
        <v>#VALUE!</v>
      </c>
      <c r="BE247" s="93" t="e">
        <f>COUNTIFS('[1]Thành Phố - HĐCN (2)'!J234:J1802,H247,'[1]Thành Phố - HĐCN (2)'!I234:I1802,"Đất ở tại đô thị",'[1]Thành Phố - HĐCN (2)'!M234:M1802,"&gt;"&amp;O247*0.9*1000,'[1]Thành Phố - HĐCN (2)'!M234:M1802,"&lt;"&amp;O247*1.2*1000)</f>
        <v>#VALUE!</v>
      </c>
      <c r="BF247" s="174" t="e">
        <f t="shared" si="105"/>
        <v>#VALUE!</v>
      </c>
      <c r="BG247" s="328">
        <f t="shared" si="102"/>
        <v>1</v>
      </c>
      <c r="BH247" s="329"/>
      <c r="BI247" s="292"/>
      <c r="BJ247" s="292"/>
    </row>
    <row r="248" spans="1:62" ht="47.25">
      <c r="A248" s="623">
        <f>COUNT($O$12:O248)</f>
        <v>215</v>
      </c>
      <c r="B248" s="275" t="s">
        <v>477</v>
      </c>
      <c r="C248" s="140" t="s">
        <v>474</v>
      </c>
      <c r="D248" s="275" t="s">
        <v>475</v>
      </c>
      <c r="E248" s="333" t="s">
        <v>477</v>
      </c>
      <c r="F248" s="343" t="s">
        <v>476</v>
      </c>
      <c r="G248" s="333" t="s">
        <v>475</v>
      </c>
      <c r="H248" s="280" t="str">
        <f t="shared" si="118"/>
        <v>Đường Trần Quốc Mạnh (từ Tiếp giáp đường Nguyễn Chí Thanh kéo dài đến Tiếp giáp đường Lò Văn Hặc)</v>
      </c>
      <c r="I248" s="79">
        <v>1600</v>
      </c>
      <c r="J248" s="103"/>
      <c r="K248" s="103"/>
      <c r="L248" s="103"/>
      <c r="M248" s="103"/>
      <c r="N248" s="103"/>
      <c r="O248" s="321">
        <f t="shared" si="119"/>
        <v>2000</v>
      </c>
      <c r="P248" s="321"/>
      <c r="Q248" s="321"/>
      <c r="R248" s="321"/>
      <c r="S248" s="321"/>
      <c r="T248" s="321"/>
      <c r="U248" s="322">
        <f t="shared" si="120"/>
        <v>0.25</v>
      </c>
      <c r="V248" s="322"/>
      <c r="W248" s="322"/>
      <c r="X248" s="323">
        <v>1.2</v>
      </c>
      <c r="Y248" s="323"/>
      <c r="Z248" s="323"/>
      <c r="AA248" s="323"/>
      <c r="AB248" s="323"/>
      <c r="AC248" s="323"/>
      <c r="AD248" s="324">
        <f t="shared" si="121"/>
        <v>1.23444</v>
      </c>
      <c r="AE248" s="323"/>
      <c r="AF248" s="323"/>
      <c r="AG248" s="79">
        <v>1100</v>
      </c>
      <c r="AH248" s="78"/>
      <c r="AI248" s="78"/>
      <c r="AJ248" s="325">
        <f>ROUND(AG248/I248*O248,-2)</f>
        <v>1400</v>
      </c>
      <c r="AK248" s="331"/>
      <c r="AL248" s="331"/>
      <c r="AM248" s="331"/>
      <c r="AN248" s="331"/>
      <c r="AO248" s="331"/>
      <c r="AP248" s="322">
        <f t="shared" si="122"/>
        <v>0.27272727272727271</v>
      </c>
      <c r="AQ248" s="322"/>
      <c r="AR248" s="322"/>
      <c r="AS248" s="78">
        <v>800</v>
      </c>
      <c r="AT248" s="78"/>
      <c r="AU248" s="78"/>
      <c r="AV248" s="326">
        <f t="shared" si="123"/>
        <v>1000</v>
      </c>
      <c r="AW248" s="326"/>
      <c r="AX248" s="326"/>
      <c r="AY248" s="327">
        <f t="shared" si="124"/>
        <v>0.25</v>
      </c>
      <c r="AZ248" s="327"/>
      <c r="BA248" s="327"/>
      <c r="BB248" s="157" t="s">
        <v>797</v>
      </c>
      <c r="BC248" s="197"/>
      <c r="BD248" s="174" t="e">
        <f>COUNTIFS('[1]Thành Phố - HĐCN (2)'!J237:$J$1571,'[1]Bảng tổng ODT'!I247,'[1]Thành Phố - HĐCN (2)'!I237:$I$1571,"Đất ở tại đô thị")</f>
        <v>#VALUE!</v>
      </c>
      <c r="BE248" s="93" t="e">
        <f>COUNTIFS('[1]Thành Phố - HĐCN (2)'!J235:J1803,H248,'[1]Thành Phố - HĐCN (2)'!I235:I1803,"Đất ở tại đô thị",'[1]Thành Phố - HĐCN (2)'!M235:M1803,"&gt;"&amp;O248*0.9*1000,'[1]Thành Phố - HĐCN (2)'!M235:M1803,"&lt;"&amp;O248*1.2*1000)</f>
        <v>#VALUE!</v>
      </c>
      <c r="BF248" s="174" t="e">
        <f t="shared" si="105"/>
        <v>#VALUE!</v>
      </c>
      <c r="BG248" s="328">
        <f t="shared" si="102"/>
        <v>1</v>
      </c>
      <c r="BH248" s="329"/>
      <c r="BI248" s="292"/>
      <c r="BJ248" s="292"/>
    </row>
    <row r="249" spans="1:62" ht="27.75" customHeight="1">
      <c r="A249" s="623">
        <f>COUNT($O$12:O249)</f>
        <v>216</v>
      </c>
      <c r="B249" s="140" t="s">
        <v>1101</v>
      </c>
      <c r="C249" s="140" t="s">
        <v>499</v>
      </c>
      <c r="D249" s="140" t="s">
        <v>474</v>
      </c>
      <c r="E249" s="277" t="s">
        <v>1102</v>
      </c>
      <c r="F249" s="350" t="s">
        <v>1103</v>
      </c>
      <c r="G249" s="277" t="s">
        <v>1104</v>
      </c>
      <c r="H249" s="280" t="str">
        <f t="shared" si="118"/>
        <v>Phố Đồng Khởi (từ Tiếp giáp đường Nguyễn Thị Định đến Tiếp giáp phố Yên Thế)</v>
      </c>
      <c r="I249" s="79">
        <v>1300</v>
      </c>
      <c r="J249" s="103"/>
      <c r="K249" s="103"/>
      <c r="L249" s="103"/>
      <c r="M249" s="103"/>
      <c r="N249" s="103"/>
      <c r="O249" s="321">
        <f t="shared" si="119"/>
        <v>1600</v>
      </c>
      <c r="P249" s="321"/>
      <c r="Q249" s="321"/>
      <c r="R249" s="321"/>
      <c r="S249" s="321"/>
      <c r="T249" s="321"/>
      <c r="U249" s="322">
        <f t="shared" si="120"/>
        <v>0.23076923076923078</v>
      </c>
      <c r="V249" s="322"/>
      <c r="W249" s="322"/>
      <c r="X249" s="323">
        <v>1.2</v>
      </c>
      <c r="Y249" s="323"/>
      <c r="Z249" s="323"/>
      <c r="AA249" s="323"/>
      <c r="AB249" s="323"/>
      <c r="AC249" s="323"/>
      <c r="AD249" s="324">
        <f t="shared" si="121"/>
        <v>1.23444</v>
      </c>
      <c r="AE249" s="323"/>
      <c r="AF249" s="323"/>
      <c r="AG249" s="78">
        <v>910</v>
      </c>
      <c r="AH249" s="78"/>
      <c r="AI249" s="78"/>
      <c r="AJ249" s="325">
        <f>ROUND(AG249/I249*O249,-2)</f>
        <v>1100</v>
      </c>
      <c r="AK249" s="331"/>
      <c r="AL249" s="331"/>
      <c r="AM249" s="331"/>
      <c r="AN249" s="331"/>
      <c r="AO249" s="331"/>
      <c r="AP249" s="322">
        <f t="shared" si="122"/>
        <v>0.2087912087912088</v>
      </c>
      <c r="AQ249" s="322"/>
      <c r="AR249" s="322"/>
      <c r="AS249" s="78">
        <v>650</v>
      </c>
      <c r="AT249" s="78"/>
      <c r="AU249" s="78"/>
      <c r="AV249" s="326">
        <f t="shared" si="123"/>
        <v>800</v>
      </c>
      <c r="AW249" s="326"/>
      <c r="AX249" s="326"/>
      <c r="AY249" s="327">
        <f t="shared" si="124"/>
        <v>0.23076923076923078</v>
      </c>
      <c r="AZ249" s="327"/>
      <c r="BA249" s="327"/>
      <c r="BB249" s="157" t="s">
        <v>797</v>
      </c>
      <c r="BC249" s="197"/>
      <c r="BD249" s="174" t="e">
        <f>COUNTIFS('[1]Thành Phố - HĐCN (2)'!J238:$J$1571,'[1]Bảng tổng ODT'!I248,'[1]Thành Phố - HĐCN (2)'!I238:$I$1571,"Đất ở tại đô thị")</f>
        <v>#VALUE!</v>
      </c>
      <c r="BE249" s="93" t="e">
        <f>COUNTIFS('[1]Thành Phố - HĐCN (2)'!J236:J1804,H249,'[1]Thành Phố - HĐCN (2)'!I236:I1804,"Đất ở tại đô thị",'[1]Thành Phố - HĐCN (2)'!M236:M1804,"&gt;"&amp;O249*0.9*1000,'[1]Thành Phố - HĐCN (2)'!M236:M1804,"&lt;"&amp;O249*1.2*1000)</f>
        <v>#VALUE!</v>
      </c>
      <c r="BF249" s="174" t="e">
        <f t="shared" si="105"/>
        <v>#VALUE!</v>
      </c>
      <c r="BG249" s="328">
        <f t="shared" si="102"/>
        <v>1</v>
      </c>
      <c r="BH249" s="329"/>
      <c r="BI249" s="292"/>
      <c r="BJ249" s="292"/>
    </row>
    <row r="250" spans="1:62" ht="31.5">
      <c r="A250" s="623">
        <f>COUNT($O$12:O250)</f>
        <v>217</v>
      </c>
      <c r="B250" s="125"/>
      <c r="C250" s="125"/>
      <c r="D250" s="125"/>
      <c r="E250" s="275" t="s">
        <v>1105</v>
      </c>
      <c r="F250" s="350" t="s">
        <v>1106</v>
      </c>
      <c r="G250" s="275" t="s">
        <v>1107</v>
      </c>
      <c r="H250" s="280" t="str">
        <f t="shared" si="118"/>
        <v>Phố Phan Bội Châu (Đường số 6-11) (từ Tiếp giáp phố Đồng Khởi đến Tiếp giáp đường Hoàng Hoa Thám)</v>
      </c>
      <c r="I250" s="79">
        <v>1100</v>
      </c>
      <c r="J250" s="103"/>
      <c r="K250" s="103"/>
      <c r="L250" s="103"/>
      <c r="M250" s="103"/>
      <c r="N250" s="103"/>
      <c r="O250" s="321">
        <f t="shared" si="119"/>
        <v>1300</v>
      </c>
      <c r="P250" s="321"/>
      <c r="Q250" s="321"/>
      <c r="R250" s="321"/>
      <c r="S250" s="321"/>
      <c r="T250" s="321"/>
      <c r="U250" s="322">
        <f t="shared" si="120"/>
        <v>0.18181818181818182</v>
      </c>
      <c r="V250" s="322"/>
      <c r="W250" s="322"/>
      <c r="X250" s="323">
        <v>1.1499999999999999</v>
      </c>
      <c r="Y250" s="323"/>
      <c r="Z250" s="323"/>
      <c r="AA250" s="323"/>
      <c r="AB250" s="323"/>
      <c r="AC250" s="323"/>
      <c r="AD250" s="324">
        <f t="shared" si="121"/>
        <v>1.1830049999999999</v>
      </c>
      <c r="AE250" s="323"/>
      <c r="AF250" s="323"/>
      <c r="AG250" s="78">
        <v>770</v>
      </c>
      <c r="AH250" s="78"/>
      <c r="AI250" s="78"/>
      <c r="AJ250" s="325">
        <f>ROUND(AG250/I250*O250,-1)</f>
        <v>910</v>
      </c>
      <c r="AK250" s="331"/>
      <c r="AL250" s="331"/>
      <c r="AM250" s="331"/>
      <c r="AN250" s="331"/>
      <c r="AO250" s="331"/>
      <c r="AP250" s="322">
        <f t="shared" si="122"/>
        <v>0.18181818181818182</v>
      </c>
      <c r="AQ250" s="322"/>
      <c r="AR250" s="322"/>
      <c r="AS250" s="78">
        <v>550</v>
      </c>
      <c r="AT250" s="78"/>
      <c r="AU250" s="78"/>
      <c r="AV250" s="326">
        <f t="shared" si="123"/>
        <v>650</v>
      </c>
      <c r="AW250" s="326"/>
      <c r="AX250" s="326"/>
      <c r="AY250" s="327">
        <f t="shared" si="124"/>
        <v>0.18181818181818182</v>
      </c>
      <c r="AZ250" s="327"/>
      <c r="BA250" s="327"/>
      <c r="BB250" s="157" t="s">
        <v>797</v>
      </c>
      <c r="BC250" s="197"/>
      <c r="BD250" s="174" t="e">
        <f>COUNTIFS('[1]Thành Phố - HĐCN (2)'!J239:$J$1571,'[1]Bảng tổng ODT'!I249,'[1]Thành Phố - HĐCN (2)'!I239:$I$1571,"Đất ở tại đô thị")</f>
        <v>#VALUE!</v>
      </c>
      <c r="BE250" s="93" t="e">
        <f>COUNTIFS('[1]Thành Phố - HĐCN (2)'!J237:J1805,H250,'[1]Thành Phố - HĐCN (2)'!I237:I1805,"Đất ở tại đô thị",'[1]Thành Phố - HĐCN (2)'!M237:M1805,"&gt;"&amp;O250*0.9*1000,'[1]Thành Phố - HĐCN (2)'!M237:M1805,"&lt;"&amp;O250*1.2*1000)</f>
        <v>#VALUE!</v>
      </c>
      <c r="BF250" s="174" t="e">
        <f t="shared" si="105"/>
        <v>#VALUE!</v>
      </c>
      <c r="BG250" s="328">
        <f t="shared" si="102"/>
        <v>1</v>
      </c>
      <c r="BH250" s="329"/>
      <c r="BI250" s="292"/>
      <c r="BJ250" s="292"/>
    </row>
    <row r="251" spans="1:62" ht="31.5">
      <c r="A251" s="623">
        <f>COUNT($O$12:O251)</f>
        <v>218</v>
      </c>
      <c r="B251" s="125"/>
      <c r="C251" s="125"/>
      <c r="D251" s="125"/>
      <c r="E251" s="275" t="s">
        <v>1108</v>
      </c>
      <c r="F251" s="350" t="s">
        <v>1106</v>
      </c>
      <c r="G251" s="275" t="s">
        <v>1107</v>
      </c>
      <c r="H251" s="280" t="str">
        <f t="shared" si="118"/>
        <v>Phố Phan Chu Trinh (Đường số 6-12) (từ Tiếp giáp phố Đồng Khởi đến Tiếp giáp đường Hoàng Hoa Thám)</v>
      </c>
      <c r="I251" s="79">
        <v>1100</v>
      </c>
      <c r="J251" s="103"/>
      <c r="K251" s="103"/>
      <c r="L251" s="103"/>
      <c r="M251" s="103"/>
      <c r="N251" s="103"/>
      <c r="O251" s="321">
        <f t="shared" si="119"/>
        <v>1300</v>
      </c>
      <c r="P251" s="321"/>
      <c r="Q251" s="321"/>
      <c r="R251" s="321"/>
      <c r="S251" s="321"/>
      <c r="T251" s="321"/>
      <c r="U251" s="322">
        <f t="shared" si="120"/>
        <v>0.18181818181818182</v>
      </c>
      <c r="V251" s="322"/>
      <c r="W251" s="322"/>
      <c r="X251" s="323">
        <v>1.1499999999999999</v>
      </c>
      <c r="Y251" s="323"/>
      <c r="Z251" s="323"/>
      <c r="AA251" s="323"/>
      <c r="AB251" s="323"/>
      <c r="AC251" s="323"/>
      <c r="AD251" s="324">
        <f t="shared" si="121"/>
        <v>1.1830049999999999</v>
      </c>
      <c r="AE251" s="323"/>
      <c r="AF251" s="323"/>
      <c r="AG251" s="78">
        <v>770</v>
      </c>
      <c r="AH251" s="78"/>
      <c r="AI251" s="78"/>
      <c r="AJ251" s="325">
        <f>ROUND(AG251/I251*O251,-1)</f>
        <v>910</v>
      </c>
      <c r="AK251" s="331"/>
      <c r="AL251" s="331"/>
      <c r="AM251" s="331"/>
      <c r="AN251" s="331"/>
      <c r="AO251" s="331"/>
      <c r="AP251" s="322">
        <f t="shared" si="122"/>
        <v>0.18181818181818182</v>
      </c>
      <c r="AQ251" s="322"/>
      <c r="AR251" s="322"/>
      <c r="AS251" s="78">
        <v>550</v>
      </c>
      <c r="AT251" s="78"/>
      <c r="AU251" s="78"/>
      <c r="AV251" s="326">
        <f t="shared" si="123"/>
        <v>650</v>
      </c>
      <c r="AW251" s="326"/>
      <c r="AX251" s="326"/>
      <c r="AY251" s="327">
        <f t="shared" si="124"/>
        <v>0.18181818181818182</v>
      </c>
      <c r="AZ251" s="327"/>
      <c r="BA251" s="327"/>
      <c r="BB251" s="157" t="s">
        <v>797</v>
      </c>
      <c r="BC251" s="197"/>
      <c r="BD251" s="174" t="e">
        <f>COUNTIFS('[1]Thành Phố - HĐCN (2)'!J240:$J$1571,'[1]Bảng tổng ODT'!I250,'[1]Thành Phố - HĐCN (2)'!I240:$I$1571,"Đất ở tại đô thị")</f>
        <v>#VALUE!</v>
      </c>
      <c r="BE251" s="93" t="e">
        <f>COUNTIFS('[1]Thành Phố - HĐCN (2)'!J238:J1806,H251,'[1]Thành Phố - HĐCN (2)'!I238:I1806,"Đất ở tại đô thị",'[1]Thành Phố - HĐCN (2)'!M238:M1806,"&gt;"&amp;O251*0.9*1000,'[1]Thành Phố - HĐCN (2)'!M238:M1806,"&lt;"&amp;O251*1.2*1000)</f>
        <v>#VALUE!</v>
      </c>
      <c r="BF251" s="174" t="e">
        <f t="shared" si="105"/>
        <v>#VALUE!</v>
      </c>
      <c r="BG251" s="328">
        <f t="shared" si="102"/>
        <v>1</v>
      </c>
      <c r="BH251" s="329"/>
      <c r="BI251" s="292"/>
      <c r="BJ251" s="292"/>
    </row>
    <row r="252" spans="1:62" ht="27.75" customHeight="1">
      <c r="A252" s="623">
        <f>COUNT($O$12:O252)</f>
        <v>219</v>
      </c>
      <c r="B252" s="20" t="s">
        <v>1109</v>
      </c>
      <c r="C252" s="140" t="s">
        <v>1110</v>
      </c>
      <c r="D252" s="140" t="s">
        <v>809</v>
      </c>
      <c r="E252" s="277" t="s">
        <v>810</v>
      </c>
      <c r="F252" s="350" t="s">
        <v>1107</v>
      </c>
      <c r="G252" s="277" t="s">
        <v>1106</v>
      </c>
      <c r="H252" s="280" t="str">
        <f t="shared" si="118"/>
        <v>Phố Yên Thế (từ Tiếp giáp đường Hoàng Hoa Thám đến Tiếp giáp phố Đồng Khởi)</v>
      </c>
      <c r="I252" s="78">
        <v>600</v>
      </c>
      <c r="J252" s="103"/>
      <c r="K252" s="103"/>
      <c r="L252" s="103"/>
      <c r="M252" s="103"/>
      <c r="N252" s="103"/>
      <c r="O252" s="321">
        <f>ROUND(I252*AD252,-1)</f>
        <v>710</v>
      </c>
      <c r="P252" s="321"/>
      <c r="Q252" s="321"/>
      <c r="R252" s="321"/>
      <c r="S252" s="321"/>
      <c r="T252" s="321"/>
      <c r="U252" s="322">
        <f t="shared" si="120"/>
        <v>0.18333333333333332</v>
      </c>
      <c r="V252" s="322"/>
      <c r="W252" s="322"/>
      <c r="X252" s="323">
        <v>1.1499999999999999</v>
      </c>
      <c r="Y252" s="323"/>
      <c r="Z252" s="323"/>
      <c r="AA252" s="323"/>
      <c r="AB252" s="323"/>
      <c r="AC252" s="323"/>
      <c r="AD252" s="324">
        <f t="shared" si="121"/>
        <v>1.1830049999999999</v>
      </c>
      <c r="AE252" s="323"/>
      <c r="AF252" s="323"/>
      <c r="AG252" s="78">
        <v>420</v>
      </c>
      <c r="AH252" s="78"/>
      <c r="AI252" s="78"/>
      <c r="AJ252" s="325">
        <f>ROUND(AG252/I252*O252,-1)</f>
        <v>500</v>
      </c>
      <c r="AK252" s="331"/>
      <c r="AL252" s="331"/>
      <c r="AM252" s="331"/>
      <c r="AN252" s="331"/>
      <c r="AO252" s="331"/>
      <c r="AP252" s="322">
        <f t="shared" si="122"/>
        <v>0.19047619047619047</v>
      </c>
      <c r="AQ252" s="322"/>
      <c r="AR252" s="322"/>
      <c r="AS252" s="78">
        <v>300</v>
      </c>
      <c r="AT252" s="78"/>
      <c r="AU252" s="78"/>
      <c r="AV252" s="326">
        <f t="shared" si="123"/>
        <v>360</v>
      </c>
      <c r="AW252" s="326"/>
      <c r="AX252" s="326"/>
      <c r="AY252" s="327">
        <f t="shared" si="124"/>
        <v>0.2</v>
      </c>
      <c r="AZ252" s="327"/>
      <c r="BA252" s="327"/>
      <c r="BB252" s="157" t="s">
        <v>797</v>
      </c>
      <c r="BC252" s="197"/>
      <c r="BD252" s="174" t="e">
        <f>COUNTIFS('[1]Thành Phố - HĐCN (2)'!J241:$J$1571,'[1]Bảng tổng ODT'!I251,'[1]Thành Phố - HĐCN (2)'!I241:$I$1571,"Đất ở tại đô thị")</f>
        <v>#VALUE!</v>
      </c>
      <c r="BE252" s="93" t="e">
        <f>COUNTIFS('[1]Thành Phố - HĐCN (2)'!J239:J1807,H252,'[1]Thành Phố - HĐCN (2)'!I239:I1807,"Đất ở tại đô thị",'[1]Thành Phố - HĐCN (2)'!M239:M1807,"&gt;"&amp;O252*0.9*1000,'[1]Thành Phố - HĐCN (2)'!M239:M1807,"&lt;"&amp;O252*1.2*1000)</f>
        <v>#VALUE!</v>
      </c>
      <c r="BF252" s="174" t="e">
        <f t="shared" si="105"/>
        <v>#VALUE!</v>
      </c>
      <c r="BG252" s="328">
        <f t="shared" si="102"/>
        <v>1</v>
      </c>
      <c r="BH252" s="329"/>
      <c r="BI252" s="292"/>
      <c r="BJ252" s="292"/>
    </row>
    <row r="253" spans="1:62" ht="27.75" customHeight="1">
      <c r="A253" s="623">
        <f>COUNT($O$12:O253)</f>
        <v>220</v>
      </c>
      <c r="B253" s="140" t="s">
        <v>1111</v>
      </c>
      <c r="C253" s="140" t="s">
        <v>495</v>
      </c>
      <c r="D253" s="140" t="s">
        <v>1107</v>
      </c>
      <c r="E253" s="277" t="s">
        <v>1052</v>
      </c>
      <c r="F253" s="350" t="s">
        <v>495</v>
      </c>
      <c r="G253" s="277" t="s">
        <v>1107</v>
      </c>
      <c r="H253" s="280" t="str">
        <f t="shared" si="118"/>
        <v>Đường Ngô Quyền (từ Tiếp giáp đường Nguyễn Chí Thanh đến Tiếp giáp đường Hoàng Hoa Thám)</v>
      </c>
      <c r="I253" s="79">
        <v>1200</v>
      </c>
      <c r="J253" s="78">
        <v>500</v>
      </c>
      <c r="K253" s="78">
        <v>350</v>
      </c>
      <c r="L253" s="78"/>
      <c r="M253" s="78"/>
      <c r="N253" s="78"/>
      <c r="O253" s="321">
        <f>ROUND(I253*AD253,-2)</f>
        <v>1500</v>
      </c>
      <c r="P253" s="321">
        <f t="shared" ref="P253:Q256" si="125">ROUND(J253*AE253,-1)</f>
        <v>570</v>
      </c>
      <c r="Q253" s="321">
        <f t="shared" si="125"/>
        <v>380</v>
      </c>
      <c r="R253" s="321"/>
      <c r="S253" s="321"/>
      <c r="T253" s="321"/>
      <c r="U253" s="322">
        <f t="shared" si="120"/>
        <v>0.25</v>
      </c>
      <c r="V253" s="322">
        <f t="shared" si="120"/>
        <v>0.14000000000000001</v>
      </c>
      <c r="W253" s="322">
        <f t="shared" si="120"/>
        <v>8.5714285714285715E-2</v>
      </c>
      <c r="X253" s="323">
        <v>1.2</v>
      </c>
      <c r="Y253" s="323">
        <v>1.1000000000000001</v>
      </c>
      <c r="Z253" s="323">
        <v>1.05</v>
      </c>
      <c r="AA253" s="323"/>
      <c r="AB253" s="323"/>
      <c r="AC253" s="323"/>
      <c r="AD253" s="324">
        <f t="shared" si="121"/>
        <v>1.23444</v>
      </c>
      <c r="AE253" s="323">
        <f t="shared" si="121"/>
        <v>1.13157</v>
      </c>
      <c r="AF253" s="323">
        <f t="shared" si="121"/>
        <v>1.0801350000000001</v>
      </c>
      <c r="AG253" s="78">
        <v>840</v>
      </c>
      <c r="AH253" s="78">
        <v>350</v>
      </c>
      <c r="AI253" s="78">
        <v>250</v>
      </c>
      <c r="AJ253" s="325">
        <f>ROUND(AG253/I253*O253,-2)</f>
        <v>1100</v>
      </c>
      <c r="AK253" s="321">
        <f t="shared" ref="AK253:AL256" si="126">ROUND(AH253/J253*P253,-1)</f>
        <v>400</v>
      </c>
      <c r="AL253" s="325">
        <f t="shared" si="126"/>
        <v>270</v>
      </c>
      <c r="AM253" s="325"/>
      <c r="AN253" s="325"/>
      <c r="AO253" s="325"/>
      <c r="AP253" s="322">
        <f t="shared" si="122"/>
        <v>0.30952380952380953</v>
      </c>
      <c r="AQ253" s="322">
        <f t="shared" si="122"/>
        <v>0.14285714285714285</v>
      </c>
      <c r="AR253" s="322">
        <f t="shared" si="122"/>
        <v>0.08</v>
      </c>
      <c r="AS253" s="78">
        <v>600</v>
      </c>
      <c r="AT253" s="78">
        <v>250</v>
      </c>
      <c r="AU253" s="78">
        <v>180</v>
      </c>
      <c r="AV253" s="326">
        <f t="shared" si="123"/>
        <v>750</v>
      </c>
      <c r="AW253" s="326">
        <f t="shared" si="123"/>
        <v>290</v>
      </c>
      <c r="AX253" s="326">
        <f t="shared" si="123"/>
        <v>200</v>
      </c>
      <c r="AY253" s="327">
        <f t="shared" si="124"/>
        <v>0.25</v>
      </c>
      <c r="AZ253" s="327">
        <f t="shared" si="124"/>
        <v>0.16</v>
      </c>
      <c r="BA253" s="327">
        <f t="shared" si="124"/>
        <v>0.1111111111111111</v>
      </c>
      <c r="BB253" s="157" t="s">
        <v>797</v>
      </c>
      <c r="BC253" s="197"/>
      <c r="BD253" s="174" t="e">
        <f>COUNTIFS('[1]Thành Phố - HĐCN (2)'!J242:$J$1571,'[1]Bảng tổng ODT'!I252,'[1]Thành Phố - HĐCN (2)'!I242:$I$1571,"Đất ở tại đô thị")</f>
        <v>#VALUE!</v>
      </c>
      <c r="BE253" s="93" t="e">
        <f>COUNTIFS('[1]Thành Phố - HĐCN (2)'!J240:J1808,H253,'[1]Thành Phố - HĐCN (2)'!I240:I1808,"Đất ở tại đô thị",'[1]Thành Phố - HĐCN (2)'!M240:M1808,"&gt;"&amp;O253*0.9*1000,'[1]Thành Phố - HĐCN (2)'!M240:M1808,"&lt;"&amp;O253*1.2*1000)</f>
        <v>#VALUE!</v>
      </c>
      <c r="BF253" s="174" t="e">
        <f t="shared" si="105"/>
        <v>#VALUE!</v>
      </c>
      <c r="BG253" s="328">
        <f t="shared" si="102"/>
        <v>3</v>
      </c>
      <c r="BH253" s="329"/>
      <c r="BI253" s="292"/>
      <c r="BJ253" s="292"/>
    </row>
    <row r="254" spans="1:62" ht="27.75" customHeight="1">
      <c r="A254" s="623">
        <f>COUNT($O$12:O254)</f>
        <v>221</v>
      </c>
      <c r="B254" s="332"/>
      <c r="C254" s="140"/>
      <c r="D254" s="140"/>
      <c r="E254" s="275" t="s">
        <v>1112</v>
      </c>
      <c r="F254" s="350" t="s">
        <v>1049</v>
      </c>
      <c r="G254" s="275" t="s">
        <v>1113</v>
      </c>
      <c r="H254" s="280" t="str">
        <f t="shared" si="118"/>
        <v>Đường số 6-7 (từ Tiếp giáp đường Ngô Quyền đến Tiếp giáp đường 6-8)</v>
      </c>
      <c r="I254" s="78">
        <v>720</v>
      </c>
      <c r="J254" s="78">
        <v>360</v>
      </c>
      <c r="K254" s="78">
        <v>260</v>
      </c>
      <c r="L254" s="78"/>
      <c r="M254" s="78"/>
      <c r="N254" s="78"/>
      <c r="O254" s="321">
        <f>ROUND(I254*AD254,-1)</f>
        <v>850</v>
      </c>
      <c r="P254" s="321">
        <f t="shared" si="125"/>
        <v>410</v>
      </c>
      <c r="Q254" s="321">
        <f t="shared" si="125"/>
        <v>280</v>
      </c>
      <c r="R254" s="321"/>
      <c r="S254" s="321"/>
      <c r="T254" s="321"/>
      <c r="U254" s="322">
        <f t="shared" si="120"/>
        <v>0.18055555555555555</v>
      </c>
      <c r="V254" s="322">
        <f t="shared" si="120"/>
        <v>0.1388888888888889</v>
      </c>
      <c r="W254" s="322">
        <f t="shared" si="120"/>
        <v>7.6923076923076927E-2</v>
      </c>
      <c r="X254" s="323">
        <v>1.1499999999999999</v>
      </c>
      <c r="Y254" s="323">
        <v>1.1000000000000001</v>
      </c>
      <c r="Z254" s="323">
        <v>1.05</v>
      </c>
      <c r="AA254" s="323"/>
      <c r="AB254" s="323"/>
      <c r="AC254" s="323"/>
      <c r="AD254" s="324">
        <f t="shared" si="121"/>
        <v>1.1830049999999999</v>
      </c>
      <c r="AE254" s="323">
        <f t="shared" si="121"/>
        <v>1.13157</v>
      </c>
      <c r="AF254" s="323">
        <f t="shared" si="121"/>
        <v>1.0801350000000001</v>
      </c>
      <c r="AG254" s="78">
        <v>500</v>
      </c>
      <c r="AH254" s="78">
        <v>250</v>
      </c>
      <c r="AI254" s="78">
        <v>180</v>
      </c>
      <c r="AJ254" s="325">
        <f>ROUND(AG254/I254*O254,-1)</f>
        <v>590</v>
      </c>
      <c r="AK254" s="321">
        <f t="shared" si="126"/>
        <v>280</v>
      </c>
      <c r="AL254" s="325">
        <f t="shared" si="126"/>
        <v>190</v>
      </c>
      <c r="AM254" s="325"/>
      <c r="AN254" s="325"/>
      <c r="AO254" s="325"/>
      <c r="AP254" s="322">
        <f t="shared" si="122"/>
        <v>0.18</v>
      </c>
      <c r="AQ254" s="322">
        <f t="shared" si="122"/>
        <v>0.12</v>
      </c>
      <c r="AR254" s="322">
        <f t="shared" si="122"/>
        <v>5.5555555555555552E-2</v>
      </c>
      <c r="AS254" s="78">
        <v>360</v>
      </c>
      <c r="AT254" s="78">
        <v>180</v>
      </c>
      <c r="AU254" s="78">
        <v>130</v>
      </c>
      <c r="AV254" s="326">
        <f t="shared" si="123"/>
        <v>430</v>
      </c>
      <c r="AW254" s="326">
        <f t="shared" si="123"/>
        <v>210</v>
      </c>
      <c r="AX254" s="326">
        <f t="shared" si="123"/>
        <v>140</v>
      </c>
      <c r="AY254" s="327">
        <f t="shared" si="124"/>
        <v>0.19444444444444445</v>
      </c>
      <c r="AZ254" s="327">
        <f t="shared" si="124"/>
        <v>0.16666666666666666</v>
      </c>
      <c r="BA254" s="327">
        <f t="shared" si="124"/>
        <v>7.6923076923076927E-2</v>
      </c>
      <c r="BB254" s="157" t="s">
        <v>797</v>
      </c>
      <c r="BC254" s="197"/>
      <c r="BD254" s="174" t="e">
        <f>COUNTIFS('[1]Thành Phố - HĐCN (2)'!J243:$J$1571,'[1]Bảng tổng ODT'!I253,'[1]Thành Phố - HĐCN (2)'!I243:$I$1571,"Đất ở tại đô thị")</f>
        <v>#VALUE!</v>
      </c>
      <c r="BE254" s="93" t="e">
        <f>COUNTIFS('[1]Thành Phố - HĐCN (2)'!J241:J1809,H254,'[1]Thành Phố - HĐCN (2)'!I241:I1809,"Đất ở tại đô thị",'[1]Thành Phố - HĐCN (2)'!M241:M1809,"&gt;"&amp;O254*0.9*1000,'[1]Thành Phố - HĐCN (2)'!M241:M1809,"&lt;"&amp;O254*1.2*1000)</f>
        <v>#VALUE!</v>
      </c>
      <c r="BF254" s="174" t="e">
        <f t="shared" si="105"/>
        <v>#VALUE!</v>
      </c>
      <c r="BG254" s="328">
        <f t="shared" si="102"/>
        <v>3</v>
      </c>
      <c r="BH254" s="329"/>
      <c r="BI254" s="292"/>
      <c r="BJ254" s="292"/>
    </row>
    <row r="255" spans="1:62" ht="27.75" customHeight="1">
      <c r="A255" s="623">
        <f>COUNT($O$12:O255)</f>
        <v>222</v>
      </c>
      <c r="B255" s="125"/>
      <c r="C255" s="125"/>
      <c r="D255" s="125"/>
      <c r="E255" s="275" t="s">
        <v>1114</v>
      </c>
      <c r="F255" s="140" t="s">
        <v>495</v>
      </c>
      <c r="G255" s="275" t="s">
        <v>1107</v>
      </c>
      <c r="H255" s="280" t="str">
        <f t="shared" si="118"/>
        <v>Đường số 6-8 (từ Tiếp giáp đường Nguyễn Chí Thanh đến Tiếp giáp đường Hoàng Hoa Thám)</v>
      </c>
      <c r="I255" s="78">
        <v>720</v>
      </c>
      <c r="J255" s="78">
        <v>360</v>
      </c>
      <c r="K255" s="78">
        <v>260</v>
      </c>
      <c r="L255" s="78"/>
      <c r="M255" s="78"/>
      <c r="N255" s="78"/>
      <c r="O255" s="321">
        <f>ROUND(I255*AD255,-1)</f>
        <v>850</v>
      </c>
      <c r="P255" s="321">
        <f t="shared" si="125"/>
        <v>410</v>
      </c>
      <c r="Q255" s="321">
        <f t="shared" si="125"/>
        <v>280</v>
      </c>
      <c r="R255" s="321"/>
      <c r="S255" s="321"/>
      <c r="T255" s="321"/>
      <c r="U255" s="322">
        <f t="shared" si="120"/>
        <v>0.18055555555555555</v>
      </c>
      <c r="V255" s="322">
        <f t="shared" si="120"/>
        <v>0.1388888888888889</v>
      </c>
      <c r="W255" s="322">
        <f t="shared" si="120"/>
        <v>7.6923076923076927E-2</v>
      </c>
      <c r="X255" s="323">
        <v>1.1499999999999999</v>
      </c>
      <c r="Y255" s="323">
        <v>1.1000000000000001</v>
      </c>
      <c r="Z255" s="323">
        <v>1.05</v>
      </c>
      <c r="AA255" s="323"/>
      <c r="AB255" s="323"/>
      <c r="AC255" s="323"/>
      <c r="AD255" s="324">
        <f t="shared" si="121"/>
        <v>1.1830049999999999</v>
      </c>
      <c r="AE255" s="323">
        <f t="shared" si="121"/>
        <v>1.13157</v>
      </c>
      <c r="AF255" s="323">
        <f t="shared" si="121"/>
        <v>1.0801350000000001</v>
      </c>
      <c r="AG255" s="78">
        <v>500</v>
      </c>
      <c r="AH255" s="78">
        <v>250</v>
      </c>
      <c r="AI255" s="78">
        <v>180</v>
      </c>
      <c r="AJ255" s="325">
        <f>ROUND(AG255/I255*O255,-1)</f>
        <v>590</v>
      </c>
      <c r="AK255" s="321">
        <f t="shared" si="126"/>
        <v>280</v>
      </c>
      <c r="AL255" s="325">
        <f t="shared" si="126"/>
        <v>190</v>
      </c>
      <c r="AM255" s="325"/>
      <c r="AN255" s="325"/>
      <c r="AO255" s="325"/>
      <c r="AP255" s="322">
        <f t="shared" si="122"/>
        <v>0.18</v>
      </c>
      <c r="AQ255" s="322">
        <f t="shared" si="122"/>
        <v>0.12</v>
      </c>
      <c r="AR255" s="322">
        <f t="shared" si="122"/>
        <v>5.5555555555555552E-2</v>
      </c>
      <c r="AS255" s="78">
        <v>360</v>
      </c>
      <c r="AT255" s="78">
        <v>180</v>
      </c>
      <c r="AU255" s="78">
        <v>130</v>
      </c>
      <c r="AV255" s="326">
        <f t="shared" si="123"/>
        <v>430</v>
      </c>
      <c r="AW255" s="326">
        <f t="shared" si="123"/>
        <v>210</v>
      </c>
      <c r="AX255" s="326">
        <f t="shared" si="123"/>
        <v>140</v>
      </c>
      <c r="AY255" s="327">
        <f t="shared" si="124"/>
        <v>0.19444444444444445</v>
      </c>
      <c r="AZ255" s="327">
        <f t="shared" si="124"/>
        <v>0.16666666666666666</v>
      </c>
      <c r="BA255" s="327">
        <f t="shared" si="124"/>
        <v>7.6923076923076927E-2</v>
      </c>
      <c r="BB255" s="157" t="s">
        <v>797</v>
      </c>
      <c r="BC255" s="197"/>
      <c r="BD255" s="174" t="e">
        <f>COUNTIFS('[1]Thành Phố - HĐCN (2)'!J244:$J$1571,'[1]Bảng tổng ODT'!I254,'[1]Thành Phố - HĐCN (2)'!I244:$I$1571,"Đất ở tại đô thị")</f>
        <v>#VALUE!</v>
      </c>
      <c r="BE255" s="93" t="e">
        <f>COUNTIFS('[1]Thành Phố - HĐCN (2)'!J242:J1810,H255,'[1]Thành Phố - HĐCN (2)'!I242:I1810,"Đất ở tại đô thị",'[1]Thành Phố - HĐCN (2)'!M242:M1810,"&gt;"&amp;O255*0.9*1000,'[1]Thành Phố - HĐCN (2)'!M242:M1810,"&lt;"&amp;O255*1.2*1000)</f>
        <v>#VALUE!</v>
      </c>
      <c r="BF255" s="174" t="e">
        <f t="shared" si="105"/>
        <v>#VALUE!</v>
      </c>
      <c r="BG255" s="328">
        <f t="shared" si="102"/>
        <v>3</v>
      </c>
      <c r="BH255" s="329"/>
      <c r="BI255" s="292"/>
      <c r="BJ255" s="292"/>
    </row>
    <row r="256" spans="1:62" ht="27.75" customHeight="1">
      <c r="A256" s="623">
        <f>COUNT($O$12:O256)</f>
        <v>223</v>
      </c>
      <c r="B256" s="125"/>
      <c r="C256" s="125"/>
      <c r="D256" s="125"/>
      <c r="E256" s="275" t="s">
        <v>1115</v>
      </c>
      <c r="F256" s="140" t="s">
        <v>152</v>
      </c>
      <c r="G256" s="275" t="s">
        <v>1107</v>
      </c>
      <c r="H256" s="280" t="str">
        <f t="shared" si="118"/>
        <v>Đường ven Hồ thượng lưu (từ Tiếp giáp đường Trần Phú đến Tiếp giáp đường Hoàng Hoa Thám)</v>
      </c>
      <c r="I256" s="79">
        <v>2300</v>
      </c>
      <c r="J256" s="78">
        <v>760</v>
      </c>
      <c r="K256" s="78">
        <v>390</v>
      </c>
      <c r="L256" s="78"/>
      <c r="M256" s="78"/>
      <c r="N256" s="78"/>
      <c r="O256" s="321">
        <f>ROUND(I256*AD256,-2)</f>
        <v>2800</v>
      </c>
      <c r="P256" s="321">
        <f t="shared" si="125"/>
        <v>860</v>
      </c>
      <c r="Q256" s="321">
        <f t="shared" si="125"/>
        <v>420</v>
      </c>
      <c r="R256" s="321"/>
      <c r="S256" s="321"/>
      <c r="T256" s="321"/>
      <c r="U256" s="322">
        <f t="shared" si="120"/>
        <v>0.21739130434782608</v>
      </c>
      <c r="V256" s="322">
        <f t="shared" si="120"/>
        <v>0.13157894736842105</v>
      </c>
      <c r="W256" s="322">
        <f t="shared" si="120"/>
        <v>7.6923076923076927E-2</v>
      </c>
      <c r="X256" s="323">
        <v>1.2</v>
      </c>
      <c r="Y256" s="323">
        <v>1.1000000000000001</v>
      </c>
      <c r="Z256" s="323">
        <v>1.05</v>
      </c>
      <c r="AA256" s="323"/>
      <c r="AB256" s="323"/>
      <c r="AC256" s="323"/>
      <c r="AD256" s="324">
        <f t="shared" si="121"/>
        <v>1.23444</v>
      </c>
      <c r="AE256" s="323">
        <f t="shared" si="121"/>
        <v>1.13157</v>
      </c>
      <c r="AF256" s="323">
        <f t="shared" si="121"/>
        <v>1.0801350000000001</v>
      </c>
      <c r="AG256" s="79">
        <v>1600</v>
      </c>
      <c r="AH256" s="78">
        <v>530</v>
      </c>
      <c r="AI256" s="78">
        <v>270</v>
      </c>
      <c r="AJ256" s="325">
        <f>ROUND(AG256/I256*O256,-2)</f>
        <v>1900</v>
      </c>
      <c r="AK256" s="321">
        <f t="shared" si="126"/>
        <v>600</v>
      </c>
      <c r="AL256" s="325">
        <f t="shared" si="126"/>
        <v>290</v>
      </c>
      <c r="AM256" s="325"/>
      <c r="AN256" s="325"/>
      <c r="AO256" s="325"/>
      <c r="AP256" s="322">
        <f t="shared" si="122"/>
        <v>0.1875</v>
      </c>
      <c r="AQ256" s="322">
        <f t="shared" si="122"/>
        <v>0.13207547169811321</v>
      </c>
      <c r="AR256" s="322">
        <f t="shared" si="122"/>
        <v>7.407407407407407E-2</v>
      </c>
      <c r="AS256" s="79">
        <v>1200</v>
      </c>
      <c r="AT256" s="78">
        <v>380</v>
      </c>
      <c r="AU256" s="78">
        <v>200</v>
      </c>
      <c r="AV256" s="326">
        <f t="shared" si="123"/>
        <v>1460</v>
      </c>
      <c r="AW256" s="326">
        <f t="shared" si="123"/>
        <v>430</v>
      </c>
      <c r="AX256" s="326">
        <f t="shared" si="123"/>
        <v>220</v>
      </c>
      <c r="AY256" s="327">
        <f t="shared" si="124"/>
        <v>0.21666666666666667</v>
      </c>
      <c r="AZ256" s="327">
        <f t="shared" si="124"/>
        <v>0.13157894736842105</v>
      </c>
      <c r="BA256" s="327">
        <f t="shared" si="124"/>
        <v>0.1</v>
      </c>
      <c r="BB256" s="157" t="s">
        <v>797</v>
      </c>
      <c r="BC256" s="197"/>
      <c r="BD256" s="174" t="e">
        <f>COUNTIFS('[1]Thành Phố - HĐCN (2)'!J245:$J$1571,'[1]Bảng tổng ODT'!I255,'[1]Thành Phố - HĐCN (2)'!I245:$I$1571,"Đất ở tại đô thị")</f>
        <v>#VALUE!</v>
      </c>
      <c r="BE256" s="93" t="e">
        <f>COUNTIFS('[1]Thành Phố - HĐCN (2)'!J243:J1811,H256,'[1]Thành Phố - HĐCN (2)'!I243:I1811,"Đất ở tại đô thị",'[1]Thành Phố - HĐCN (2)'!M243:M1811,"&gt;"&amp;O256*0.9*1000,'[1]Thành Phố - HĐCN (2)'!M243:M1811,"&lt;"&amp;O256*1.2*1000)</f>
        <v>#VALUE!</v>
      </c>
      <c r="BF256" s="174" t="e">
        <f t="shared" si="105"/>
        <v>#VALUE!</v>
      </c>
      <c r="BG256" s="328">
        <f t="shared" si="102"/>
        <v>3</v>
      </c>
      <c r="BH256" s="329"/>
      <c r="BI256" s="292"/>
      <c r="BJ256" s="292"/>
    </row>
    <row r="257" spans="1:62" ht="23.65" customHeight="1">
      <c r="A257" s="623"/>
      <c r="B257" s="137"/>
      <c r="C257" s="137"/>
      <c r="D257" s="137"/>
      <c r="E257" s="276" t="s">
        <v>1116</v>
      </c>
      <c r="F257" s="315"/>
      <c r="G257" s="315"/>
      <c r="H257" s="241"/>
      <c r="I257" s="103"/>
      <c r="J257" s="103"/>
      <c r="K257" s="103"/>
      <c r="L257" s="103"/>
      <c r="M257" s="103"/>
      <c r="N257" s="103"/>
      <c r="O257" s="321"/>
      <c r="P257" s="335"/>
      <c r="Q257" s="335"/>
      <c r="R257" s="335"/>
      <c r="S257" s="335"/>
      <c r="T257" s="335"/>
      <c r="U257" s="323"/>
      <c r="V257" s="323"/>
      <c r="W257" s="323"/>
      <c r="X257" s="323"/>
      <c r="Y257" s="323"/>
      <c r="Z257" s="323"/>
      <c r="AA257" s="323"/>
      <c r="AB257" s="323"/>
      <c r="AC257" s="323"/>
      <c r="AD257" s="323"/>
      <c r="AE257" s="323"/>
      <c r="AF257" s="323"/>
      <c r="AG257" s="78"/>
      <c r="AH257" s="78"/>
      <c r="AI257" s="78"/>
      <c r="AJ257" s="79"/>
      <c r="AK257" s="79"/>
      <c r="AL257" s="79"/>
      <c r="AM257" s="79"/>
      <c r="AN257" s="79"/>
      <c r="AO257" s="79"/>
      <c r="AP257" s="323"/>
      <c r="AQ257" s="323"/>
      <c r="AR257" s="323"/>
      <c r="AS257" s="78"/>
      <c r="AT257" s="78"/>
      <c r="AU257" s="78"/>
      <c r="AV257" s="174"/>
      <c r="AW257" s="174"/>
      <c r="AX257" s="174"/>
      <c r="AY257" s="336"/>
      <c r="AZ257" s="336"/>
      <c r="BA257" s="336"/>
      <c r="BB257" s="157"/>
      <c r="BC257" s="197"/>
      <c r="BD257" s="174"/>
      <c r="BE257" s="93"/>
      <c r="BF257" s="174"/>
      <c r="BG257" s="328">
        <f t="shared" si="102"/>
        <v>0</v>
      </c>
      <c r="BH257" s="329" t="e">
        <f>O257-#REF!</f>
        <v>#REF!</v>
      </c>
      <c r="BI257" s="292"/>
      <c r="BJ257" s="292"/>
    </row>
    <row r="258" spans="1:62" ht="31.5">
      <c r="A258" s="623">
        <f>COUNT($O$12:O258)</f>
        <v>224</v>
      </c>
      <c r="B258" s="125"/>
      <c r="C258" s="125"/>
      <c r="D258" s="125"/>
      <c r="E258" s="275" t="s">
        <v>1117</v>
      </c>
      <c r="F258" s="140" t="s">
        <v>529</v>
      </c>
      <c r="G258" s="277" t="s">
        <v>1089</v>
      </c>
      <c r="H258" s="280" t="str">
        <f t="shared" ref="H258:H263" si="127">E258&amp;" (từ "&amp;F258&amp;" đến "&amp;G258&amp;")"</f>
        <v>Phố Võ Thị Sáu (từ Tiếp giáp Đại lộ Lê Lợi đến Tiếp giáp phố Sùng Phái Sinh)</v>
      </c>
      <c r="I258" s="79">
        <v>1600</v>
      </c>
      <c r="J258" s="103"/>
      <c r="K258" s="103"/>
      <c r="L258" s="103"/>
      <c r="M258" s="103"/>
      <c r="N258" s="103"/>
      <c r="O258" s="321">
        <f t="shared" ref="O258:O263" si="128">ROUND(I258*AD258,-2)</f>
        <v>2000</v>
      </c>
      <c r="P258" s="321"/>
      <c r="Q258" s="321"/>
      <c r="R258" s="321"/>
      <c r="S258" s="321"/>
      <c r="T258" s="321"/>
      <c r="U258" s="322">
        <f t="shared" ref="U258:U263" si="129">(O258-I258)/I258</f>
        <v>0.25</v>
      </c>
      <c r="V258" s="322"/>
      <c r="W258" s="322"/>
      <c r="X258" s="323">
        <v>1.2</v>
      </c>
      <c r="Y258" s="323"/>
      <c r="Z258" s="323"/>
      <c r="AA258" s="323"/>
      <c r="AB258" s="323"/>
      <c r="AC258" s="323"/>
      <c r="AD258" s="324">
        <f t="shared" ref="AD258:AD263" si="130">X258*(1+2.87%)</f>
        <v>1.23444</v>
      </c>
      <c r="AE258" s="323"/>
      <c r="AF258" s="323"/>
      <c r="AG258" s="79">
        <v>1100</v>
      </c>
      <c r="AH258" s="78"/>
      <c r="AI258" s="78"/>
      <c r="AJ258" s="325">
        <f>ROUND(AG258/I258*O258,-2)</f>
        <v>1400</v>
      </c>
      <c r="AK258" s="331"/>
      <c r="AL258" s="331"/>
      <c r="AM258" s="331"/>
      <c r="AN258" s="331"/>
      <c r="AO258" s="331"/>
      <c r="AP258" s="322">
        <f t="shared" ref="AP258:AP263" si="131">(AJ258-AG258)/AG258</f>
        <v>0.27272727272727271</v>
      </c>
      <c r="AQ258" s="322"/>
      <c r="AR258" s="322"/>
      <c r="AS258" s="78">
        <v>800</v>
      </c>
      <c r="AT258" s="78"/>
      <c r="AU258" s="78"/>
      <c r="AV258" s="326">
        <f t="shared" ref="AV258:AV263" si="132">ROUND(AS258/I258*O258,-1)</f>
        <v>1000</v>
      </c>
      <c r="AW258" s="326"/>
      <c r="AX258" s="326"/>
      <c r="AY258" s="327">
        <f t="shared" ref="AY258:AY263" si="133">(AV258-AS258)/AS258</f>
        <v>0.25</v>
      </c>
      <c r="AZ258" s="327"/>
      <c r="BA258" s="327"/>
      <c r="BB258" s="157" t="s">
        <v>797</v>
      </c>
      <c r="BC258" s="197"/>
      <c r="BD258" s="174" t="e">
        <f>COUNTIFS('[1]Thành Phố - HĐCN (2)'!J247:$J$1571,'[1]Bảng tổng ODT'!I257,'[1]Thành Phố - HĐCN (2)'!I247:$I$1571,"Đất ở tại đô thị")</f>
        <v>#VALUE!</v>
      </c>
      <c r="BE258" s="93" t="e">
        <f>COUNTIFS('[1]Thành Phố - HĐCN (2)'!J245:J1813,H258,'[1]Thành Phố - HĐCN (2)'!I245:I1813,"Đất ở tại đô thị",'[1]Thành Phố - HĐCN (2)'!M245:M1813,"&gt;"&amp;O258*0.9*1000,'[1]Thành Phố - HĐCN (2)'!M245:M1813,"&lt;"&amp;O258*1.2*1000)</f>
        <v>#VALUE!</v>
      </c>
      <c r="BF258" s="174" t="e">
        <f t="shared" si="105"/>
        <v>#VALUE!</v>
      </c>
      <c r="BG258" s="328">
        <f t="shared" si="102"/>
        <v>1</v>
      </c>
      <c r="BH258" s="329"/>
      <c r="BI258" s="292"/>
      <c r="BJ258" s="292"/>
    </row>
    <row r="259" spans="1:62" ht="31.5">
      <c r="A259" s="623">
        <f>COUNT($O$12:O259)</f>
        <v>225</v>
      </c>
      <c r="B259" s="125"/>
      <c r="C259" s="125"/>
      <c r="D259" s="125"/>
      <c r="E259" s="275" t="s">
        <v>542</v>
      </c>
      <c r="F259" s="140" t="s">
        <v>529</v>
      </c>
      <c r="G259" s="275" t="s">
        <v>1118</v>
      </c>
      <c r="H259" s="280" t="str">
        <f t="shared" si="127"/>
        <v>Đường Thanh Niên (từ Tiếp giáp Đại lộ Lê Lợi đến Tiếp giáp phố Tô Hiến Thành)</v>
      </c>
      <c r="I259" s="79">
        <v>2200</v>
      </c>
      <c r="J259" s="103"/>
      <c r="K259" s="103"/>
      <c r="L259" s="103"/>
      <c r="M259" s="103"/>
      <c r="N259" s="103"/>
      <c r="O259" s="321">
        <f t="shared" si="128"/>
        <v>2900</v>
      </c>
      <c r="P259" s="337">
        <f>O259*0.5</f>
        <v>1450</v>
      </c>
      <c r="Q259" s="337">
        <f>O259*0.3</f>
        <v>870</v>
      </c>
      <c r="R259" s="337"/>
      <c r="S259" s="337"/>
      <c r="T259" s="337"/>
      <c r="U259" s="322">
        <f t="shared" si="129"/>
        <v>0.31818181818181818</v>
      </c>
      <c r="V259" s="322"/>
      <c r="W259" s="322"/>
      <c r="X259" s="323">
        <v>1.3</v>
      </c>
      <c r="Y259" s="323"/>
      <c r="Z259" s="323"/>
      <c r="AA259" s="323"/>
      <c r="AB259" s="323"/>
      <c r="AC259" s="323"/>
      <c r="AD259" s="324">
        <f t="shared" si="130"/>
        <v>1.33731</v>
      </c>
      <c r="AE259" s="323"/>
      <c r="AF259" s="323"/>
      <c r="AG259" s="79">
        <v>1500</v>
      </c>
      <c r="AH259" s="78"/>
      <c r="AI259" s="78"/>
      <c r="AJ259" s="325">
        <f>ROUND(AG259/I259*O259,-2)</f>
        <v>2000</v>
      </c>
      <c r="AK259" s="331"/>
      <c r="AL259" s="331"/>
      <c r="AM259" s="331"/>
      <c r="AN259" s="331"/>
      <c r="AO259" s="331"/>
      <c r="AP259" s="322">
        <f t="shared" si="131"/>
        <v>0.33333333333333331</v>
      </c>
      <c r="AQ259" s="322"/>
      <c r="AR259" s="322"/>
      <c r="AS259" s="79">
        <v>1100</v>
      </c>
      <c r="AT259" s="78"/>
      <c r="AU259" s="78"/>
      <c r="AV259" s="326">
        <f t="shared" si="132"/>
        <v>1450</v>
      </c>
      <c r="AW259" s="326"/>
      <c r="AX259" s="326"/>
      <c r="AY259" s="327">
        <f t="shared" si="133"/>
        <v>0.31818181818181818</v>
      </c>
      <c r="AZ259" s="327"/>
      <c r="BA259" s="327"/>
      <c r="BB259" s="157" t="s">
        <v>797</v>
      </c>
      <c r="BC259" s="197"/>
      <c r="BD259" s="174" t="e">
        <f>COUNTIFS('[1]Thành Phố - HĐCN (2)'!J248:$J$1571,'[1]Bảng tổng ODT'!I258,'[1]Thành Phố - HĐCN (2)'!I248:$I$1571,"Đất ở tại đô thị")</f>
        <v>#VALUE!</v>
      </c>
      <c r="BE259" s="93" t="e">
        <f>COUNTIFS('[1]Thành Phố - HĐCN (2)'!J246:J1814,H259,'[1]Thành Phố - HĐCN (2)'!I246:I1814,"Đất ở tại đô thị",'[1]Thành Phố - HĐCN (2)'!M246:M1814,"&gt;"&amp;O259*0.9*1000,'[1]Thành Phố - HĐCN (2)'!M246:M1814,"&lt;"&amp;O259*1.2*1000)</f>
        <v>#VALUE!</v>
      </c>
      <c r="BF259" s="174" t="e">
        <f t="shared" si="105"/>
        <v>#VALUE!</v>
      </c>
      <c r="BG259" s="328">
        <f t="shared" si="102"/>
        <v>1</v>
      </c>
      <c r="BH259" s="329"/>
      <c r="BI259" s="292"/>
      <c r="BJ259" s="292"/>
    </row>
    <row r="260" spans="1:62" ht="31.5">
      <c r="A260" s="623">
        <f>COUNT($O$12:O260)</f>
        <v>226</v>
      </c>
      <c r="B260" s="125"/>
      <c r="C260" s="125"/>
      <c r="D260" s="125"/>
      <c r="E260" s="275" t="s">
        <v>542</v>
      </c>
      <c r="F260" s="140" t="s">
        <v>1118</v>
      </c>
      <c r="G260" s="275" t="s">
        <v>495</v>
      </c>
      <c r="H260" s="280" t="str">
        <f t="shared" si="127"/>
        <v>Đường Thanh Niên (từ Tiếp giáp phố Tô Hiến Thành đến Tiếp giáp đường Nguyễn Chí Thanh)</v>
      </c>
      <c r="I260" s="79">
        <v>1500</v>
      </c>
      <c r="J260" s="78">
        <v>630</v>
      </c>
      <c r="K260" s="78">
        <v>390</v>
      </c>
      <c r="L260" s="78"/>
      <c r="M260" s="78"/>
      <c r="N260" s="78"/>
      <c r="O260" s="321">
        <f t="shared" si="128"/>
        <v>1900</v>
      </c>
      <c r="P260" s="321">
        <f>ROUND(J260*AE260,-1)</f>
        <v>710</v>
      </c>
      <c r="Q260" s="321">
        <f>ROUND(K260*AF260,-1)</f>
        <v>420</v>
      </c>
      <c r="R260" s="321"/>
      <c r="S260" s="321"/>
      <c r="T260" s="321"/>
      <c r="U260" s="322">
        <f t="shared" si="129"/>
        <v>0.26666666666666666</v>
      </c>
      <c r="V260" s="322">
        <f>(P260-J260)/J260</f>
        <v>0.12698412698412698</v>
      </c>
      <c r="W260" s="322">
        <f>(Q260-K260)/K260</f>
        <v>7.6923076923076927E-2</v>
      </c>
      <c r="X260" s="323">
        <v>1.2</v>
      </c>
      <c r="Y260" s="323">
        <v>1.1000000000000001</v>
      </c>
      <c r="Z260" s="323">
        <v>1.05</v>
      </c>
      <c r="AA260" s="323"/>
      <c r="AB260" s="323"/>
      <c r="AC260" s="323"/>
      <c r="AD260" s="324">
        <f t="shared" si="130"/>
        <v>1.23444</v>
      </c>
      <c r="AE260" s="323">
        <f>Y260*(1+2.87%)</f>
        <v>1.13157</v>
      </c>
      <c r="AF260" s="323">
        <f>Z260*(1+2.87%)</f>
        <v>1.0801350000000001</v>
      </c>
      <c r="AG260" s="79">
        <v>1100</v>
      </c>
      <c r="AH260" s="78">
        <v>440</v>
      </c>
      <c r="AI260" s="78">
        <v>270</v>
      </c>
      <c r="AJ260" s="325">
        <f>ROUND(AG260/I260*O260,-2)</f>
        <v>1400</v>
      </c>
      <c r="AK260" s="321">
        <f>ROUND(AH260/J260*P260,-1)</f>
        <v>500</v>
      </c>
      <c r="AL260" s="325">
        <f>ROUND(AI260/K260*Q260,-1)</f>
        <v>290</v>
      </c>
      <c r="AM260" s="325"/>
      <c r="AN260" s="325"/>
      <c r="AO260" s="325"/>
      <c r="AP260" s="322">
        <f t="shared" si="131"/>
        <v>0.27272727272727271</v>
      </c>
      <c r="AQ260" s="322">
        <f>(AK260-AH260)/AH260</f>
        <v>0.13636363636363635</v>
      </c>
      <c r="AR260" s="322">
        <f>(AL260-AI260)/AI260</f>
        <v>7.407407407407407E-2</v>
      </c>
      <c r="AS260" s="78">
        <v>750</v>
      </c>
      <c r="AT260" s="78">
        <v>320</v>
      </c>
      <c r="AU260" s="78">
        <v>200</v>
      </c>
      <c r="AV260" s="326">
        <f t="shared" si="132"/>
        <v>950</v>
      </c>
      <c r="AW260" s="326">
        <f>ROUND(AT260/J260*P260,-1)</f>
        <v>360</v>
      </c>
      <c r="AX260" s="326">
        <f>ROUND(AU260/K260*Q260,-1)</f>
        <v>220</v>
      </c>
      <c r="AY260" s="327">
        <f t="shared" si="133"/>
        <v>0.26666666666666666</v>
      </c>
      <c r="AZ260" s="327">
        <f>(AW260-AT260)/AT260</f>
        <v>0.125</v>
      </c>
      <c r="BA260" s="327">
        <f>(AX260-AU260)/AU260</f>
        <v>0.1</v>
      </c>
      <c r="BB260" s="157" t="s">
        <v>797</v>
      </c>
      <c r="BC260" s="197"/>
      <c r="BD260" s="174" t="e">
        <f>COUNTIFS('[1]Thành Phố - HĐCN (2)'!J249:$J$1571,'[1]Bảng tổng ODT'!I259,'[1]Thành Phố - HĐCN (2)'!I249:$I$1571,"Đất ở tại đô thị")</f>
        <v>#VALUE!</v>
      </c>
      <c r="BE260" s="93" t="e">
        <f>COUNTIFS('[1]Thành Phố - HĐCN (2)'!J247:J1815,H260,'[1]Thành Phố - HĐCN (2)'!I247:I1815,"Đất ở tại đô thị",'[1]Thành Phố - HĐCN (2)'!M247:M1815,"&gt;"&amp;O260*0.9*1000,'[1]Thành Phố - HĐCN (2)'!M247:M1815,"&lt;"&amp;O260*1.2*1000)</f>
        <v>#VALUE!</v>
      </c>
      <c r="BF260" s="174" t="e">
        <f t="shared" si="105"/>
        <v>#VALUE!</v>
      </c>
      <c r="BG260" s="328">
        <f t="shared" si="102"/>
        <v>3</v>
      </c>
      <c r="BH260" s="329"/>
      <c r="BI260" s="292"/>
      <c r="BJ260" s="292"/>
    </row>
    <row r="261" spans="1:62" ht="27.75" customHeight="1">
      <c r="A261" s="623">
        <f>COUNT($O$12:O261)</f>
        <v>227</v>
      </c>
      <c r="B261" s="125"/>
      <c r="C261" s="125"/>
      <c r="D261" s="125"/>
      <c r="E261" s="275" t="s">
        <v>1119</v>
      </c>
      <c r="F261" s="140" t="s">
        <v>844</v>
      </c>
      <c r="G261" s="275" t="s">
        <v>807</v>
      </c>
      <c r="H261" s="280" t="str">
        <f t="shared" si="127"/>
        <v>Phố Tô Hiến Thành (từ Tiếp giáp đường Thanh Niên đến Tiếp giáp đường Lê Duẩn)</v>
      </c>
      <c r="I261" s="79">
        <v>1500</v>
      </c>
      <c r="J261" s="103"/>
      <c r="K261" s="103"/>
      <c r="L261" s="103"/>
      <c r="M261" s="103"/>
      <c r="N261" s="103"/>
      <c r="O261" s="321">
        <f t="shared" si="128"/>
        <v>1900</v>
      </c>
      <c r="P261" s="321"/>
      <c r="Q261" s="321"/>
      <c r="R261" s="321"/>
      <c r="S261" s="321"/>
      <c r="T261" s="321"/>
      <c r="U261" s="322">
        <f t="shared" si="129"/>
        <v>0.26666666666666666</v>
      </c>
      <c r="V261" s="322"/>
      <c r="W261" s="322"/>
      <c r="X261" s="323">
        <v>1.2</v>
      </c>
      <c r="Y261" s="323"/>
      <c r="Z261" s="323"/>
      <c r="AA261" s="323"/>
      <c r="AB261" s="323"/>
      <c r="AC261" s="323"/>
      <c r="AD261" s="324">
        <f t="shared" si="130"/>
        <v>1.23444</v>
      </c>
      <c r="AE261" s="323"/>
      <c r="AF261" s="323"/>
      <c r="AG261" s="79">
        <v>1100</v>
      </c>
      <c r="AH261" s="78"/>
      <c r="AI261" s="78"/>
      <c r="AJ261" s="325">
        <f>ROUND(AG261/I261*O261,-2)</f>
        <v>1400</v>
      </c>
      <c r="AK261" s="331"/>
      <c r="AL261" s="331"/>
      <c r="AM261" s="331"/>
      <c r="AN261" s="331"/>
      <c r="AO261" s="331"/>
      <c r="AP261" s="322">
        <f t="shared" si="131"/>
        <v>0.27272727272727271</v>
      </c>
      <c r="AQ261" s="322"/>
      <c r="AR261" s="322"/>
      <c r="AS261" s="78">
        <v>750</v>
      </c>
      <c r="AT261" s="78"/>
      <c r="AU261" s="78"/>
      <c r="AV261" s="326">
        <f t="shared" si="132"/>
        <v>950</v>
      </c>
      <c r="AW261" s="326"/>
      <c r="AX261" s="326"/>
      <c r="AY261" s="327">
        <f t="shared" si="133"/>
        <v>0.26666666666666666</v>
      </c>
      <c r="AZ261" s="327"/>
      <c r="BA261" s="327"/>
      <c r="BB261" s="157" t="s">
        <v>797</v>
      </c>
      <c r="BC261" s="197"/>
      <c r="BD261" s="174" t="e">
        <f>COUNTIFS('[1]Thành Phố - HĐCN (2)'!J250:$J$1571,'[1]Bảng tổng ODT'!I260,'[1]Thành Phố - HĐCN (2)'!I250:$I$1571,"Đất ở tại đô thị")</f>
        <v>#VALUE!</v>
      </c>
      <c r="BE261" s="93" t="e">
        <f>COUNTIFS('[1]Thành Phố - HĐCN (2)'!J248:J1816,H261,'[1]Thành Phố - HĐCN (2)'!I248:I1816,"Đất ở tại đô thị",'[1]Thành Phố - HĐCN (2)'!M248:M1816,"&gt;"&amp;O261*0.9*1000,'[1]Thành Phố - HĐCN (2)'!M248:M1816,"&lt;"&amp;O261*1.2*1000)</f>
        <v>#VALUE!</v>
      </c>
      <c r="BF261" s="174" t="e">
        <f t="shared" si="105"/>
        <v>#VALUE!</v>
      </c>
      <c r="BG261" s="328">
        <f t="shared" si="102"/>
        <v>1</v>
      </c>
      <c r="BH261" s="329"/>
      <c r="BI261" s="292"/>
      <c r="BJ261" s="292"/>
    </row>
    <row r="262" spans="1:62" ht="31.5">
      <c r="A262" s="623">
        <f>COUNT($O$12:O262)</f>
        <v>228</v>
      </c>
      <c r="B262" s="125"/>
      <c r="C262" s="125"/>
      <c r="D262" s="125"/>
      <c r="E262" s="275" t="s">
        <v>1120</v>
      </c>
      <c r="F262" s="350" t="s">
        <v>1121</v>
      </c>
      <c r="G262" s="275" t="s">
        <v>807</v>
      </c>
      <c r="H262" s="280" t="str">
        <f t="shared" si="127"/>
        <v>Đường số 2 (13,5m) (từ Tiếp giáp phố Văn Tiến Dũng đến Tiếp giáp đường Lê Duẩn)</v>
      </c>
      <c r="I262" s="78">
        <v>900</v>
      </c>
      <c r="J262" s="103"/>
      <c r="K262" s="103"/>
      <c r="L262" s="103"/>
      <c r="M262" s="103"/>
      <c r="N262" s="103"/>
      <c r="O262" s="321">
        <f t="shared" si="128"/>
        <v>1100</v>
      </c>
      <c r="P262" s="321"/>
      <c r="Q262" s="321"/>
      <c r="R262" s="321"/>
      <c r="S262" s="321"/>
      <c r="T262" s="321"/>
      <c r="U262" s="322">
        <f t="shared" si="129"/>
        <v>0.22222222222222221</v>
      </c>
      <c r="V262" s="322"/>
      <c r="W262" s="322"/>
      <c r="X262" s="323">
        <v>1.1499999999999999</v>
      </c>
      <c r="Y262" s="323"/>
      <c r="Z262" s="323"/>
      <c r="AA262" s="323"/>
      <c r="AB262" s="323"/>
      <c r="AC262" s="323"/>
      <c r="AD262" s="324">
        <f t="shared" si="130"/>
        <v>1.1830049999999999</v>
      </c>
      <c r="AE262" s="323"/>
      <c r="AF262" s="323"/>
      <c r="AG262" s="78">
        <v>630</v>
      </c>
      <c r="AH262" s="78"/>
      <c r="AI262" s="78"/>
      <c r="AJ262" s="325">
        <f>ROUND(AG262/I262*O262,-1)</f>
        <v>770</v>
      </c>
      <c r="AK262" s="331"/>
      <c r="AL262" s="331"/>
      <c r="AM262" s="331"/>
      <c r="AN262" s="331"/>
      <c r="AO262" s="331"/>
      <c r="AP262" s="322">
        <f t="shared" si="131"/>
        <v>0.22222222222222221</v>
      </c>
      <c r="AQ262" s="322"/>
      <c r="AR262" s="322"/>
      <c r="AS262" s="78">
        <v>450</v>
      </c>
      <c r="AT262" s="78"/>
      <c r="AU262" s="78"/>
      <c r="AV262" s="326">
        <f t="shared" si="132"/>
        <v>550</v>
      </c>
      <c r="AW262" s="326"/>
      <c r="AX262" s="326"/>
      <c r="AY262" s="327">
        <f t="shared" si="133"/>
        <v>0.22222222222222221</v>
      </c>
      <c r="AZ262" s="327"/>
      <c r="BA262" s="327"/>
      <c r="BB262" s="157" t="s">
        <v>797</v>
      </c>
      <c r="BC262" s="197"/>
      <c r="BD262" s="174" t="e">
        <f>COUNTIFS('[1]Thành Phố - HĐCN (2)'!J251:$J$1571,'[1]Bảng tổng ODT'!I261,'[1]Thành Phố - HĐCN (2)'!I251:$I$1571,"Đất ở tại đô thị")</f>
        <v>#VALUE!</v>
      </c>
      <c r="BE262" s="93" t="e">
        <f>COUNTIFS('[1]Thành Phố - HĐCN (2)'!J249:J1817,H262,'[1]Thành Phố - HĐCN (2)'!I249:I1817,"Đất ở tại đô thị",'[1]Thành Phố - HĐCN (2)'!M249:M1817,"&gt;"&amp;O262*0.9*1000,'[1]Thành Phố - HĐCN (2)'!M249:M1817,"&lt;"&amp;O262*1.2*1000)</f>
        <v>#VALUE!</v>
      </c>
      <c r="BF262" s="174" t="e">
        <f t="shared" si="105"/>
        <v>#VALUE!</v>
      </c>
      <c r="BG262" s="328">
        <f t="shared" si="102"/>
        <v>1</v>
      </c>
      <c r="BH262" s="329"/>
      <c r="BI262" s="292"/>
      <c r="BJ262" s="292"/>
    </row>
    <row r="263" spans="1:62" ht="31.5">
      <c r="A263" s="623">
        <f>COUNT($O$12:O263)</f>
        <v>229</v>
      </c>
      <c r="B263" s="140" t="s">
        <v>1122</v>
      </c>
      <c r="C263" s="140" t="s">
        <v>1118</v>
      </c>
      <c r="D263" s="140" t="s">
        <v>52</v>
      </c>
      <c r="E263" s="277" t="s">
        <v>1123</v>
      </c>
      <c r="F263" s="350" t="s">
        <v>1118</v>
      </c>
      <c r="G263" s="277" t="s">
        <v>1089</v>
      </c>
      <c r="H263" s="280" t="str">
        <f t="shared" si="127"/>
        <v>Phố Văn Tiến Dũng (từ Tiếp giáp phố Tô Hiến Thành đến Tiếp giáp phố Sùng Phái Sinh)</v>
      </c>
      <c r="I263" s="79">
        <v>1100</v>
      </c>
      <c r="J263" s="103"/>
      <c r="K263" s="103"/>
      <c r="L263" s="103"/>
      <c r="M263" s="103"/>
      <c r="N263" s="103"/>
      <c r="O263" s="321">
        <f t="shared" si="128"/>
        <v>1300</v>
      </c>
      <c r="P263" s="321"/>
      <c r="Q263" s="321"/>
      <c r="R263" s="321"/>
      <c r="S263" s="321"/>
      <c r="T263" s="321"/>
      <c r="U263" s="322">
        <f t="shared" si="129"/>
        <v>0.18181818181818182</v>
      </c>
      <c r="V263" s="322"/>
      <c r="W263" s="322"/>
      <c r="X263" s="323">
        <v>1.1499999999999999</v>
      </c>
      <c r="Y263" s="323"/>
      <c r="Z263" s="323"/>
      <c r="AA263" s="323"/>
      <c r="AB263" s="323"/>
      <c r="AC263" s="323"/>
      <c r="AD263" s="324">
        <f t="shared" si="130"/>
        <v>1.1830049999999999</v>
      </c>
      <c r="AE263" s="323"/>
      <c r="AF263" s="323"/>
      <c r="AG263" s="78">
        <v>770</v>
      </c>
      <c r="AH263" s="78"/>
      <c r="AI263" s="78"/>
      <c r="AJ263" s="325">
        <f>ROUND(AG263/I263*O263,-1)</f>
        <v>910</v>
      </c>
      <c r="AK263" s="331"/>
      <c r="AL263" s="331"/>
      <c r="AM263" s="331"/>
      <c r="AN263" s="331"/>
      <c r="AO263" s="331"/>
      <c r="AP263" s="322">
        <f t="shared" si="131"/>
        <v>0.18181818181818182</v>
      </c>
      <c r="AQ263" s="322"/>
      <c r="AR263" s="322"/>
      <c r="AS263" s="78">
        <v>550</v>
      </c>
      <c r="AT263" s="78"/>
      <c r="AU263" s="78"/>
      <c r="AV263" s="326">
        <f t="shared" si="132"/>
        <v>650</v>
      </c>
      <c r="AW263" s="326"/>
      <c r="AX263" s="326"/>
      <c r="AY263" s="327">
        <f t="shared" si="133"/>
        <v>0.18181818181818182</v>
      </c>
      <c r="AZ263" s="327"/>
      <c r="BA263" s="327"/>
      <c r="BB263" s="157" t="s">
        <v>797</v>
      </c>
      <c r="BC263" s="197"/>
      <c r="BD263" s="174" t="e">
        <f>COUNTIFS('[1]Thành Phố - HĐCN (2)'!J252:$J$1571,'[1]Bảng tổng ODT'!I262,'[1]Thành Phố - HĐCN (2)'!I252:$I$1571,"Đất ở tại đô thị")</f>
        <v>#VALUE!</v>
      </c>
      <c r="BE263" s="93" t="e">
        <f>COUNTIFS('[1]Thành Phố - HĐCN (2)'!J250:J1818,H263,'[1]Thành Phố - HĐCN (2)'!I250:I1818,"Đất ở tại đô thị",'[1]Thành Phố - HĐCN (2)'!M250:M1818,"&gt;"&amp;O263*0.9*1000,'[1]Thành Phố - HĐCN (2)'!M250:M1818,"&lt;"&amp;O263*1.2*1000)</f>
        <v>#VALUE!</v>
      </c>
      <c r="BF263" s="174" t="e">
        <f t="shared" si="105"/>
        <v>#VALUE!</v>
      </c>
      <c r="BG263" s="328">
        <f t="shared" si="102"/>
        <v>1</v>
      </c>
      <c r="BH263" s="329"/>
      <c r="BI263" s="292"/>
      <c r="BJ263" s="292"/>
    </row>
    <row r="264" spans="1:62" ht="23.65" customHeight="1">
      <c r="A264" s="623"/>
      <c r="B264" s="137"/>
      <c r="C264" s="137"/>
      <c r="D264" s="137"/>
      <c r="E264" s="276" t="s">
        <v>1124</v>
      </c>
      <c r="F264" s="315"/>
      <c r="G264" s="315"/>
      <c r="H264" s="241"/>
      <c r="I264" s="103"/>
      <c r="J264" s="103"/>
      <c r="K264" s="103"/>
      <c r="L264" s="103"/>
      <c r="M264" s="103"/>
      <c r="N264" s="103"/>
      <c r="O264" s="321"/>
      <c r="P264" s="335"/>
      <c r="Q264" s="335"/>
      <c r="R264" s="335"/>
      <c r="S264" s="335"/>
      <c r="T264" s="335"/>
      <c r="U264" s="323"/>
      <c r="V264" s="323"/>
      <c r="W264" s="323"/>
      <c r="X264" s="323"/>
      <c r="Y264" s="323"/>
      <c r="Z264" s="323"/>
      <c r="AA264" s="323"/>
      <c r="AB264" s="323"/>
      <c r="AC264" s="323"/>
      <c r="AD264" s="323"/>
      <c r="AE264" s="323"/>
      <c r="AF264" s="323"/>
      <c r="AG264" s="78"/>
      <c r="AH264" s="78"/>
      <c r="AI264" s="78"/>
      <c r="AJ264" s="79"/>
      <c r="AK264" s="79"/>
      <c r="AL264" s="79"/>
      <c r="AM264" s="79"/>
      <c r="AN264" s="79"/>
      <c r="AO264" s="79"/>
      <c r="AP264" s="323"/>
      <c r="AQ264" s="323"/>
      <c r="AR264" s="323"/>
      <c r="AS264" s="78"/>
      <c r="AT264" s="78"/>
      <c r="AU264" s="78"/>
      <c r="AV264" s="174"/>
      <c r="AW264" s="174"/>
      <c r="AX264" s="174"/>
      <c r="AY264" s="336"/>
      <c r="AZ264" s="336"/>
      <c r="BA264" s="336"/>
      <c r="BB264" s="157"/>
      <c r="BC264" s="197"/>
      <c r="BD264" s="174"/>
      <c r="BE264" s="93"/>
      <c r="BF264" s="174"/>
      <c r="BG264" s="328">
        <f t="shared" si="102"/>
        <v>0</v>
      </c>
      <c r="BH264" s="329" t="e">
        <f>O264-#REF!</f>
        <v>#REF!</v>
      </c>
      <c r="BI264" s="292"/>
      <c r="BJ264" s="292"/>
    </row>
    <row r="265" spans="1:62" ht="63">
      <c r="A265" s="623">
        <f>COUNT($O$12:O265)</f>
        <v>230</v>
      </c>
      <c r="B265" s="125"/>
      <c r="C265" s="125"/>
      <c r="D265" s="125"/>
      <c r="E265" s="275" t="s">
        <v>1125</v>
      </c>
      <c r="F265" s="140" t="s">
        <v>545</v>
      </c>
      <c r="G265" s="275" t="s">
        <v>1126</v>
      </c>
      <c r="H265" s="280" t="str">
        <f t="shared" ref="H265:H294" si="134">E265&amp;" (từ "&amp;F265&amp;" đến "&amp;G265&amp;")"</f>
        <v>Đường Trần Can (từ Tiếp giáp đường Võ Nguyên Giáp đến Tiếp giáp đường Nguyễn Trãi (Chợ phường Quyết Thắng))</v>
      </c>
      <c r="I265" s="79">
        <v>1100</v>
      </c>
      <c r="J265" s="78">
        <v>660</v>
      </c>
      <c r="K265" s="78">
        <v>450</v>
      </c>
      <c r="L265" s="78"/>
      <c r="M265" s="78"/>
      <c r="N265" s="78"/>
      <c r="O265" s="321">
        <f t="shared" ref="O265:O284" si="135">ROUND(I265*AD265,-2)</f>
        <v>1300</v>
      </c>
      <c r="P265" s="321">
        <f>ROUND(J265*AE265,-1)</f>
        <v>750</v>
      </c>
      <c r="Q265" s="321">
        <f>ROUND(K265*AF265,-1)</f>
        <v>490</v>
      </c>
      <c r="R265" s="321"/>
      <c r="S265" s="321"/>
      <c r="T265" s="321"/>
      <c r="U265" s="322">
        <f>(O265-I265)/I265</f>
        <v>0.18181818181818182</v>
      </c>
      <c r="V265" s="322">
        <f>(P265-J265)/J265</f>
        <v>0.13636363636363635</v>
      </c>
      <c r="W265" s="322">
        <f>(Q265-K265)/K265</f>
        <v>8.8888888888888892E-2</v>
      </c>
      <c r="X265" s="323">
        <v>1.1499999999999999</v>
      </c>
      <c r="Y265" s="323">
        <v>1.1000000000000001</v>
      </c>
      <c r="Z265" s="323">
        <v>1.05</v>
      </c>
      <c r="AA265" s="323"/>
      <c r="AB265" s="323"/>
      <c r="AC265" s="323"/>
      <c r="AD265" s="324">
        <f>X265*(1+2.87%)</f>
        <v>1.1830049999999999</v>
      </c>
      <c r="AE265" s="323">
        <f>Y265*(1+2.87%)</f>
        <v>1.13157</v>
      </c>
      <c r="AF265" s="323">
        <f>Z265*(1+2.87%)</f>
        <v>1.0801350000000001</v>
      </c>
      <c r="AG265" s="78">
        <v>770</v>
      </c>
      <c r="AH265" s="78">
        <v>460</v>
      </c>
      <c r="AI265" s="78">
        <v>320</v>
      </c>
      <c r="AJ265" s="325">
        <f>ROUND(AG265/I265*O265,-1)</f>
        <v>910</v>
      </c>
      <c r="AK265" s="321">
        <f>ROUND(AH265/J265*P265,-1)</f>
        <v>520</v>
      </c>
      <c r="AL265" s="325">
        <f>ROUND(AI265/K265*Q265,-1)</f>
        <v>350</v>
      </c>
      <c r="AM265" s="325"/>
      <c r="AN265" s="325"/>
      <c r="AO265" s="325"/>
      <c r="AP265" s="322">
        <f>(AJ265-AG265)/AG265</f>
        <v>0.18181818181818182</v>
      </c>
      <c r="AQ265" s="322">
        <f>(AK265-AH265)/AH265</f>
        <v>0.13043478260869565</v>
      </c>
      <c r="AR265" s="322">
        <f>(AL265-AI265)/AI265</f>
        <v>9.375E-2</v>
      </c>
      <c r="AS265" s="78">
        <v>550</v>
      </c>
      <c r="AT265" s="78">
        <v>330</v>
      </c>
      <c r="AU265" s="78">
        <v>230</v>
      </c>
      <c r="AV265" s="326">
        <f>ROUND(AS265/I265*O265,-1)</f>
        <v>650</v>
      </c>
      <c r="AW265" s="326">
        <f>ROUND(AT265/J265*P265,-1)</f>
        <v>380</v>
      </c>
      <c r="AX265" s="326">
        <f>ROUND(AU265/K265*Q265,-1)</f>
        <v>250</v>
      </c>
      <c r="AY265" s="327">
        <f>(AV265-AS265)/AS265</f>
        <v>0.18181818181818182</v>
      </c>
      <c r="AZ265" s="327">
        <f>(AW265-AT265)/AT265</f>
        <v>0.15151515151515152</v>
      </c>
      <c r="BA265" s="327">
        <f>(AX265-AU265)/AU265</f>
        <v>8.6956521739130432E-2</v>
      </c>
      <c r="BB265" s="157" t="s">
        <v>797</v>
      </c>
      <c r="BC265" s="197"/>
      <c r="BD265" s="174" t="e">
        <f>COUNTIFS('[1]Thành Phố - HĐCN (2)'!J254:$J$1571,'[1]Bảng tổng ODT'!I264,'[1]Thành Phố - HĐCN (2)'!I254:$I$1571,"Đất ở tại đô thị")</f>
        <v>#VALUE!</v>
      </c>
      <c r="BE265" s="93" t="e">
        <f>COUNTIFS('[1]Thành Phố - HĐCN (2)'!J252:J1820,H265,'[1]Thành Phố - HĐCN (2)'!I252:I1820,"Đất ở tại đô thị",'[1]Thành Phố - HĐCN (2)'!M252:M1820,"&gt;"&amp;O265*0.9*1000,'[1]Thành Phố - HĐCN (2)'!M252:M1820,"&lt;"&amp;O265*1.2*1000)</f>
        <v>#VALUE!</v>
      </c>
      <c r="BF265" s="174" t="e">
        <f t="shared" si="105"/>
        <v>#VALUE!</v>
      </c>
      <c r="BG265" s="328">
        <f t="shared" si="102"/>
        <v>3</v>
      </c>
      <c r="BH265" s="329"/>
      <c r="BI265" s="292"/>
      <c r="BJ265" s="292"/>
    </row>
    <row r="266" spans="1:62" ht="27.75" customHeight="1">
      <c r="A266" s="623">
        <f>COUNT($O$12:O266)</f>
        <v>231</v>
      </c>
      <c r="B266" s="125"/>
      <c r="C266" s="125"/>
      <c r="D266" s="125"/>
      <c r="E266" s="277" t="s">
        <v>1127</v>
      </c>
      <c r="F266" s="350" t="s">
        <v>517</v>
      </c>
      <c r="G266" s="277" t="s">
        <v>545</v>
      </c>
      <c r="H266" s="280" t="str">
        <f t="shared" si="134"/>
        <v>Đường Xuân Thủy (từ Tiếp giáp phố Nguyễn Bỉnh Khiêm đến Tiếp giáp đường Võ Nguyên Giáp)</v>
      </c>
      <c r="I266" s="78">
        <v>900</v>
      </c>
      <c r="J266" s="103"/>
      <c r="K266" s="103"/>
      <c r="L266" s="103"/>
      <c r="M266" s="103"/>
      <c r="N266" s="103"/>
      <c r="O266" s="321">
        <f t="shared" si="135"/>
        <v>1100</v>
      </c>
      <c r="P266" s="321"/>
      <c r="Q266" s="321"/>
      <c r="R266" s="321"/>
      <c r="S266" s="321"/>
      <c r="T266" s="321"/>
      <c r="U266" s="322">
        <f t="shared" ref="U266:W294" si="136">(O266-I266)/I266</f>
        <v>0.22222222222222221</v>
      </c>
      <c r="V266" s="322"/>
      <c r="W266" s="322"/>
      <c r="X266" s="323">
        <v>1.1499999999999999</v>
      </c>
      <c r="Y266" s="323"/>
      <c r="Z266" s="323"/>
      <c r="AA266" s="323"/>
      <c r="AB266" s="323"/>
      <c r="AC266" s="323"/>
      <c r="AD266" s="324">
        <f t="shared" ref="AD266:AF294" si="137">X266*(1+2.87%)</f>
        <v>1.1830049999999999</v>
      </c>
      <c r="AE266" s="323"/>
      <c r="AF266" s="323"/>
      <c r="AG266" s="78">
        <v>630</v>
      </c>
      <c r="AH266" s="78"/>
      <c r="AI266" s="78"/>
      <c r="AJ266" s="325">
        <f t="shared" ref="AJ266:AJ271" si="138">ROUND(AG266/I266*O266,-1)</f>
        <v>770</v>
      </c>
      <c r="AK266" s="331"/>
      <c r="AL266" s="331"/>
      <c r="AM266" s="331"/>
      <c r="AN266" s="331"/>
      <c r="AO266" s="331"/>
      <c r="AP266" s="322">
        <f t="shared" ref="AP266:AR294" si="139">(AJ266-AG266)/AG266</f>
        <v>0.22222222222222221</v>
      </c>
      <c r="AQ266" s="322"/>
      <c r="AR266" s="322"/>
      <c r="AS266" s="78">
        <v>450</v>
      </c>
      <c r="AT266" s="78"/>
      <c r="AU266" s="78"/>
      <c r="AV266" s="326">
        <f t="shared" ref="AV266:AX294" si="140">ROUND(AS266/I266*O266,-1)</f>
        <v>550</v>
      </c>
      <c r="AW266" s="326"/>
      <c r="AX266" s="326"/>
      <c r="AY266" s="327">
        <f t="shared" ref="AY266:BA294" si="141">(AV266-AS266)/AS266</f>
        <v>0.22222222222222221</v>
      </c>
      <c r="AZ266" s="327"/>
      <c r="BA266" s="327"/>
      <c r="BB266" s="157" t="s">
        <v>797</v>
      </c>
      <c r="BC266" s="197"/>
      <c r="BD266" s="174" t="e">
        <f>COUNTIFS('[1]Thành Phố - HĐCN (2)'!J255:$J$1571,'[1]Bảng tổng ODT'!I265,'[1]Thành Phố - HĐCN (2)'!I255:$I$1571,"Đất ở tại đô thị")</f>
        <v>#VALUE!</v>
      </c>
      <c r="BE266" s="93" t="e">
        <f>COUNTIFS('[1]Thành Phố - HĐCN (2)'!J253:J1821,H266,'[1]Thành Phố - HĐCN (2)'!I253:I1821,"Đất ở tại đô thị",'[1]Thành Phố - HĐCN (2)'!M253:M1821,"&gt;"&amp;O266*0.9*1000,'[1]Thành Phố - HĐCN (2)'!M253:M1821,"&lt;"&amp;O266*1.2*1000)</f>
        <v>#VALUE!</v>
      </c>
      <c r="BF266" s="174" t="e">
        <f t="shared" si="105"/>
        <v>#VALUE!</v>
      </c>
      <c r="BG266" s="328">
        <f t="shared" si="102"/>
        <v>1</v>
      </c>
      <c r="BH266" s="329"/>
      <c r="BI266" s="292"/>
      <c r="BJ266" s="292"/>
    </row>
    <row r="267" spans="1:62" ht="63">
      <c r="A267" s="623">
        <f>COUNT($O$12:O267)</f>
        <v>232</v>
      </c>
      <c r="B267" s="275" t="s">
        <v>501</v>
      </c>
      <c r="C267" s="350" t="s">
        <v>502</v>
      </c>
      <c r="D267" s="277" t="s">
        <v>503</v>
      </c>
      <c r="E267" s="333" t="s">
        <v>504</v>
      </c>
      <c r="F267" s="357" t="s">
        <v>502</v>
      </c>
      <c r="G267" s="338" t="s">
        <v>505</v>
      </c>
      <c r="H267" s="280" t="str">
        <f t="shared" si="134"/>
        <v>Phố Nguyễn Đình Thi (từ Tiếp giáp đường Xuân Thủy đến Giao với phố Nguyễn Công Hoan (đối diện trụ sở Điện lực Thành phố Lai Châu))</v>
      </c>
      <c r="I267" s="78">
        <v>900</v>
      </c>
      <c r="J267" s="103"/>
      <c r="K267" s="103"/>
      <c r="L267" s="103"/>
      <c r="M267" s="103"/>
      <c r="N267" s="103"/>
      <c r="O267" s="321">
        <f t="shared" si="135"/>
        <v>1100</v>
      </c>
      <c r="P267" s="321"/>
      <c r="Q267" s="321"/>
      <c r="R267" s="321"/>
      <c r="S267" s="321"/>
      <c r="T267" s="321"/>
      <c r="U267" s="322">
        <f t="shared" si="136"/>
        <v>0.22222222222222221</v>
      </c>
      <c r="V267" s="322"/>
      <c r="W267" s="322"/>
      <c r="X267" s="323">
        <v>1.1499999999999999</v>
      </c>
      <c r="Y267" s="323"/>
      <c r="Z267" s="323"/>
      <c r="AA267" s="323"/>
      <c r="AB267" s="323"/>
      <c r="AC267" s="323"/>
      <c r="AD267" s="324">
        <f t="shared" si="137"/>
        <v>1.1830049999999999</v>
      </c>
      <c r="AE267" s="323"/>
      <c r="AF267" s="323"/>
      <c r="AG267" s="78">
        <v>630</v>
      </c>
      <c r="AH267" s="78"/>
      <c r="AI267" s="78"/>
      <c r="AJ267" s="325">
        <f t="shared" si="138"/>
        <v>770</v>
      </c>
      <c r="AK267" s="331"/>
      <c r="AL267" s="331"/>
      <c r="AM267" s="331"/>
      <c r="AN267" s="331"/>
      <c r="AO267" s="331"/>
      <c r="AP267" s="322">
        <f t="shared" si="139"/>
        <v>0.22222222222222221</v>
      </c>
      <c r="AQ267" s="322"/>
      <c r="AR267" s="322"/>
      <c r="AS267" s="78">
        <v>450</v>
      </c>
      <c r="AT267" s="78"/>
      <c r="AU267" s="78"/>
      <c r="AV267" s="326">
        <f t="shared" si="140"/>
        <v>550</v>
      </c>
      <c r="AW267" s="326"/>
      <c r="AX267" s="326"/>
      <c r="AY267" s="327">
        <f t="shared" si="141"/>
        <v>0.22222222222222221</v>
      </c>
      <c r="AZ267" s="327"/>
      <c r="BA267" s="327"/>
      <c r="BB267" s="157" t="s">
        <v>797</v>
      </c>
      <c r="BC267" s="197"/>
      <c r="BD267" s="174" t="e">
        <f>COUNTIFS('[1]Thành Phố - HĐCN (2)'!J256:$J$1571,'[1]Bảng tổng ODT'!I266,'[1]Thành Phố - HĐCN (2)'!I256:$I$1571,"Đất ở tại đô thị")</f>
        <v>#VALUE!</v>
      </c>
      <c r="BE267" s="93" t="e">
        <f>COUNTIFS('[1]Thành Phố - HĐCN (2)'!J254:J1822,H267,'[1]Thành Phố - HĐCN (2)'!I254:I1822,"Đất ở tại đô thị",'[1]Thành Phố - HĐCN (2)'!M254:M1822,"&gt;"&amp;O267*0.9*1000,'[1]Thành Phố - HĐCN (2)'!M254:M1822,"&lt;"&amp;O267*1.2*1000)</f>
        <v>#VALUE!</v>
      </c>
      <c r="BF267" s="174" t="e">
        <f t="shared" si="105"/>
        <v>#VALUE!</v>
      </c>
      <c r="BG267" s="328">
        <f t="shared" si="102"/>
        <v>1</v>
      </c>
      <c r="BH267" s="329"/>
      <c r="BI267" s="292"/>
      <c r="BJ267" s="292"/>
    </row>
    <row r="268" spans="1:62" ht="31.5">
      <c r="A268" s="623">
        <f>COUNT($O$12:O268)</f>
        <v>233</v>
      </c>
      <c r="B268" s="275" t="s">
        <v>506</v>
      </c>
      <c r="C268" s="350" t="s">
        <v>507</v>
      </c>
      <c r="D268" s="277" t="s">
        <v>508</v>
      </c>
      <c r="E268" s="333" t="s">
        <v>506</v>
      </c>
      <c r="F268" s="357" t="s">
        <v>507</v>
      </c>
      <c r="G268" s="338" t="s">
        <v>509</v>
      </c>
      <c r="H268" s="280" t="str">
        <f t="shared" si="134"/>
        <v>Đường V1 (13,5m) (từ Tiếp đường Xuân Thủy đến Tiếp giáp phố 12/12)</v>
      </c>
      <c r="I268" s="78">
        <v>900</v>
      </c>
      <c r="J268" s="103"/>
      <c r="K268" s="103"/>
      <c r="L268" s="103"/>
      <c r="M268" s="103"/>
      <c r="N268" s="103"/>
      <c r="O268" s="321">
        <f t="shared" si="135"/>
        <v>1100</v>
      </c>
      <c r="P268" s="321"/>
      <c r="Q268" s="321"/>
      <c r="R268" s="321"/>
      <c r="S268" s="321"/>
      <c r="T268" s="321"/>
      <c r="U268" s="322">
        <f t="shared" si="136"/>
        <v>0.22222222222222221</v>
      </c>
      <c r="V268" s="322"/>
      <c r="W268" s="322"/>
      <c r="X268" s="323">
        <v>1.1499999999999999</v>
      </c>
      <c r="Y268" s="323"/>
      <c r="Z268" s="323"/>
      <c r="AA268" s="323"/>
      <c r="AB268" s="323"/>
      <c r="AC268" s="323"/>
      <c r="AD268" s="324">
        <f t="shared" si="137"/>
        <v>1.1830049999999999</v>
      </c>
      <c r="AE268" s="323"/>
      <c r="AF268" s="323"/>
      <c r="AG268" s="78">
        <v>630</v>
      </c>
      <c r="AH268" s="78"/>
      <c r="AI268" s="78"/>
      <c r="AJ268" s="325">
        <f t="shared" si="138"/>
        <v>770</v>
      </c>
      <c r="AK268" s="331"/>
      <c r="AL268" s="331"/>
      <c r="AM268" s="331"/>
      <c r="AN268" s="331"/>
      <c r="AO268" s="331"/>
      <c r="AP268" s="322">
        <f t="shared" si="139"/>
        <v>0.22222222222222221</v>
      </c>
      <c r="AQ268" s="322"/>
      <c r="AR268" s="322"/>
      <c r="AS268" s="78">
        <v>450</v>
      </c>
      <c r="AT268" s="78"/>
      <c r="AU268" s="78"/>
      <c r="AV268" s="326">
        <f t="shared" si="140"/>
        <v>550</v>
      </c>
      <c r="AW268" s="326"/>
      <c r="AX268" s="326"/>
      <c r="AY268" s="327">
        <f t="shared" si="141"/>
        <v>0.22222222222222221</v>
      </c>
      <c r="AZ268" s="327"/>
      <c r="BA268" s="327"/>
      <c r="BB268" s="157" t="s">
        <v>797</v>
      </c>
      <c r="BC268" s="197"/>
      <c r="BD268" s="174" t="e">
        <f>COUNTIFS('[1]Thành Phố - HĐCN (2)'!J257:$J$1571,'[1]Bảng tổng ODT'!I267,'[1]Thành Phố - HĐCN (2)'!I257:$I$1571,"Đất ở tại đô thị")</f>
        <v>#VALUE!</v>
      </c>
      <c r="BE268" s="93" t="e">
        <f>COUNTIFS('[1]Thành Phố - HĐCN (2)'!J255:J1823,H268,'[1]Thành Phố - HĐCN (2)'!I255:I1823,"Đất ở tại đô thị",'[1]Thành Phố - HĐCN (2)'!M255:M1823,"&gt;"&amp;O268*0.9*1000,'[1]Thành Phố - HĐCN (2)'!M255:M1823,"&lt;"&amp;O268*1.2*1000)</f>
        <v>#VALUE!</v>
      </c>
      <c r="BF268" s="174" t="e">
        <f t="shared" si="105"/>
        <v>#VALUE!</v>
      </c>
      <c r="BG268" s="328">
        <f t="shared" ref="BG268:BG331" si="142">COUNT(I268:K268)</f>
        <v>1</v>
      </c>
      <c r="BH268" s="329"/>
      <c r="BI268" s="292"/>
      <c r="BJ268" s="292"/>
    </row>
    <row r="269" spans="1:62" ht="63">
      <c r="A269" s="623">
        <f>COUNT($O$12:O269)</f>
        <v>234</v>
      </c>
      <c r="B269" s="275" t="s">
        <v>510</v>
      </c>
      <c r="C269" s="140" t="s">
        <v>511</v>
      </c>
      <c r="D269" s="277" t="s">
        <v>503</v>
      </c>
      <c r="E269" s="333" t="s">
        <v>512</v>
      </c>
      <c r="F269" s="343" t="s">
        <v>513</v>
      </c>
      <c r="G269" s="338" t="s">
        <v>514</v>
      </c>
      <c r="H269" s="280" t="str">
        <f t="shared" si="134"/>
        <v>Phố 12/12 (từ Giao với đường quy hoạch N4 (đối diện số nhà 040, tổ dân phố số 7) đến Giao với phố Nguyễn Công Hoan)</v>
      </c>
      <c r="I269" s="78">
        <v>900</v>
      </c>
      <c r="J269" s="103"/>
      <c r="K269" s="103"/>
      <c r="L269" s="103"/>
      <c r="M269" s="103"/>
      <c r="N269" s="103"/>
      <c r="O269" s="321">
        <f t="shared" si="135"/>
        <v>1100</v>
      </c>
      <c r="P269" s="321"/>
      <c r="Q269" s="321"/>
      <c r="R269" s="321"/>
      <c r="S269" s="321"/>
      <c r="T269" s="321"/>
      <c r="U269" s="322">
        <f t="shared" si="136"/>
        <v>0.22222222222222221</v>
      </c>
      <c r="V269" s="322"/>
      <c r="W269" s="322"/>
      <c r="X269" s="323">
        <v>1.1499999999999999</v>
      </c>
      <c r="Y269" s="323"/>
      <c r="Z269" s="323"/>
      <c r="AA269" s="323"/>
      <c r="AB269" s="323"/>
      <c r="AC269" s="323"/>
      <c r="AD269" s="324">
        <f t="shared" si="137"/>
        <v>1.1830049999999999</v>
      </c>
      <c r="AE269" s="323"/>
      <c r="AF269" s="323"/>
      <c r="AG269" s="78">
        <v>630</v>
      </c>
      <c r="AH269" s="78"/>
      <c r="AI269" s="78"/>
      <c r="AJ269" s="325">
        <f t="shared" si="138"/>
        <v>770</v>
      </c>
      <c r="AK269" s="331"/>
      <c r="AL269" s="331"/>
      <c r="AM269" s="331"/>
      <c r="AN269" s="331"/>
      <c r="AO269" s="331"/>
      <c r="AP269" s="322">
        <f t="shared" si="139"/>
        <v>0.22222222222222221</v>
      </c>
      <c r="AQ269" s="322"/>
      <c r="AR269" s="322"/>
      <c r="AS269" s="78">
        <v>450</v>
      </c>
      <c r="AT269" s="78"/>
      <c r="AU269" s="78"/>
      <c r="AV269" s="326">
        <f t="shared" si="140"/>
        <v>550</v>
      </c>
      <c r="AW269" s="326"/>
      <c r="AX269" s="326"/>
      <c r="AY269" s="327">
        <f t="shared" si="141"/>
        <v>0.22222222222222221</v>
      </c>
      <c r="AZ269" s="327"/>
      <c r="BA269" s="327"/>
      <c r="BB269" s="157" t="s">
        <v>797</v>
      </c>
      <c r="BC269" s="197"/>
      <c r="BD269" s="174" t="e">
        <f>COUNTIFS('[1]Thành Phố - HĐCN (2)'!J258:$J$1571,'[1]Bảng tổng ODT'!I268,'[1]Thành Phố - HĐCN (2)'!I258:$I$1571,"Đất ở tại đô thị")</f>
        <v>#VALUE!</v>
      </c>
      <c r="BE269" s="93" t="e">
        <f>COUNTIFS('[1]Thành Phố - HĐCN (2)'!J256:J1824,H269,'[1]Thành Phố - HĐCN (2)'!I256:I1824,"Đất ở tại đô thị",'[1]Thành Phố - HĐCN (2)'!M256:M1824,"&gt;"&amp;O269*0.9*1000,'[1]Thành Phố - HĐCN (2)'!M256:M1824,"&lt;"&amp;O269*1.2*1000)</f>
        <v>#VALUE!</v>
      </c>
      <c r="BF269" s="174" t="e">
        <f t="shared" si="105"/>
        <v>#VALUE!</v>
      </c>
      <c r="BG269" s="328">
        <f t="shared" si="142"/>
        <v>1</v>
      </c>
      <c r="BH269" s="329"/>
      <c r="BI269" s="292"/>
      <c r="BJ269" s="292"/>
    </row>
    <row r="270" spans="1:62" ht="27.75" customHeight="1">
      <c r="A270" s="623">
        <f>COUNT($O$12:O270)</f>
        <v>235</v>
      </c>
      <c r="B270" s="125"/>
      <c r="C270" s="125"/>
      <c r="D270" s="125"/>
      <c r="E270" s="277" t="s">
        <v>1128</v>
      </c>
      <c r="F270" s="350" t="s">
        <v>517</v>
      </c>
      <c r="G270" s="277" t="s">
        <v>1129</v>
      </c>
      <c r="H270" s="280" t="str">
        <f t="shared" si="134"/>
        <v>Phố Nguyễn Gia Thiều (từ Tiếp giáp phố Nguyễn Bỉnh Khiêm đến Tiếp giáp đường 10- 10)</v>
      </c>
      <c r="I270" s="78">
        <v>900</v>
      </c>
      <c r="J270" s="103"/>
      <c r="K270" s="103"/>
      <c r="L270" s="103"/>
      <c r="M270" s="103"/>
      <c r="N270" s="103"/>
      <c r="O270" s="321">
        <f t="shared" si="135"/>
        <v>1100</v>
      </c>
      <c r="P270" s="321"/>
      <c r="Q270" s="321"/>
      <c r="R270" s="321"/>
      <c r="S270" s="321"/>
      <c r="T270" s="321"/>
      <c r="U270" s="322">
        <f t="shared" si="136"/>
        <v>0.22222222222222221</v>
      </c>
      <c r="V270" s="322"/>
      <c r="W270" s="322"/>
      <c r="X270" s="323">
        <v>1.1499999999999999</v>
      </c>
      <c r="Y270" s="323"/>
      <c r="Z270" s="323"/>
      <c r="AA270" s="323"/>
      <c r="AB270" s="323"/>
      <c r="AC270" s="323"/>
      <c r="AD270" s="324">
        <f t="shared" si="137"/>
        <v>1.1830049999999999</v>
      </c>
      <c r="AE270" s="323"/>
      <c r="AF270" s="323"/>
      <c r="AG270" s="78">
        <v>630</v>
      </c>
      <c r="AH270" s="78"/>
      <c r="AI270" s="78"/>
      <c r="AJ270" s="325">
        <f t="shared" si="138"/>
        <v>770</v>
      </c>
      <c r="AK270" s="331"/>
      <c r="AL270" s="331"/>
      <c r="AM270" s="331"/>
      <c r="AN270" s="331"/>
      <c r="AO270" s="331"/>
      <c r="AP270" s="322">
        <f t="shared" si="139"/>
        <v>0.22222222222222221</v>
      </c>
      <c r="AQ270" s="322"/>
      <c r="AR270" s="322"/>
      <c r="AS270" s="78">
        <v>450</v>
      </c>
      <c r="AT270" s="78"/>
      <c r="AU270" s="78"/>
      <c r="AV270" s="326">
        <f t="shared" si="140"/>
        <v>550</v>
      </c>
      <c r="AW270" s="326"/>
      <c r="AX270" s="326"/>
      <c r="AY270" s="327">
        <f t="shared" si="141"/>
        <v>0.22222222222222221</v>
      </c>
      <c r="AZ270" s="327"/>
      <c r="BA270" s="327"/>
      <c r="BB270" s="157" t="s">
        <v>797</v>
      </c>
      <c r="BC270" s="197"/>
      <c r="BD270" s="174" t="e">
        <f>COUNTIFS('[1]Thành Phố - HĐCN (2)'!J259:$J$1571,'[1]Bảng tổng ODT'!I269,'[1]Thành Phố - HĐCN (2)'!I259:$I$1571,"Đất ở tại đô thị")</f>
        <v>#VALUE!</v>
      </c>
      <c r="BE270" s="93" t="e">
        <f>COUNTIFS('[1]Thành Phố - HĐCN (2)'!J257:J1825,H270,'[1]Thành Phố - HĐCN (2)'!I257:I1825,"Đất ở tại đô thị",'[1]Thành Phố - HĐCN (2)'!M257:M1825,"&gt;"&amp;O270*0.9*1000,'[1]Thành Phố - HĐCN (2)'!M257:M1825,"&lt;"&amp;O270*1.2*1000)</f>
        <v>#VALUE!</v>
      </c>
      <c r="BF270" s="174" t="e">
        <f t="shared" si="105"/>
        <v>#VALUE!</v>
      </c>
      <c r="BG270" s="328">
        <f t="shared" si="142"/>
        <v>1</v>
      </c>
      <c r="BH270" s="329"/>
      <c r="BI270" s="292"/>
      <c r="BJ270" s="292"/>
    </row>
    <row r="271" spans="1:62" ht="47.25" customHeight="1">
      <c r="A271" s="623">
        <f>COUNT($O$12:O271)</f>
        <v>236</v>
      </c>
      <c r="B271" s="125"/>
      <c r="C271" s="125"/>
      <c r="D271" s="125"/>
      <c r="E271" s="275" t="s">
        <v>1130</v>
      </c>
      <c r="F271" s="140" t="s">
        <v>545</v>
      </c>
      <c r="G271" s="275" t="s">
        <v>1131</v>
      </c>
      <c r="H271" s="280" t="str">
        <f t="shared" si="134"/>
        <v>Phố Nguyễn Bỉnh Khiêm (từ Tiếp giáp đường Võ Nguyên Giáp đến Tiếp giáp đường Nguyễn Du)</v>
      </c>
      <c r="I271" s="78">
        <v>900</v>
      </c>
      <c r="J271" s="103"/>
      <c r="K271" s="103"/>
      <c r="L271" s="103"/>
      <c r="M271" s="103"/>
      <c r="N271" s="103"/>
      <c r="O271" s="321">
        <f t="shared" si="135"/>
        <v>1100</v>
      </c>
      <c r="P271" s="321"/>
      <c r="Q271" s="321"/>
      <c r="R271" s="321"/>
      <c r="S271" s="321"/>
      <c r="T271" s="321"/>
      <c r="U271" s="322">
        <f t="shared" si="136"/>
        <v>0.22222222222222221</v>
      </c>
      <c r="V271" s="322"/>
      <c r="W271" s="322"/>
      <c r="X271" s="323">
        <v>1.1499999999999999</v>
      </c>
      <c r="Y271" s="323"/>
      <c r="Z271" s="323"/>
      <c r="AA271" s="323"/>
      <c r="AB271" s="323"/>
      <c r="AC271" s="323"/>
      <c r="AD271" s="324">
        <f t="shared" si="137"/>
        <v>1.1830049999999999</v>
      </c>
      <c r="AE271" s="323"/>
      <c r="AF271" s="323"/>
      <c r="AG271" s="78">
        <v>630</v>
      </c>
      <c r="AH271" s="78"/>
      <c r="AI271" s="78"/>
      <c r="AJ271" s="325">
        <f t="shared" si="138"/>
        <v>770</v>
      </c>
      <c r="AK271" s="331"/>
      <c r="AL271" s="331"/>
      <c r="AM271" s="331"/>
      <c r="AN271" s="331"/>
      <c r="AO271" s="331"/>
      <c r="AP271" s="322">
        <f t="shared" si="139"/>
        <v>0.22222222222222221</v>
      </c>
      <c r="AQ271" s="322"/>
      <c r="AR271" s="322"/>
      <c r="AS271" s="78">
        <v>450</v>
      </c>
      <c r="AT271" s="78"/>
      <c r="AU271" s="78"/>
      <c r="AV271" s="326">
        <f t="shared" si="140"/>
        <v>550</v>
      </c>
      <c r="AW271" s="326"/>
      <c r="AX271" s="326"/>
      <c r="AY271" s="327">
        <f t="shared" si="141"/>
        <v>0.22222222222222221</v>
      </c>
      <c r="AZ271" s="327"/>
      <c r="BA271" s="327"/>
      <c r="BB271" s="157" t="s">
        <v>797</v>
      </c>
      <c r="BC271" s="197"/>
      <c r="BD271" s="174" t="e">
        <f>COUNTIFS('[1]Thành Phố - HĐCN (2)'!J260:$J$1571,'[1]Bảng tổng ODT'!I270,'[1]Thành Phố - HĐCN (2)'!I260:$I$1571,"Đất ở tại đô thị")</f>
        <v>#VALUE!</v>
      </c>
      <c r="BE271" s="93" t="e">
        <f>COUNTIFS('[1]Thành Phố - HĐCN (2)'!J258:J1826,H271,'[1]Thành Phố - HĐCN (2)'!I258:I1826,"Đất ở tại đô thị",'[1]Thành Phố - HĐCN (2)'!M258:M1826,"&gt;"&amp;O271*0.9*1000,'[1]Thành Phố - HĐCN (2)'!M258:M1826,"&lt;"&amp;O271*1.2*1000)</f>
        <v>#VALUE!</v>
      </c>
      <c r="BF271" s="174" t="e">
        <f t="shared" si="105"/>
        <v>#VALUE!</v>
      </c>
      <c r="BG271" s="328">
        <f t="shared" si="142"/>
        <v>1</v>
      </c>
      <c r="BH271" s="329"/>
      <c r="BI271" s="292"/>
      <c r="BJ271" s="292"/>
    </row>
    <row r="272" spans="1:62" ht="27.75" customHeight="1">
      <c r="A272" s="623">
        <f>COUNT($O$12:O272)</f>
        <v>237</v>
      </c>
      <c r="B272" s="125"/>
      <c r="C272" s="125"/>
      <c r="D272" s="125"/>
      <c r="E272" s="275" t="s">
        <v>1132</v>
      </c>
      <c r="F272" s="140" t="s">
        <v>1133</v>
      </c>
      <c r="G272" s="275" t="s">
        <v>1134</v>
      </c>
      <c r="H272" s="280" t="str">
        <f t="shared" si="134"/>
        <v>Phố Bà Triệu (Đường R6A) (từ Tiếp giáp đường PuSamCap đến Tiếp giáp đường R12)</v>
      </c>
      <c r="I272" s="79">
        <v>1500</v>
      </c>
      <c r="J272" s="103"/>
      <c r="K272" s="103"/>
      <c r="L272" s="103"/>
      <c r="M272" s="103"/>
      <c r="N272" s="103"/>
      <c r="O272" s="321">
        <f t="shared" si="135"/>
        <v>1900</v>
      </c>
      <c r="P272" s="321"/>
      <c r="Q272" s="321"/>
      <c r="R272" s="321"/>
      <c r="S272" s="321"/>
      <c r="T272" s="321"/>
      <c r="U272" s="322">
        <f t="shared" si="136"/>
        <v>0.26666666666666666</v>
      </c>
      <c r="V272" s="322"/>
      <c r="W272" s="322"/>
      <c r="X272" s="323">
        <v>1.2</v>
      </c>
      <c r="Y272" s="323"/>
      <c r="Z272" s="323"/>
      <c r="AA272" s="323"/>
      <c r="AB272" s="323"/>
      <c r="AC272" s="323"/>
      <c r="AD272" s="324">
        <f t="shared" si="137"/>
        <v>1.23444</v>
      </c>
      <c r="AE272" s="323"/>
      <c r="AF272" s="323"/>
      <c r="AG272" s="79">
        <v>1100</v>
      </c>
      <c r="AH272" s="78"/>
      <c r="AI272" s="78"/>
      <c r="AJ272" s="325">
        <f>ROUND(AG272/I272*O272,-2)</f>
        <v>1400</v>
      </c>
      <c r="AK272" s="331"/>
      <c r="AL272" s="331"/>
      <c r="AM272" s="331"/>
      <c r="AN272" s="331"/>
      <c r="AO272" s="331"/>
      <c r="AP272" s="322">
        <f t="shared" si="139"/>
        <v>0.27272727272727271</v>
      </c>
      <c r="AQ272" s="322"/>
      <c r="AR272" s="322"/>
      <c r="AS272" s="78">
        <v>750</v>
      </c>
      <c r="AT272" s="78"/>
      <c r="AU272" s="78"/>
      <c r="AV272" s="326">
        <f t="shared" si="140"/>
        <v>950</v>
      </c>
      <c r="AW272" s="326"/>
      <c r="AX272" s="326"/>
      <c r="AY272" s="327">
        <f t="shared" si="141"/>
        <v>0.26666666666666666</v>
      </c>
      <c r="AZ272" s="327"/>
      <c r="BA272" s="327"/>
      <c r="BB272" s="157" t="s">
        <v>797</v>
      </c>
      <c r="BC272" s="197"/>
      <c r="BD272" s="174" t="e">
        <f>COUNTIFS('[1]Thành Phố - HĐCN (2)'!J261:$J$1571,'[1]Bảng tổng ODT'!I271,'[1]Thành Phố - HĐCN (2)'!I261:$I$1571,"Đất ở tại đô thị")</f>
        <v>#VALUE!</v>
      </c>
      <c r="BE272" s="93" t="e">
        <f>COUNTIFS('[1]Thành Phố - HĐCN (2)'!J259:J1827,H272,'[1]Thành Phố - HĐCN (2)'!I259:I1827,"Đất ở tại đô thị",'[1]Thành Phố - HĐCN (2)'!M259:M1827,"&gt;"&amp;O272*0.9*1000,'[1]Thành Phố - HĐCN (2)'!M259:M1827,"&lt;"&amp;O272*1.2*1000)</f>
        <v>#VALUE!</v>
      </c>
      <c r="BF272" s="174" t="e">
        <f t="shared" ref="BF272:BF302" si="143">IF(27-BD272&gt;0,27-BD272,0)</f>
        <v>#VALUE!</v>
      </c>
      <c r="BG272" s="328">
        <f t="shared" si="142"/>
        <v>1</v>
      </c>
      <c r="BH272" s="329"/>
      <c r="BI272" s="292"/>
      <c r="BJ272" s="292"/>
    </row>
    <row r="273" spans="1:62" ht="27.75" customHeight="1">
      <c r="A273" s="623">
        <f>COUNT($O$12:O273)</f>
        <v>238</v>
      </c>
      <c r="B273" s="125"/>
      <c r="C273" s="125"/>
      <c r="D273" s="125"/>
      <c r="E273" s="275" t="s">
        <v>1135</v>
      </c>
      <c r="F273" s="140" t="s">
        <v>1136</v>
      </c>
      <c r="G273" s="275" t="s">
        <v>1134</v>
      </c>
      <c r="H273" s="280" t="str">
        <f t="shared" si="134"/>
        <v>Đường R8 (13,5m) (từ Tiếp giáp đường PuSamCap. đến Tiếp giáp đường R12)</v>
      </c>
      <c r="I273" s="78">
        <v>900</v>
      </c>
      <c r="J273" s="103"/>
      <c r="K273" s="103"/>
      <c r="L273" s="103"/>
      <c r="M273" s="103"/>
      <c r="N273" s="103"/>
      <c r="O273" s="321">
        <f t="shared" si="135"/>
        <v>1100</v>
      </c>
      <c r="P273" s="321"/>
      <c r="Q273" s="321"/>
      <c r="R273" s="321"/>
      <c r="S273" s="321"/>
      <c r="T273" s="321"/>
      <c r="U273" s="322">
        <f t="shared" si="136"/>
        <v>0.22222222222222221</v>
      </c>
      <c r="V273" s="322"/>
      <c r="W273" s="322"/>
      <c r="X273" s="323">
        <v>1.1499999999999999</v>
      </c>
      <c r="Y273" s="323"/>
      <c r="Z273" s="323"/>
      <c r="AA273" s="323"/>
      <c r="AB273" s="323"/>
      <c r="AC273" s="323"/>
      <c r="AD273" s="324">
        <f t="shared" si="137"/>
        <v>1.1830049999999999</v>
      </c>
      <c r="AE273" s="323"/>
      <c r="AF273" s="323"/>
      <c r="AG273" s="78">
        <v>630</v>
      </c>
      <c r="AH273" s="78"/>
      <c r="AI273" s="78"/>
      <c r="AJ273" s="325">
        <f t="shared" ref="AJ273:AL294" si="144">ROUND(AG273/I273*O273,-1)</f>
        <v>770</v>
      </c>
      <c r="AK273" s="331"/>
      <c r="AL273" s="331"/>
      <c r="AM273" s="331"/>
      <c r="AN273" s="331"/>
      <c r="AO273" s="331"/>
      <c r="AP273" s="322">
        <f t="shared" si="139"/>
        <v>0.22222222222222221</v>
      </c>
      <c r="AQ273" s="322"/>
      <c r="AR273" s="322"/>
      <c r="AS273" s="78">
        <v>450</v>
      </c>
      <c r="AT273" s="78"/>
      <c r="AU273" s="78"/>
      <c r="AV273" s="326">
        <f t="shared" si="140"/>
        <v>550</v>
      </c>
      <c r="AW273" s="326"/>
      <c r="AX273" s="326"/>
      <c r="AY273" s="327">
        <f t="shared" si="141"/>
        <v>0.22222222222222221</v>
      </c>
      <c r="AZ273" s="327"/>
      <c r="BA273" s="327"/>
      <c r="BB273" s="157" t="s">
        <v>797</v>
      </c>
      <c r="BC273" s="197"/>
      <c r="BD273" s="174" t="e">
        <f>COUNTIFS('[1]Thành Phố - HĐCN (2)'!J262:$J$1571,'[1]Bảng tổng ODT'!I272,'[1]Thành Phố - HĐCN (2)'!I262:$I$1571,"Đất ở tại đô thị")</f>
        <v>#VALUE!</v>
      </c>
      <c r="BE273" s="93" t="e">
        <f>COUNTIFS('[1]Thành Phố - HĐCN (2)'!J260:J1828,H273,'[1]Thành Phố - HĐCN (2)'!I260:I1828,"Đất ở tại đô thị",'[1]Thành Phố - HĐCN (2)'!M260:M1828,"&gt;"&amp;O273*0.9*1000,'[1]Thành Phố - HĐCN (2)'!M260:M1828,"&lt;"&amp;O273*1.2*1000)</f>
        <v>#VALUE!</v>
      </c>
      <c r="BF273" s="174" t="e">
        <f t="shared" si="143"/>
        <v>#VALUE!</v>
      </c>
      <c r="BG273" s="328">
        <f t="shared" si="142"/>
        <v>1</v>
      </c>
      <c r="BH273" s="329"/>
      <c r="BI273" s="292"/>
      <c r="BJ273" s="292"/>
    </row>
    <row r="274" spans="1:62" ht="31.5">
      <c r="A274" s="623">
        <f>COUNT($O$12:O274)</f>
        <v>239</v>
      </c>
      <c r="B274" s="125"/>
      <c r="C274" s="125"/>
      <c r="D274" s="125"/>
      <c r="E274" s="275" t="s">
        <v>1137</v>
      </c>
      <c r="F274" s="140" t="s">
        <v>1138</v>
      </c>
      <c r="G274" s="275" t="s">
        <v>545</v>
      </c>
      <c r="H274" s="280" t="str">
        <f t="shared" si="134"/>
        <v>Đường R12 (13,5m) (từ Tiếp giáp đường R8 đến Tiếp giáp đường Võ Nguyên Giáp)</v>
      </c>
      <c r="I274" s="78">
        <v>900</v>
      </c>
      <c r="J274" s="103"/>
      <c r="K274" s="103"/>
      <c r="L274" s="103"/>
      <c r="M274" s="103"/>
      <c r="N274" s="103"/>
      <c r="O274" s="321">
        <f t="shared" si="135"/>
        <v>1100</v>
      </c>
      <c r="P274" s="321"/>
      <c r="Q274" s="321"/>
      <c r="R274" s="321"/>
      <c r="S274" s="321"/>
      <c r="T274" s="321"/>
      <c r="U274" s="322">
        <f t="shared" si="136"/>
        <v>0.22222222222222221</v>
      </c>
      <c r="V274" s="322"/>
      <c r="W274" s="322"/>
      <c r="X274" s="323">
        <v>1.1499999999999999</v>
      </c>
      <c r="Y274" s="323"/>
      <c r="Z274" s="323"/>
      <c r="AA274" s="323"/>
      <c r="AB274" s="323"/>
      <c r="AC274" s="323"/>
      <c r="AD274" s="324">
        <f t="shared" si="137"/>
        <v>1.1830049999999999</v>
      </c>
      <c r="AE274" s="323"/>
      <c r="AF274" s="323"/>
      <c r="AG274" s="78">
        <v>630</v>
      </c>
      <c r="AH274" s="78"/>
      <c r="AI274" s="78"/>
      <c r="AJ274" s="325">
        <f t="shared" si="144"/>
        <v>770</v>
      </c>
      <c r="AK274" s="331"/>
      <c r="AL274" s="331"/>
      <c r="AM274" s="331"/>
      <c r="AN274" s="331"/>
      <c r="AO274" s="331"/>
      <c r="AP274" s="322">
        <f t="shared" si="139"/>
        <v>0.22222222222222221</v>
      </c>
      <c r="AQ274" s="322"/>
      <c r="AR274" s="322"/>
      <c r="AS274" s="78">
        <v>450</v>
      </c>
      <c r="AT274" s="78"/>
      <c r="AU274" s="78"/>
      <c r="AV274" s="326">
        <f t="shared" si="140"/>
        <v>550</v>
      </c>
      <c r="AW274" s="326"/>
      <c r="AX274" s="326"/>
      <c r="AY274" s="327">
        <f t="shared" si="141"/>
        <v>0.22222222222222221</v>
      </c>
      <c r="AZ274" s="327"/>
      <c r="BA274" s="327"/>
      <c r="BB274" s="157" t="s">
        <v>797</v>
      </c>
      <c r="BC274" s="197"/>
      <c r="BD274" s="174" t="e">
        <f>COUNTIFS('[1]Thành Phố - HĐCN (2)'!J263:$J$1571,'[1]Bảng tổng ODT'!I273,'[1]Thành Phố - HĐCN (2)'!I263:$I$1571,"Đất ở tại đô thị")</f>
        <v>#VALUE!</v>
      </c>
      <c r="BE274" s="93" t="e">
        <f>COUNTIFS('[1]Thành Phố - HĐCN (2)'!J261:J1829,H274,'[1]Thành Phố - HĐCN (2)'!I261:I1829,"Đất ở tại đô thị",'[1]Thành Phố - HĐCN (2)'!M261:M1829,"&gt;"&amp;O274*0.9*1000,'[1]Thành Phố - HĐCN (2)'!M261:M1829,"&lt;"&amp;O274*1.2*1000)</f>
        <v>#VALUE!</v>
      </c>
      <c r="BF274" s="174" t="e">
        <f t="shared" si="143"/>
        <v>#VALUE!</v>
      </c>
      <c r="BG274" s="328">
        <f t="shared" si="142"/>
        <v>1</v>
      </c>
      <c r="BH274" s="329"/>
      <c r="BI274" s="292"/>
      <c r="BJ274" s="292"/>
    </row>
    <row r="275" spans="1:62" ht="47.25">
      <c r="A275" s="623">
        <f>COUNT($O$12:O275)</f>
        <v>240</v>
      </c>
      <c r="B275" s="342" t="s">
        <v>515</v>
      </c>
      <c r="C275" s="369" t="s">
        <v>516</v>
      </c>
      <c r="D275" s="342" t="s">
        <v>517</v>
      </c>
      <c r="E275" s="333" t="s">
        <v>515</v>
      </c>
      <c r="F275" s="343" t="s">
        <v>518</v>
      </c>
      <c r="G275" s="333" t="s">
        <v>517</v>
      </c>
      <c r="H275" s="280" t="str">
        <f t="shared" si="134"/>
        <v>Đường N1 (từ Tiếp giáp phố 30/9 đến Tiếp giáp phố Nguyễn Bỉnh Khiêm)</v>
      </c>
      <c r="I275" s="78">
        <v>900</v>
      </c>
      <c r="J275" s="103"/>
      <c r="K275" s="103"/>
      <c r="L275" s="103"/>
      <c r="M275" s="103"/>
      <c r="N275" s="103"/>
      <c r="O275" s="321">
        <f t="shared" si="135"/>
        <v>1100</v>
      </c>
      <c r="P275" s="321"/>
      <c r="Q275" s="321"/>
      <c r="R275" s="321"/>
      <c r="S275" s="321"/>
      <c r="T275" s="321"/>
      <c r="U275" s="322">
        <f t="shared" si="136"/>
        <v>0.22222222222222221</v>
      </c>
      <c r="V275" s="322"/>
      <c r="W275" s="322"/>
      <c r="X275" s="323">
        <v>1.1499999999999999</v>
      </c>
      <c r="Y275" s="323"/>
      <c r="Z275" s="323"/>
      <c r="AA275" s="323"/>
      <c r="AB275" s="323"/>
      <c r="AC275" s="323"/>
      <c r="AD275" s="324">
        <f t="shared" si="137"/>
        <v>1.1830049999999999</v>
      </c>
      <c r="AE275" s="323"/>
      <c r="AF275" s="323"/>
      <c r="AG275" s="78">
        <v>630</v>
      </c>
      <c r="AH275" s="78"/>
      <c r="AI275" s="78"/>
      <c r="AJ275" s="325">
        <f t="shared" si="144"/>
        <v>770</v>
      </c>
      <c r="AK275" s="331"/>
      <c r="AL275" s="331"/>
      <c r="AM275" s="331"/>
      <c r="AN275" s="331"/>
      <c r="AO275" s="331"/>
      <c r="AP275" s="322">
        <f t="shared" si="139"/>
        <v>0.22222222222222221</v>
      </c>
      <c r="AQ275" s="322"/>
      <c r="AR275" s="322"/>
      <c r="AS275" s="78">
        <v>450</v>
      </c>
      <c r="AT275" s="78"/>
      <c r="AU275" s="78"/>
      <c r="AV275" s="326">
        <f t="shared" si="140"/>
        <v>550</v>
      </c>
      <c r="AW275" s="326"/>
      <c r="AX275" s="326"/>
      <c r="AY275" s="327">
        <f t="shared" si="141"/>
        <v>0.22222222222222221</v>
      </c>
      <c r="AZ275" s="327"/>
      <c r="BA275" s="327"/>
      <c r="BB275" s="157" t="s">
        <v>797</v>
      </c>
      <c r="BC275" s="197"/>
      <c r="BD275" s="174" t="e">
        <f>COUNTIFS('[1]Thành Phố - HĐCN (2)'!J264:$J$1571,'[1]Bảng tổng ODT'!I274,'[1]Thành Phố - HĐCN (2)'!I264:$I$1571,"Đất ở tại đô thị")</f>
        <v>#VALUE!</v>
      </c>
      <c r="BE275" s="93" t="e">
        <f>COUNTIFS('[1]Thành Phố - HĐCN (2)'!J262:J1830,H275,'[1]Thành Phố - HĐCN (2)'!I262:I1830,"Đất ở tại đô thị",'[1]Thành Phố - HĐCN (2)'!M262:M1830,"&gt;"&amp;O275*0.9*1000,'[1]Thành Phố - HĐCN (2)'!M262:M1830,"&lt;"&amp;O275*1.2*1000)</f>
        <v>#VALUE!</v>
      </c>
      <c r="BF275" s="174" t="e">
        <f t="shared" si="143"/>
        <v>#VALUE!</v>
      </c>
      <c r="BG275" s="328">
        <f t="shared" si="142"/>
        <v>1</v>
      </c>
      <c r="BH275" s="329"/>
      <c r="BI275" s="292"/>
      <c r="BJ275" s="292"/>
    </row>
    <row r="276" spans="1:62" ht="47.25">
      <c r="A276" s="623">
        <f>COUNT($O$12:O276)</f>
        <v>241</v>
      </c>
      <c r="B276" s="350" t="s">
        <v>519</v>
      </c>
      <c r="C276" s="350" t="s">
        <v>507</v>
      </c>
      <c r="D276" s="350" t="s">
        <v>508</v>
      </c>
      <c r="E276" s="333" t="s">
        <v>520</v>
      </c>
      <c r="F276" s="357" t="s">
        <v>521</v>
      </c>
      <c r="G276" s="333" t="s">
        <v>522</v>
      </c>
      <c r="H276" s="280" t="str">
        <f t="shared" si="134"/>
        <v>Phố 30/9 (từ Giao với đường Xuân Thủy (số nhà 035, tổ dân phố số 7) đến Giao với phố 12/12 (số nhà 068, tổ dân phố 7))</v>
      </c>
      <c r="I276" s="78">
        <v>900</v>
      </c>
      <c r="J276" s="103"/>
      <c r="K276" s="103"/>
      <c r="L276" s="103"/>
      <c r="M276" s="103"/>
      <c r="N276" s="103"/>
      <c r="O276" s="321">
        <f t="shared" si="135"/>
        <v>1100</v>
      </c>
      <c r="P276" s="321"/>
      <c r="Q276" s="321"/>
      <c r="R276" s="321"/>
      <c r="S276" s="321"/>
      <c r="T276" s="321"/>
      <c r="U276" s="322">
        <f t="shared" si="136"/>
        <v>0.22222222222222221</v>
      </c>
      <c r="V276" s="322"/>
      <c r="W276" s="322"/>
      <c r="X276" s="323">
        <v>1.1499999999999999</v>
      </c>
      <c r="Y276" s="323"/>
      <c r="Z276" s="323"/>
      <c r="AA276" s="323"/>
      <c r="AB276" s="323"/>
      <c r="AC276" s="323"/>
      <c r="AD276" s="324">
        <f t="shared" si="137"/>
        <v>1.1830049999999999</v>
      </c>
      <c r="AE276" s="323"/>
      <c r="AF276" s="323"/>
      <c r="AG276" s="78">
        <v>630</v>
      </c>
      <c r="AH276" s="78"/>
      <c r="AI276" s="78"/>
      <c r="AJ276" s="325">
        <f t="shared" si="144"/>
        <v>770</v>
      </c>
      <c r="AK276" s="331"/>
      <c r="AL276" s="331"/>
      <c r="AM276" s="331"/>
      <c r="AN276" s="331"/>
      <c r="AO276" s="331"/>
      <c r="AP276" s="322">
        <f t="shared" si="139"/>
        <v>0.22222222222222221</v>
      </c>
      <c r="AQ276" s="322"/>
      <c r="AR276" s="322"/>
      <c r="AS276" s="78">
        <v>450</v>
      </c>
      <c r="AT276" s="78"/>
      <c r="AU276" s="78"/>
      <c r="AV276" s="326">
        <f t="shared" si="140"/>
        <v>550</v>
      </c>
      <c r="AW276" s="326"/>
      <c r="AX276" s="326"/>
      <c r="AY276" s="327">
        <f t="shared" si="141"/>
        <v>0.22222222222222221</v>
      </c>
      <c r="AZ276" s="327"/>
      <c r="BA276" s="327"/>
      <c r="BB276" s="157" t="s">
        <v>797</v>
      </c>
      <c r="BC276" s="197"/>
      <c r="BD276" s="174" t="e">
        <f>COUNTIFS('[1]Thành Phố - HĐCN (2)'!J265:$J$1571,'[1]Bảng tổng ODT'!I275,'[1]Thành Phố - HĐCN (2)'!I265:$I$1571,"Đất ở tại đô thị")</f>
        <v>#VALUE!</v>
      </c>
      <c r="BE276" s="93" t="e">
        <f>COUNTIFS('[1]Thành Phố - HĐCN (2)'!J263:J1831,H276,'[1]Thành Phố - HĐCN (2)'!I263:I1831,"Đất ở tại đô thị",'[1]Thành Phố - HĐCN (2)'!M263:M1831,"&gt;"&amp;O276*0.9*1000,'[1]Thành Phố - HĐCN (2)'!M263:M1831,"&lt;"&amp;O276*1.2*1000)</f>
        <v>#VALUE!</v>
      </c>
      <c r="BF276" s="174" t="e">
        <f t="shared" si="143"/>
        <v>#VALUE!</v>
      </c>
      <c r="BG276" s="328">
        <f t="shared" si="142"/>
        <v>1</v>
      </c>
      <c r="BH276" s="329"/>
      <c r="BI276" s="292"/>
      <c r="BJ276" s="292"/>
    </row>
    <row r="277" spans="1:62" ht="31.5">
      <c r="A277" s="623">
        <f>COUNT($O$12:O277)</f>
        <v>242</v>
      </c>
      <c r="B277" s="125"/>
      <c r="C277" s="125"/>
      <c r="D277" s="125"/>
      <c r="E277" s="275" t="s">
        <v>1139</v>
      </c>
      <c r="F277" s="140" t="s">
        <v>560</v>
      </c>
      <c r="G277" s="275" t="s">
        <v>1131</v>
      </c>
      <c r="H277" s="280" t="str">
        <f t="shared" si="134"/>
        <v>Đường N4 (từ Tiếp giáp đường N1 đến Tiếp giáp đường Nguyễn Du)</v>
      </c>
      <c r="I277" s="78">
        <v>900</v>
      </c>
      <c r="J277" s="103"/>
      <c r="K277" s="103"/>
      <c r="L277" s="103"/>
      <c r="M277" s="103"/>
      <c r="N277" s="103"/>
      <c r="O277" s="321">
        <f t="shared" si="135"/>
        <v>1100</v>
      </c>
      <c r="P277" s="321"/>
      <c r="Q277" s="321"/>
      <c r="R277" s="321"/>
      <c r="S277" s="321"/>
      <c r="T277" s="321"/>
      <c r="U277" s="322">
        <f t="shared" si="136"/>
        <v>0.22222222222222221</v>
      </c>
      <c r="V277" s="322"/>
      <c r="W277" s="322"/>
      <c r="X277" s="323">
        <v>1.1499999999999999</v>
      </c>
      <c r="Y277" s="323"/>
      <c r="Z277" s="323"/>
      <c r="AA277" s="323"/>
      <c r="AB277" s="323"/>
      <c r="AC277" s="323"/>
      <c r="AD277" s="324">
        <f t="shared" si="137"/>
        <v>1.1830049999999999</v>
      </c>
      <c r="AE277" s="323"/>
      <c r="AF277" s="323"/>
      <c r="AG277" s="78">
        <v>630</v>
      </c>
      <c r="AH277" s="78"/>
      <c r="AI277" s="78"/>
      <c r="AJ277" s="325">
        <f t="shared" si="144"/>
        <v>770</v>
      </c>
      <c r="AK277" s="331"/>
      <c r="AL277" s="331"/>
      <c r="AM277" s="331"/>
      <c r="AN277" s="331"/>
      <c r="AO277" s="331"/>
      <c r="AP277" s="322">
        <f t="shared" si="139"/>
        <v>0.22222222222222221</v>
      </c>
      <c r="AQ277" s="322"/>
      <c r="AR277" s="322"/>
      <c r="AS277" s="78">
        <v>450</v>
      </c>
      <c r="AT277" s="78"/>
      <c r="AU277" s="78"/>
      <c r="AV277" s="326">
        <f t="shared" si="140"/>
        <v>550</v>
      </c>
      <c r="AW277" s="326"/>
      <c r="AX277" s="326"/>
      <c r="AY277" s="327">
        <f t="shared" si="141"/>
        <v>0.22222222222222221</v>
      </c>
      <c r="AZ277" s="327"/>
      <c r="BA277" s="327"/>
      <c r="BB277" s="157" t="s">
        <v>797</v>
      </c>
      <c r="BC277" s="197"/>
      <c r="BD277" s="174" t="e">
        <f>COUNTIFS('[1]Thành Phố - HĐCN (2)'!J266:$J$1571,'[1]Bảng tổng ODT'!I276,'[1]Thành Phố - HĐCN (2)'!I266:$I$1571,"Đất ở tại đô thị")</f>
        <v>#VALUE!</v>
      </c>
      <c r="BE277" s="93" t="e">
        <f>COUNTIFS('[1]Thành Phố - HĐCN (2)'!J264:J1832,H277,'[1]Thành Phố - HĐCN (2)'!I264:I1832,"Đất ở tại đô thị",'[1]Thành Phố - HĐCN (2)'!M264:M1832,"&gt;"&amp;O277*0.9*1000,'[1]Thành Phố - HĐCN (2)'!M264:M1832,"&lt;"&amp;O277*1.2*1000)</f>
        <v>#VALUE!</v>
      </c>
      <c r="BF277" s="174" t="e">
        <f t="shared" si="143"/>
        <v>#VALUE!</v>
      </c>
      <c r="BG277" s="328">
        <f t="shared" si="142"/>
        <v>1</v>
      </c>
      <c r="BH277" s="329"/>
      <c r="BI277" s="292"/>
      <c r="BJ277" s="292"/>
    </row>
    <row r="278" spans="1:62" ht="31.5">
      <c r="A278" s="623">
        <f>COUNT($O$12:O278)</f>
        <v>243</v>
      </c>
      <c r="B278" s="140" t="s">
        <v>1140</v>
      </c>
      <c r="C278" s="140" t="s">
        <v>1141</v>
      </c>
      <c r="D278" s="140" t="s">
        <v>1142</v>
      </c>
      <c r="E278" s="275" t="s">
        <v>1143</v>
      </c>
      <c r="F278" s="140" t="s">
        <v>1144</v>
      </c>
      <c r="G278" s="275" t="s">
        <v>551</v>
      </c>
      <c r="H278" s="280" t="str">
        <f t="shared" si="134"/>
        <v>Đường Nguyễn Du (từ Tiếp giáp đường 10-10 đến Tiếp giáp đường Tôn Đức Thắng)</v>
      </c>
      <c r="I278" s="78">
        <v>900</v>
      </c>
      <c r="J278" s="103"/>
      <c r="K278" s="103"/>
      <c r="L278" s="103"/>
      <c r="M278" s="103"/>
      <c r="N278" s="103"/>
      <c r="O278" s="321">
        <f t="shared" si="135"/>
        <v>1100</v>
      </c>
      <c r="P278" s="321"/>
      <c r="Q278" s="321"/>
      <c r="R278" s="321"/>
      <c r="S278" s="321"/>
      <c r="T278" s="321"/>
      <c r="U278" s="322">
        <f t="shared" si="136"/>
        <v>0.22222222222222221</v>
      </c>
      <c r="V278" s="322"/>
      <c r="W278" s="322"/>
      <c r="X278" s="323">
        <v>1.1499999999999999</v>
      </c>
      <c r="Y278" s="323"/>
      <c r="Z278" s="323"/>
      <c r="AA278" s="323"/>
      <c r="AB278" s="323"/>
      <c r="AC278" s="323"/>
      <c r="AD278" s="324">
        <f t="shared" si="137"/>
        <v>1.1830049999999999</v>
      </c>
      <c r="AE278" s="323"/>
      <c r="AF278" s="323"/>
      <c r="AG278" s="78">
        <v>630</v>
      </c>
      <c r="AH278" s="78"/>
      <c r="AI278" s="78"/>
      <c r="AJ278" s="325">
        <f t="shared" si="144"/>
        <v>770</v>
      </c>
      <c r="AK278" s="331"/>
      <c r="AL278" s="331"/>
      <c r="AM278" s="331"/>
      <c r="AN278" s="331"/>
      <c r="AO278" s="331"/>
      <c r="AP278" s="322">
        <f t="shared" si="139"/>
        <v>0.22222222222222221</v>
      </c>
      <c r="AQ278" s="322"/>
      <c r="AR278" s="322"/>
      <c r="AS278" s="78">
        <v>450</v>
      </c>
      <c r="AT278" s="78"/>
      <c r="AU278" s="78"/>
      <c r="AV278" s="326">
        <f t="shared" si="140"/>
        <v>550</v>
      </c>
      <c r="AW278" s="326"/>
      <c r="AX278" s="326"/>
      <c r="AY278" s="327">
        <f t="shared" si="141"/>
        <v>0.22222222222222221</v>
      </c>
      <c r="AZ278" s="327"/>
      <c r="BA278" s="327"/>
      <c r="BB278" s="157" t="s">
        <v>797</v>
      </c>
      <c r="BC278" s="197"/>
      <c r="BD278" s="174" t="e">
        <f>COUNTIFS('[1]Thành Phố - HĐCN (2)'!J267:$J$1571,'[1]Bảng tổng ODT'!I277,'[1]Thành Phố - HĐCN (2)'!I267:$I$1571,"Đất ở tại đô thị")</f>
        <v>#VALUE!</v>
      </c>
      <c r="BE278" s="93" t="e">
        <f>COUNTIFS('[1]Thành Phố - HĐCN (2)'!J265:J1833,H278,'[1]Thành Phố - HĐCN (2)'!I265:I1833,"Đất ở tại đô thị",'[1]Thành Phố - HĐCN (2)'!M265:M1833,"&gt;"&amp;O278*0.9*1000,'[1]Thành Phố - HĐCN (2)'!M265:M1833,"&lt;"&amp;O278*1.2*1000)</f>
        <v>#VALUE!</v>
      </c>
      <c r="BF278" s="174" t="e">
        <f t="shared" si="143"/>
        <v>#VALUE!</v>
      </c>
      <c r="BG278" s="328">
        <f t="shared" si="142"/>
        <v>1</v>
      </c>
      <c r="BH278" s="329"/>
      <c r="BI278" s="292"/>
      <c r="BJ278" s="292"/>
    </row>
    <row r="279" spans="1:62" ht="27.75" customHeight="1">
      <c r="A279" s="623">
        <f>COUNT($O$12:O279)</f>
        <v>244</v>
      </c>
      <c r="B279" s="125"/>
      <c r="C279" s="125"/>
      <c r="D279" s="125"/>
      <c r="E279" s="275" t="s">
        <v>1145</v>
      </c>
      <c r="F279" s="140" t="s">
        <v>517</v>
      </c>
      <c r="G279" s="275" t="s">
        <v>551</v>
      </c>
      <c r="H279" s="280" t="str">
        <f t="shared" si="134"/>
        <v>Phố Quyết Thắng (từ Tiếp giáp phố Nguyễn Bỉnh Khiêm đến Tiếp giáp đường Tôn Đức Thắng)</v>
      </c>
      <c r="I279" s="78">
        <v>900</v>
      </c>
      <c r="J279" s="103"/>
      <c r="K279" s="103"/>
      <c r="L279" s="103"/>
      <c r="M279" s="103"/>
      <c r="N279" s="103"/>
      <c r="O279" s="321">
        <f t="shared" si="135"/>
        <v>1100</v>
      </c>
      <c r="P279" s="321"/>
      <c r="Q279" s="321"/>
      <c r="R279" s="321"/>
      <c r="S279" s="321"/>
      <c r="T279" s="321"/>
      <c r="U279" s="322">
        <f t="shared" si="136"/>
        <v>0.22222222222222221</v>
      </c>
      <c r="V279" s="322"/>
      <c r="W279" s="322"/>
      <c r="X279" s="323">
        <v>1.1499999999999999</v>
      </c>
      <c r="Y279" s="323"/>
      <c r="Z279" s="323"/>
      <c r="AA279" s="323"/>
      <c r="AB279" s="323"/>
      <c r="AC279" s="323"/>
      <c r="AD279" s="324">
        <f t="shared" si="137"/>
        <v>1.1830049999999999</v>
      </c>
      <c r="AE279" s="323"/>
      <c r="AF279" s="323"/>
      <c r="AG279" s="78">
        <v>630</v>
      </c>
      <c r="AH279" s="78"/>
      <c r="AI279" s="78"/>
      <c r="AJ279" s="325">
        <f t="shared" si="144"/>
        <v>770</v>
      </c>
      <c r="AK279" s="331"/>
      <c r="AL279" s="331"/>
      <c r="AM279" s="331"/>
      <c r="AN279" s="331"/>
      <c r="AO279" s="331"/>
      <c r="AP279" s="322">
        <f t="shared" si="139"/>
        <v>0.22222222222222221</v>
      </c>
      <c r="AQ279" s="322"/>
      <c r="AR279" s="322"/>
      <c r="AS279" s="78">
        <v>450</v>
      </c>
      <c r="AT279" s="78"/>
      <c r="AU279" s="78"/>
      <c r="AV279" s="326">
        <f t="shared" si="140"/>
        <v>550</v>
      </c>
      <c r="AW279" s="326"/>
      <c r="AX279" s="326"/>
      <c r="AY279" s="327">
        <f t="shared" si="141"/>
        <v>0.22222222222222221</v>
      </c>
      <c r="AZ279" s="327"/>
      <c r="BA279" s="327"/>
      <c r="BB279" s="157" t="s">
        <v>797</v>
      </c>
      <c r="BC279" s="197"/>
      <c r="BD279" s="174" t="e">
        <f>COUNTIFS('[1]Thành Phố - HĐCN (2)'!J268:$J$1571,'[1]Bảng tổng ODT'!I278,'[1]Thành Phố - HĐCN (2)'!I268:$I$1571,"Đất ở tại đô thị")</f>
        <v>#VALUE!</v>
      </c>
      <c r="BE279" s="93" t="e">
        <f>COUNTIFS('[1]Thành Phố - HĐCN (2)'!J266:J1834,H279,'[1]Thành Phố - HĐCN (2)'!I266:I1834,"Đất ở tại đô thị",'[1]Thành Phố - HĐCN (2)'!M266:M1834,"&gt;"&amp;O279*0.9*1000,'[1]Thành Phố - HĐCN (2)'!M266:M1834,"&lt;"&amp;O279*1.2*1000)</f>
        <v>#VALUE!</v>
      </c>
      <c r="BF279" s="174" t="e">
        <f t="shared" si="143"/>
        <v>#VALUE!</v>
      </c>
      <c r="BG279" s="328">
        <f t="shared" si="142"/>
        <v>1</v>
      </c>
      <c r="BH279" s="329"/>
      <c r="BI279" s="292"/>
      <c r="BJ279" s="292"/>
    </row>
    <row r="280" spans="1:62" ht="31.5">
      <c r="A280" s="623">
        <f>COUNT($O$12:O280)</f>
        <v>245</v>
      </c>
      <c r="B280" s="125"/>
      <c r="C280" s="125"/>
      <c r="D280" s="125"/>
      <c r="E280" s="275" t="s">
        <v>1146</v>
      </c>
      <c r="F280" s="140" t="s">
        <v>1147</v>
      </c>
      <c r="G280" s="275" t="s">
        <v>1131</v>
      </c>
      <c r="H280" s="280" t="str">
        <f t="shared" si="134"/>
        <v>Đường L1, L2 (từ Tiếp giáp phố Quyết Thắng đến Tiếp giáp đường Nguyễn Du)</v>
      </c>
      <c r="I280" s="78">
        <v>900</v>
      </c>
      <c r="J280" s="103"/>
      <c r="K280" s="103"/>
      <c r="L280" s="103"/>
      <c r="M280" s="103"/>
      <c r="N280" s="103"/>
      <c r="O280" s="321">
        <f t="shared" si="135"/>
        <v>1100</v>
      </c>
      <c r="P280" s="321"/>
      <c r="Q280" s="321"/>
      <c r="R280" s="321"/>
      <c r="S280" s="321"/>
      <c r="T280" s="321"/>
      <c r="U280" s="322">
        <f t="shared" si="136"/>
        <v>0.22222222222222221</v>
      </c>
      <c r="V280" s="322"/>
      <c r="W280" s="322"/>
      <c r="X280" s="323">
        <v>1.1499999999999999</v>
      </c>
      <c r="Y280" s="323"/>
      <c r="Z280" s="323"/>
      <c r="AA280" s="323"/>
      <c r="AB280" s="323"/>
      <c r="AC280" s="323"/>
      <c r="AD280" s="324">
        <f t="shared" si="137"/>
        <v>1.1830049999999999</v>
      </c>
      <c r="AE280" s="323"/>
      <c r="AF280" s="323"/>
      <c r="AG280" s="78">
        <v>630</v>
      </c>
      <c r="AH280" s="78"/>
      <c r="AI280" s="78"/>
      <c r="AJ280" s="325">
        <f t="shared" si="144"/>
        <v>770</v>
      </c>
      <c r="AK280" s="331"/>
      <c r="AL280" s="331"/>
      <c r="AM280" s="331"/>
      <c r="AN280" s="331"/>
      <c r="AO280" s="331"/>
      <c r="AP280" s="322">
        <f t="shared" si="139"/>
        <v>0.22222222222222221</v>
      </c>
      <c r="AQ280" s="322"/>
      <c r="AR280" s="322"/>
      <c r="AS280" s="78">
        <v>450</v>
      </c>
      <c r="AT280" s="78"/>
      <c r="AU280" s="78"/>
      <c r="AV280" s="326">
        <f t="shared" si="140"/>
        <v>550</v>
      </c>
      <c r="AW280" s="326"/>
      <c r="AX280" s="326"/>
      <c r="AY280" s="327">
        <f t="shared" si="141"/>
        <v>0.22222222222222221</v>
      </c>
      <c r="AZ280" s="327"/>
      <c r="BA280" s="327"/>
      <c r="BB280" s="157" t="s">
        <v>797</v>
      </c>
      <c r="BC280" s="197"/>
      <c r="BD280" s="174" t="e">
        <f>COUNTIFS('[1]Thành Phố - HĐCN (2)'!J269:$J$1571,'[1]Bảng tổng ODT'!I279,'[1]Thành Phố - HĐCN (2)'!I269:$I$1571,"Đất ở tại đô thị")</f>
        <v>#VALUE!</v>
      </c>
      <c r="BE280" s="93" t="e">
        <f>COUNTIFS('[1]Thành Phố - HĐCN (2)'!J267:J1835,H280,'[1]Thành Phố - HĐCN (2)'!I267:I1835,"Đất ở tại đô thị",'[1]Thành Phố - HĐCN (2)'!M267:M1835,"&gt;"&amp;O280*0.9*1000,'[1]Thành Phố - HĐCN (2)'!M267:M1835,"&lt;"&amp;O280*1.2*1000)</f>
        <v>#VALUE!</v>
      </c>
      <c r="BF280" s="174" t="e">
        <f t="shared" si="143"/>
        <v>#VALUE!</v>
      </c>
      <c r="BG280" s="328">
        <f t="shared" si="142"/>
        <v>1</v>
      </c>
      <c r="BH280" s="329"/>
      <c r="BI280" s="292"/>
      <c r="BJ280" s="292"/>
    </row>
    <row r="281" spans="1:62" ht="27.75" customHeight="1">
      <c r="A281" s="623">
        <f>COUNT($O$12:O281)</f>
        <v>246</v>
      </c>
      <c r="B281" s="125"/>
      <c r="C281" s="125"/>
      <c r="D281" s="125"/>
      <c r="E281" s="277" t="s">
        <v>1148</v>
      </c>
      <c r="F281" s="350" t="s">
        <v>1149</v>
      </c>
      <c r="G281" s="277" t="s">
        <v>1150</v>
      </c>
      <c r="H281" s="280" t="str">
        <f t="shared" si="134"/>
        <v>Phố Nguyễn Tuân (từ Tiếp giáp đường quy hoạch số R13 đến Tiếp giáp đường quy hoạch số L2)</v>
      </c>
      <c r="I281" s="78">
        <v>900</v>
      </c>
      <c r="J281" s="103"/>
      <c r="K281" s="103"/>
      <c r="L281" s="103"/>
      <c r="M281" s="103"/>
      <c r="N281" s="103"/>
      <c r="O281" s="321">
        <f t="shared" si="135"/>
        <v>1100</v>
      </c>
      <c r="P281" s="321"/>
      <c r="Q281" s="321"/>
      <c r="R281" s="321"/>
      <c r="S281" s="321"/>
      <c r="T281" s="321"/>
      <c r="U281" s="322">
        <f t="shared" si="136"/>
        <v>0.22222222222222221</v>
      </c>
      <c r="V281" s="322"/>
      <c r="W281" s="322"/>
      <c r="X281" s="323">
        <v>1.1499999999999999</v>
      </c>
      <c r="Y281" s="323"/>
      <c r="Z281" s="323"/>
      <c r="AA281" s="323"/>
      <c r="AB281" s="323"/>
      <c r="AC281" s="323"/>
      <c r="AD281" s="324">
        <f t="shared" si="137"/>
        <v>1.1830049999999999</v>
      </c>
      <c r="AE281" s="323"/>
      <c r="AF281" s="323"/>
      <c r="AG281" s="78">
        <v>630</v>
      </c>
      <c r="AH281" s="78"/>
      <c r="AI281" s="78"/>
      <c r="AJ281" s="325">
        <f t="shared" si="144"/>
        <v>770</v>
      </c>
      <c r="AK281" s="331"/>
      <c r="AL281" s="331"/>
      <c r="AM281" s="331"/>
      <c r="AN281" s="331"/>
      <c r="AO281" s="331"/>
      <c r="AP281" s="322">
        <f t="shared" si="139"/>
        <v>0.22222222222222221</v>
      </c>
      <c r="AQ281" s="322"/>
      <c r="AR281" s="322"/>
      <c r="AS281" s="78">
        <v>450</v>
      </c>
      <c r="AT281" s="78"/>
      <c r="AU281" s="78"/>
      <c r="AV281" s="326">
        <f t="shared" si="140"/>
        <v>550</v>
      </c>
      <c r="AW281" s="326"/>
      <c r="AX281" s="326"/>
      <c r="AY281" s="327">
        <f t="shared" si="141"/>
        <v>0.22222222222222221</v>
      </c>
      <c r="AZ281" s="327"/>
      <c r="BA281" s="327"/>
      <c r="BB281" s="157" t="s">
        <v>797</v>
      </c>
      <c r="BC281" s="197"/>
      <c r="BD281" s="174" t="e">
        <f>COUNTIFS('[1]Thành Phố - HĐCN (2)'!J270:$J$1571,'[1]Bảng tổng ODT'!I280,'[1]Thành Phố - HĐCN (2)'!I270:$I$1571,"Đất ở tại đô thị")</f>
        <v>#VALUE!</v>
      </c>
      <c r="BE281" s="93" t="e">
        <f>COUNTIFS('[1]Thành Phố - HĐCN (2)'!J268:J1836,H281,'[1]Thành Phố - HĐCN (2)'!I268:I1836,"Đất ở tại đô thị",'[1]Thành Phố - HĐCN (2)'!M268:M1836,"&gt;"&amp;O281*0.9*1000,'[1]Thành Phố - HĐCN (2)'!M268:M1836,"&lt;"&amp;O281*1.2*1000)</f>
        <v>#VALUE!</v>
      </c>
      <c r="BF281" s="174" t="e">
        <f t="shared" si="143"/>
        <v>#VALUE!</v>
      </c>
      <c r="BG281" s="328">
        <f t="shared" si="142"/>
        <v>1</v>
      </c>
      <c r="BH281" s="329"/>
      <c r="BI281" s="292"/>
      <c r="BJ281" s="292"/>
    </row>
    <row r="282" spans="1:62" ht="31.5">
      <c r="A282" s="623">
        <f>COUNT($O$12:O282)</f>
        <v>247</v>
      </c>
      <c r="B282" s="125"/>
      <c r="C282" s="125"/>
      <c r="D282" s="125"/>
      <c r="E282" s="275" t="s">
        <v>1151</v>
      </c>
      <c r="F282" s="140" t="s">
        <v>1152</v>
      </c>
      <c r="G282" s="275" t="s">
        <v>1131</v>
      </c>
      <c r="H282" s="280" t="str">
        <f t="shared" si="134"/>
        <v>Đường R13 (từ Tiếp giáp Phố Quyết Thắng đến Tiếp giáp đường Nguyễn Du)</v>
      </c>
      <c r="I282" s="78">
        <v>900</v>
      </c>
      <c r="J282" s="103"/>
      <c r="K282" s="103"/>
      <c r="L282" s="103"/>
      <c r="M282" s="103"/>
      <c r="N282" s="103"/>
      <c r="O282" s="321">
        <f t="shared" si="135"/>
        <v>1100</v>
      </c>
      <c r="P282" s="321"/>
      <c r="Q282" s="321"/>
      <c r="R282" s="321"/>
      <c r="S282" s="321"/>
      <c r="T282" s="321"/>
      <c r="U282" s="322">
        <f t="shared" si="136"/>
        <v>0.22222222222222221</v>
      </c>
      <c r="V282" s="322"/>
      <c r="W282" s="322"/>
      <c r="X282" s="323">
        <v>1.1499999999999999</v>
      </c>
      <c r="Y282" s="323"/>
      <c r="Z282" s="323"/>
      <c r="AA282" s="323"/>
      <c r="AB282" s="323"/>
      <c r="AC282" s="323"/>
      <c r="AD282" s="324">
        <f t="shared" si="137"/>
        <v>1.1830049999999999</v>
      </c>
      <c r="AE282" s="323"/>
      <c r="AF282" s="323"/>
      <c r="AG282" s="78">
        <v>630</v>
      </c>
      <c r="AH282" s="78"/>
      <c r="AI282" s="78"/>
      <c r="AJ282" s="325">
        <f t="shared" si="144"/>
        <v>770</v>
      </c>
      <c r="AK282" s="331"/>
      <c r="AL282" s="331"/>
      <c r="AM282" s="331"/>
      <c r="AN282" s="331"/>
      <c r="AO282" s="331"/>
      <c r="AP282" s="322">
        <f t="shared" si="139"/>
        <v>0.22222222222222221</v>
      </c>
      <c r="AQ282" s="322"/>
      <c r="AR282" s="322"/>
      <c r="AS282" s="78">
        <v>450</v>
      </c>
      <c r="AT282" s="78"/>
      <c r="AU282" s="78"/>
      <c r="AV282" s="326">
        <f t="shared" si="140"/>
        <v>550</v>
      </c>
      <c r="AW282" s="326"/>
      <c r="AX282" s="326"/>
      <c r="AY282" s="327">
        <f t="shared" si="141"/>
        <v>0.22222222222222221</v>
      </c>
      <c r="AZ282" s="327"/>
      <c r="BA282" s="327"/>
      <c r="BB282" s="157" t="s">
        <v>797</v>
      </c>
      <c r="BC282" s="197"/>
      <c r="BD282" s="174" t="e">
        <f>COUNTIFS('[1]Thành Phố - HĐCN (2)'!J271:$J$1571,'[1]Bảng tổng ODT'!I281,'[1]Thành Phố - HĐCN (2)'!I271:$I$1571,"Đất ở tại đô thị")</f>
        <v>#VALUE!</v>
      </c>
      <c r="BE282" s="93" t="e">
        <f>COUNTIFS('[1]Thành Phố - HĐCN (2)'!J269:J1837,H282,'[1]Thành Phố - HĐCN (2)'!I269:I1837,"Đất ở tại đô thị",'[1]Thành Phố - HĐCN (2)'!M269:M1837,"&gt;"&amp;O282*0.9*1000,'[1]Thành Phố - HĐCN (2)'!M269:M1837,"&lt;"&amp;O282*1.2*1000)</f>
        <v>#VALUE!</v>
      </c>
      <c r="BF282" s="174" t="e">
        <f t="shared" si="143"/>
        <v>#VALUE!</v>
      </c>
      <c r="BG282" s="328">
        <f t="shared" si="142"/>
        <v>1</v>
      </c>
      <c r="BH282" s="329"/>
      <c r="BI282" s="292"/>
      <c r="BJ282" s="292"/>
    </row>
    <row r="283" spans="1:62" ht="41.65" customHeight="1">
      <c r="A283" s="623">
        <f>COUNT($O$12:O283)</f>
        <v>248</v>
      </c>
      <c r="B283" s="140" t="s">
        <v>1153</v>
      </c>
      <c r="C283" s="140" t="s">
        <v>545</v>
      </c>
      <c r="D283" s="140" t="s">
        <v>545</v>
      </c>
      <c r="E283" s="277" t="s">
        <v>1154</v>
      </c>
      <c r="F283" s="350" t="s">
        <v>545</v>
      </c>
      <c r="G283" s="277" t="s">
        <v>545</v>
      </c>
      <c r="H283" s="280" t="str">
        <f t="shared" si="134"/>
        <v>Đường Lê Trọng Tấn (từ Tiếp giáp đường Võ Nguyên Giáp đến Tiếp giáp đường Võ Nguyên Giáp)</v>
      </c>
      <c r="I283" s="78">
        <v>900</v>
      </c>
      <c r="J283" s="103"/>
      <c r="K283" s="103"/>
      <c r="L283" s="103"/>
      <c r="M283" s="103"/>
      <c r="N283" s="103"/>
      <c r="O283" s="321">
        <f t="shared" si="135"/>
        <v>1100</v>
      </c>
      <c r="P283" s="321"/>
      <c r="Q283" s="321"/>
      <c r="R283" s="321"/>
      <c r="S283" s="321"/>
      <c r="T283" s="321"/>
      <c r="U283" s="322">
        <f t="shared" si="136"/>
        <v>0.22222222222222221</v>
      </c>
      <c r="V283" s="322"/>
      <c r="W283" s="322"/>
      <c r="X283" s="323">
        <v>1.1499999999999999</v>
      </c>
      <c r="Y283" s="323"/>
      <c r="Z283" s="323"/>
      <c r="AA283" s="323"/>
      <c r="AB283" s="323"/>
      <c r="AC283" s="323"/>
      <c r="AD283" s="324">
        <f t="shared" si="137"/>
        <v>1.1830049999999999</v>
      </c>
      <c r="AE283" s="323"/>
      <c r="AF283" s="323"/>
      <c r="AG283" s="78">
        <v>630</v>
      </c>
      <c r="AH283" s="78"/>
      <c r="AI283" s="78"/>
      <c r="AJ283" s="325">
        <f t="shared" si="144"/>
        <v>770</v>
      </c>
      <c r="AK283" s="331"/>
      <c r="AL283" s="331"/>
      <c r="AM283" s="331"/>
      <c r="AN283" s="331"/>
      <c r="AO283" s="331"/>
      <c r="AP283" s="322">
        <f t="shared" si="139"/>
        <v>0.22222222222222221</v>
      </c>
      <c r="AQ283" s="322"/>
      <c r="AR283" s="322"/>
      <c r="AS283" s="78">
        <v>450</v>
      </c>
      <c r="AT283" s="78"/>
      <c r="AU283" s="78"/>
      <c r="AV283" s="326">
        <f t="shared" si="140"/>
        <v>550</v>
      </c>
      <c r="AW283" s="326"/>
      <c r="AX283" s="326"/>
      <c r="AY283" s="327">
        <f t="shared" si="141"/>
        <v>0.22222222222222221</v>
      </c>
      <c r="AZ283" s="327"/>
      <c r="BA283" s="327"/>
      <c r="BB283" s="157" t="s">
        <v>797</v>
      </c>
      <c r="BC283" s="197"/>
      <c r="BD283" s="174" t="e">
        <f>COUNTIFS('[1]Thành Phố - HĐCN (2)'!J272:$J$1571,'[1]Bảng tổng ODT'!I282,'[1]Thành Phố - HĐCN (2)'!I272:$I$1571,"Đất ở tại đô thị")</f>
        <v>#VALUE!</v>
      </c>
      <c r="BE283" s="93" t="e">
        <f>COUNTIFS('[1]Thành Phố - HĐCN (2)'!J270:J1838,H283,'[1]Thành Phố - HĐCN (2)'!I270:I1838,"Đất ở tại đô thị",'[1]Thành Phố - HĐCN (2)'!M270:M1838,"&gt;"&amp;O283*0.9*1000,'[1]Thành Phố - HĐCN (2)'!M270:M1838,"&lt;"&amp;O283*1.2*1000)</f>
        <v>#VALUE!</v>
      </c>
      <c r="BF283" s="174" t="e">
        <f t="shared" si="143"/>
        <v>#VALUE!</v>
      </c>
      <c r="BG283" s="328">
        <f t="shared" si="142"/>
        <v>1</v>
      </c>
      <c r="BH283" s="329"/>
      <c r="BI283" s="292"/>
      <c r="BJ283" s="292"/>
    </row>
    <row r="284" spans="1:62" ht="47.25">
      <c r="A284" s="623">
        <f>COUNT($O$12:O284)</f>
        <v>249</v>
      </c>
      <c r="B284" s="125"/>
      <c r="C284" s="125"/>
      <c r="D284" s="125"/>
      <c r="E284" s="275" t="s">
        <v>1155</v>
      </c>
      <c r="F284" s="140" t="s">
        <v>1156</v>
      </c>
      <c r="G284" s="275" t="s">
        <v>1157</v>
      </c>
      <c r="H284" s="280" t="str">
        <f t="shared" si="134"/>
        <v>Đường nhánh (Cạnh TT Y tế dự phòng thành phố) (từ Tiếp giáp Nguyễn Trãi đến Giáp đường nhánh (Từ Võ Nguyên Giáp đến Trần Can))</v>
      </c>
      <c r="I284" s="79">
        <v>1000</v>
      </c>
      <c r="J284" s="103"/>
      <c r="K284" s="103"/>
      <c r="L284" s="103"/>
      <c r="M284" s="103"/>
      <c r="N284" s="103"/>
      <c r="O284" s="321">
        <f t="shared" si="135"/>
        <v>1200</v>
      </c>
      <c r="P284" s="321"/>
      <c r="Q284" s="321"/>
      <c r="R284" s="321"/>
      <c r="S284" s="321"/>
      <c r="T284" s="321"/>
      <c r="U284" s="322">
        <f t="shared" si="136"/>
        <v>0.2</v>
      </c>
      <c r="V284" s="322"/>
      <c r="W284" s="322"/>
      <c r="X284" s="323">
        <v>1.1499999999999999</v>
      </c>
      <c r="Y284" s="323"/>
      <c r="Z284" s="323"/>
      <c r="AA284" s="323"/>
      <c r="AB284" s="323"/>
      <c r="AC284" s="323"/>
      <c r="AD284" s="324">
        <f t="shared" si="137"/>
        <v>1.1830049999999999</v>
      </c>
      <c r="AE284" s="323"/>
      <c r="AF284" s="323"/>
      <c r="AG284" s="78">
        <v>700</v>
      </c>
      <c r="AH284" s="78"/>
      <c r="AI284" s="78"/>
      <c r="AJ284" s="325">
        <f t="shared" si="144"/>
        <v>840</v>
      </c>
      <c r="AK284" s="331"/>
      <c r="AL284" s="331"/>
      <c r="AM284" s="331"/>
      <c r="AN284" s="331"/>
      <c r="AO284" s="331"/>
      <c r="AP284" s="322">
        <f t="shared" si="139"/>
        <v>0.2</v>
      </c>
      <c r="AQ284" s="322"/>
      <c r="AR284" s="322"/>
      <c r="AS284" s="78">
        <v>500</v>
      </c>
      <c r="AT284" s="78"/>
      <c r="AU284" s="78"/>
      <c r="AV284" s="326">
        <f t="shared" si="140"/>
        <v>600</v>
      </c>
      <c r="AW284" s="326"/>
      <c r="AX284" s="326"/>
      <c r="AY284" s="327">
        <f t="shared" si="141"/>
        <v>0.2</v>
      </c>
      <c r="AZ284" s="327"/>
      <c r="BA284" s="327"/>
      <c r="BB284" s="157" t="s">
        <v>797</v>
      </c>
      <c r="BC284" s="197"/>
      <c r="BD284" s="174" t="e">
        <f>COUNTIFS('[1]Thành Phố - HĐCN (2)'!J273:$J$1571,'[1]Bảng tổng ODT'!I283,'[1]Thành Phố - HĐCN (2)'!I273:$I$1571,"Đất ở tại đô thị")</f>
        <v>#VALUE!</v>
      </c>
      <c r="BE284" s="93" t="e">
        <f>COUNTIFS('[1]Thành Phố - HĐCN (2)'!J271:J1839,H284,'[1]Thành Phố - HĐCN (2)'!I271:I1839,"Đất ở tại đô thị",'[1]Thành Phố - HĐCN (2)'!M271:M1839,"&gt;"&amp;O284*0.9*1000,'[1]Thành Phố - HĐCN (2)'!M271:M1839,"&lt;"&amp;O284*1.2*1000)</f>
        <v>#VALUE!</v>
      </c>
      <c r="BF284" s="174" t="e">
        <f t="shared" si="143"/>
        <v>#VALUE!</v>
      </c>
      <c r="BG284" s="328">
        <f t="shared" si="142"/>
        <v>1</v>
      </c>
      <c r="BH284" s="329"/>
      <c r="BI284" s="292"/>
      <c r="BJ284" s="292"/>
    </row>
    <row r="285" spans="1:62" ht="78.75">
      <c r="A285" s="623">
        <f>COUNT($O$12:O285)</f>
        <v>250</v>
      </c>
      <c r="B285" s="125"/>
      <c r="C285" s="125"/>
      <c r="D285" s="125"/>
      <c r="E285" s="275" t="s">
        <v>1158</v>
      </c>
      <c r="F285" s="275"/>
      <c r="G285" s="275"/>
      <c r="H285" s="280" t="str">
        <f t="shared" si="134"/>
        <v>Đường nhánh chạy qua bản Séo Lản Than, Nậm Loỏng 1, Nậm Loỏng 2 thuộc phường Quyết Thắng (từ  đến )</v>
      </c>
      <c r="I285" s="78">
        <v>600</v>
      </c>
      <c r="J285" s="78">
        <v>320</v>
      </c>
      <c r="K285" s="78">
        <v>260</v>
      </c>
      <c r="L285" s="78"/>
      <c r="M285" s="78"/>
      <c r="N285" s="78"/>
      <c r="O285" s="321">
        <f t="shared" ref="O285:Q286" si="145">ROUND(I285*AD285,-1)</f>
        <v>710</v>
      </c>
      <c r="P285" s="321">
        <f t="shared" si="145"/>
        <v>350</v>
      </c>
      <c r="Q285" s="321">
        <f t="shared" si="145"/>
        <v>280</v>
      </c>
      <c r="R285" s="321"/>
      <c r="S285" s="321"/>
      <c r="T285" s="321"/>
      <c r="U285" s="322">
        <f t="shared" si="136"/>
        <v>0.18333333333333332</v>
      </c>
      <c r="V285" s="322">
        <f>(P285-J285)/J285</f>
        <v>9.375E-2</v>
      </c>
      <c r="W285" s="322">
        <f>(Q285-K285)/K285</f>
        <v>7.6923076923076927E-2</v>
      </c>
      <c r="X285" s="323">
        <v>1.1499999999999999</v>
      </c>
      <c r="Y285" s="323">
        <v>1.05</v>
      </c>
      <c r="Z285" s="323">
        <v>1.05</v>
      </c>
      <c r="AA285" s="323"/>
      <c r="AB285" s="323"/>
      <c r="AC285" s="323"/>
      <c r="AD285" s="324">
        <f t="shared" si="137"/>
        <v>1.1830049999999999</v>
      </c>
      <c r="AE285" s="323">
        <f>Y285*(1+2.87%)</f>
        <v>1.0801350000000001</v>
      </c>
      <c r="AF285" s="323">
        <f>Z285*(1+2.87%)</f>
        <v>1.0801350000000001</v>
      </c>
      <c r="AG285" s="78">
        <v>420</v>
      </c>
      <c r="AH285" s="78">
        <v>220</v>
      </c>
      <c r="AI285" s="78">
        <v>180</v>
      </c>
      <c r="AJ285" s="325">
        <f t="shared" si="144"/>
        <v>500</v>
      </c>
      <c r="AK285" s="321">
        <f>ROUND(AH285/J285*P285,-1)</f>
        <v>240</v>
      </c>
      <c r="AL285" s="325">
        <f>ROUND(AI285/K285*Q285,-1)</f>
        <v>190</v>
      </c>
      <c r="AM285" s="325"/>
      <c r="AN285" s="325"/>
      <c r="AO285" s="325"/>
      <c r="AP285" s="322">
        <f t="shared" si="139"/>
        <v>0.19047619047619047</v>
      </c>
      <c r="AQ285" s="322">
        <f>(AK285-AH285)/AH285</f>
        <v>9.0909090909090912E-2</v>
      </c>
      <c r="AR285" s="322">
        <f>(AL285-AI285)/AI285</f>
        <v>5.5555555555555552E-2</v>
      </c>
      <c r="AS285" s="78">
        <v>300</v>
      </c>
      <c r="AT285" s="78">
        <v>160</v>
      </c>
      <c r="AU285" s="78">
        <v>130</v>
      </c>
      <c r="AV285" s="326">
        <f t="shared" si="140"/>
        <v>360</v>
      </c>
      <c r="AW285" s="326">
        <f>ROUND(AT285/J285*P285,-1)</f>
        <v>180</v>
      </c>
      <c r="AX285" s="326">
        <f>ROUND(AU285/K285*Q285,-1)</f>
        <v>140</v>
      </c>
      <c r="AY285" s="327">
        <f t="shared" si="141"/>
        <v>0.2</v>
      </c>
      <c r="AZ285" s="327">
        <f>(AW285-AT285)/AT285</f>
        <v>0.125</v>
      </c>
      <c r="BA285" s="327">
        <f>(AX285-AU285)/AU285</f>
        <v>7.6923076923076927E-2</v>
      </c>
      <c r="BB285" s="157" t="s">
        <v>797</v>
      </c>
      <c r="BC285" s="197"/>
      <c r="BD285" s="174" t="e">
        <f>COUNTIFS('[1]Thành Phố - HĐCN (2)'!J274:$J$1571,'[1]Bảng tổng ODT'!I284,'[1]Thành Phố - HĐCN (2)'!I274:$I$1571,"Đất ở tại đô thị")</f>
        <v>#VALUE!</v>
      </c>
      <c r="BE285" s="93" t="e">
        <f>COUNTIFS('[1]Thành Phố - HĐCN (2)'!J272:J1840,H285,'[1]Thành Phố - HĐCN (2)'!I272:I1840,"Đất ở tại đô thị",'[1]Thành Phố - HĐCN (2)'!M272:M1840,"&gt;"&amp;O285*0.9*1000,'[1]Thành Phố - HĐCN (2)'!M272:M1840,"&lt;"&amp;O285*1.2*1000)</f>
        <v>#VALUE!</v>
      </c>
      <c r="BF285" s="174" t="e">
        <f t="shared" si="143"/>
        <v>#VALUE!</v>
      </c>
      <c r="BG285" s="328">
        <f t="shared" si="142"/>
        <v>3</v>
      </c>
      <c r="BH285" s="329"/>
      <c r="BI285" s="292"/>
      <c r="BJ285" s="292"/>
    </row>
    <row r="286" spans="1:62" ht="63">
      <c r="A286" s="623">
        <f>COUNT($O$12:O286)</f>
        <v>251</v>
      </c>
      <c r="B286" s="125"/>
      <c r="C286" s="125"/>
      <c r="D286" s="125"/>
      <c r="E286" s="275" t="s">
        <v>1159</v>
      </c>
      <c r="F286" s="140" t="s">
        <v>1160</v>
      </c>
      <c r="G286" s="275" t="s">
        <v>1161</v>
      </c>
      <c r="H286" s="280" t="str">
        <f t="shared" si="134"/>
        <v>Đường nhánh bê tông (Bám mương nước phường Quyết Thắng) (từ Từ đường 10-10 đến Tiếp giáp đường chạy qua bản Séo Lản Than thuộc phường Quyết Thắng)</v>
      </c>
      <c r="I286" s="78">
        <v>600</v>
      </c>
      <c r="J286" s="78">
        <v>320</v>
      </c>
      <c r="K286" s="78">
        <v>260</v>
      </c>
      <c r="L286" s="78"/>
      <c r="M286" s="78"/>
      <c r="N286" s="78"/>
      <c r="O286" s="321">
        <f t="shared" si="145"/>
        <v>710</v>
      </c>
      <c r="P286" s="321">
        <f t="shared" si="145"/>
        <v>350</v>
      </c>
      <c r="Q286" s="321">
        <f t="shared" si="145"/>
        <v>280</v>
      </c>
      <c r="R286" s="321"/>
      <c r="S286" s="321"/>
      <c r="T286" s="321"/>
      <c r="U286" s="322">
        <f t="shared" si="136"/>
        <v>0.18333333333333332</v>
      </c>
      <c r="V286" s="322">
        <f>(P286-J286)/J286</f>
        <v>9.375E-2</v>
      </c>
      <c r="W286" s="322">
        <f>(Q286-K286)/K286</f>
        <v>7.6923076923076927E-2</v>
      </c>
      <c r="X286" s="323">
        <v>1.1499999999999999</v>
      </c>
      <c r="Y286" s="323">
        <v>1.05</v>
      </c>
      <c r="Z286" s="323">
        <v>1.05</v>
      </c>
      <c r="AA286" s="323"/>
      <c r="AB286" s="323"/>
      <c r="AC286" s="323"/>
      <c r="AD286" s="324">
        <f t="shared" si="137"/>
        <v>1.1830049999999999</v>
      </c>
      <c r="AE286" s="323">
        <f>Y286*(1+2.87%)</f>
        <v>1.0801350000000001</v>
      </c>
      <c r="AF286" s="323">
        <f>Z286*(1+2.87%)</f>
        <v>1.0801350000000001</v>
      </c>
      <c r="AG286" s="78">
        <v>420</v>
      </c>
      <c r="AH286" s="78">
        <v>220</v>
      </c>
      <c r="AI286" s="78">
        <v>180</v>
      </c>
      <c r="AJ286" s="325">
        <f t="shared" si="144"/>
        <v>500</v>
      </c>
      <c r="AK286" s="321">
        <f>ROUND(AH286/J286*P286,-1)</f>
        <v>240</v>
      </c>
      <c r="AL286" s="325">
        <f>ROUND(AI286/K286*Q286,-1)</f>
        <v>190</v>
      </c>
      <c r="AM286" s="325"/>
      <c r="AN286" s="325"/>
      <c r="AO286" s="325"/>
      <c r="AP286" s="322">
        <f t="shared" si="139"/>
        <v>0.19047619047619047</v>
      </c>
      <c r="AQ286" s="322">
        <f>(AK286-AH286)/AH286</f>
        <v>9.0909090909090912E-2</v>
      </c>
      <c r="AR286" s="322">
        <f>(AL286-AI286)/AI286</f>
        <v>5.5555555555555552E-2</v>
      </c>
      <c r="AS286" s="78">
        <v>300</v>
      </c>
      <c r="AT286" s="78">
        <v>160</v>
      </c>
      <c r="AU286" s="78">
        <v>130</v>
      </c>
      <c r="AV286" s="326">
        <f t="shared" si="140"/>
        <v>360</v>
      </c>
      <c r="AW286" s="326">
        <f>ROUND(AT286/J286*P286,-1)</f>
        <v>180</v>
      </c>
      <c r="AX286" s="326">
        <f>ROUND(AU286/K286*Q286,-1)</f>
        <v>140</v>
      </c>
      <c r="AY286" s="327">
        <f t="shared" si="141"/>
        <v>0.2</v>
      </c>
      <c r="AZ286" s="327">
        <f>(AW286-AT286)/AT286</f>
        <v>0.125</v>
      </c>
      <c r="BA286" s="327">
        <f>(AX286-AU286)/AU286</f>
        <v>7.6923076923076927E-2</v>
      </c>
      <c r="BB286" s="157" t="s">
        <v>797</v>
      </c>
      <c r="BC286" s="197"/>
      <c r="BD286" s="174" t="e">
        <f>COUNTIFS('[1]Thành Phố - HĐCN (2)'!J275:$J$1571,'[1]Bảng tổng ODT'!I285,'[1]Thành Phố - HĐCN (2)'!I275:$I$1571,"Đất ở tại đô thị")</f>
        <v>#VALUE!</v>
      </c>
      <c r="BE286" s="93" t="e">
        <f>COUNTIFS('[1]Thành Phố - HĐCN (2)'!J273:J1841,H286,'[1]Thành Phố - HĐCN (2)'!I273:I1841,"Đất ở tại đô thị",'[1]Thành Phố - HĐCN (2)'!M273:M1841,"&gt;"&amp;O286*0.9*1000,'[1]Thành Phố - HĐCN (2)'!M273:M1841,"&lt;"&amp;O286*1.2*1000)</f>
        <v>#VALUE!</v>
      </c>
      <c r="BF286" s="174" t="e">
        <f t="shared" si="143"/>
        <v>#VALUE!</v>
      </c>
      <c r="BG286" s="328">
        <f t="shared" si="142"/>
        <v>3</v>
      </c>
      <c r="BH286" s="329"/>
      <c r="BI286" s="292"/>
      <c r="BJ286" s="292"/>
    </row>
    <row r="287" spans="1:62" ht="31.5">
      <c r="A287" s="623">
        <f>COUNT($O$12:O287)</f>
        <v>252</v>
      </c>
      <c r="B287" s="125"/>
      <c r="C287" s="125"/>
      <c r="D287" s="125"/>
      <c r="E287" s="275" t="s">
        <v>1162</v>
      </c>
      <c r="F287" s="140" t="s">
        <v>545</v>
      </c>
      <c r="G287" s="275" t="s">
        <v>1163</v>
      </c>
      <c r="H287" s="280" t="str">
        <f t="shared" si="134"/>
        <v>Đường N12 (11,5m khu dân cư số 7) (từ Tiếp giáp đường Võ Nguyên Giáp đến Tiếp giáp đường N14)</v>
      </c>
      <c r="I287" s="78">
        <v>900</v>
      </c>
      <c r="J287" s="103"/>
      <c r="K287" s="103"/>
      <c r="L287" s="103"/>
      <c r="M287" s="103"/>
      <c r="N287" s="103"/>
      <c r="O287" s="321">
        <f>ROUND(I287*AD287,-2)</f>
        <v>1100</v>
      </c>
      <c r="P287" s="321"/>
      <c r="Q287" s="321"/>
      <c r="R287" s="321"/>
      <c r="S287" s="321"/>
      <c r="T287" s="321"/>
      <c r="U287" s="322">
        <f t="shared" si="136"/>
        <v>0.22222222222222221</v>
      </c>
      <c r="V287" s="322"/>
      <c r="W287" s="322"/>
      <c r="X287" s="323">
        <v>1.1499999999999999</v>
      </c>
      <c r="Y287" s="323"/>
      <c r="Z287" s="323"/>
      <c r="AA287" s="323"/>
      <c r="AB287" s="323"/>
      <c r="AC287" s="323"/>
      <c r="AD287" s="324">
        <f t="shared" si="137"/>
        <v>1.1830049999999999</v>
      </c>
      <c r="AE287" s="323"/>
      <c r="AF287" s="323"/>
      <c r="AG287" s="78">
        <v>630</v>
      </c>
      <c r="AH287" s="78"/>
      <c r="AI287" s="78"/>
      <c r="AJ287" s="325">
        <f t="shared" si="144"/>
        <v>770</v>
      </c>
      <c r="AK287" s="331"/>
      <c r="AL287" s="331"/>
      <c r="AM287" s="331"/>
      <c r="AN287" s="331"/>
      <c r="AO287" s="331"/>
      <c r="AP287" s="322">
        <f t="shared" si="139"/>
        <v>0.22222222222222221</v>
      </c>
      <c r="AQ287" s="322"/>
      <c r="AR287" s="322"/>
      <c r="AS287" s="78">
        <v>450</v>
      </c>
      <c r="AT287" s="78"/>
      <c r="AU287" s="78"/>
      <c r="AV287" s="326">
        <f t="shared" si="140"/>
        <v>550</v>
      </c>
      <c r="AW287" s="326"/>
      <c r="AX287" s="326"/>
      <c r="AY287" s="327">
        <f t="shared" si="141"/>
        <v>0.22222222222222221</v>
      </c>
      <c r="AZ287" s="327"/>
      <c r="BA287" s="327"/>
      <c r="BB287" s="157" t="s">
        <v>797</v>
      </c>
      <c r="BC287" s="197"/>
      <c r="BD287" s="174" t="e">
        <f>COUNTIFS('[1]Thành Phố - HĐCN (2)'!J276:$J$1571,'[1]Bảng tổng ODT'!I286,'[1]Thành Phố - HĐCN (2)'!I276:$I$1571,"Đất ở tại đô thị")</f>
        <v>#VALUE!</v>
      </c>
      <c r="BE287" s="93" t="e">
        <f>COUNTIFS('[1]Thành Phố - HĐCN (2)'!J274:J1842,H287,'[1]Thành Phố - HĐCN (2)'!I274:I1842,"Đất ở tại đô thị",'[1]Thành Phố - HĐCN (2)'!M274:M1842,"&gt;"&amp;O287*0.9*1000,'[1]Thành Phố - HĐCN (2)'!M274:M1842,"&lt;"&amp;O287*1.2*1000)</f>
        <v>#VALUE!</v>
      </c>
      <c r="BF287" s="174" t="e">
        <f t="shared" si="143"/>
        <v>#VALUE!</v>
      </c>
      <c r="BG287" s="328">
        <f t="shared" si="142"/>
        <v>1</v>
      </c>
      <c r="BH287" s="329"/>
      <c r="BI287" s="292"/>
      <c r="BJ287" s="292"/>
    </row>
    <row r="288" spans="1:62" ht="31.5">
      <c r="A288" s="623">
        <f>COUNT($O$12:O288)</f>
        <v>253</v>
      </c>
      <c r="B288" s="125"/>
      <c r="C288" s="125"/>
      <c r="D288" s="125"/>
      <c r="E288" s="275" t="s">
        <v>1164</v>
      </c>
      <c r="F288" s="140" t="s">
        <v>551</v>
      </c>
      <c r="G288" s="275" t="s">
        <v>55</v>
      </c>
      <c r="H288" s="280" t="str">
        <f t="shared" si="134"/>
        <v>Đường N14 (11,5m khu dân cư số 7) (từ Tiếp giáp đường Tôn Đức Thắng đến Cuối đường)</v>
      </c>
      <c r="I288" s="78">
        <v>900</v>
      </c>
      <c r="J288" s="103"/>
      <c r="K288" s="103"/>
      <c r="L288" s="103"/>
      <c r="M288" s="103"/>
      <c r="N288" s="103"/>
      <c r="O288" s="321">
        <f>ROUND(I288*AD288,-2)</f>
        <v>1100</v>
      </c>
      <c r="P288" s="321"/>
      <c r="Q288" s="321"/>
      <c r="R288" s="321"/>
      <c r="S288" s="321"/>
      <c r="T288" s="321"/>
      <c r="U288" s="322">
        <f t="shared" si="136"/>
        <v>0.22222222222222221</v>
      </c>
      <c r="V288" s="322"/>
      <c r="W288" s="322"/>
      <c r="X288" s="323">
        <v>1.1499999999999999</v>
      </c>
      <c r="Y288" s="323"/>
      <c r="Z288" s="323"/>
      <c r="AA288" s="323"/>
      <c r="AB288" s="323"/>
      <c r="AC288" s="323"/>
      <c r="AD288" s="324">
        <f t="shared" si="137"/>
        <v>1.1830049999999999</v>
      </c>
      <c r="AE288" s="323"/>
      <c r="AF288" s="323"/>
      <c r="AG288" s="78">
        <v>630</v>
      </c>
      <c r="AH288" s="78"/>
      <c r="AI288" s="78"/>
      <c r="AJ288" s="325">
        <f t="shared" si="144"/>
        <v>770</v>
      </c>
      <c r="AK288" s="331"/>
      <c r="AL288" s="331"/>
      <c r="AM288" s="331"/>
      <c r="AN288" s="331"/>
      <c r="AO288" s="331"/>
      <c r="AP288" s="322">
        <f t="shared" si="139"/>
        <v>0.22222222222222221</v>
      </c>
      <c r="AQ288" s="322"/>
      <c r="AR288" s="322"/>
      <c r="AS288" s="78">
        <v>450</v>
      </c>
      <c r="AT288" s="78"/>
      <c r="AU288" s="78"/>
      <c r="AV288" s="326">
        <f t="shared" si="140"/>
        <v>550</v>
      </c>
      <c r="AW288" s="326"/>
      <c r="AX288" s="326"/>
      <c r="AY288" s="327">
        <f t="shared" si="141"/>
        <v>0.22222222222222221</v>
      </c>
      <c r="AZ288" s="327"/>
      <c r="BA288" s="327"/>
      <c r="BB288" s="157" t="s">
        <v>797</v>
      </c>
      <c r="BC288" s="197"/>
      <c r="BD288" s="174" t="e">
        <f>COUNTIFS('[1]Thành Phố - HĐCN (2)'!J277:$J$1571,'[1]Bảng tổng ODT'!I287,'[1]Thành Phố - HĐCN (2)'!I277:$I$1571,"Đất ở tại đô thị")</f>
        <v>#VALUE!</v>
      </c>
      <c r="BE288" s="93" t="e">
        <f>COUNTIFS('[1]Thành Phố - HĐCN (2)'!J275:J1843,H288,'[1]Thành Phố - HĐCN (2)'!I275:I1843,"Đất ở tại đô thị",'[1]Thành Phố - HĐCN (2)'!M275:M1843,"&gt;"&amp;O288*0.9*1000,'[1]Thành Phố - HĐCN (2)'!M275:M1843,"&lt;"&amp;O288*1.2*1000)</f>
        <v>#VALUE!</v>
      </c>
      <c r="BF288" s="174" t="e">
        <f t="shared" si="143"/>
        <v>#VALUE!</v>
      </c>
      <c r="BG288" s="328">
        <f t="shared" si="142"/>
        <v>1</v>
      </c>
      <c r="BH288" s="329"/>
      <c r="BI288" s="292"/>
      <c r="BJ288" s="292"/>
    </row>
    <row r="289" spans="1:62" ht="31.5">
      <c r="A289" s="623">
        <f>COUNT($O$12:O289)</f>
        <v>254</v>
      </c>
      <c r="B289" s="125"/>
      <c r="C289" s="125"/>
      <c r="D289" s="125"/>
      <c r="E289" s="275" t="s">
        <v>1165</v>
      </c>
      <c r="F289" s="140" t="s">
        <v>1166</v>
      </c>
      <c r="G289" s="275" t="s">
        <v>55</v>
      </c>
      <c r="H289" s="280" t="str">
        <f t="shared" si="134"/>
        <v>Đường N13 (11,5m khu dân cư số 7) (từ Tiếp giáp đường N12 đến Cuối đường)</v>
      </c>
      <c r="I289" s="78">
        <v>900</v>
      </c>
      <c r="J289" s="103"/>
      <c r="K289" s="103"/>
      <c r="L289" s="103"/>
      <c r="M289" s="103"/>
      <c r="N289" s="103"/>
      <c r="O289" s="321">
        <f>ROUND(I289*AD289,-2)</f>
        <v>1100</v>
      </c>
      <c r="P289" s="321"/>
      <c r="Q289" s="321"/>
      <c r="R289" s="321"/>
      <c r="S289" s="321"/>
      <c r="T289" s="321"/>
      <c r="U289" s="322">
        <f t="shared" si="136"/>
        <v>0.22222222222222221</v>
      </c>
      <c r="V289" s="322"/>
      <c r="W289" s="322"/>
      <c r="X289" s="323">
        <v>1.1499999999999999</v>
      </c>
      <c r="Y289" s="323"/>
      <c r="Z289" s="323"/>
      <c r="AA289" s="323"/>
      <c r="AB289" s="323"/>
      <c r="AC289" s="323"/>
      <c r="AD289" s="324">
        <f t="shared" si="137"/>
        <v>1.1830049999999999</v>
      </c>
      <c r="AE289" s="323"/>
      <c r="AF289" s="323"/>
      <c r="AG289" s="78">
        <v>630</v>
      </c>
      <c r="AH289" s="78"/>
      <c r="AI289" s="78"/>
      <c r="AJ289" s="325">
        <f t="shared" si="144"/>
        <v>770</v>
      </c>
      <c r="AK289" s="331"/>
      <c r="AL289" s="331"/>
      <c r="AM289" s="331"/>
      <c r="AN289" s="331"/>
      <c r="AO289" s="331"/>
      <c r="AP289" s="322">
        <f t="shared" si="139"/>
        <v>0.22222222222222221</v>
      </c>
      <c r="AQ289" s="322"/>
      <c r="AR289" s="322"/>
      <c r="AS289" s="78">
        <v>450</v>
      </c>
      <c r="AT289" s="78"/>
      <c r="AU289" s="78"/>
      <c r="AV289" s="326">
        <f t="shared" si="140"/>
        <v>550</v>
      </c>
      <c r="AW289" s="326"/>
      <c r="AX289" s="326"/>
      <c r="AY289" s="327">
        <f t="shared" si="141"/>
        <v>0.22222222222222221</v>
      </c>
      <c r="AZ289" s="327"/>
      <c r="BA289" s="327"/>
      <c r="BB289" s="157" t="s">
        <v>797</v>
      </c>
      <c r="BC289" s="197"/>
      <c r="BD289" s="174" t="e">
        <f>COUNTIFS('[1]Thành Phố - HĐCN (2)'!J278:$J$1571,'[1]Bảng tổng ODT'!I288,'[1]Thành Phố - HĐCN (2)'!I278:$I$1571,"Đất ở tại đô thị")</f>
        <v>#VALUE!</v>
      </c>
      <c r="BE289" s="93" t="e">
        <f>COUNTIFS('[1]Thành Phố - HĐCN (2)'!J276:J1844,H289,'[1]Thành Phố - HĐCN (2)'!I276:I1844,"Đất ở tại đô thị",'[1]Thành Phố - HĐCN (2)'!M276:M1844,"&gt;"&amp;O289*0.9*1000,'[1]Thành Phố - HĐCN (2)'!M276:M1844,"&lt;"&amp;O289*1.2*1000)</f>
        <v>#VALUE!</v>
      </c>
      <c r="BF289" s="174" t="e">
        <f t="shared" si="143"/>
        <v>#VALUE!</v>
      </c>
      <c r="BG289" s="328">
        <f t="shared" si="142"/>
        <v>1</v>
      </c>
      <c r="BH289" s="329"/>
      <c r="BI289" s="292"/>
      <c r="BJ289" s="292"/>
    </row>
    <row r="290" spans="1:62" ht="78.75">
      <c r="A290" s="623">
        <f>COUNT($O$12:O290)</f>
        <v>255</v>
      </c>
      <c r="B290" s="140" t="s">
        <v>1167</v>
      </c>
      <c r="C290" s="140" t="s">
        <v>1168</v>
      </c>
      <c r="D290" s="140" t="s">
        <v>1169</v>
      </c>
      <c r="E290" s="275" t="s">
        <v>1170</v>
      </c>
      <c r="F290" s="140" t="s">
        <v>545</v>
      </c>
      <c r="G290" s="275" t="s">
        <v>1171</v>
      </c>
      <c r="H290" s="330" t="str">
        <f t="shared" si="134"/>
        <v xml:space="preserve">	
Phố Nguyễn Công Hoan (từ Tiếp giáp đường Võ Nguyên Giáp đến Tiếp giáp đường quy hoạch TN2)</v>
      </c>
      <c r="I290" s="78">
        <v>900</v>
      </c>
      <c r="J290" s="103"/>
      <c r="K290" s="103"/>
      <c r="L290" s="103"/>
      <c r="M290" s="103"/>
      <c r="N290" s="103"/>
      <c r="O290" s="321">
        <f>ROUND(I290*AD290,-2)</f>
        <v>1100</v>
      </c>
      <c r="P290" s="321"/>
      <c r="Q290" s="321"/>
      <c r="R290" s="321"/>
      <c r="S290" s="321"/>
      <c r="T290" s="321"/>
      <c r="U290" s="322">
        <f t="shared" si="136"/>
        <v>0.22222222222222221</v>
      </c>
      <c r="V290" s="322"/>
      <c r="W290" s="322"/>
      <c r="X290" s="323">
        <v>1.1499999999999999</v>
      </c>
      <c r="Y290" s="323"/>
      <c r="Z290" s="323"/>
      <c r="AA290" s="323"/>
      <c r="AB290" s="323"/>
      <c r="AC290" s="323"/>
      <c r="AD290" s="324">
        <f t="shared" si="137"/>
        <v>1.1830049999999999</v>
      </c>
      <c r="AE290" s="323"/>
      <c r="AF290" s="323"/>
      <c r="AG290" s="78">
        <v>630</v>
      </c>
      <c r="AH290" s="78"/>
      <c r="AI290" s="78"/>
      <c r="AJ290" s="325">
        <f t="shared" si="144"/>
        <v>770</v>
      </c>
      <c r="AK290" s="331"/>
      <c r="AL290" s="331"/>
      <c r="AM290" s="331"/>
      <c r="AN290" s="331"/>
      <c r="AO290" s="331"/>
      <c r="AP290" s="322">
        <f t="shared" si="139"/>
        <v>0.22222222222222221</v>
      </c>
      <c r="AQ290" s="322"/>
      <c r="AR290" s="322"/>
      <c r="AS290" s="78">
        <v>450</v>
      </c>
      <c r="AT290" s="78"/>
      <c r="AU290" s="78"/>
      <c r="AV290" s="326">
        <f t="shared" si="140"/>
        <v>550</v>
      </c>
      <c r="AW290" s="326"/>
      <c r="AX290" s="326"/>
      <c r="AY290" s="327">
        <f t="shared" si="141"/>
        <v>0.22222222222222221</v>
      </c>
      <c r="AZ290" s="327"/>
      <c r="BA290" s="327"/>
      <c r="BB290" s="157" t="s">
        <v>797</v>
      </c>
      <c r="BC290" s="197"/>
      <c r="BD290" s="174" t="e">
        <f>COUNTIFS('[1]Thành Phố - HĐCN (2)'!J279:$J$1571,'[1]Bảng tổng ODT'!I289,'[1]Thành Phố - HĐCN (2)'!I279:$I$1571,"Đất ở tại đô thị")</f>
        <v>#VALUE!</v>
      </c>
      <c r="BE290" s="93" t="e">
        <f>COUNTIFS('[1]Thành Phố - HĐCN (2)'!J277:J1845,H290,'[1]Thành Phố - HĐCN (2)'!I277:I1845,"Đất ở tại đô thị",'[1]Thành Phố - HĐCN (2)'!M277:M1845,"&gt;"&amp;O290*0.9*1000,'[1]Thành Phố - HĐCN (2)'!M277:M1845,"&lt;"&amp;O290*1.2*1000)</f>
        <v>#VALUE!</v>
      </c>
      <c r="BF290" s="174" t="e">
        <f t="shared" si="143"/>
        <v>#VALUE!</v>
      </c>
      <c r="BG290" s="328">
        <f t="shared" si="142"/>
        <v>1</v>
      </c>
      <c r="BH290" s="329"/>
      <c r="BI290" s="292"/>
      <c r="BJ290" s="292"/>
    </row>
    <row r="291" spans="1:62" ht="27.75" customHeight="1">
      <c r="A291" s="623">
        <f>COUNT($O$12:O291)</f>
        <v>256</v>
      </c>
      <c r="B291" s="332"/>
      <c r="C291" s="140"/>
      <c r="D291" s="140"/>
      <c r="E291" s="277" t="s">
        <v>1143</v>
      </c>
      <c r="F291" s="350" t="s">
        <v>503</v>
      </c>
      <c r="G291" s="277" t="s">
        <v>1142</v>
      </c>
      <c r="H291" s="280" t="str">
        <f t="shared" si="134"/>
        <v>Đường Nguyễn Du (từ Tiếp giáp phố Nguyễn Công Hoan đến Tiếp giáp đường 10 - 10)</v>
      </c>
      <c r="I291" s="78">
        <v>900</v>
      </c>
      <c r="J291" s="103"/>
      <c r="K291" s="103"/>
      <c r="L291" s="103"/>
      <c r="M291" s="103"/>
      <c r="N291" s="103"/>
      <c r="O291" s="321">
        <f>ROUND(I291*AD291,-2)</f>
        <v>1100</v>
      </c>
      <c r="P291" s="321"/>
      <c r="Q291" s="321"/>
      <c r="R291" s="321"/>
      <c r="S291" s="321"/>
      <c r="T291" s="321"/>
      <c r="U291" s="322">
        <f t="shared" si="136"/>
        <v>0.22222222222222221</v>
      </c>
      <c r="V291" s="322"/>
      <c r="W291" s="322"/>
      <c r="X291" s="323">
        <v>1.1499999999999999</v>
      </c>
      <c r="Y291" s="323"/>
      <c r="Z291" s="323"/>
      <c r="AA291" s="323"/>
      <c r="AB291" s="323"/>
      <c r="AC291" s="323"/>
      <c r="AD291" s="324">
        <f t="shared" si="137"/>
        <v>1.1830049999999999</v>
      </c>
      <c r="AE291" s="323"/>
      <c r="AF291" s="323"/>
      <c r="AG291" s="78">
        <v>630</v>
      </c>
      <c r="AH291" s="78"/>
      <c r="AI291" s="78"/>
      <c r="AJ291" s="325">
        <f t="shared" si="144"/>
        <v>770</v>
      </c>
      <c r="AK291" s="331"/>
      <c r="AL291" s="331"/>
      <c r="AM291" s="331"/>
      <c r="AN291" s="331"/>
      <c r="AO291" s="331"/>
      <c r="AP291" s="322">
        <f t="shared" si="139"/>
        <v>0.22222222222222221</v>
      </c>
      <c r="AQ291" s="322"/>
      <c r="AR291" s="322"/>
      <c r="AS291" s="78">
        <v>450</v>
      </c>
      <c r="AT291" s="78"/>
      <c r="AU291" s="78"/>
      <c r="AV291" s="326">
        <f t="shared" si="140"/>
        <v>550</v>
      </c>
      <c r="AW291" s="326"/>
      <c r="AX291" s="326"/>
      <c r="AY291" s="327">
        <f t="shared" si="141"/>
        <v>0.22222222222222221</v>
      </c>
      <c r="AZ291" s="327"/>
      <c r="BA291" s="327"/>
      <c r="BB291" s="157" t="s">
        <v>797</v>
      </c>
      <c r="BC291" s="197"/>
      <c r="BD291" s="174" t="e">
        <f>COUNTIFS('[1]Thành Phố - HĐCN (2)'!J281:$J$1571,'[1]Bảng tổng ODT'!I290,'[1]Thành Phố - HĐCN (2)'!I281:$I$1571,"Đất ở tại đô thị")</f>
        <v>#VALUE!</v>
      </c>
      <c r="BE291" s="93" t="e">
        <f>COUNTIFS('[1]Thành Phố - HĐCN (2)'!J279:J1847,H291,'[1]Thành Phố - HĐCN (2)'!I279:I1847,"Đất ở tại đô thị",'[1]Thành Phố - HĐCN (2)'!M279:M1847,"&gt;"&amp;O291*0.9*1000,'[1]Thành Phố - HĐCN (2)'!M279:M1847,"&lt;"&amp;O291*1.2*1000)</f>
        <v>#VALUE!</v>
      </c>
      <c r="BF291" s="174" t="e">
        <f t="shared" si="143"/>
        <v>#VALUE!</v>
      </c>
      <c r="BG291" s="328">
        <f t="shared" si="142"/>
        <v>1</v>
      </c>
      <c r="BH291" s="329"/>
      <c r="BI291" s="292"/>
      <c r="BJ291" s="292"/>
    </row>
    <row r="292" spans="1:62" ht="31.5">
      <c r="A292" s="623">
        <f>COUNT($O$12:O292)</f>
        <v>257</v>
      </c>
      <c r="B292" s="125"/>
      <c r="C292" s="125"/>
      <c r="D292" s="125"/>
      <c r="E292" s="275" t="s">
        <v>1172</v>
      </c>
      <c r="F292" s="140" t="s">
        <v>545</v>
      </c>
      <c r="G292" s="275" t="s">
        <v>551</v>
      </c>
      <c r="H292" s="280" t="str">
        <f t="shared" si="134"/>
        <v>Đường nhánh (tổ 7, phường Quyết Tiến) (từ Tiếp giáp đường Võ Nguyên Giáp đến Tiếp giáp đường Tôn Đức Thắng)</v>
      </c>
      <c r="I292" s="78">
        <v>750</v>
      </c>
      <c r="J292" s="78">
        <v>350</v>
      </c>
      <c r="K292" s="78">
        <v>200</v>
      </c>
      <c r="L292" s="78"/>
      <c r="M292" s="78"/>
      <c r="N292" s="78"/>
      <c r="O292" s="321">
        <f t="shared" ref="O292:Q294" si="146">ROUND(I292*AD292,-1)</f>
        <v>890</v>
      </c>
      <c r="P292" s="321">
        <f t="shared" si="146"/>
        <v>380</v>
      </c>
      <c r="Q292" s="321">
        <f t="shared" si="146"/>
        <v>220</v>
      </c>
      <c r="R292" s="321"/>
      <c r="S292" s="321"/>
      <c r="T292" s="321"/>
      <c r="U292" s="322">
        <f t="shared" si="136"/>
        <v>0.18666666666666668</v>
      </c>
      <c r="V292" s="322">
        <f t="shared" si="136"/>
        <v>8.5714285714285715E-2</v>
      </c>
      <c r="W292" s="322">
        <f t="shared" si="136"/>
        <v>0.1</v>
      </c>
      <c r="X292" s="323">
        <v>1.1499999999999999</v>
      </c>
      <c r="Y292" s="323">
        <v>1.05</v>
      </c>
      <c r="Z292" s="323">
        <v>1.05</v>
      </c>
      <c r="AA292" s="323"/>
      <c r="AB292" s="323"/>
      <c r="AC292" s="323"/>
      <c r="AD292" s="324">
        <f t="shared" si="137"/>
        <v>1.1830049999999999</v>
      </c>
      <c r="AE292" s="323">
        <f t="shared" si="137"/>
        <v>1.0801350000000001</v>
      </c>
      <c r="AF292" s="323">
        <f t="shared" si="137"/>
        <v>1.0801350000000001</v>
      </c>
      <c r="AG292" s="78">
        <v>530</v>
      </c>
      <c r="AH292" s="78">
        <v>250</v>
      </c>
      <c r="AI292" s="78">
        <v>140</v>
      </c>
      <c r="AJ292" s="325">
        <f t="shared" si="144"/>
        <v>630</v>
      </c>
      <c r="AK292" s="321">
        <f t="shared" si="144"/>
        <v>270</v>
      </c>
      <c r="AL292" s="325">
        <f t="shared" si="144"/>
        <v>150</v>
      </c>
      <c r="AM292" s="325"/>
      <c r="AN292" s="325"/>
      <c r="AO292" s="325"/>
      <c r="AP292" s="322">
        <f t="shared" si="139"/>
        <v>0.18867924528301888</v>
      </c>
      <c r="AQ292" s="322">
        <f t="shared" si="139"/>
        <v>0.08</v>
      </c>
      <c r="AR292" s="322">
        <f t="shared" si="139"/>
        <v>7.1428571428571425E-2</v>
      </c>
      <c r="AS292" s="78">
        <v>380</v>
      </c>
      <c r="AT292" s="78">
        <v>180</v>
      </c>
      <c r="AU292" s="78">
        <v>100</v>
      </c>
      <c r="AV292" s="326">
        <f t="shared" si="140"/>
        <v>450</v>
      </c>
      <c r="AW292" s="326">
        <f t="shared" si="140"/>
        <v>200</v>
      </c>
      <c r="AX292" s="326">
        <f t="shared" si="140"/>
        <v>110</v>
      </c>
      <c r="AY292" s="327">
        <f t="shared" si="141"/>
        <v>0.18421052631578946</v>
      </c>
      <c r="AZ292" s="327">
        <f t="shared" si="141"/>
        <v>0.1111111111111111</v>
      </c>
      <c r="BA292" s="327">
        <f t="shared" si="141"/>
        <v>0.1</v>
      </c>
      <c r="BB292" s="157" t="s">
        <v>797</v>
      </c>
      <c r="BC292" s="197"/>
      <c r="BD292" s="174" t="e">
        <f>COUNTIFS('[1]Thành Phố - HĐCN (2)'!J282:$J$1571,'[1]Bảng tổng ODT'!I291,'[1]Thành Phố - HĐCN (2)'!I282:$I$1571,"Đất ở tại đô thị")</f>
        <v>#VALUE!</v>
      </c>
      <c r="BE292" s="93" t="e">
        <f>COUNTIFS('[1]Thành Phố - HĐCN (2)'!J280:J1848,H292,'[1]Thành Phố - HĐCN (2)'!I280:I1848,"Đất ở tại đô thị",'[1]Thành Phố - HĐCN (2)'!M280:M1848,"&gt;"&amp;O292*0.9*1000,'[1]Thành Phố - HĐCN (2)'!M280:M1848,"&lt;"&amp;O292*1.2*1000)</f>
        <v>#VALUE!</v>
      </c>
      <c r="BF292" s="174" t="e">
        <f t="shared" si="143"/>
        <v>#VALUE!</v>
      </c>
      <c r="BG292" s="328">
        <f t="shared" si="142"/>
        <v>3</v>
      </c>
      <c r="BH292" s="329"/>
      <c r="BI292" s="292"/>
      <c r="BJ292" s="292"/>
    </row>
    <row r="293" spans="1:62" ht="47.25">
      <c r="A293" s="623">
        <f>COUNT($O$12:O293)</f>
        <v>258</v>
      </c>
      <c r="B293" s="125"/>
      <c r="C293" s="125"/>
      <c r="D293" s="125"/>
      <c r="E293" s="275" t="s">
        <v>1173</v>
      </c>
      <c r="F293" s="140" t="s">
        <v>1174</v>
      </c>
      <c r="G293" s="275" t="s">
        <v>545</v>
      </c>
      <c r="H293" s="280" t="str">
        <f t="shared" si="134"/>
        <v>Đường nhánh (Bản Nậm Loỏng 3, phường Quyết Thắng) (từ Tiếp giáp đường Trần Can đến Tiếp giáp đường Võ Nguyên Giáp)</v>
      </c>
      <c r="I293" s="78">
        <v>600</v>
      </c>
      <c r="J293" s="78">
        <v>300</v>
      </c>
      <c r="K293" s="78">
        <v>200</v>
      </c>
      <c r="L293" s="78"/>
      <c r="M293" s="78"/>
      <c r="N293" s="78"/>
      <c r="O293" s="321">
        <f t="shared" si="146"/>
        <v>710</v>
      </c>
      <c r="P293" s="321">
        <f t="shared" si="146"/>
        <v>320</v>
      </c>
      <c r="Q293" s="321">
        <f t="shared" si="146"/>
        <v>220</v>
      </c>
      <c r="R293" s="321"/>
      <c r="S293" s="321"/>
      <c r="T293" s="321"/>
      <c r="U293" s="322">
        <f t="shared" si="136"/>
        <v>0.18333333333333332</v>
      </c>
      <c r="V293" s="322">
        <f t="shared" si="136"/>
        <v>6.6666666666666666E-2</v>
      </c>
      <c r="W293" s="322">
        <f t="shared" si="136"/>
        <v>0.1</v>
      </c>
      <c r="X293" s="323">
        <v>1.1499999999999999</v>
      </c>
      <c r="Y293" s="323">
        <v>1.05</v>
      </c>
      <c r="Z293" s="323">
        <v>1.05</v>
      </c>
      <c r="AA293" s="323"/>
      <c r="AB293" s="323"/>
      <c r="AC293" s="323"/>
      <c r="AD293" s="324">
        <f t="shared" si="137"/>
        <v>1.1830049999999999</v>
      </c>
      <c r="AE293" s="323">
        <f t="shared" si="137"/>
        <v>1.0801350000000001</v>
      </c>
      <c r="AF293" s="323">
        <f t="shared" si="137"/>
        <v>1.0801350000000001</v>
      </c>
      <c r="AG293" s="78">
        <v>420</v>
      </c>
      <c r="AH293" s="78">
        <v>210</v>
      </c>
      <c r="AI293" s="78">
        <v>140</v>
      </c>
      <c r="AJ293" s="325">
        <f t="shared" si="144"/>
        <v>500</v>
      </c>
      <c r="AK293" s="321">
        <f t="shared" si="144"/>
        <v>220</v>
      </c>
      <c r="AL293" s="325">
        <f t="shared" si="144"/>
        <v>150</v>
      </c>
      <c r="AM293" s="325"/>
      <c r="AN293" s="325"/>
      <c r="AO293" s="325"/>
      <c r="AP293" s="322">
        <f t="shared" si="139"/>
        <v>0.19047619047619047</v>
      </c>
      <c r="AQ293" s="322">
        <f t="shared" si="139"/>
        <v>4.7619047619047616E-2</v>
      </c>
      <c r="AR293" s="322">
        <f t="shared" si="139"/>
        <v>7.1428571428571425E-2</v>
      </c>
      <c r="AS293" s="78">
        <v>300</v>
      </c>
      <c r="AT293" s="78">
        <v>150</v>
      </c>
      <c r="AU293" s="78">
        <v>100</v>
      </c>
      <c r="AV293" s="326">
        <f t="shared" si="140"/>
        <v>360</v>
      </c>
      <c r="AW293" s="326">
        <f t="shared" si="140"/>
        <v>160</v>
      </c>
      <c r="AX293" s="326">
        <f t="shared" si="140"/>
        <v>110</v>
      </c>
      <c r="AY293" s="327">
        <f t="shared" si="141"/>
        <v>0.2</v>
      </c>
      <c r="AZ293" s="327">
        <f t="shared" si="141"/>
        <v>6.6666666666666666E-2</v>
      </c>
      <c r="BA293" s="327">
        <f t="shared" si="141"/>
        <v>0.1</v>
      </c>
      <c r="BB293" s="157" t="s">
        <v>797</v>
      </c>
      <c r="BC293" s="197"/>
      <c r="BD293" s="174" t="e">
        <f>COUNTIFS('[1]Thành Phố - HĐCN (2)'!J283:$J$1571,'[1]Bảng tổng ODT'!I292,'[1]Thành Phố - HĐCN (2)'!I283:$I$1571,"Đất ở tại đô thị")</f>
        <v>#VALUE!</v>
      </c>
      <c r="BE293" s="93" t="e">
        <f>COUNTIFS('[1]Thành Phố - HĐCN (2)'!J281:J1849,H293,'[1]Thành Phố - HĐCN (2)'!I281:I1849,"Đất ở tại đô thị",'[1]Thành Phố - HĐCN (2)'!M281:M1849,"&gt;"&amp;O293*0.9*1000,'[1]Thành Phố - HĐCN (2)'!M281:M1849,"&lt;"&amp;O293*1.2*1000)</f>
        <v>#VALUE!</v>
      </c>
      <c r="BF293" s="174" t="e">
        <f t="shared" si="143"/>
        <v>#VALUE!</v>
      </c>
      <c r="BG293" s="328">
        <f t="shared" si="142"/>
        <v>3</v>
      </c>
      <c r="BH293" s="329"/>
      <c r="BI293" s="292"/>
      <c r="BJ293" s="292"/>
    </row>
    <row r="294" spans="1:62" ht="63">
      <c r="A294" s="623">
        <f>COUNT($O$12:O294)</f>
        <v>259</v>
      </c>
      <c r="B294" s="125"/>
      <c r="C294" s="125"/>
      <c r="D294" s="125"/>
      <c r="E294" s="275" t="s">
        <v>1175</v>
      </c>
      <c r="F294" s="140" t="s">
        <v>551</v>
      </c>
      <c r="G294" s="275" t="s">
        <v>815</v>
      </c>
      <c r="H294" s="280" t="str">
        <f t="shared" si="134"/>
        <v>Đường nhánh phía sau Viện kiểm sát nhân dân thành phố (Tổ 1, phường Quyết Tiến) (từ Tiếp giáp đường Tôn Đức Thắng đến Tiếp giáp đường Bế Văn Đàn)</v>
      </c>
      <c r="I294" s="78">
        <v>600</v>
      </c>
      <c r="J294" s="78">
        <v>300</v>
      </c>
      <c r="K294" s="78">
        <v>200</v>
      </c>
      <c r="L294" s="78"/>
      <c r="M294" s="78"/>
      <c r="N294" s="78"/>
      <c r="O294" s="321">
        <f t="shared" si="146"/>
        <v>710</v>
      </c>
      <c r="P294" s="321">
        <f t="shared" si="146"/>
        <v>320</v>
      </c>
      <c r="Q294" s="321">
        <f t="shared" si="146"/>
        <v>220</v>
      </c>
      <c r="R294" s="321"/>
      <c r="S294" s="321"/>
      <c r="T294" s="321"/>
      <c r="U294" s="322">
        <f t="shared" si="136"/>
        <v>0.18333333333333332</v>
      </c>
      <c r="V294" s="322">
        <f t="shared" si="136"/>
        <v>6.6666666666666666E-2</v>
      </c>
      <c r="W294" s="322">
        <f t="shared" si="136"/>
        <v>0.1</v>
      </c>
      <c r="X294" s="323">
        <v>1.1499999999999999</v>
      </c>
      <c r="Y294" s="323">
        <v>1.05</v>
      </c>
      <c r="Z294" s="323">
        <v>1.05</v>
      </c>
      <c r="AA294" s="323"/>
      <c r="AB294" s="323"/>
      <c r="AC294" s="323"/>
      <c r="AD294" s="324">
        <f t="shared" si="137"/>
        <v>1.1830049999999999</v>
      </c>
      <c r="AE294" s="323">
        <f t="shared" si="137"/>
        <v>1.0801350000000001</v>
      </c>
      <c r="AF294" s="323">
        <f t="shared" si="137"/>
        <v>1.0801350000000001</v>
      </c>
      <c r="AG294" s="78">
        <v>420</v>
      </c>
      <c r="AH294" s="78">
        <v>210</v>
      </c>
      <c r="AI294" s="78">
        <v>140</v>
      </c>
      <c r="AJ294" s="325">
        <f t="shared" si="144"/>
        <v>500</v>
      </c>
      <c r="AK294" s="321">
        <f t="shared" si="144"/>
        <v>220</v>
      </c>
      <c r="AL294" s="325">
        <f t="shared" si="144"/>
        <v>150</v>
      </c>
      <c r="AM294" s="325"/>
      <c r="AN294" s="325"/>
      <c r="AO294" s="325"/>
      <c r="AP294" s="322">
        <f t="shared" si="139"/>
        <v>0.19047619047619047</v>
      </c>
      <c r="AQ294" s="322">
        <f t="shared" si="139"/>
        <v>4.7619047619047616E-2</v>
      </c>
      <c r="AR294" s="322">
        <f t="shared" si="139"/>
        <v>7.1428571428571425E-2</v>
      </c>
      <c r="AS294" s="78">
        <v>300</v>
      </c>
      <c r="AT294" s="78">
        <v>150</v>
      </c>
      <c r="AU294" s="78">
        <v>100</v>
      </c>
      <c r="AV294" s="326">
        <f t="shared" si="140"/>
        <v>360</v>
      </c>
      <c r="AW294" s="326">
        <f t="shared" si="140"/>
        <v>160</v>
      </c>
      <c r="AX294" s="326">
        <f t="shared" si="140"/>
        <v>110</v>
      </c>
      <c r="AY294" s="327">
        <f t="shared" si="141"/>
        <v>0.2</v>
      </c>
      <c r="AZ294" s="327">
        <f t="shared" si="141"/>
        <v>6.6666666666666666E-2</v>
      </c>
      <c r="BA294" s="327">
        <f t="shared" si="141"/>
        <v>0.1</v>
      </c>
      <c r="BB294" s="157" t="s">
        <v>797</v>
      </c>
      <c r="BC294" s="197"/>
      <c r="BD294" s="174" t="e">
        <f>COUNTIFS('[1]Thành Phố - HĐCN (2)'!J284:$J$1571,'[1]Bảng tổng ODT'!I293,'[1]Thành Phố - HĐCN (2)'!I284:$I$1571,"Đất ở tại đô thị")</f>
        <v>#VALUE!</v>
      </c>
      <c r="BE294" s="93" t="e">
        <f>COUNTIFS('[1]Thành Phố - HĐCN (2)'!J282:J1850,H294,'[1]Thành Phố - HĐCN (2)'!I282:I1850,"Đất ở tại đô thị",'[1]Thành Phố - HĐCN (2)'!M282:M1850,"&gt;"&amp;O294*0.9*1000,'[1]Thành Phố - HĐCN (2)'!M282:M1850,"&lt;"&amp;O294*1.2*1000)</f>
        <v>#VALUE!</v>
      </c>
      <c r="BF294" s="174" t="e">
        <f t="shared" si="143"/>
        <v>#VALUE!</v>
      </c>
      <c r="BG294" s="328">
        <f t="shared" si="142"/>
        <v>3</v>
      </c>
      <c r="BH294" s="329"/>
      <c r="BI294" s="292"/>
      <c r="BJ294" s="292"/>
    </row>
    <row r="295" spans="1:62" ht="22.15" customHeight="1">
      <c r="A295" s="623"/>
      <c r="B295" s="137"/>
      <c r="C295" s="137"/>
      <c r="D295" s="137"/>
      <c r="E295" s="276" t="s">
        <v>1176</v>
      </c>
      <c r="F295" s="315"/>
      <c r="G295" s="315"/>
      <c r="H295" s="241"/>
      <c r="I295" s="103"/>
      <c r="J295" s="103"/>
      <c r="K295" s="103"/>
      <c r="L295" s="103"/>
      <c r="M295" s="103"/>
      <c r="N295" s="103"/>
      <c r="O295" s="321"/>
      <c r="P295" s="335"/>
      <c r="Q295" s="335"/>
      <c r="R295" s="335"/>
      <c r="S295" s="335"/>
      <c r="T295" s="335"/>
      <c r="U295" s="323"/>
      <c r="V295" s="323"/>
      <c r="W295" s="323"/>
      <c r="X295" s="323"/>
      <c r="Y295" s="323"/>
      <c r="Z295" s="323"/>
      <c r="AA295" s="323"/>
      <c r="AB295" s="323"/>
      <c r="AC295" s="323"/>
      <c r="AD295" s="323"/>
      <c r="AE295" s="323"/>
      <c r="AF295" s="323"/>
      <c r="AG295" s="78"/>
      <c r="AH295" s="78"/>
      <c r="AI295" s="78"/>
      <c r="AJ295" s="79"/>
      <c r="AK295" s="79"/>
      <c r="AL295" s="79"/>
      <c r="AM295" s="79"/>
      <c r="AN295" s="79"/>
      <c r="AO295" s="79"/>
      <c r="AP295" s="323"/>
      <c r="AQ295" s="323"/>
      <c r="AR295" s="323"/>
      <c r="AS295" s="78"/>
      <c r="AT295" s="78"/>
      <c r="AU295" s="78"/>
      <c r="AV295" s="174"/>
      <c r="AW295" s="174"/>
      <c r="AX295" s="174"/>
      <c r="AY295" s="336"/>
      <c r="AZ295" s="336"/>
      <c r="BA295" s="336"/>
      <c r="BB295" s="157"/>
      <c r="BC295" s="197"/>
      <c r="BD295" s="174"/>
      <c r="BE295" s="93"/>
      <c r="BF295" s="174"/>
      <c r="BG295" s="328">
        <f t="shared" si="142"/>
        <v>0</v>
      </c>
      <c r="BH295" s="329" t="e">
        <f>O295-#REF!</f>
        <v>#REF!</v>
      </c>
      <c r="BI295" s="292"/>
      <c r="BJ295" s="292"/>
    </row>
    <row r="296" spans="1:62" ht="31.5">
      <c r="A296" s="623">
        <f>COUNT($O$12:O296)</f>
        <v>260</v>
      </c>
      <c r="B296" s="125"/>
      <c r="C296" s="125"/>
      <c r="D296" s="125"/>
      <c r="E296" s="275" t="s">
        <v>1177</v>
      </c>
      <c r="F296" s="140" t="s">
        <v>52</v>
      </c>
      <c r="G296" s="275" t="s">
        <v>819</v>
      </c>
      <c r="H296" s="280" t="str">
        <f>E296&amp;" (từ "&amp;F296&amp;" đến "&amp;G296&amp;")"</f>
        <v>Đường số 1, số 2 (từ Tiếp giáp đường số 3 đến Tiếp giáp đường Pusamcap)</v>
      </c>
      <c r="I296" s="78">
        <v>900</v>
      </c>
      <c r="J296" s="103"/>
      <c r="K296" s="103"/>
      <c r="L296" s="103"/>
      <c r="M296" s="103"/>
      <c r="N296" s="103"/>
      <c r="O296" s="321">
        <f>ROUND(I296*AD296,-2)</f>
        <v>1100</v>
      </c>
      <c r="P296" s="321"/>
      <c r="Q296" s="321"/>
      <c r="R296" s="321"/>
      <c r="S296" s="321"/>
      <c r="T296" s="321"/>
      <c r="U296" s="322">
        <f>(O296-I296)/I296</f>
        <v>0.22222222222222221</v>
      </c>
      <c r="V296" s="322"/>
      <c r="W296" s="322"/>
      <c r="X296" s="323">
        <v>1.1499999999999999</v>
      </c>
      <c r="Y296" s="323"/>
      <c r="Z296" s="323"/>
      <c r="AA296" s="323"/>
      <c r="AB296" s="323"/>
      <c r="AC296" s="323"/>
      <c r="AD296" s="324">
        <f>X296*(1+2.87%)</f>
        <v>1.1830049999999999</v>
      </c>
      <c r="AE296" s="323"/>
      <c r="AF296" s="323"/>
      <c r="AG296" s="78">
        <v>630</v>
      </c>
      <c r="AH296" s="78"/>
      <c r="AI296" s="78"/>
      <c r="AJ296" s="325">
        <f>ROUND(AG296/I296*O296,-1)</f>
        <v>770</v>
      </c>
      <c r="AK296" s="331"/>
      <c r="AL296" s="331"/>
      <c r="AM296" s="331"/>
      <c r="AN296" s="331"/>
      <c r="AO296" s="331"/>
      <c r="AP296" s="322">
        <f>(AJ296-AG296)/AG296</f>
        <v>0.22222222222222221</v>
      </c>
      <c r="AQ296" s="322"/>
      <c r="AR296" s="322"/>
      <c r="AS296" s="78">
        <v>450</v>
      </c>
      <c r="AT296" s="78"/>
      <c r="AU296" s="78"/>
      <c r="AV296" s="326">
        <f>ROUND(AS296/I296*O296,-1)</f>
        <v>550</v>
      </c>
      <c r="AW296" s="326"/>
      <c r="AX296" s="326"/>
      <c r="AY296" s="327">
        <f>(AV296-AS296)/AS296</f>
        <v>0.22222222222222221</v>
      </c>
      <c r="AZ296" s="327"/>
      <c r="BA296" s="327"/>
      <c r="BB296" s="157" t="s">
        <v>797</v>
      </c>
      <c r="BC296" s="197"/>
      <c r="BD296" s="174" t="e">
        <f>COUNTIFS('[1]Thành Phố - HĐCN (2)'!J286:$J$1571,'[1]Bảng tổng ODT'!I295,'[1]Thành Phố - HĐCN (2)'!I286:$I$1571,"Đất ở tại đô thị")</f>
        <v>#VALUE!</v>
      </c>
      <c r="BE296" s="93" t="e">
        <f>COUNTIFS('[1]Thành Phố - HĐCN (2)'!J284:J1852,H296,'[1]Thành Phố - HĐCN (2)'!I284:I1852,"Đất ở tại đô thị",'[1]Thành Phố - HĐCN (2)'!M284:M1852,"&gt;"&amp;O296*0.9*1000,'[1]Thành Phố - HĐCN (2)'!M284:M1852,"&lt;"&amp;O296*1.2*1000)</f>
        <v>#VALUE!</v>
      </c>
      <c r="BF296" s="174" t="e">
        <f t="shared" si="143"/>
        <v>#VALUE!</v>
      </c>
      <c r="BG296" s="328">
        <f t="shared" si="142"/>
        <v>1</v>
      </c>
      <c r="BH296" s="329"/>
      <c r="BI296" s="292"/>
      <c r="BJ296" s="292"/>
    </row>
    <row r="297" spans="1:62" ht="31.5">
      <c r="A297" s="623">
        <f>COUNT($O$12:O297)</f>
        <v>261</v>
      </c>
      <c r="B297" s="125"/>
      <c r="C297" s="125"/>
      <c r="D297" s="125"/>
      <c r="E297" s="275" t="s">
        <v>46</v>
      </c>
      <c r="F297" s="140" t="s">
        <v>57</v>
      </c>
      <c r="G297" s="275" t="s">
        <v>819</v>
      </c>
      <c r="H297" s="280" t="str">
        <f>E297&amp;" (từ "&amp;F297&amp;" đến "&amp;G297&amp;")"</f>
        <v>Đường số 3 (từ Tiếp giáp đường số 1 đến Tiếp giáp đường Pusamcap)</v>
      </c>
      <c r="I297" s="78">
        <v>900</v>
      </c>
      <c r="J297" s="103"/>
      <c r="K297" s="103"/>
      <c r="L297" s="103"/>
      <c r="M297" s="103"/>
      <c r="N297" s="103"/>
      <c r="O297" s="321">
        <f>ROUND(I297*AD297,-2)</f>
        <v>1100</v>
      </c>
      <c r="P297" s="321"/>
      <c r="Q297" s="321"/>
      <c r="R297" s="321"/>
      <c r="S297" s="321"/>
      <c r="T297" s="321"/>
      <c r="U297" s="322">
        <f>(O297-I297)/I297</f>
        <v>0.22222222222222221</v>
      </c>
      <c r="V297" s="322"/>
      <c r="W297" s="322"/>
      <c r="X297" s="323">
        <v>1.1499999999999999</v>
      </c>
      <c r="Y297" s="323"/>
      <c r="Z297" s="323"/>
      <c r="AA297" s="323"/>
      <c r="AB297" s="323"/>
      <c r="AC297" s="323"/>
      <c r="AD297" s="324">
        <f>X297*(1+2.87%)</f>
        <v>1.1830049999999999</v>
      </c>
      <c r="AE297" s="323"/>
      <c r="AF297" s="323"/>
      <c r="AG297" s="78">
        <v>630</v>
      </c>
      <c r="AH297" s="78"/>
      <c r="AI297" s="78"/>
      <c r="AJ297" s="325">
        <f>ROUND(AG297/I297*O297,-1)</f>
        <v>770</v>
      </c>
      <c r="AK297" s="331"/>
      <c r="AL297" s="331"/>
      <c r="AM297" s="331"/>
      <c r="AN297" s="331"/>
      <c r="AO297" s="331"/>
      <c r="AP297" s="322">
        <f>(AJ297-AG297)/AG297</f>
        <v>0.22222222222222221</v>
      </c>
      <c r="AQ297" s="322"/>
      <c r="AR297" s="322"/>
      <c r="AS297" s="78">
        <v>450</v>
      </c>
      <c r="AT297" s="78"/>
      <c r="AU297" s="78"/>
      <c r="AV297" s="326">
        <f>ROUND(AS297/I297*O297,-1)</f>
        <v>550</v>
      </c>
      <c r="AW297" s="326"/>
      <c r="AX297" s="326"/>
      <c r="AY297" s="327">
        <f>(AV297-AS297)/AS297</f>
        <v>0.22222222222222221</v>
      </c>
      <c r="AZ297" s="327"/>
      <c r="BA297" s="327"/>
      <c r="BB297" s="157" t="s">
        <v>797</v>
      </c>
      <c r="BC297" s="197"/>
      <c r="BD297" s="174" t="e">
        <f>COUNTIFS('[1]Thành Phố - HĐCN (2)'!J287:$J$1571,'[1]Bảng tổng ODT'!I296,'[1]Thành Phố - HĐCN (2)'!I287:$I$1571,"Đất ở tại đô thị")</f>
        <v>#VALUE!</v>
      </c>
      <c r="BE297" s="93" t="e">
        <f>COUNTIFS('[1]Thành Phố - HĐCN (2)'!J285:J1853,H297,'[1]Thành Phố - HĐCN (2)'!I285:I1853,"Đất ở tại đô thị",'[1]Thành Phố - HĐCN (2)'!M285:M1853,"&gt;"&amp;O297*0.9*1000,'[1]Thành Phố - HĐCN (2)'!M285:M1853,"&lt;"&amp;O297*1.2*1000)</f>
        <v>#VALUE!</v>
      </c>
      <c r="BF297" s="174" t="e">
        <f t="shared" si="143"/>
        <v>#VALUE!</v>
      </c>
      <c r="BG297" s="328">
        <f t="shared" si="142"/>
        <v>1</v>
      </c>
      <c r="BH297" s="329"/>
      <c r="BI297" s="292"/>
      <c r="BJ297" s="292"/>
    </row>
    <row r="298" spans="1:62" ht="27.75" customHeight="1">
      <c r="A298" s="623">
        <f>COUNT($O$12:O298)</f>
        <v>262</v>
      </c>
      <c r="B298" s="125"/>
      <c r="C298" s="125"/>
      <c r="D298" s="125"/>
      <c r="E298" s="275" t="s">
        <v>1178</v>
      </c>
      <c r="F298" s="140" t="s">
        <v>819</v>
      </c>
      <c r="G298" s="275" t="s">
        <v>1179</v>
      </c>
      <c r="H298" s="280" t="str">
        <f>E298&amp;" (từ "&amp;F298&amp;" đến "&amp;G298&amp;")"</f>
        <v>Đường số 4, số 5 (từ Tiếp giáp đường Pusamcap đến Tiếp giáp đường Tô Hiệu)</v>
      </c>
      <c r="I298" s="78">
        <v>900</v>
      </c>
      <c r="J298" s="103"/>
      <c r="K298" s="103"/>
      <c r="L298" s="103"/>
      <c r="M298" s="103"/>
      <c r="N298" s="103"/>
      <c r="O298" s="321">
        <f>ROUND(I298*AD298,-2)</f>
        <v>1100</v>
      </c>
      <c r="P298" s="321"/>
      <c r="Q298" s="321"/>
      <c r="R298" s="321"/>
      <c r="S298" s="321"/>
      <c r="T298" s="321"/>
      <c r="U298" s="322">
        <f>(O298-I298)/I298</f>
        <v>0.22222222222222221</v>
      </c>
      <c r="V298" s="322"/>
      <c r="W298" s="322"/>
      <c r="X298" s="323">
        <v>1.1499999999999999</v>
      </c>
      <c r="Y298" s="323"/>
      <c r="Z298" s="323"/>
      <c r="AA298" s="323"/>
      <c r="AB298" s="323"/>
      <c r="AC298" s="323"/>
      <c r="AD298" s="324">
        <f>X298*(1+2.87%)</f>
        <v>1.1830049999999999</v>
      </c>
      <c r="AE298" s="323"/>
      <c r="AF298" s="323"/>
      <c r="AG298" s="78">
        <v>630</v>
      </c>
      <c r="AH298" s="78"/>
      <c r="AI298" s="78"/>
      <c r="AJ298" s="325">
        <f>ROUND(AG298/I298*O298,-1)</f>
        <v>770</v>
      </c>
      <c r="AK298" s="331"/>
      <c r="AL298" s="331"/>
      <c r="AM298" s="331"/>
      <c r="AN298" s="331"/>
      <c r="AO298" s="331"/>
      <c r="AP298" s="322">
        <f>(AJ298-AG298)/AG298</f>
        <v>0.22222222222222221</v>
      </c>
      <c r="AQ298" s="322"/>
      <c r="AR298" s="322"/>
      <c r="AS298" s="78">
        <v>450</v>
      </c>
      <c r="AT298" s="78"/>
      <c r="AU298" s="78"/>
      <c r="AV298" s="326">
        <f>ROUND(AS298/I298*O298,-1)</f>
        <v>550</v>
      </c>
      <c r="AW298" s="326"/>
      <c r="AX298" s="326"/>
      <c r="AY298" s="327">
        <f>(AV298-AS298)/AS298</f>
        <v>0.22222222222222221</v>
      </c>
      <c r="AZ298" s="327"/>
      <c r="BA298" s="327"/>
      <c r="BB298" s="157" t="s">
        <v>797</v>
      </c>
      <c r="BC298" s="197"/>
      <c r="BD298" s="174" t="e">
        <f>COUNTIFS('[1]Thành Phố - HĐCN (2)'!J288:$J$1571,'[1]Bảng tổng ODT'!I297,'[1]Thành Phố - HĐCN (2)'!I288:$I$1571,"Đất ở tại đô thị")</f>
        <v>#VALUE!</v>
      </c>
      <c r="BE298" s="93" t="e">
        <f>COUNTIFS('[1]Thành Phố - HĐCN (2)'!J286:J1854,H298,'[1]Thành Phố - HĐCN (2)'!I286:I1854,"Đất ở tại đô thị",'[1]Thành Phố - HĐCN (2)'!M286:M1854,"&gt;"&amp;O298*0.9*1000,'[1]Thành Phố - HĐCN (2)'!M286:M1854,"&lt;"&amp;O298*1.2*1000)</f>
        <v>#VALUE!</v>
      </c>
      <c r="BF298" s="174" t="e">
        <f t="shared" si="143"/>
        <v>#VALUE!</v>
      </c>
      <c r="BG298" s="328">
        <f t="shared" si="142"/>
        <v>1</v>
      </c>
      <c r="BH298" s="329"/>
      <c r="BI298" s="292"/>
      <c r="BJ298" s="292"/>
    </row>
    <row r="299" spans="1:62" ht="22.15" customHeight="1">
      <c r="A299" s="623"/>
      <c r="B299" s="137"/>
      <c r="C299" s="137"/>
      <c r="D299" s="137"/>
      <c r="E299" s="276" t="s">
        <v>1180</v>
      </c>
      <c r="F299" s="315"/>
      <c r="G299" s="315"/>
      <c r="H299" s="241"/>
      <c r="I299" s="103"/>
      <c r="J299" s="103"/>
      <c r="K299" s="103"/>
      <c r="L299" s="103"/>
      <c r="M299" s="103"/>
      <c r="N299" s="103"/>
      <c r="O299" s="321"/>
      <c r="P299" s="335"/>
      <c r="Q299" s="335"/>
      <c r="R299" s="335"/>
      <c r="S299" s="335"/>
      <c r="T299" s="335"/>
      <c r="U299" s="323"/>
      <c r="V299" s="323"/>
      <c r="W299" s="323"/>
      <c r="X299" s="323"/>
      <c r="Y299" s="323"/>
      <c r="Z299" s="323"/>
      <c r="AA299" s="323"/>
      <c r="AB299" s="323"/>
      <c r="AC299" s="323"/>
      <c r="AD299" s="323"/>
      <c r="AE299" s="323"/>
      <c r="AF299" s="323"/>
      <c r="AG299" s="78"/>
      <c r="AH299" s="78"/>
      <c r="AI299" s="78"/>
      <c r="AJ299" s="79"/>
      <c r="AK299" s="79"/>
      <c r="AL299" s="79"/>
      <c r="AM299" s="79"/>
      <c r="AN299" s="79"/>
      <c r="AO299" s="79"/>
      <c r="AP299" s="323"/>
      <c r="AQ299" s="323"/>
      <c r="AR299" s="323"/>
      <c r="AS299" s="78"/>
      <c r="AT299" s="78"/>
      <c r="AU299" s="78"/>
      <c r="AV299" s="174"/>
      <c r="AW299" s="174"/>
      <c r="AX299" s="174"/>
      <c r="AY299" s="336"/>
      <c r="AZ299" s="336"/>
      <c r="BA299" s="336"/>
      <c r="BB299" s="157"/>
      <c r="BC299" s="197"/>
      <c r="BD299" s="174"/>
      <c r="BE299" s="93"/>
      <c r="BF299" s="174"/>
      <c r="BG299" s="328">
        <f t="shared" si="142"/>
        <v>0</v>
      </c>
      <c r="BH299" s="329" t="e">
        <f>O299-#REF!</f>
        <v>#REF!</v>
      </c>
      <c r="BI299" s="292"/>
      <c r="BJ299" s="292"/>
    </row>
    <row r="300" spans="1:62" ht="31.5">
      <c r="A300" s="623">
        <f>COUNT($O$12:O300)</f>
        <v>263</v>
      </c>
      <c r="B300" s="125"/>
      <c r="C300" s="125"/>
      <c r="D300" s="125"/>
      <c r="E300" s="275" t="s">
        <v>1181</v>
      </c>
      <c r="F300" s="140" t="s">
        <v>1182</v>
      </c>
      <c r="G300" s="275" t="s">
        <v>799</v>
      </c>
      <c r="H300" s="280" t="str">
        <f>E300&amp;" (từ "&amp;F300&amp;" đến "&amp;G300&amp;")"</f>
        <v>Đường số 7 (Nhánh 1) (từ Tiếp giáp nhánh 2 đến Tiếp giáp đường Nguyễn Hữu Thọ)</v>
      </c>
      <c r="I300" s="78">
        <v>720</v>
      </c>
      <c r="J300" s="78">
        <v>380</v>
      </c>
      <c r="K300" s="78">
        <v>260</v>
      </c>
      <c r="L300" s="78"/>
      <c r="M300" s="78"/>
      <c r="N300" s="78"/>
      <c r="O300" s="321">
        <f t="shared" ref="O300:Q301" si="147">ROUND(I300*AD300,-1)</f>
        <v>850</v>
      </c>
      <c r="P300" s="321">
        <f t="shared" si="147"/>
        <v>410</v>
      </c>
      <c r="Q300" s="321">
        <f t="shared" si="147"/>
        <v>280</v>
      </c>
      <c r="R300" s="321"/>
      <c r="S300" s="321"/>
      <c r="T300" s="321"/>
      <c r="U300" s="322">
        <f t="shared" ref="U300:W301" si="148">(O300-I300)/I300</f>
        <v>0.18055555555555555</v>
      </c>
      <c r="V300" s="322">
        <f t="shared" si="148"/>
        <v>7.8947368421052627E-2</v>
      </c>
      <c r="W300" s="322">
        <f t="shared" si="148"/>
        <v>7.6923076923076927E-2</v>
      </c>
      <c r="X300" s="323">
        <v>1.1499999999999999</v>
      </c>
      <c r="Y300" s="323">
        <v>1.05</v>
      </c>
      <c r="Z300" s="323">
        <v>1.05</v>
      </c>
      <c r="AA300" s="323"/>
      <c r="AB300" s="323"/>
      <c r="AC300" s="323"/>
      <c r="AD300" s="324">
        <f t="shared" ref="AD300:AF301" si="149">X300*(1+2.87%)</f>
        <v>1.1830049999999999</v>
      </c>
      <c r="AE300" s="323">
        <f t="shared" si="149"/>
        <v>1.0801350000000001</v>
      </c>
      <c r="AF300" s="323">
        <f t="shared" si="149"/>
        <v>1.0801350000000001</v>
      </c>
      <c r="AG300" s="78">
        <v>500</v>
      </c>
      <c r="AH300" s="78">
        <v>270</v>
      </c>
      <c r="AI300" s="78">
        <v>180</v>
      </c>
      <c r="AJ300" s="325">
        <f t="shared" ref="AJ300:AL301" si="150">ROUND(AG300/I300*O300,-1)</f>
        <v>590</v>
      </c>
      <c r="AK300" s="321">
        <f t="shared" si="150"/>
        <v>290</v>
      </c>
      <c r="AL300" s="325">
        <f t="shared" si="150"/>
        <v>190</v>
      </c>
      <c r="AM300" s="325"/>
      <c r="AN300" s="325"/>
      <c r="AO300" s="325"/>
      <c r="AP300" s="322">
        <f t="shared" ref="AP300:AR301" si="151">(AJ300-AG300)/AG300</f>
        <v>0.18</v>
      </c>
      <c r="AQ300" s="322">
        <f t="shared" si="151"/>
        <v>7.407407407407407E-2</v>
      </c>
      <c r="AR300" s="322">
        <f t="shared" si="151"/>
        <v>5.5555555555555552E-2</v>
      </c>
      <c r="AS300" s="78">
        <v>360</v>
      </c>
      <c r="AT300" s="78">
        <v>190</v>
      </c>
      <c r="AU300" s="78">
        <v>130</v>
      </c>
      <c r="AV300" s="326">
        <f t="shared" ref="AV300:AX301" si="152">ROUND(AS300/I300*O300,-1)</f>
        <v>430</v>
      </c>
      <c r="AW300" s="326">
        <f t="shared" si="152"/>
        <v>210</v>
      </c>
      <c r="AX300" s="326">
        <f t="shared" si="152"/>
        <v>140</v>
      </c>
      <c r="AY300" s="327">
        <f t="shared" ref="AY300:BA301" si="153">(AV300-AS300)/AS300</f>
        <v>0.19444444444444445</v>
      </c>
      <c r="AZ300" s="327">
        <f t="shared" si="153"/>
        <v>0.10526315789473684</v>
      </c>
      <c r="BA300" s="327">
        <f t="shared" si="153"/>
        <v>7.6923076923076927E-2</v>
      </c>
      <c r="BB300" s="370" t="s">
        <v>797</v>
      </c>
      <c r="BC300" s="197"/>
      <c r="BD300" s="174" t="e">
        <f>COUNTIFS('[1]Thành Phố - HĐCN (2)'!J290:$J$1571,'[1]Bảng tổng ODT'!I299,'[1]Thành Phố - HĐCN (2)'!I290:$I$1571,"Đất ở tại đô thị")</f>
        <v>#VALUE!</v>
      </c>
      <c r="BE300" s="93" t="e">
        <f>COUNTIFS('[1]Thành Phố - HĐCN (2)'!J288:J1856,H300,'[1]Thành Phố - HĐCN (2)'!I288:I1856,"Đất ở tại đô thị",'[1]Thành Phố - HĐCN (2)'!M288:M1856,"&gt;"&amp;O300*0.9*1000,'[1]Thành Phố - HĐCN (2)'!M288:M1856,"&lt;"&amp;O300*1.2*1000)</f>
        <v>#VALUE!</v>
      </c>
      <c r="BF300" s="174" t="e">
        <f t="shared" si="143"/>
        <v>#VALUE!</v>
      </c>
      <c r="BG300" s="328">
        <f t="shared" si="142"/>
        <v>3</v>
      </c>
      <c r="BH300" s="329"/>
      <c r="BI300" s="292"/>
      <c r="BJ300" s="292"/>
    </row>
    <row r="301" spans="1:62" ht="31.5">
      <c r="A301" s="623">
        <f>COUNT($O$12:O301)</f>
        <v>264</v>
      </c>
      <c r="B301" s="125"/>
      <c r="C301" s="125"/>
      <c r="D301" s="125"/>
      <c r="E301" s="275" t="s">
        <v>1183</v>
      </c>
      <c r="F301" s="275" t="s">
        <v>543</v>
      </c>
      <c r="G301" s="275" t="s">
        <v>55</v>
      </c>
      <c r="H301" s="280" t="str">
        <f>E301&amp;" (từ "&amp;F301&amp;" đến "&amp;G301&amp;")"</f>
        <v>Đường số 7 (Nhánh 2 vuông góc nhánh 1) (từ Đầu đường đến Cuối đường)</v>
      </c>
      <c r="I301" s="78">
        <v>630</v>
      </c>
      <c r="J301" s="78">
        <v>380</v>
      </c>
      <c r="K301" s="78">
        <v>260</v>
      </c>
      <c r="L301" s="78"/>
      <c r="M301" s="78"/>
      <c r="N301" s="78"/>
      <c r="O301" s="321">
        <f t="shared" si="147"/>
        <v>750</v>
      </c>
      <c r="P301" s="321">
        <f t="shared" si="147"/>
        <v>410</v>
      </c>
      <c r="Q301" s="321">
        <f t="shared" si="147"/>
        <v>280</v>
      </c>
      <c r="R301" s="321"/>
      <c r="S301" s="321"/>
      <c r="T301" s="321"/>
      <c r="U301" s="322">
        <f t="shared" si="148"/>
        <v>0.19047619047619047</v>
      </c>
      <c r="V301" s="322">
        <f t="shared" si="148"/>
        <v>7.8947368421052627E-2</v>
      </c>
      <c r="W301" s="322">
        <f t="shared" si="148"/>
        <v>7.6923076923076927E-2</v>
      </c>
      <c r="X301" s="323">
        <v>1.1499999999999999</v>
      </c>
      <c r="Y301" s="323">
        <v>1.05</v>
      </c>
      <c r="Z301" s="323">
        <v>1.05</v>
      </c>
      <c r="AA301" s="323"/>
      <c r="AB301" s="323"/>
      <c r="AC301" s="323"/>
      <c r="AD301" s="324">
        <f t="shared" si="149"/>
        <v>1.1830049999999999</v>
      </c>
      <c r="AE301" s="323">
        <f t="shared" si="149"/>
        <v>1.0801350000000001</v>
      </c>
      <c r="AF301" s="323">
        <f t="shared" si="149"/>
        <v>1.0801350000000001</v>
      </c>
      <c r="AG301" s="78">
        <v>440</v>
      </c>
      <c r="AH301" s="78">
        <v>270</v>
      </c>
      <c r="AI301" s="78">
        <v>180</v>
      </c>
      <c r="AJ301" s="325">
        <f t="shared" si="150"/>
        <v>520</v>
      </c>
      <c r="AK301" s="321">
        <f t="shared" si="150"/>
        <v>290</v>
      </c>
      <c r="AL301" s="325">
        <f t="shared" si="150"/>
        <v>190</v>
      </c>
      <c r="AM301" s="325"/>
      <c r="AN301" s="325"/>
      <c r="AO301" s="325"/>
      <c r="AP301" s="322">
        <f t="shared" si="151"/>
        <v>0.18181818181818182</v>
      </c>
      <c r="AQ301" s="322">
        <f t="shared" si="151"/>
        <v>7.407407407407407E-2</v>
      </c>
      <c r="AR301" s="322">
        <f t="shared" si="151"/>
        <v>5.5555555555555552E-2</v>
      </c>
      <c r="AS301" s="78">
        <v>320</v>
      </c>
      <c r="AT301" s="78">
        <v>190</v>
      </c>
      <c r="AU301" s="78">
        <v>130</v>
      </c>
      <c r="AV301" s="326">
        <f t="shared" si="152"/>
        <v>380</v>
      </c>
      <c r="AW301" s="326">
        <f t="shared" si="152"/>
        <v>210</v>
      </c>
      <c r="AX301" s="326">
        <f t="shared" si="152"/>
        <v>140</v>
      </c>
      <c r="AY301" s="327">
        <f t="shared" si="153"/>
        <v>0.1875</v>
      </c>
      <c r="AZ301" s="327">
        <f t="shared" si="153"/>
        <v>0.10526315789473684</v>
      </c>
      <c r="BA301" s="327">
        <f t="shared" si="153"/>
        <v>7.6923076923076927E-2</v>
      </c>
      <c r="BB301" s="370" t="s">
        <v>797</v>
      </c>
      <c r="BC301" s="197"/>
      <c r="BD301" s="174" t="e">
        <f>COUNTIFS('[1]Thành Phố - HĐCN (2)'!J291:$J$1571,'[1]Bảng tổng ODT'!I300,'[1]Thành Phố - HĐCN (2)'!I291:$I$1571,"Đất ở tại đô thị")</f>
        <v>#VALUE!</v>
      </c>
      <c r="BE301" s="93" t="e">
        <f>COUNTIFS('[1]Thành Phố - HĐCN (2)'!J289:J1857,H301,'[1]Thành Phố - HĐCN (2)'!I289:I1857,"Đất ở tại đô thị",'[1]Thành Phố - HĐCN (2)'!M289:M1857,"&gt;"&amp;O301*0.9*1000,'[1]Thành Phố - HĐCN (2)'!M289:M1857,"&lt;"&amp;O301*1.2*1000)</f>
        <v>#VALUE!</v>
      </c>
      <c r="BF301" s="174" t="e">
        <f t="shared" si="143"/>
        <v>#VALUE!</v>
      </c>
      <c r="BG301" s="328">
        <f t="shared" si="142"/>
        <v>3</v>
      </c>
      <c r="BH301" s="329"/>
      <c r="BI301" s="292"/>
      <c r="BJ301" s="292"/>
    </row>
    <row r="302" spans="1:62" ht="31.5">
      <c r="A302" s="623">
        <f>COUNT($O$12:O302)</f>
        <v>264</v>
      </c>
      <c r="B302" s="125"/>
      <c r="C302" s="125"/>
      <c r="D302" s="125"/>
      <c r="E302" s="358" t="s">
        <v>1184</v>
      </c>
      <c r="F302" s="275"/>
      <c r="G302" s="275"/>
      <c r="H302" s="280" t="str">
        <f>E302</f>
        <v>Các vị trí còn lại của thành phố Lai Châu cũ</v>
      </c>
      <c r="I302" s="78">
        <v>200</v>
      </c>
      <c r="J302" s="103"/>
      <c r="K302" s="103"/>
      <c r="L302" s="103"/>
      <c r="M302" s="103"/>
      <c r="N302" s="103"/>
      <c r="O302" s="321"/>
      <c r="P302" s="321"/>
      <c r="Q302" s="321"/>
      <c r="R302" s="321"/>
      <c r="S302" s="321"/>
      <c r="T302" s="321"/>
      <c r="U302" s="322"/>
      <c r="V302" s="322"/>
      <c r="W302" s="322"/>
      <c r="X302" s="323">
        <v>1.05</v>
      </c>
      <c r="Y302" s="323"/>
      <c r="Z302" s="323"/>
      <c r="AA302" s="323"/>
      <c r="AB302" s="323"/>
      <c r="AC302" s="323"/>
      <c r="AD302" s="324">
        <f>X302*(1+2.87%)</f>
        <v>1.0801350000000001</v>
      </c>
      <c r="AE302" s="323"/>
      <c r="AF302" s="323"/>
      <c r="AG302" s="78">
        <v>140</v>
      </c>
      <c r="AH302" s="78"/>
      <c r="AI302" s="78"/>
      <c r="AJ302" s="325"/>
      <c r="AK302" s="331"/>
      <c r="AL302" s="331"/>
      <c r="AM302" s="331"/>
      <c r="AN302" s="331"/>
      <c r="AO302" s="331"/>
      <c r="AP302" s="322"/>
      <c r="AQ302" s="322"/>
      <c r="AR302" s="322"/>
      <c r="AS302" s="78">
        <v>100</v>
      </c>
      <c r="AT302" s="78"/>
      <c r="AU302" s="78"/>
      <c r="AV302" s="326"/>
      <c r="AW302" s="326"/>
      <c r="AX302" s="326"/>
      <c r="AY302" s="327"/>
      <c r="AZ302" s="327"/>
      <c r="BA302" s="327"/>
      <c r="BB302" s="370" t="s">
        <v>797</v>
      </c>
      <c r="BC302" s="197"/>
      <c r="BD302" s="174" t="e">
        <f>COUNTIFS('[1]Thành Phố - HĐCN (2)'!J292:$J$1571,'[1]Bảng tổng ODT'!I301,'[1]Thành Phố - HĐCN (2)'!I292:$I$1571,"Đất ở tại đô thị")</f>
        <v>#VALUE!</v>
      </c>
      <c r="BE302" s="93" t="e">
        <f>COUNTIFS('[1]Thành Phố - HĐCN (2)'!J290:J1858,H302,'[1]Thành Phố - HĐCN (2)'!I290:I1858,"Đất ở tại đô thị",'[1]Thành Phố - HĐCN (2)'!M290:M1858,"&gt;"&amp;O302*0.9*1000,'[1]Thành Phố - HĐCN (2)'!M290:M1858,"&lt;"&amp;O302*1.2*1000)</f>
        <v>#VALUE!</v>
      </c>
      <c r="BF302" s="174" t="e">
        <f t="shared" si="143"/>
        <v>#VALUE!</v>
      </c>
      <c r="BG302" s="328">
        <f t="shared" si="142"/>
        <v>1</v>
      </c>
      <c r="BH302" s="329"/>
      <c r="BI302" s="292"/>
      <c r="BJ302" s="292"/>
    </row>
    <row r="303" spans="1:62" ht="30.4" customHeight="1">
      <c r="A303" s="623"/>
      <c r="B303" s="332"/>
      <c r="C303" s="332"/>
      <c r="D303" s="332"/>
      <c r="E303" s="276" t="s">
        <v>1185</v>
      </c>
      <c r="F303" s="371"/>
      <c r="G303" s="371"/>
      <c r="H303" s="332"/>
      <c r="I303" s="332"/>
      <c r="J303" s="332"/>
      <c r="K303" s="332"/>
      <c r="L303" s="332"/>
      <c r="M303" s="332"/>
      <c r="N303" s="332"/>
      <c r="O303" s="321"/>
      <c r="P303" s="335"/>
      <c r="Q303" s="335"/>
      <c r="R303" s="335"/>
      <c r="S303" s="335"/>
      <c r="T303" s="335"/>
      <c r="U303" s="373"/>
      <c r="V303" s="373"/>
      <c r="W303" s="373"/>
      <c r="X303" s="373"/>
      <c r="Y303" s="373"/>
      <c r="Z303" s="373"/>
      <c r="AA303" s="373"/>
      <c r="AB303" s="373"/>
      <c r="AC303" s="373"/>
      <c r="AD303" s="373"/>
      <c r="AE303" s="373"/>
      <c r="AF303" s="373"/>
      <c r="AG303" s="332"/>
      <c r="AH303" s="332"/>
      <c r="AI303" s="332"/>
      <c r="AJ303" s="332"/>
      <c r="AK303" s="332"/>
      <c r="AL303" s="332"/>
      <c r="AM303" s="332"/>
      <c r="AN303" s="332"/>
      <c r="AO303" s="332"/>
      <c r="AP303" s="332"/>
      <c r="AQ303" s="332"/>
      <c r="AR303" s="332"/>
      <c r="AS303" s="332"/>
      <c r="AT303" s="332"/>
      <c r="AU303" s="332"/>
      <c r="AV303" s="332"/>
      <c r="AW303" s="332"/>
      <c r="AX303" s="332"/>
      <c r="AY303" s="332"/>
      <c r="AZ303" s="332"/>
      <c r="BA303" s="332"/>
      <c r="BB303" s="374"/>
      <c r="BC303" s="372"/>
      <c r="BD303" s="375"/>
      <c r="BE303" s="375"/>
      <c r="BF303" s="375"/>
      <c r="BG303" s="328">
        <f t="shared" si="142"/>
        <v>0</v>
      </c>
      <c r="BH303" s="329" t="e">
        <f>O303-#REF!</f>
        <v>#REF!</v>
      </c>
      <c r="BI303" s="292"/>
      <c r="BJ303" s="292"/>
    </row>
    <row r="304" spans="1:62" ht="31.5">
      <c r="A304" s="623">
        <f>COUNT($O$12:O304)</f>
        <v>265</v>
      </c>
      <c r="B304" s="13"/>
      <c r="C304" s="13"/>
      <c r="D304" s="13"/>
      <c r="E304" s="275" t="s">
        <v>1186</v>
      </c>
      <c r="F304" s="140" t="s">
        <v>463</v>
      </c>
      <c r="G304" s="376" t="s">
        <v>1187</v>
      </c>
      <c r="H304" s="280" t="str">
        <f t="shared" ref="H304:H317" si="154">E304&amp;" (từ "&amp;F304&amp;" đến "&amp;G304&amp;")"</f>
        <v>Phố Tôn Thất Bách (từ Tiếp giáp đường Lê Hữu Trác đến Tiếp giáp phố Tôn Thất Tùng)</v>
      </c>
      <c r="I304" s="78">
        <v>900</v>
      </c>
      <c r="J304" s="93"/>
      <c r="K304" s="372"/>
      <c r="L304" s="372"/>
      <c r="M304" s="372"/>
      <c r="N304" s="372"/>
      <c r="O304" s="321">
        <f>ROUND(I304*AD304,-1)</f>
        <v>1060</v>
      </c>
      <c r="P304" s="321"/>
      <c r="Q304" s="321"/>
      <c r="R304" s="321"/>
      <c r="S304" s="321"/>
      <c r="T304" s="321"/>
      <c r="U304" s="322">
        <f t="shared" ref="U304:W317" si="155">(O304-I304)/I304</f>
        <v>0.17777777777777778</v>
      </c>
      <c r="V304" s="322"/>
      <c r="W304" s="322"/>
      <c r="X304" s="323">
        <v>1.1499999999999999</v>
      </c>
      <c r="Y304" s="323"/>
      <c r="Z304" s="323"/>
      <c r="AA304" s="323"/>
      <c r="AB304" s="323"/>
      <c r="AC304" s="323"/>
      <c r="AD304" s="324">
        <f t="shared" ref="AD304:AF317" si="156">X304*(1+2.87%)</f>
        <v>1.1830049999999999</v>
      </c>
      <c r="AE304" s="323"/>
      <c r="AF304" s="323"/>
      <c r="AG304" s="78">
        <v>630</v>
      </c>
      <c r="AH304" s="78"/>
      <c r="AI304" s="78"/>
      <c r="AJ304" s="325">
        <f t="shared" ref="AJ304:AL317" si="157">ROUND(AG304/I304*O304,-1)</f>
        <v>740</v>
      </c>
      <c r="AK304" s="325"/>
      <c r="AL304" s="325"/>
      <c r="AM304" s="325"/>
      <c r="AN304" s="325"/>
      <c r="AO304" s="325"/>
      <c r="AP304" s="322">
        <f t="shared" ref="AP304:AR317" si="158">(AJ304-AG304)/AG304</f>
        <v>0.17460317460317459</v>
      </c>
      <c r="AQ304" s="322"/>
      <c r="AR304" s="322"/>
      <c r="AS304" s="12">
        <v>450</v>
      </c>
      <c r="AT304" s="12"/>
      <c r="AU304" s="12"/>
      <c r="AV304" s="377">
        <f t="shared" ref="AV304:AX317" si="159">ROUND(AS304/I304*O304,-1)</f>
        <v>530</v>
      </c>
      <c r="AW304" s="326"/>
      <c r="AX304" s="326"/>
      <c r="AY304" s="327">
        <f t="shared" ref="AY304:BA317" si="160">(AV304-AS304)/AS304</f>
        <v>0.17777777777777778</v>
      </c>
      <c r="AZ304" s="327"/>
      <c r="BA304" s="327"/>
      <c r="BB304" s="370" t="s">
        <v>797</v>
      </c>
      <c r="BC304" s="197"/>
      <c r="BD304" s="174" t="e">
        <f>COUNTIFS('[1]Thành Phố - HĐCN (2)'!J294:$J$1571,'[1]Bảng tổng ODT'!I303,'[1]Thành Phố - HĐCN (2)'!I294:$I$1571,"Đất ở tại đô thị")</f>
        <v>#VALUE!</v>
      </c>
      <c r="BE304" s="93" t="e">
        <f>COUNTIFS('[1]Thành Phố - HĐCN (2)'!J292:J1860,H304,'[1]Thành Phố - HĐCN (2)'!I292:I1860,"Đất ở tại đô thị",'[1]Thành Phố - HĐCN (2)'!M292:M1860,"&gt;"&amp;O304*0.9*1000,'[1]Thành Phố - HĐCN (2)'!M292:M1860,"&lt;"&amp;O304*1.2*1000)</f>
        <v>#VALUE!</v>
      </c>
      <c r="BF304" s="174" t="e">
        <f t="shared" ref="BF304:BF317" si="161">IF(27-BD304&gt;0,27-BD304,0)</f>
        <v>#VALUE!</v>
      </c>
      <c r="BG304" s="328">
        <f t="shared" si="142"/>
        <v>1</v>
      </c>
      <c r="BH304" s="329"/>
      <c r="BI304" s="292"/>
      <c r="BJ304" s="292"/>
    </row>
    <row r="305" spans="1:62" ht="31.5">
      <c r="A305" s="623">
        <f>COUNT($O$12:O305)</f>
        <v>266</v>
      </c>
      <c r="B305" s="13"/>
      <c r="C305" s="13"/>
      <c r="D305" s="13"/>
      <c r="E305" s="275" t="s">
        <v>1188</v>
      </c>
      <c r="F305" s="140" t="s">
        <v>1025</v>
      </c>
      <c r="G305" s="275" t="s">
        <v>1189</v>
      </c>
      <c r="H305" s="280" t="str">
        <f t="shared" si="154"/>
        <v>Phố Lam Sơn (từ Tiếp giáp đường Đại lộ Lê Lợi đến Tiếp giáp đường đi xã Nùng Nàng)</v>
      </c>
      <c r="I305" s="79">
        <v>2000</v>
      </c>
      <c r="J305" s="372"/>
      <c r="K305" s="372"/>
      <c r="L305" s="372"/>
      <c r="M305" s="372"/>
      <c r="N305" s="372"/>
      <c r="O305" s="321">
        <f>ROUND(I305*AD305,-2)</f>
        <v>2600</v>
      </c>
      <c r="P305" s="321"/>
      <c r="Q305" s="321"/>
      <c r="R305" s="321"/>
      <c r="S305" s="321"/>
      <c r="T305" s="321"/>
      <c r="U305" s="322">
        <f t="shared" si="155"/>
        <v>0.3</v>
      </c>
      <c r="V305" s="322"/>
      <c r="W305" s="322"/>
      <c r="X305" s="323">
        <v>1.25</v>
      </c>
      <c r="Y305" s="323"/>
      <c r="Z305" s="323"/>
      <c r="AA305" s="323"/>
      <c r="AB305" s="323"/>
      <c r="AC305" s="323"/>
      <c r="AD305" s="324">
        <f t="shared" si="156"/>
        <v>1.2858749999999999</v>
      </c>
      <c r="AE305" s="323"/>
      <c r="AF305" s="323"/>
      <c r="AG305" s="78">
        <v>1400</v>
      </c>
      <c r="AH305" s="78"/>
      <c r="AI305" s="78"/>
      <c r="AJ305" s="325">
        <f t="shared" si="157"/>
        <v>1820</v>
      </c>
      <c r="AK305" s="325"/>
      <c r="AL305" s="325"/>
      <c r="AM305" s="325"/>
      <c r="AN305" s="325"/>
      <c r="AO305" s="325"/>
      <c r="AP305" s="322">
        <f t="shared" si="158"/>
        <v>0.3</v>
      </c>
      <c r="AQ305" s="322"/>
      <c r="AR305" s="322"/>
      <c r="AS305" s="12">
        <v>1000</v>
      </c>
      <c r="AT305" s="12"/>
      <c r="AU305" s="12"/>
      <c r="AV305" s="377">
        <f t="shared" si="159"/>
        <v>1300</v>
      </c>
      <c r="AW305" s="326"/>
      <c r="AX305" s="326"/>
      <c r="AY305" s="327">
        <f t="shared" si="160"/>
        <v>0.3</v>
      </c>
      <c r="AZ305" s="327"/>
      <c r="BA305" s="327"/>
      <c r="BB305" s="370" t="s">
        <v>797</v>
      </c>
      <c r="BC305" s="197"/>
      <c r="BD305" s="174" t="e">
        <f>COUNTIFS('[1]Thành Phố - HĐCN (2)'!J295:$J$1571,'[1]Bảng tổng ODT'!I304,'[1]Thành Phố - HĐCN (2)'!I295:$I$1571,"Đất ở tại đô thị")</f>
        <v>#VALUE!</v>
      </c>
      <c r="BE305" s="93" t="e">
        <f>COUNTIFS('[1]Thành Phố - HĐCN (2)'!J293:J1861,H305,'[1]Thành Phố - HĐCN (2)'!I293:I1861,"Đất ở tại đô thị",'[1]Thành Phố - HĐCN (2)'!M293:M1861,"&gt;"&amp;O305*0.9*1000,'[1]Thành Phố - HĐCN (2)'!M293:M1861,"&lt;"&amp;O305*1.2*1000)</f>
        <v>#VALUE!</v>
      </c>
      <c r="BF305" s="174" t="e">
        <f t="shared" si="161"/>
        <v>#VALUE!</v>
      </c>
      <c r="BG305" s="328">
        <f t="shared" si="142"/>
        <v>1</v>
      </c>
      <c r="BH305" s="329"/>
      <c r="BI305" s="292"/>
      <c r="BJ305" s="292"/>
    </row>
    <row r="306" spans="1:62" ht="63">
      <c r="A306" s="623">
        <f>COUNT($O$12:O306)</f>
        <v>267</v>
      </c>
      <c r="B306" s="13"/>
      <c r="C306" s="13"/>
      <c r="D306" s="13"/>
      <c r="E306" s="275" t="s">
        <v>1190</v>
      </c>
      <c r="F306" s="140" t="s">
        <v>1191</v>
      </c>
      <c r="G306" s="275" t="s">
        <v>799</v>
      </c>
      <c r="H306" s="280" t="str">
        <f t="shared" si="154"/>
        <v>Đường nhánh ven suối tổ dân phố số 21 (Trước cửa nhà hàng Thái Bình Dương) (từ Tiếp giáp đường nhánh đi vào Nhà văn hoá tổ 21 đến Tiếp giáp đường Nguyễn Hữu Thọ)</v>
      </c>
      <c r="I306" s="78">
        <v>650</v>
      </c>
      <c r="J306" s="78">
        <v>360</v>
      </c>
      <c r="K306" s="78">
        <v>260</v>
      </c>
      <c r="L306" s="78"/>
      <c r="M306" s="78"/>
      <c r="N306" s="78"/>
      <c r="O306" s="321">
        <f t="shared" ref="O306:Q315" si="162">ROUND(I306*AD306,-1)</f>
        <v>770</v>
      </c>
      <c r="P306" s="321">
        <f t="shared" si="162"/>
        <v>410</v>
      </c>
      <c r="Q306" s="321">
        <f t="shared" si="162"/>
        <v>280</v>
      </c>
      <c r="R306" s="321"/>
      <c r="S306" s="321"/>
      <c r="T306" s="321"/>
      <c r="U306" s="322">
        <f t="shared" si="155"/>
        <v>0.18461538461538463</v>
      </c>
      <c r="V306" s="322">
        <f t="shared" si="155"/>
        <v>0.1388888888888889</v>
      </c>
      <c r="W306" s="322">
        <f t="shared" si="155"/>
        <v>7.6923076923076927E-2</v>
      </c>
      <c r="X306" s="323">
        <v>1.1499999999999999</v>
      </c>
      <c r="Y306" s="323">
        <v>1.1000000000000001</v>
      </c>
      <c r="Z306" s="323">
        <v>1.05</v>
      </c>
      <c r="AA306" s="323"/>
      <c r="AB306" s="323"/>
      <c r="AC306" s="323"/>
      <c r="AD306" s="324">
        <f t="shared" si="156"/>
        <v>1.1830049999999999</v>
      </c>
      <c r="AE306" s="323">
        <f t="shared" si="156"/>
        <v>1.13157</v>
      </c>
      <c r="AF306" s="323">
        <f t="shared" si="156"/>
        <v>1.0801350000000001</v>
      </c>
      <c r="AG306" s="78">
        <v>450</v>
      </c>
      <c r="AH306" s="78">
        <v>250</v>
      </c>
      <c r="AI306" s="78">
        <v>182</v>
      </c>
      <c r="AJ306" s="325">
        <f t="shared" si="157"/>
        <v>530</v>
      </c>
      <c r="AK306" s="321">
        <f t="shared" si="157"/>
        <v>280</v>
      </c>
      <c r="AL306" s="325">
        <f t="shared" si="157"/>
        <v>200</v>
      </c>
      <c r="AM306" s="325"/>
      <c r="AN306" s="325"/>
      <c r="AO306" s="325"/>
      <c r="AP306" s="322">
        <f t="shared" si="158"/>
        <v>0.17777777777777778</v>
      </c>
      <c r="AQ306" s="322">
        <f t="shared" si="158"/>
        <v>0.12</v>
      </c>
      <c r="AR306" s="322">
        <f t="shared" si="158"/>
        <v>9.8901098901098897E-2</v>
      </c>
      <c r="AS306" s="12">
        <v>325</v>
      </c>
      <c r="AT306" s="12">
        <v>180</v>
      </c>
      <c r="AU306" s="12">
        <v>130</v>
      </c>
      <c r="AV306" s="377">
        <f t="shared" si="159"/>
        <v>390</v>
      </c>
      <c r="AW306" s="326">
        <f t="shared" si="159"/>
        <v>210</v>
      </c>
      <c r="AX306" s="326">
        <f t="shared" si="159"/>
        <v>140</v>
      </c>
      <c r="AY306" s="327">
        <f t="shared" si="160"/>
        <v>0.2</v>
      </c>
      <c r="AZ306" s="327">
        <f t="shared" si="160"/>
        <v>0.16666666666666666</v>
      </c>
      <c r="BA306" s="327">
        <f t="shared" si="160"/>
        <v>7.6923076923076927E-2</v>
      </c>
      <c r="BB306" s="370" t="s">
        <v>797</v>
      </c>
      <c r="BC306" s="197"/>
      <c r="BD306" s="174" t="e">
        <f>COUNTIFS('[1]Thành Phố - HĐCN (2)'!J296:$J$1571,'[1]Bảng tổng ODT'!I305,'[1]Thành Phố - HĐCN (2)'!I296:$I$1571,"Đất ở tại đô thị")</f>
        <v>#VALUE!</v>
      </c>
      <c r="BE306" s="93" t="e">
        <f>COUNTIFS('[1]Thành Phố - HĐCN (2)'!J294:J1862,H306,'[1]Thành Phố - HĐCN (2)'!I294:I1862,"Đất ở tại đô thị",'[1]Thành Phố - HĐCN (2)'!M294:M1862,"&gt;"&amp;O306*0.9*1000,'[1]Thành Phố - HĐCN (2)'!M294:M1862,"&lt;"&amp;O306*1.2*1000)</f>
        <v>#VALUE!</v>
      </c>
      <c r="BF306" s="174" t="e">
        <f t="shared" si="161"/>
        <v>#VALUE!</v>
      </c>
      <c r="BG306" s="328">
        <f t="shared" si="142"/>
        <v>3</v>
      </c>
      <c r="BH306" s="329"/>
      <c r="BI306" s="292"/>
      <c r="BJ306" s="292"/>
    </row>
    <row r="307" spans="1:62" ht="31.5">
      <c r="A307" s="623">
        <f>COUNT($O$12:O307)</f>
        <v>268</v>
      </c>
      <c r="B307" s="13"/>
      <c r="C307" s="13"/>
      <c r="D307" s="13"/>
      <c r="E307" s="275" t="s">
        <v>1192</v>
      </c>
      <c r="F307" s="140" t="s">
        <v>498</v>
      </c>
      <c r="G307" s="275" t="s">
        <v>537</v>
      </c>
      <c r="H307" s="280" t="str">
        <f t="shared" si="154"/>
        <v>Đường nhánh đi vào Nhà văn hoá tổ 21 (từ Tiếp giáp đường Điện Biên Phủ đến Tiếp giáp đường Nguyễn Văn Linh)</v>
      </c>
      <c r="I307" s="78">
        <v>650</v>
      </c>
      <c r="J307" s="78">
        <v>360</v>
      </c>
      <c r="K307" s="78">
        <v>260</v>
      </c>
      <c r="L307" s="78"/>
      <c r="M307" s="78"/>
      <c r="N307" s="78"/>
      <c r="O307" s="321">
        <f t="shared" si="162"/>
        <v>770</v>
      </c>
      <c r="P307" s="321">
        <f t="shared" si="162"/>
        <v>410</v>
      </c>
      <c r="Q307" s="321">
        <f t="shared" si="162"/>
        <v>280</v>
      </c>
      <c r="R307" s="321"/>
      <c r="S307" s="321"/>
      <c r="T307" s="321"/>
      <c r="U307" s="322">
        <f t="shared" si="155"/>
        <v>0.18461538461538463</v>
      </c>
      <c r="V307" s="322">
        <f t="shared" si="155"/>
        <v>0.1388888888888889</v>
      </c>
      <c r="W307" s="322">
        <f t="shared" si="155"/>
        <v>7.6923076923076927E-2</v>
      </c>
      <c r="X307" s="323">
        <v>1.1499999999999999</v>
      </c>
      <c r="Y307" s="323">
        <v>1.1000000000000001</v>
      </c>
      <c r="Z307" s="323">
        <v>1.05</v>
      </c>
      <c r="AA307" s="323"/>
      <c r="AB307" s="323"/>
      <c r="AC307" s="323"/>
      <c r="AD307" s="324">
        <f t="shared" si="156"/>
        <v>1.1830049999999999</v>
      </c>
      <c r="AE307" s="323">
        <f t="shared" si="156"/>
        <v>1.13157</v>
      </c>
      <c r="AF307" s="323">
        <f t="shared" si="156"/>
        <v>1.0801350000000001</v>
      </c>
      <c r="AG307" s="78">
        <v>450</v>
      </c>
      <c r="AH307" s="78">
        <v>250</v>
      </c>
      <c r="AI307" s="78">
        <v>180</v>
      </c>
      <c r="AJ307" s="325">
        <f t="shared" si="157"/>
        <v>530</v>
      </c>
      <c r="AK307" s="321">
        <f t="shared" si="157"/>
        <v>280</v>
      </c>
      <c r="AL307" s="325">
        <f t="shared" si="157"/>
        <v>190</v>
      </c>
      <c r="AM307" s="325"/>
      <c r="AN307" s="325"/>
      <c r="AO307" s="325"/>
      <c r="AP307" s="322">
        <f t="shared" si="158"/>
        <v>0.17777777777777778</v>
      </c>
      <c r="AQ307" s="322">
        <f t="shared" si="158"/>
        <v>0.12</v>
      </c>
      <c r="AR307" s="322">
        <f t="shared" si="158"/>
        <v>5.5555555555555552E-2</v>
      </c>
      <c r="AS307" s="12">
        <v>325</v>
      </c>
      <c r="AT307" s="12">
        <v>180</v>
      </c>
      <c r="AU307" s="12">
        <v>130</v>
      </c>
      <c r="AV307" s="377">
        <f t="shared" si="159"/>
        <v>390</v>
      </c>
      <c r="AW307" s="326">
        <f t="shared" si="159"/>
        <v>210</v>
      </c>
      <c r="AX307" s="326">
        <f t="shared" si="159"/>
        <v>140</v>
      </c>
      <c r="AY307" s="327">
        <f t="shared" si="160"/>
        <v>0.2</v>
      </c>
      <c r="AZ307" s="327">
        <f t="shared" si="160"/>
        <v>0.16666666666666666</v>
      </c>
      <c r="BA307" s="327">
        <f t="shared" si="160"/>
        <v>7.6923076923076927E-2</v>
      </c>
      <c r="BB307" s="370" t="s">
        <v>797</v>
      </c>
      <c r="BC307" s="197"/>
      <c r="BD307" s="174" t="e">
        <f>COUNTIFS('[1]Thành Phố - HĐCN (2)'!J297:$J$1571,'[1]Bảng tổng ODT'!I306,'[1]Thành Phố - HĐCN (2)'!I297:$I$1571,"Đất ở tại đô thị")</f>
        <v>#VALUE!</v>
      </c>
      <c r="BE307" s="93" t="e">
        <f>COUNTIFS('[1]Thành Phố - HĐCN (2)'!J295:J1863,H307,'[1]Thành Phố - HĐCN (2)'!I295:I1863,"Đất ở tại đô thị",'[1]Thành Phố - HĐCN (2)'!M295:M1863,"&gt;"&amp;O307*0.9*1000,'[1]Thành Phố - HĐCN (2)'!M295:M1863,"&lt;"&amp;O307*1.2*1000)</f>
        <v>#VALUE!</v>
      </c>
      <c r="BF307" s="174" t="e">
        <f t="shared" si="161"/>
        <v>#VALUE!</v>
      </c>
      <c r="BG307" s="328">
        <f t="shared" si="142"/>
        <v>3</v>
      </c>
      <c r="BH307" s="329"/>
      <c r="BI307" s="292"/>
      <c r="BJ307" s="292"/>
    </row>
    <row r="308" spans="1:62" ht="31.5">
      <c r="A308" s="623">
        <f>COUNT($O$12:O308)</f>
        <v>269</v>
      </c>
      <c r="B308" s="13"/>
      <c r="C308" s="13"/>
      <c r="D308" s="13"/>
      <c r="E308" s="275" t="s">
        <v>1193</v>
      </c>
      <c r="F308" s="140" t="s">
        <v>807</v>
      </c>
      <c r="G308" s="275" t="s">
        <v>1194</v>
      </c>
      <c r="H308" s="280" t="str">
        <f t="shared" si="154"/>
        <v>Đường đi UBND xã Sùng Phài cũ (từ Tiếp giáp đường Lê Duẩn đến Hết địa phận phường Tân Phong cũ)</v>
      </c>
      <c r="I308" s="78">
        <v>600</v>
      </c>
      <c r="J308" s="78">
        <v>300</v>
      </c>
      <c r="K308" s="78">
        <v>220</v>
      </c>
      <c r="L308" s="78"/>
      <c r="M308" s="78"/>
      <c r="N308" s="78"/>
      <c r="O308" s="321">
        <f t="shared" si="162"/>
        <v>710</v>
      </c>
      <c r="P308" s="321">
        <f t="shared" si="162"/>
        <v>340</v>
      </c>
      <c r="Q308" s="321">
        <f t="shared" si="162"/>
        <v>240</v>
      </c>
      <c r="R308" s="321"/>
      <c r="S308" s="321"/>
      <c r="T308" s="321"/>
      <c r="U308" s="322">
        <f t="shared" si="155"/>
        <v>0.18333333333333332</v>
      </c>
      <c r="V308" s="322">
        <f t="shared" si="155"/>
        <v>0.13333333333333333</v>
      </c>
      <c r="W308" s="322">
        <f t="shared" si="155"/>
        <v>9.0909090909090912E-2</v>
      </c>
      <c r="X308" s="323">
        <v>1.1499999999999999</v>
      </c>
      <c r="Y308" s="323">
        <v>1.1000000000000001</v>
      </c>
      <c r="Z308" s="323">
        <v>1.05</v>
      </c>
      <c r="AA308" s="323"/>
      <c r="AB308" s="323"/>
      <c r="AC308" s="323"/>
      <c r="AD308" s="324">
        <f t="shared" si="156"/>
        <v>1.1830049999999999</v>
      </c>
      <c r="AE308" s="323">
        <f t="shared" si="156"/>
        <v>1.13157</v>
      </c>
      <c r="AF308" s="323">
        <f t="shared" si="156"/>
        <v>1.0801350000000001</v>
      </c>
      <c r="AG308" s="78">
        <v>420</v>
      </c>
      <c r="AH308" s="78">
        <v>210</v>
      </c>
      <c r="AI308" s="78">
        <v>155</v>
      </c>
      <c r="AJ308" s="325">
        <f t="shared" si="157"/>
        <v>500</v>
      </c>
      <c r="AK308" s="321">
        <f t="shared" si="157"/>
        <v>240</v>
      </c>
      <c r="AL308" s="325">
        <f t="shared" si="157"/>
        <v>170</v>
      </c>
      <c r="AM308" s="325"/>
      <c r="AN308" s="325"/>
      <c r="AO308" s="325"/>
      <c r="AP308" s="322">
        <f t="shared" si="158"/>
        <v>0.19047619047619047</v>
      </c>
      <c r="AQ308" s="322">
        <f t="shared" si="158"/>
        <v>0.14285714285714285</v>
      </c>
      <c r="AR308" s="322">
        <f t="shared" si="158"/>
        <v>9.6774193548387094E-2</v>
      </c>
      <c r="AS308" s="12">
        <v>300</v>
      </c>
      <c r="AT308" s="12">
        <v>150</v>
      </c>
      <c r="AU308" s="12">
        <v>110</v>
      </c>
      <c r="AV308" s="377">
        <f t="shared" si="159"/>
        <v>360</v>
      </c>
      <c r="AW308" s="326">
        <f t="shared" si="159"/>
        <v>170</v>
      </c>
      <c r="AX308" s="326">
        <f t="shared" si="159"/>
        <v>120</v>
      </c>
      <c r="AY308" s="327">
        <f t="shared" si="160"/>
        <v>0.2</v>
      </c>
      <c r="AZ308" s="327">
        <f t="shared" si="160"/>
        <v>0.13333333333333333</v>
      </c>
      <c r="BA308" s="327">
        <f t="shared" si="160"/>
        <v>9.0909090909090912E-2</v>
      </c>
      <c r="BB308" s="370" t="s">
        <v>797</v>
      </c>
      <c r="BC308" s="197"/>
      <c r="BD308" s="174" t="e">
        <f>COUNTIFS('[1]Thành Phố - HĐCN (2)'!J298:$J$1571,'[1]Bảng tổng ODT'!I307,'[1]Thành Phố - HĐCN (2)'!I298:$I$1571,"Đất ở tại đô thị")</f>
        <v>#VALUE!</v>
      </c>
      <c r="BE308" s="93" t="e">
        <f>COUNTIFS('[1]Thành Phố - HĐCN (2)'!J296:J1864,H308,'[1]Thành Phố - HĐCN (2)'!I296:I1864,"Đất ở tại đô thị",'[1]Thành Phố - HĐCN (2)'!M296:M1864,"&gt;"&amp;O308*0.9*1000,'[1]Thành Phố - HĐCN (2)'!M296:M1864,"&lt;"&amp;O308*1.2*1000)</f>
        <v>#VALUE!</v>
      </c>
      <c r="BF308" s="174" t="e">
        <f t="shared" si="161"/>
        <v>#VALUE!</v>
      </c>
      <c r="BG308" s="328">
        <f t="shared" si="142"/>
        <v>3</v>
      </c>
      <c r="BH308" s="329"/>
      <c r="BI308" s="292"/>
      <c r="BJ308" s="292"/>
    </row>
    <row r="309" spans="1:62" ht="47.25">
      <c r="A309" s="623">
        <f>COUNT($O$12:O309)</f>
        <v>270</v>
      </c>
      <c r="B309" s="13"/>
      <c r="C309" s="13"/>
      <c r="D309" s="13"/>
      <c r="E309" s="275" t="s">
        <v>1195</v>
      </c>
      <c r="F309" s="140" t="s">
        <v>1196</v>
      </c>
      <c r="G309" s="275" t="s">
        <v>1197</v>
      </c>
      <c r="H309" s="280" t="str">
        <f t="shared" si="154"/>
        <v>Đường đi vào tổ dân phố số 5 phường Tân Phong cũ (từ Tiếp giáp đường Trường Trinh đến Đến hết đường)</v>
      </c>
      <c r="I309" s="78">
        <v>600</v>
      </c>
      <c r="J309" s="78">
        <v>350</v>
      </c>
      <c r="K309" s="78">
        <v>250</v>
      </c>
      <c r="L309" s="78"/>
      <c r="M309" s="78"/>
      <c r="N309" s="78"/>
      <c r="O309" s="321">
        <f t="shared" si="162"/>
        <v>710</v>
      </c>
      <c r="P309" s="321">
        <f t="shared" si="162"/>
        <v>400</v>
      </c>
      <c r="Q309" s="321">
        <f t="shared" si="162"/>
        <v>270</v>
      </c>
      <c r="R309" s="321"/>
      <c r="S309" s="321"/>
      <c r="T309" s="321"/>
      <c r="U309" s="322">
        <f t="shared" si="155"/>
        <v>0.18333333333333332</v>
      </c>
      <c r="V309" s="322">
        <f t="shared" si="155"/>
        <v>0.14285714285714285</v>
      </c>
      <c r="W309" s="322">
        <f t="shared" si="155"/>
        <v>0.08</v>
      </c>
      <c r="X309" s="323">
        <v>1.1499999999999999</v>
      </c>
      <c r="Y309" s="323">
        <v>1.1000000000000001</v>
      </c>
      <c r="Z309" s="323">
        <v>1.05</v>
      </c>
      <c r="AA309" s="323"/>
      <c r="AB309" s="323"/>
      <c r="AC309" s="323"/>
      <c r="AD309" s="324">
        <f t="shared" si="156"/>
        <v>1.1830049999999999</v>
      </c>
      <c r="AE309" s="323">
        <f t="shared" si="156"/>
        <v>1.13157</v>
      </c>
      <c r="AF309" s="323">
        <f t="shared" si="156"/>
        <v>1.0801350000000001</v>
      </c>
      <c r="AG309" s="78">
        <v>420</v>
      </c>
      <c r="AH309" s="78">
        <v>250</v>
      </c>
      <c r="AI309" s="78">
        <v>200</v>
      </c>
      <c r="AJ309" s="325">
        <f t="shared" si="157"/>
        <v>500</v>
      </c>
      <c r="AK309" s="321">
        <f t="shared" si="157"/>
        <v>290</v>
      </c>
      <c r="AL309" s="325">
        <f t="shared" si="157"/>
        <v>220</v>
      </c>
      <c r="AM309" s="325"/>
      <c r="AN309" s="325"/>
      <c r="AO309" s="325"/>
      <c r="AP309" s="322">
        <f t="shared" si="158"/>
        <v>0.19047619047619047</v>
      </c>
      <c r="AQ309" s="322">
        <f t="shared" si="158"/>
        <v>0.16</v>
      </c>
      <c r="AR309" s="322">
        <f t="shared" si="158"/>
        <v>0.1</v>
      </c>
      <c r="AS309" s="12">
        <v>300</v>
      </c>
      <c r="AT309" s="12">
        <v>210</v>
      </c>
      <c r="AU309" s="12">
        <v>145</v>
      </c>
      <c r="AV309" s="377">
        <f t="shared" si="159"/>
        <v>360</v>
      </c>
      <c r="AW309" s="326">
        <f t="shared" si="159"/>
        <v>240</v>
      </c>
      <c r="AX309" s="326">
        <f t="shared" si="159"/>
        <v>160</v>
      </c>
      <c r="AY309" s="327">
        <f t="shared" si="160"/>
        <v>0.2</v>
      </c>
      <c r="AZ309" s="327">
        <f t="shared" si="160"/>
        <v>0.14285714285714285</v>
      </c>
      <c r="BA309" s="327">
        <f t="shared" si="160"/>
        <v>0.10344827586206896</v>
      </c>
      <c r="BB309" s="370" t="s">
        <v>797</v>
      </c>
      <c r="BC309" s="197"/>
      <c r="BD309" s="174" t="e">
        <f>COUNTIFS('[1]Thành Phố - HĐCN (2)'!J299:$J$1571,'[1]Bảng tổng ODT'!I308,'[1]Thành Phố - HĐCN (2)'!I299:$I$1571,"Đất ở tại đô thị")</f>
        <v>#VALUE!</v>
      </c>
      <c r="BE309" s="93" t="e">
        <f>COUNTIFS('[1]Thành Phố - HĐCN (2)'!J297:J1865,H309,'[1]Thành Phố - HĐCN (2)'!I297:I1865,"Đất ở tại đô thị",'[1]Thành Phố - HĐCN (2)'!M297:M1865,"&gt;"&amp;O309*0.9*1000,'[1]Thành Phố - HĐCN (2)'!M297:M1865,"&lt;"&amp;O309*1.2*1000)</f>
        <v>#VALUE!</v>
      </c>
      <c r="BF309" s="174" t="e">
        <f t="shared" si="161"/>
        <v>#VALUE!</v>
      </c>
      <c r="BG309" s="328">
        <f t="shared" si="142"/>
        <v>3</v>
      </c>
      <c r="BH309" s="329"/>
      <c r="BI309" s="292"/>
      <c r="BJ309" s="292"/>
    </row>
    <row r="310" spans="1:62" ht="47.25">
      <c r="A310" s="623">
        <f>COUNT($O$12:O310)</f>
        <v>271</v>
      </c>
      <c r="B310" s="13"/>
      <c r="C310" s="13"/>
      <c r="D310" s="13"/>
      <c r="E310" s="275" t="s">
        <v>1198</v>
      </c>
      <c r="F310" s="140" t="s">
        <v>1199</v>
      </c>
      <c r="G310" s="275" t="s">
        <v>1107</v>
      </c>
      <c r="H310" s="280" t="str">
        <f t="shared" si="154"/>
        <v>Đường ven hồ lắng (từ Tiếp giáp suối tổ dân phố số 8 phường Tân Phong đến Tiếp giáp đường Hoàng Hoa Thám)</v>
      </c>
      <c r="I310" s="78">
        <v>720</v>
      </c>
      <c r="J310" s="78">
        <v>360</v>
      </c>
      <c r="K310" s="78">
        <v>260</v>
      </c>
      <c r="L310" s="78"/>
      <c r="M310" s="78"/>
      <c r="N310" s="78"/>
      <c r="O310" s="321">
        <f t="shared" si="162"/>
        <v>850</v>
      </c>
      <c r="P310" s="321">
        <f t="shared" si="162"/>
        <v>410</v>
      </c>
      <c r="Q310" s="321">
        <f t="shared" si="162"/>
        <v>280</v>
      </c>
      <c r="R310" s="321"/>
      <c r="S310" s="321"/>
      <c r="T310" s="321"/>
      <c r="U310" s="322">
        <f t="shared" si="155"/>
        <v>0.18055555555555555</v>
      </c>
      <c r="V310" s="322">
        <f t="shared" si="155"/>
        <v>0.1388888888888889</v>
      </c>
      <c r="W310" s="322">
        <f t="shared" si="155"/>
        <v>7.6923076923076927E-2</v>
      </c>
      <c r="X310" s="323">
        <v>1.1499999999999999</v>
      </c>
      <c r="Y310" s="323">
        <v>1.1000000000000001</v>
      </c>
      <c r="Z310" s="323">
        <v>1.05</v>
      </c>
      <c r="AA310" s="323"/>
      <c r="AB310" s="323"/>
      <c r="AC310" s="323"/>
      <c r="AD310" s="324">
        <f t="shared" si="156"/>
        <v>1.1830049999999999</v>
      </c>
      <c r="AE310" s="323">
        <f t="shared" si="156"/>
        <v>1.13157</v>
      </c>
      <c r="AF310" s="323">
        <f t="shared" si="156"/>
        <v>1.0801350000000001</v>
      </c>
      <c r="AG310" s="78">
        <v>500</v>
      </c>
      <c r="AH310" s="78">
        <v>255</v>
      </c>
      <c r="AI310" s="78">
        <v>180</v>
      </c>
      <c r="AJ310" s="325">
        <f t="shared" si="157"/>
        <v>590</v>
      </c>
      <c r="AK310" s="321">
        <f t="shared" si="157"/>
        <v>290</v>
      </c>
      <c r="AL310" s="325">
        <f t="shared" si="157"/>
        <v>190</v>
      </c>
      <c r="AM310" s="325"/>
      <c r="AN310" s="325"/>
      <c r="AO310" s="325"/>
      <c r="AP310" s="322">
        <f t="shared" si="158"/>
        <v>0.18</v>
      </c>
      <c r="AQ310" s="322">
        <f t="shared" si="158"/>
        <v>0.13725490196078433</v>
      </c>
      <c r="AR310" s="322">
        <f t="shared" si="158"/>
        <v>5.5555555555555552E-2</v>
      </c>
      <c r="AS310" s="12">
        <v>360</v>
      </c>
      <c r="AT310" s="12">
        <v>180</v>
      </c>
      <c r="AU310" s="12">
        <v>130</v>
      </c>
      <c r="AV310" s="377">
        <f t="shared" si="159"/>
        <v>430</v>
      </c>
      <c r="AW310" s="326">
        <f t="shared" si="159"/>
        <v>210</v>
      </c>
      <c r="AX310" s="326">
        <f t="shared" si="159"/>
        <v>140</v>
      </c>
      <c r="AY310" s="327">
        <f t="shared" si="160"/>
        <v>0.19444444444444445</v>
      </c>
      <c r="AZ310" s="327">
        <f t="shared" si="160"/>
        <v>0.16666666666666666</v>
      </c>
      <c r="BA310" s="327">
        <f t="shared" si="160"/>
        <v>7.6923076923076927E-2</v>
      </c>
      <c r="BB310" s="370" t="s">
        <v>797</v>
      </c>
      <c r="BC310" s="197"/>
      <c r="BD310" s="174" t="e">
        <f>COUNTIFS('[1]Thành Phố - HĐCN (2)'!J300:$J$1571,'[1]Bảng tổng ODT'!I309,'[1]Thành Phố - HĐCN (2)'!I300:$I$1571,"Đất ở tại đô thị")</f>
        <v>#VALUE!</v>
      </c>
      <c r="BE310" s="93" t="e">
        <f>COUNTIFS('[1]Thành Phố - HĐCN (2)'!J298:J1866,H310,'[1]Thành Phố - HĐCN (2)'!I298:I1866,"Đất ở tại đô thị",'[1]Thành Phố - HĐCN (2)'!M298:M1866,"&gt;"&amp;O310*0.9*1000,'[1]Thành Phố - HĐCN (2)'!M298:M1866,"&lt;"&amp;O310*1.2*1000)</f>
        <v>#VALUE!</v>
      </c>
      <c r="BF310" s="174" t="e">
        <f t="shared" si="161"/>
        <v>#VALUE!</v>
      </c>
      <c r="BG310" s="328">
        <f t="shared" si="142"/>
        <v>3</v>
      </c>
      <c r="BH310" s="329"/>
      <c r="BI310" s="292"/>
      <c r="BJ310" s="292"/>
    </row>
    <row r="311" spans="1:62" ht="62.1" customHeight="1">
      <c r="A311" s="623">
        <f>COUNT($O$12:O311)</f>
        <v>272</v>
      </c>
      <c r="B311" s="378"/>
      <c r="E311" s="275" t="s">
        <v>1200</v>
      </c>
      <c r="F311" s="140" t="s">
        <v>495</v>
      </c>
      <c r="G311" s="275" t="s">
        <v>1107</v>
      </c>
      <c r="H311" s="280" t="str">
        <f t="shared" si="154"/>
        <v>Đường nhánh ven suối tổ dân phố số 8 phường Tân Phong cũ (từ Tiếp giáp đường Nguyễn Chí Thanh đến Tiếp giáp đường Hoàng Hoa Thám)</v>
      </c>
      <c r="I311" s="78">
        <v>720</v>
      </c>
      <c r="J311" s="78">
        <v>360</v>
      </c>
      <c r="K311" s="78">
        <v>260</v>
      </c>
      <c r="L311" s="78"/>
      <c r="M311" s="78"/>
      <c r="N311" s="78"/>
      <c r="O311" s="321">
        <f t="shared" si="162"/>
        <v>850</v>
      </c>
      <c r="P311" s="321">
        <f t="shared" si="162"/>
        <v>410</v>
      </c>
      <c r="Q311" s="321">
        <f t="shared" si="162"/>
        <v>280</v>
      </c>
      <c r="R311" s="321"/>
      <c r="S311" s="321"/>
      <c r="T311" s="321"/>
      <c r="U311" s="322">
        <f t="shared" si="155"/>
        <v>0.18055555555555555</v>
      </c>
      <c r="V311" s="322">
        <f t="shared" si="155"/>
        <v>0.1388888888888889</v>
      </c>
      <c r="W311" s="322">
        <f t="shared" si="155"/>
        <v>7.6923076923076927E-2</v>
      </c>
      <c r="X311" s="323">
        <v>1.1499999999999999</v>
      </c>
      <c r="Y311" s="323">
        <v>1.1000000000000001</v>
      </c>
      <c r="Z311" s="323">
        <v>1.05</v>
      </c>
      <c r="AA311" s="323"/>
      <c r="AB311" s="323"/>
      <c r="AC311" s="323"/>
      <c r="AD311" s="324">
        <f t="shared" si="156"/>
        <v>1.1830049999999999</v>
      </c>
      <c r="AE311" s="323">
        <f t="shared" si="156"/>
        <v>1.13157</v>
      </c>
      <c r="AF311" s="323">
        <f t="shared" si="156"/>
        <v>1.0801350000000001</v>
      </c>
      <c r="AG311" s="78">
        <v>500</v>
      </c>
      <c r="AH311" s="78">
        <v>255</v>
      </c>
      <c r="AI311" s="78">
        <v>180</v>
      </c>
      <c r="AJ311" s="325">
        <f t="shared" si="157"/>
        <v>590</v>
      </c>
      <c r="AK311" s="321">
        <f t="shared" si="157"/>
        <v>290</v>
      </c>
      <c r="AL311" s="325">
        <f t="shared" si="157"/>
        <v>190</v>
      </c>
      <c r="AM311" s="325"/>
      <c r="AN311" s="325"/>
      <c r="AO311" s="325"/>
      <c r="AP311" s="322">
        <f t="shared" si="158"/>
        <v>0.18</v>
      </c>
      <c r="AQ311" s="322">
        <f t="shared" si="158"/>
        <v>0.13725490196078433</v>
      </c>
      <c r="AR311" s="322">
        <f t="shared" si="158"/>
        <v>5.5555555555555552E-2</v>
      </c>
      <c r="AS311" s="12">
        <v>360</v>
      </c>
      <c r="AT311" s="12">
        <v>180</v>
      </c>
      <c r="AU311" s="12">
        <v>130</v>
      </c>
      <c r="AV311" s="377">
        <f t="shared" si="159"/>
        <v>430</v>
      </c>
      <c r="AW311" s="326">
        <f t="shared" si="159"/>
        <v>210</v>
      </c>
      <c r="AX311" s="326">
        <f t="shared" si="159"/>
        <v>140</v>
      </c>
      <c r="AY311" s="327">
        <f t="shared" si="160"/>
        <v>0.19444444444444445</v>
      </c>
      <c r="AZ311" s="327">
        <f t="shared" si="160"/>
        <v>0.16666666666666666</v>
      </c>
      <c r="BA311" s="327">
        <f t="shared" si="160"/>
        <v>7.6923076923076927E-2</v>
      </c>
      <c r="BB311" s="370" t="s">
        <v>797</v>
      </c>
      <c r="BC311" s="197"/>
      <c r="BD311" s="174" t="e">
        <f>COUNTIFS('[1]Thành Phố - HĐCN (2)'!J301:$J$1571,'[1]Bảng tổng ODT'!I310,'[1]Thành Phố - HĐCN (2)'!I301:$I$1571,"Đất ở tại đô thị")</f>
        <v>#VALUE!</v>
      </c>
      <c r="BE311" s="93" t="e">
        <f>COUNTIFS('[1]Thành Phố - HĐCN (2)'!J299:J1867,H311,'[1]Thành Phố - HĐCN (2)'!I299:I1867,"Đất ở tại đô thị",'[1]Thành Phố - HĐCN (2)'!M299:M1867,"&gt;"&amp;O311*0.9*1000,'[1]Thành Phố - HĐCN (2)'!M299:M1867,"&lt;"&amp;O311*1.2*1000)</f>
        <v>#VALUE!</v>
      </c>
      <c r="BF311" s="174" t="e">
        <f t="shared" si="161"/>
        <v>#VALUE!</v>
      </c>
      <c r="BG311" s="328">
        <f t="shared" si="142"/>
        <v>3</v>
      </c>
      <c r="BH311" s="329"/>
      <c r="BI311" s="292"/>
      <c r="BJ311" s="292"/>
    </row>
    <row r="312" spans="1:62" ht="63">
      <c r="A312" s="623">
        <f>COUNT($O$12:O312)</f>
        <v>273</v>
      </c>
      <c r="B312" s="11" t="s">
        <v>574</v>
      </c>
      <c r="C312" s="11" t="s">
        <v>575</v>
      </c>
      <c r="D312" s="11" t="s">
        <v>576</v>
      </c>
      <c r="E312" s="379" t="s">
        <v>577</v>
      </c>
      <c r="F312" s="343" t="s">
        <v>554</v>
      </c>
      <c r="G312" s="333" t="s">
        <v>578</v>
      </c>
      <c r="H312" s="280" t="str">
        <f>E312&amp;" (từ "&amp;F312&amp;" đến "&amp;G312&amp;")"</f>
        <v>Đường nhánh của đường Trần Thủ Độ (từ Tiếp giáp đường Trần Thủ Độ (ngõ 226 cũ đường Trần Hưng Đạo) đến Tiếp giáp đường Trần Thủ Độ (ngõ 368 cũ đường Trần Hưng Đạo))</v>
      </c>
      <c r="I312" s="78">
        <v>700</v>
      </c>
      <c r="J312" s="78">
        <v>360</v>
      </c>
      <c r="K312" s="78">
        <v>260</v>
      </c>
      <c r="L312" s="78"/>
      <c r="M312" s="78"/>
      <c r="N312" s="78"/>
      <c r="O312" s="321">
        <f t="shared" si="162"/>
        <v>830</v>
      </c>
      <c r="P312" s="321">
        <f t="shared" si="162"/>
        <v>410</v>
      </c>
      <c r="Q312" s="321">
        <f t="shared" si="162"/>
        <v>280</v>
      </c>
      <c r="R312" s="321"/>
      <c r="S312" s="321"/>
      <c r="T312" s="321"/>
      <c r="U312" s="322">
        <f t="shared" si="155"/>
        <v>0.18571428571428572</v>
      </c>
      <c r="V312" s="322">
        <f t="shared" si="155"/>
        <v>0.1388888888888889</v>
      </c>
      <c r="W312" s="322">
        <f t="shared" si="155"/>
        <v>7.6923076923076927E-2</v>
      </c>
      <c r="X312" s="323">
        <v>1.1499999999999999</v>
      </c>
      <c r="Y312" s="323">
        <v>1.1000000000000001</v>
      </c>
      <c r="Z312" s="323">
        <v>1.05</v>
      </c>
      <c r="AA312" s="323"/>
      <c r="AB312" s="323"/>
      <c r="AC312" s="323"/>
      <c r="AD312" s="324">
        <f t="shared" si="156"/>
        <v>1.1830049999999999</v>
      </c>
      <c r="AE312" s="323">
        <f t="shared" si="156"/>
        <v>1.13157</v>
      </c>
      <c r="AF312" s="323">
        <f t="shared" si="156"/>
        <v>1.0801350000000001</v>
      </c>
      <c r="AG312" s="78">
        <v>490</v>
      </c>
      <c r="AH312" s="78">
        <v>255</v>
      </c>
      <c r="AI312" s="78">
        <v>180</v>
      </c>
      <c r="AJ312" s="325">
        <f t="shared" si="157"/>
        <v>580</v>
      </c>
      <c r="AK312" s="321">
        <f t="shared" si="157"/>
        <v>290</v>
      </c>
      <c r="AL312" s="325">
        <f t="shared" si="157"/>
        <v>190</v>
      </c>
      <c r="AM312" s="325"/>
      <c r="AN312" s="325"/>
      <c r="AO312" s="325"/>
      <c r="AP312" s="322">
        <f t="shared" si="158"/>
        <v>0.18367346938775511</v>
      </c>
      <c r="AQ312" s="322">
        <f t="shared" si="158"/>
        <v>0.13725490196078433</v>
      </c>
      <c r="AR312" s="322">
        <f t="shared" si="158"/>
        <v>5.5555555555555552E-2</v>
      </c>
      <c r="AS312" s="12">
        <v>350</v>
      </c>
      <c r="AT312" s="12">
        <v>190</v>
      </c>
      <c r="AU312" s="12">
        <v>130</v>
      </c>
      <c r="AV312" s="377">
        <f t="shared" si="159"/>
        <v>420</v>
      </c>
      <c r="AW312" s="326">
        <f t="shared" si="159"/>
        <v>220</v>
      </c>
      <c r="AX312" s="326">
        <f t="shared" si="159"/>
        <v>140</v>
      </c>
      <c r="AY312" s="327">
        <f t="shared" si="160"/>
        <v>0.2</v>
      </c>
      <c r="AZ312" s="327">
        <f t="shared" si="160"/>
        <v>0.15789473684210525</v>
      </c>
      <c r="BA312" s="327">
        <f t="shared" si="160"/>
        <v>7.6923076923076927E-2</v>
      </c>
      <c r="BB312" s="370" t="s">
        <v>797</v>
      </c>
      <c r="BC312" s="197"/>
      <c r="BD312" s="174" t="e">
        <f>COUNTIFS('[1]Thành Phố - HĐCN (2)'!J302:$J$1571,'[1]Bảng tổng ODT'!I311,'[1]Thành Phố - HĐCN (2)'!I302:$I$1571,"Đất ở tại đô thị")</f>
        <v>#VALUE!</v>
      </c>
      <c r="BE312" s="93" t="e">
        <f>COUNTIFS('[1]Thành Phố - HĐCN (2)'!J300:J1868,H312,'[1]Thành Phố - HĐCN (2)'!I300:I1868,"Đất ở tại đô thị",'[1]Thành Phố - HĐCN (2)'!M300:M1868,"&gt;"&amp;O312*0.9*1000,'[1]Thành Phố - HĐCN (2)'!M300:M1868,"&lt;"&amp;O312*1.2*1000)</f>
        <v>#VALUE!</v>
      </c>
      <c r="BF312" s="174" t="e">
        <f t="shared" si="161"/>
        <v>#VALUE!</v>
      </c>
      <c r="BG312" s="328">
        <f t="shared" si="142"/>
        <v>3</v>
      </c>
      <c r="BH312" s="329"/>
      <c r="BI312" s="292"/>
      <c r="BJ312" s="292"/>
    </row>
    <row r="313" spans="1:62" ht="55.5" customHeight="1">
      <c r="A313" s="623">
        <f>COUNT($O$12:O313)</f>
        <v>274</v>
      </c>
      <c r="B313" s="380" t="s">
        <v>552</v>
      </c>
      <c r="C313" s="381" t="s">
        <v>553</v>
      </c>
      <c r="D313" s="380" t="s">
        <v>575</v>
      </c>
      <c r="E313" s="333" t="s">
        <v>552</v>
      </c>
      <c r="F313" s="343" t="s">
        <v>553</v>
      </c>
      <c r="G313" s="333" t="s">
        <v>554</v>
      </c>
      <c r="H313" s="280" t="str">
        <f t="shared" si="154"/>
        <v>Đường ngách 003 ngõ 210 đường Trần Hưng Đạo (từ Tiếp giáp ngõ 210 đường Trần Hưng Đạo đến Tiếp giáp đường Trần Thủ Độ (ngõ 226 cũ đường Trần Hưng Đạo))</v>
      </c>
      <c r="I313" s="78">
        <v>700</v>
      </c>
      <c r="J313" s="78">
        <v>360</v>
      </c>
      <c r="K313" s="78">
        <v>260</v>
      </c>
      <c r="L313" s="78"/>
      <c r="M313" s="78"/>
      <c r="N313" s="78"/>
      <c r="O313" s="321">
        <f t="shared" si="162"/>
        <v>830</v>
      </c>
      <c r="P313" s="321">
        <f t="shared" si="162"/>
        <v>410</v>
      </c>
      <c r="Q313" s="321">
        <f t="shared" si="162"/>
        <v>280</v>
      </c>
      <c r="R313" s="321"/>
      <c r="S313" s="321"/>
      <c r="T313" s="321"/>
      <c r="U313" s="322">
        <f t="shared" si="155"/>
        <v>0.18571428571428572</v>
      </c>
      <c r="V313" s="322">
        <f t="shared" si="155"/>
        <v>0.1388888888888889</v>
      </c>
      <c r="W313" s="322">
        <f t="shared" si="155"/>
        <v>7.6923076923076927E-2</v>
      </c>
      <c r="X313" s="323">
        <v>1.1499999999999999</v>
      </c>
      <c r="Y313" s="323">
        <v>1.1000000000000001</v>
      </c>
      <c r="Z313" s="323">
        <v>1.05</v>
      </c>
      <c r="AA313" s="323"/>
      <c r="AB313" s="323"/>
      <c r="AC313" s="323"/>
      <c r="AD313" s="324">
        <f t="shared" si="156"/>
        <v>1.1830049999999999</v>
      </c>
      <c r="AE313" s="323">
        <f t="shared" si="156"/>
        <v>1.13157</v>
      </c>
      <c r="AF313" s="323">
        <f t="shared" si="156"/>
        <v>1.0801350000000001</v>
      </c>
      <c r="AG313" s="78">
        <v>490</v>
      </c>
      <c r="AH313" s="78">
        <v>255</v>
      </c>
      <c r="AI313" s="78">
        <v>180</v>
      </c>
      <c r="AJ313" s="325">
        <f t="shared" si="157"/>
        <v>580</v>
      </c>
      <c r="AK313" s="321">
        <f t="shared" si="157"/>
        <v>290</v>
      </c>
      <c r="AL313" s="325">
        <f t="shared" si="157"/>
        <v>190</v>
      </c>
      <c r="AM313" s="325"/>
      <c r="AN313" s="325"/>
      <c r="AO313" s="325"/>
      <c r="AP313" s="322">
        <f t="shared" si="158"/>
        <v>0.18367346938775511</v>
      </c>
      <c r="AQ313" s="322">
        <f t="shared" si="158"/>
        <v>0.13725490196078433</v>
      </c>
      <c r="AR313" s="322">
        <f t="shared" si="158"/>
        <v>5.5555555555555552E-2</v>
      </c>
      <c r="AS313" s="12">
        <v>350</v>
      </c>
      <c r="AT313" s="12">
        <v>180</v>
      </c>
      <c r="AU313" s="12">
        <v>130</v>
      </c>
      <c r="AV313" s="377">
        <f t="shared" si="159"/>
        <v>420</v>
      </c>
      <c r="AW313" s="326">
        <f t="shared" si="159"/>
        <v>210</v>
      </c>
      <c r="AX313" s="326">
        <f t="shared" si="159"/>
        <v>140</v>
      </c>
      <c r="AY313" s="327">
        <f t="shared" si="160"/>
        <v>0.2</v>
      </c>
      <c r="AZ313" s="327">
        <f t="shared" si="160"/>
        <v>0.16666666666666666</v>
      </c>
      <c r="BA313" s="327">
        <f t="shared" si="160"/>
        <v>7.6923076923076927E-2</v>
      </c>
      <c r="BB313" s="370" t="s">
        <v>797</v>
      </c>
      <c r="BC313" s="197"/>
      <c r="BD313" s="174" t="e">
        <f>COUNTIFS('[1]Thành Phố - HĐCN (2)'!J303:$J$1571,'[1]Bảng tổng ODT'!I312,'[1]Thành Phố - HĐCN (2)'!I303:$I$1571,"Đất ở tại đô thị")</f>
        <v>#VALUE!</v>
      </c>
      <c r="BE313" s="93" t="e">
        <f>COUNTIFS('[1]Thành Phố - HĐCN (2)'!J301:J1869,H313,'[1]Thành Phố - HĐCN (2)'!I301:I1869,"Đất ở tại đô thị",'[1]Thành Phố - HĐCN (2)'!M301:M1869,"&gt;"&amp;O313*0.9*1000,'[1]Thành Phố - HĐCN (2)'!M301:M1869,"&lt;"&amp;O313*1.2*1000)</f>
        <v>#VALUE!</v>
      </c>
      <c r="BF313" s="174" t="e">
        <f t="shared" si="161"/>
        <v>#VALUE!</v>
      </c>
      <c r="BG313" s="328">
        <f t="shared" si="142"/>
        <v>3</v>
      </c>
      <c r="BH313" s="329"/>
      <c r="BI313" s="292"/>
      <c r="BJ313" s="292"/>
    </row>
    <row r="314" spans="1:62" ht="78.75">
      <c r="A314" s="623">
        <f>COUNT($O$12:O314)</f>
        <v>275</v>
      </c>
      <c r="B314" s="333" t="s">
        <v>555</v>
      </c>
      <c r="C314" s="343" t="s">
        <v>488</v>
      </c>
      <c r="D314" s="333" t="s">
        <v>579</v>
      </c>
      <c r="E314" s="333" t="s">
        <v>555</v>
      </c>
      <c r="F314" s="343" t="s">
        <v>488</v>
      </c>
      <c r="G314" s="333" t="s">
        <v>556</v>
      </c>
      <c r="H314" s="280" t="str">
        <f t="shared" si="154"/>
        <v>Ngõ 262 đường Trần Hưng Đạo (từ Tiếp giáp đường Trần Hưng Đạo đến Tiếp giáp đường nhánh của đường Trần Thủ Độ (ngõ 226 cũ đường Trần Hưng Đạo))</v>
      </c>
      <c r="I314" s="78">
        <v>720</v>
      </c>
      <c r="J314" s="78">
        <v>360</v>
      </c>
      <c r="K314" s="78">
        <v>260</v>
      </c>
      <c r="L314" s="78"/>
      <c r="M314" s="78"/>
      <c r="N314" s="78"/>
      <c r="O314" s="321">
        <f t="shared" si="162"/>
        <v>850</v>
      </c>
      <c r="P314" s="321">
        <f t="shared" si="162"/>
        <v>410</v>
      </c>
      <c r="Q314" s="321">
        <f t="shared" si="162"/>
        <v>280</v>
      </c>
      <c r="R314" s="321"/>
      <c r="S314" s="321"/>
      <c r="T314" s="321"/>
      <c r="U314" s="322">
        <f t="shared" si="155"/>
        <v>0.18055555555555555</v>
      </c>
      <c r="V314" s="322">
        <f t="shared" si="155"/>
        <v>0.1388888888888889</v>
      </c>
      <c r="W314" s="322">
        <f t="shared" si="155"/>
        <v>7.6923076923076927E-2</v>
      </c>
      <c r="X314" s="323">
        <v>1.1499999999999999</v>
      </c>
      <c r="Y314" s="323">
        <v>1.1000000000000001</v>
      </c>
      <c r="Z314" s="323">
        <v>1.05</v>
      </c>
      <c r="AA314" s="323"/>
      <c r="AB314" s="323"/>
      <c r="AC314" s="323"/>
      <c r="AD314" s="324">
        <f t="shared" si="156"/>
        <v>1.1830049999999999</v>
      </c>
      <c r="AE314" s="323">
        <f t="shared" si="156"/>
        <v>1.13157</v>
      </c>
      <c r="AF314" s="323">
        <f t="shared" si="156"/>
        <v>1.0801350000000001</v>
      </c>
      <c r="AG314" s="78">
        <v>500</v>
      </c>
      <c r="AH314" s="78">
        <v>260</v>
      </c>
      <c r="AI314" s="78">
        <v>180</v>
      </c>
      <c r="AJ314" s="325">
        <f t="shared" si="157"/>
        <v>590</v>
      </c>
      <c r="AK314" s="321">
        <f t="shared" si="157"/>
        <v>300</v>
      </c>
      <c r="AL314" s="325">
        <f t="shared" si="157"/>
        <v>190</v>
      </c>
      <c r="AM314" s="325"/>
      <c r="AN314" s="325"/>
      <c r="AO314" s="325"/>
      <c r="AP314" s="322">
        <f t="shared" si="158"/>
        <v>0.18</v>
      </c>
      <c r="AQ314" s="322">
        <f t="shared" si="158"/>
        <v>0.15384615384615385</v>
      </c>
      <c r="AR314" s="322">
        <f t="shared" si="158"/>
        <v>5.5555555555555552E-2</v>
      </c>
      <c r="AS314" s="12">
        <v>360</v>
      </c>
      <c r="AT314" s="12">
        <v>190</v>
      </c>
      <c r="AU314" s="12">
        <v>130</v>
      </c>
      <c r="AV314" s="377">
        <f t="shared" si="159"/>
        <v>430</v>
      </c>
      <c r="AW314" s="326">
        <f t="shared" si="159"/>
        <v>220</v>
      </c>
      <c r="AX314" s="326">
        <f t="shared" si="159"/>
        <v>140</v>
      </c>
      <c r="AY314" s="327">
        <f t="shared" si="160"/>
        <v>0.19444444444444445</v>
      </c>
      <c r="AZ314" s="327">
        <f t="shared" si="160"/>
        <v>0.15789473684210525</v>
      </c>
      <c r="BA314" s="327">
        <f t="shared" si="160"/>
        <v>7.6923076923076927E-2</v>
      </c>
      <c r="BB314" s="370" t="s">
        <v>797</v>
      </c>
      <c r="BC314" s="197"/>
      <c r="BD314" s="174" t="e">
        <f>COUNTIFS('[1]Thành Phố - HĐCN (2)'!J304:$J$1571,'[1]Bảng tổng ODT'!I313,'[1]Thành Phố - HĐCN (2)'!I304:$I$1571,"Đất ở tại đô thị")</f>
        <v>#VALUE!</v>
      </c>
      <c r="BE314" s="93" t="e">
        <f>COUNTIFS('[1]Thành Phố - HĐCN (2)'!J302:J1870,H314,'[1]Thành Phố - HĐCN (2)'!I302:I1870,"Đất ở tại đô thị",'[1]Thành Phố - HĐCN (2)'!M302:M1870,"&gt;"&amp;O314*0.9*1000,'[1]Thành Phố - HĐCN (2)'!M302:M1870,"&lt;"&amp;O314*1.2*1000)</f>
        <v>#VALUE!</v>
      </c>
      <c r="BF314" s="174" t="e">
        <f t="shared" si="161"/>
        <v>#VALUE!</v>
      </c>
      <c r="BG314" s="328">
        <f t="shared" si="142"/>
        <v>3</v>
      </c>
      <c r="BH314" s="329"/>
      <c r="BI314" s="292"/>
      <c r="BJ314" s="292"/>
    </row>
    <row r="315" spans="1:62" ht="31.5">
      <c r="A315" s="623">
        <f>COUNT($O$12:O315)</f>
        <v>276</v>
      </c>
      <c r="B315" s="13"/>
      <c r="C315" s="13"/>
      <c r="D315" s="13"/>
      <c r="E315" s="275" t="s">
        <v>1201</v>
      </c>
      <c r="F315" s="140" t="s">
        <v>488</v>
      </c>
      <c r="G315" s="275" t="s">
        <v>1202</v>
      </c>
      <c r="H315" s="280" t="str">
        <f t="shared" si="154"/>
        <v>Ngõ 167 đường Trần Hưng Đạo (từ Tiếp giáp đường Trần Hưng Đạo đến Tiếp giáp nhà ông Pờ Văn Ninh)</v>
      </c>
      <c r="I315" s="78">
        <v>720</v>
      </c>
      <c r="J315" s="78">
        <v>360</v>
      </c>
      <c r="K315" s="78">
        <v>260</v>
      </c>
      <c r="L315" s="78"/>
      <c r="M315" s="78"/>
      <c r="N315" s="78"/>
      <c r="O315" s="321">
        <f t="shared" si="162"/>
        <v>850</v>
      </c>
      <c r="P315" s="321">
        <f t="shared" si="162"/>
        <v>410</v>
      </c>
      <c r="Q315" s="321">
        <f t="shared" si="162"/>
        <v>280</v>
      </c>
      <c r="R315" s="321"/>
      <c r="S315" s="321"/>
      <c r="T315" s="321"/>
      <c r="U315" s="322">
        <f t="shared" si="155"/>
        <v>0.18055555555555555</v>
      </c>
      <c r="V315" s="322">
        <f t="shared" si="155"/>
        <v>0.1388888888888889</v>
      </c>
      <c r="W315" s="322">
        <f t="shared" si="155"/>
        <v>7.6923076923076927E-2</v>
      </c>
      <c r="X315" s="323">
        <v>1.1499999999999999</v>
      </c>
      <c r="Y315" s="323">
        <v>1.1000000000000001</v>
      </c>
      <c r="Z315" s="323">
        <v>1.05</v>
      </c>
      <c r="AA315" s="323"/>
      <c r="AB315" s="323"/>
      <c r="AC315" s="323"/>
      <c r="AD315" s="324">
        <f t="shared" si="156"/>
        <v>1.1830049999999999</v>
      </c>
      <c r="AE315" s="323">
        <f t="shared" si="156"/>
        <v>1.13157</v>
      </c>
      <c r="AF315" s="323">
        <f t="shared" si="156"/>
        <v>1.0801350000000001</v>
      </c>
      <c r="AG315" s="78">
        <v>500</v>
      </c>
      <c r="AH315" s="78">
        <v>265</v>
      </c>
      <c r="AI315" s="78">
        <v>230</v>
      </c>
      <c r="AJ315" s="325">
        <f t="shared" si="157"/>
        <v>590</v>
      </c>
      <c r="AK315" s="321">
        <f t="shared" si="157"/>
        <v>300</v>
      </c>
      <c r="AL315" s="325">
        <f t="shared" si="157"/>
        <v>250</v>
      </c>
      <c r="AM315" s="325"/>
      <c r="AN315" s="325"/>
      <c r="AO315" s="325"/>
      <c r="AP315" s="322">
        <f t="shared" si="158"/>
        <v>0.18</v>
      </c>
      <c r="AQ315" s="322">
        <f t="shared" si="158"/>
        <v>0.13207547169811321</v>
      </c>
      <c r="AR315" s="322">
        <f t="shared" si="158"/>
        <v>8.6956521739130432E-2</v>
      </c>
      <c r="AS315" s="12">
        <v>360</v>
      </c>
      <c r="AT315" s="12">
        <v>190</v>
      </c>
      <c r="AU315" s="12">
        <v>130</v>
      </c>
      <c r="AV315" s="377">
        <f t="shared" si="159"/>
        <v>430</v>
      </c>
      <c r="AW315" s="326">
        <f t="shared" si="159"/>
        <v>220</v>
      </c>
      <c r="AX315" s="326">
        <f t="shared" si="159"/>
        <v>140</v>
      </c>
      <c r="AY315" s="327">
        <f t="shared" si="160"/>
        <v>0.19444444444444445</v>
      </c>
      <c r="AZ315" s="327">
        <f t="shared" si="160"/>
        <v>0.15789473684210525</v>
      </c>
      <c r="BA315" s="327">
        <f t="shared" si="160"/>
        <v>7.6923076923076927E-2</v>
      </c>
      <c r="BB315" s="370" t="s">
        <v>797</v>
      </c>
      <c r="BC315" s="197"/>
      <c r="BD315" s="174" t="e">
        <f>COUNTIFS('[1]Thành Phố - HĐCN (2)'!J305:$J$1571,'[1]Bảng tổng ODT'!I314,'[1]Thành Phố - HĐCN (2)'!I305:$I$1571,"Đất ở tại đô thị")</f>
        <v>#VALUE!</v>
      </c>
      <c r="BE315" s="93" t="e">
        <f>COUNTIFS('[1]Thành Phố - HĐCN (2)'!J303:J1871,H315,'[1]Thành Phố - HĐCN (2)'!I303:I1871,"Đất ở tại đô thị",'[1]Thành Phố - HĐCN (2)'!M303:M1871,"&gt;"&amp;O315*0.9*1000,'[1]Thành Phố - HĐCN (2)'!M303:M1871,"&lt;"&amp;O315*1.2*1000)</f>
        <v>#VALUE!</v>
      </c>
      <c r="BF315" s="174" t="e">
        <f t="shared" si="161"/>
        <v>#VALUE!</v>
      </c>
      <c r="BG315" s="328">
        <f t="shared" si="142"/>
        <v>3</v>
      </c>
      <c r="BH315" s="329"/>
      <c r="BI315" s="292"/>
      <c r="BJ315" s="292"/>
    </row>
    <row r="316" spans="1:62" ht="31.5">
      <c r="A316" s="623">
        <f>COUNT($O$12:O316)</f>
        <v>277</v>
      </c>
      <c r="B316" s="13"/>
      <c r="C316" s="13"/>
      <c r="D316" s="13"/>
      <c r="E316" s="275" t="s">
        <v>1203</v>
      </c>
      <c r="F316" s="140" t="s">
        <v>1204</v>
      </c>
      <c r="G316" s="275" t="s">
        <v>896</v>
      </c>
      <c r="H316" s="280" t="str">
        <f t="shared" si="154"/>
        <v>Phố Hàn Mặc Tử, Phố Nguyễn Văn Siêu (từ Tiếp giáp phố Nguyễn Huy Tưởng đến Tiếp giáp đường Nguyễn Khuyến)</v>
      </c>
      <c r="I316" s="72">
        <v>1100</v>
      </c>
      <c r="J316" s="157"/>
      <c r="K316" s="157"/>
      <c r="L316" s="157"/>
      <c r="M316" s="157"/>
      <c r="N316" s="157"/>
      <c r="O316" s="321">
        <f>ROUND(I316*AD316,-2)</f>
        <v>1300</v>
      </c>
      <c r="P316" s="321"/>
      <c r="Q316" s="321"/>
      <c r="R316" s="321"/>
      <c r="S316" s="321"/>
      <c r="T316" s="321"/>
      <c r="U316" s="322">
        <f t="shared" si="155"/>
        <v>0.18181818181818182</v>
      </c>
      <c r="V316" s="322"/>
      <c r="W316" s="322"/>
      <c r="X316" s="323">
        <v>1.1499999999999999</v>
      </c>
      <c r="Y316" s="323"/>
      <c r="Z316" s="323"/>
      <c r="AA316" s="323"/>
      <c r="AB316" s="323"/>
      <c r="AC316" s="323"/>
      <c r="AD316" s="324">
        <f t="shared" si="156"/>
        <v>1.1830049999999999</v>
      </c>
      <c r="AE316" s="323"/>
      <c r="AF316" s="323"/>
      <c r="AG316" s="78">
        <v>770</v>
      </c>
      <c r="AH316" s="78"/>
      <c r="AI316" s="78"/>
      <c r="AJ316" s="325">
        <f t="shared" si="157"/>
        <v>910</v>
      </c>
      <c r="AK316" s="325"/>
      <c r="AL316" s="325"/>
      <c r="AM316" s="325"/>
      <c r="AN316" s="325"/>
      <c r="AO316" s="325"/>
      <c r="AP316" s="322">
        <f t="shared" si="158"/>
        <v>0.18181818181818182</v>
      </c>
      <c r="AQ316" s="322"/>
      <c r="AR316" s="322"/>
      <c r="AS316" s="12">
        <v>550</v>
      </c>
      <c r="AT316" s="12"/>
      <c r="AU316" s="12"/>
      <c r="AV316" s="377">
        <f t="shared" si="159"/>
        <v>650</v>
      </c>
      <c r="AW316" s="326"/>
      <c r="AX316" s="326"/>
      <c r="AY316" s="327">
        <f t="shared" si="160"/>
        <v>0.18181818181818182</v>
      </c>
      <c r="AZ316" s="327"/>
      <c r="BA316" s="327"/>
      <c r="BB316" s="370" t="s">
        <v>797</v>
      </c>
      <c r="BC316" s="197"/>
      <c r="BD316" s="174" t="e">
        <f>COUNTIFS('[1]Thành Phố - HĐCN (2)'!J306:$J$1571,'[1]Bảng tổng ODT'!I315,'[1]Thành Phố - HĐCN (2)'!I306:$I$1571,"Đất ở tại đô thị")</f>
        <v>#VALUE!</v>
      </c>
      <c r="BE316" s="93" t="e">
        <f>COUNTIFS('[1]Thành Phố - HĐCN (2)'!J304:J1872,H316,'[1]Thành Phố - HĐCN (2)'!I304:I1872,"Đất ở tại đô thị",'[1]Thành Phố - HĐCN (2)'!M304:M1872,"&gt;"&amp;O316*0.9*1000,'[1]Thành Phố - HĐCN (2)'!M304:M1872,"&lt;"&amp;O316*1.2*1000)</f>
        <v>#VALUE!</v>
      </c>
      <c r="BF316" s="174" t="e">
        <f t="shared" si="161"/>
        <v>#VALUE!</v>
      </c>
      <c r="BG316" s="328">
        <f t="shared" si="142"/>
        <v>1</v>
      </c>
      <c r="BH316" s="329"/>
      <c r="BI316" s="292"/>
      <c r="BJ316" s="292"/>
    </row>
    <row r="317" spans="1:62" ht="47.25">
      <c r="A317" s="623">
        <f>COUNT($O$12:O317)</f>
        <v>278</v>
      </c>
      <c r="B317" s="13"/>
      <c r="C317" s="13"/>
      <c r="D317" s="13"/>
      <c r="E317" s="275" t="s">
        <v>1205</v>
      </c>
      <c r="F317" s="140" t="s">
        <v>488</v>
      </c>
      <c r="G317" s="20" t="s">
        <v>1206</v>
      </c>
      <c r="H317" s="280" t="str">
        <f t="shared" si="154"/>
        <v>Ngõ 210 đường Trần Hưng Đạo (từ Tiếp giáp đường Trần Hưng Đạo đến Tiếp giáp bản Thành Lập phường Đoàn Kết)</v>
      </c>
      <c r="I317" s="94">
        <v>600</v>
      </c>
      <c r="J317" s="94">
        <v>320</v>
      </c>
      <c r="K317" s="94">
        <v>260</v>
      </c>
      <c r="L317" s="94"/>
      <c r="M317" s="94"/>
      <c r="N317" s="94"/>
      <c r="O317" s="321">
        <f>ROUND(I317*AD317,-1)</f>
        <v>710</v>
      </c>
      <c r="P317" s="321">
        <f>ROUND(J317*AE317,-1)</f>
        <v>360</v>
      </c>
      <c r="Q317" s="321">
        <f>ROUND(K317*AF317,-1)</f>
        <v>280</v>
      </c>
      <c r="R317" s="321"/>
      <c r="S317" s="321"/>
      <c r="T317" s="321"/>
      <c r="U317" s="322">
        <f t="shared" si="155"/>
        <v>0.18333333333333332</v>
      </c>
      <c r="V317" s="322">
        <f>(P317-J317)/J317</f>
        <v>0.125</v>
      </c>
      <c r="W317" s="322">
        <f>(Q317-K317)/K317</f>
        <v>7.6923076923076927E-2</v>
      </c>
      <c r="X317" s="323">
        <v>1.1499999999999999</v>
      </c>
      <c r="Y317" s="323">
        <v>1.1000000000000001</v>
      </c>
      <c r="Z317" s="323">
        <v>1.05</v>
      </c>
      <c r="AA317" s="323"/>
      <c r="AB317" s="323"/>
      <c r="AC317" s="323"/>
      <c r="AD317" s="324">
        <f t="shared" si="156"/>
        <v>1.1830049999999999</v>
      </c>
      <c r="AE317" s="323">
        <f>Y317*(1+2.87%)</f>
        <v>1.13157</v>
      </c>
      <c r="AF317" s="323">
        <f>Z317*(1+2.87%)</f>
        <v>1.0801350000000001</v>
      </c>
      <c r="AG317" s="78">
        <v>420</v>
      </c>
      <c r="AH317" s="78">
        <v>250</v>
      </c>
      <c r="AI317" s="78">
        <v>203</v>
      </c>
      <c r="AJ317" s="325">
        <f t="shared" si="157"/>
        <v>500</v>
      </c>
      <c r="AK317" s="321">
        <f>ROUND(AH317/J317*P317,-1)</f>
        <v>280</v>
      </c>
      <c r="AL317" s="325">
        <f>ROUND(AI317/K317*Q317,-1)</f>
        <v>220</v>
      </c>
      <c r="AM317" s="325"/>
      <c r="AN317" s="325"/>
      <c r="AO317" s="325"/>
      <c r="AP317" s="322">
        <f t="shared" si="158"/>
        <v>0.19047619047619047</v>
      </c>
      <c r="AQ317" s="322">
        <f>(AK317-AH317)/AH317</f>
        <v>0.12</v>
      </c>
      <c r="AR317" s="322">
        <f>(AL317-AI317)/AI317</f>
        <v>8.3743842364532015E-2</v>
      </c>
      <c r="AS317" s="12">
        <v>300</v>
      </c>
      <c r="AT317" s="12">
        <v>210</v>
      </c>
      <c r="AU317" s="12">
        <v>145</v>
      </c>
      <c r="AV317" s="377">
        <f t="shared" si="159"/>
        <v>360</v>
      </c>
      <c r="AW317" s="326">
        <f>ROUND(AT317/J317*P317,-1)</f>
        <v>240</v>
      </c>
      <c r="AX317" s="326">
        <f>ROUND(AU317/K317*Q317,-1)</f>
        <v>160</v>
      </c>
      <c r="AY317" s="327">
        <f t="shared" si="160"/>
        <v>0.2</v>
      </c>
      <c r="AZ317" s="327">
        <f t="shared" si="160"/>
        <v>0.14285714285714285</v>
      </c>
      <c r="BA317" s="327">
        <f t="shared" si="160"/>
        <v>0.10344827586206896</v>
      </c>
      <c r="BB317" s="370" t="s">
        <v>797</v>
      </c>
      <c r="BC317" s="197"/>
      <c r="BD317" s="174" t="e">
        <f>COUNTIFS('[1]Thành Phố - HĐCN (2)'!J307:$J$1571,'[1]Bảng tổng ODT'!I316,'[1]Thành Phố - HĐCN (2)'!I307:$I$1571,"Đất ở tại đô thị")</f>
        <v>#VALUE!</v>
      </c>
      <c r="BE317" s="93" t="e">
        <f>COUNTIFS('[1]Thành Phố - HĐCN (2)'!J305:J1873,H317,'[1]Thành Phố - HĐCN (2)'!I305:I1873,"Đất ở tại đô thị",'[1]Thành Phố - HĐCN (2)'!M305:M1873,"&gt;"&amp;O317*0.9*1000,'[1]Thành Phố - HĐCN (2)'!M305:M1873,"&lt;"&amp;O317*1.2*1000)</f>
        <v>#VALUE!</v>
      </c>
      <c r="BF317" s="174" t="e">
        <f t="shared" si="161"/>
        <v>#VALUE!</v>
      </c>
      <c r="BG317" s="328">
        <f t="shared" si="142"/>
        <v>3</v>
      </c>
      <c r="BH317" s="329"/>
      <c r="BI317" s="292"/>
      <c r="BJ317" s="292"/>
    </row>
    <row r="318" spans="1:62" ht="22.5" customHeight="1">
      <c r="A318" s="623">
        <f>COUNT($O$12:O318)</f>
        <v>278</v>
      </c>
      <c r="B318" s="332"/>
      <c r="C318" s="332"/>
      <c r="D318" s="332"/>
      <c r="E318" s="276" t="s">
        <v>1207</v>
      </c>
      <c r="F318" s="315"/>
      <c r="G318" s="315"/>
      <c r="H318" s="241"/>
      <c r="I318" s="332"/>
      <c r="J318" s="332"/>
      <c r="K318" s="332"/>
      <c r="L318" s="332"/>
      <c r="M318" s="332"/>
      <c r="N318" s="332"/>
      <c r="O318" s="383"/>
      <c r="P318" s="384"/>
      <c r="Q318" s="384"/>
      <c r="R318" s="384"/>
      <c r="S318" s="384"/>
      <c r="T318" s="384"/>
      <c r="U318" s="373"/>
      <c r="V318" s="373"/>
      <c r="W318" s="373"/>
      <c r="X318" s="373"/>
      <c r="Y318" s="373"/>
      <c r="Z318" s="373"/>
      <c r="AA318" s="373"/>
      <c r="AB318" s="373"/>
      <c r="AC318" s="373"/>
      <c r="AD318" s="385"/>
      <c r="AE318" s="373"/>
      <c r="AF318" s="373"/>
      <c r="AG318" s="332"/>
      <c r="AH318" s="332"/>
      <c r="AI318" s="332"/>
      <c r="AJ318" s="386"/>
      <c r="AK318" s="386"/>
      <c r="AL318" s="386"/>
      <c r="AM318" s="386"/>
      <c r="AN318" s="386"/>
      <c r="AO318" s="386"/>
      <c r="AP318" s="387"/>
      <c r="AQ318" s="387"/>
      <c r="AR318" s="387"/>
      <c r="AS318" s="388"/>
      <c r="AT318" s="388"/>
      <c r="AU318" s="388"/>
      <c r="AV318" s="386"/>
      <c r="AW318" s="386"/>
      <c r="AX318" s="386"/>
      <c r="AY318" s="332"/>
      <c r="AZ318" s="332"/>
      <c r="BA318" s="332"/>
      <c r="BB318" s="389"/>
      <c r="BC318" s="174"/>
      <c r="BD318" s="13"/>
      <c r="BE318" s="332"/>
      <c r="BF318" s="332"/>
      <c r="BG318" s="328">
        <f t="shared" si="142"/>
        <v>0</v>
      </c>
      <c r="BH318" s="329" t="e">
        <f>O318-#REF!</f>
        <v>#REF!</v>
      </c>
      <c r="BI318" s="292"/>
      <c r="BJ318" s="292"/>
    </row>
    <row r="319" spans="1:62">
      <c r="A319" s="623">
        <f>COUNT($O$12:O319)</f>
        <v>278</v>
      </c>
      <c r="B319" s="13"/>
      <c r="C319" s="13"/>
      <c r="D319" s="13"/>
      <c r="E319" s="358" t="s">
        <v>1208</v>
      </c>
      <c r="F319" s="275"/>
      <c r="G319" s="275"/>
      <c r="H319" s="241"/>
      <c r="I319" s="18"/>
      <c r="J319" s="390"/>
      <c r="K319" s="22"/>
      <c r="L319" s="22"/>
      <c r="M319" s="22"/>
      <c r="N319" s="22"/>
      <c r="O319" s="391"/>
      <c r="P319" s="392"/>
      <c r="Q319" s="392"/>
      <c r="R319" s="392"/>
      <c r="S319" s="392"/>
      <c r="T319" s="392"/>
      <c r="U319" s="390"/>
      <c r="V319" s="390"/>
      <c r="W319" s="390"/>
      <c r="X319" s="390"/>
      <c r="Y319" s="390"/>
      <c r="Z319" s="390"/>
      <c r="AA319" s="390"/>
      <c r="AB319" s="390"/>
      <c r="AC319" s="390"/>
      <c r="AD319" s="393"/>
      <c r="AE319" s="390"/>
      <c r="AF319" s="390"/>
      <c r="AG319" s="18"/>
      <c r="AH319" s="18"/>
      <c r="AI319" s="18"/>
      <c r="AJ319" s="359"/>
      <c r="AK319" s="359"/>
      <c r="AL319" s="359"/>
      <c r="AM319" s="359"/>
      <c r="AN319" s="359"/>
      <c r="AO319" s="359"/>
      <c r="AP319" s="336"/>
      <c r="AQ319" s="336"/>
      <c r="AR319" s="336"/>
      <c r="AS319" s="18"/>
      <c r="AT319" s="18"/>
      <c r="AU319" s="18"/>
      <c r="AV319" s="359"/>
      <c r="AW319" s="359"/>
      <c r="AX319" s="359"/>
      <c r="AY319" s="390"/>
      <c r="AZ319" s="390"/>
      <c r="BA319" s="390"/>
      <c r="BB319" s="389"/>
      <c r="BC319" s="174"/>
      <c r="BD319" s="13"/>
      <c r="BF319" s="332"/>
      <c r="BG319" s="328">
        <f t="shared" si="142"/>
        <v>0</v>
      </c>
      <c r="BH319" s="329"/>
      <c r="BJ319" s="332"/>
    </row>
    <row r="320" spans="1:62" ht="31.5">
      <c r="A320" s="623">
        <f>COUNT($O$12:O320)</f>
        <v>279</v>
      </c>
      <c r="B320" s="13"/>
      <c r="C320" s="13"/>
      <c r="D320" s="394"/>
      <c r="E320" s="358" t="s">
        <v>402</v>
      </c>
      <c r="F320" s="330" t="s">
        <v>403</v>
      </c>
      <c r="G320" s="330" t="s">
        <v>404</v>
      </c>
      <c r="H320" s="241" t="str">
        <f t="shared" ref="H320:H325" si="163">E320&amp;" (từ "&amp;F320&amp;" đến "&amp;G320&amp;")"</f>
        <v>Đường 2C-5 (từ Điểm đầu giao với đường Điện Biên Phủ đến Điểm cuối giao với phố Trần Quốc Toản)</v>
      </c>
      <c r="I320" s="18"/>
      <c r="J320" s="390"/>
      <c r="K320" s="22"/>
      <c r="L320" s="22"/>
      <c r="M320" s="22"/>
      <c r="N320" s="22"/>
      <c r="O320" s="391">
        <f>O159</f>
        <v>1900</v>
      </c>
      <c r="P320" s="391"/>
      <c r="Q320" s="391"/>
      <c r="R320" s="391"/>
      <c r="S320" s="391"/>
      <c r="T320" s="391"/>
      <c r="U320" s="395"/>
      <c r="V320" s="395"/>
      <c r="W320" s="395"/>
      <c r="X320" s="390"/>
      <c r="Y320" s="390"/>
      <c r="Z320" s="390"/>
      <c r="AA320" s="390"/>
      <c r="AB320" s="390"/>
      <c r="AC320" s="390"/>
      <c r="AD320" s="393"/>
      <c r="AE320" s="390"/>
      <c r="AF320" s="390"/>
      <c r="AG320" s="18"/>
      <c r="AH320" s="18"/>
      <c r="AI320" s="18"/>
      <c r="AJ320" s="359">
        <f>AJ159</f>
        <v>1400</v>
      </c>
      <c r="AK320" s="359"/>
      <c r="AL320" s="359"/>
      <c r="AM320" s="359"/>
      <c r="AN320" s="359"/>
      <c r="AO320" s="359"/>
      <c r="AP320" s="336"/>
      <c r="AQ320" s="336"/>
      <c r="AR320" s="336"/>
      <c r="AS320" s="18"/>
      <c r="AT320" s="18"/>
      <c r="AU320" s="18"/>
      <c r="AV320" s="359">
        <f>AV159</f>
        <v>950</v>
      </c>
      <c r="AW320" s="359"/>
      <c r="AX320" s="359"/>
      <c r="AY320" s="390"/>
      <c r="AZ320" s="390"/>
      <c r="BA320" s="390"/>
      <c r="BB320" s="389" t="s">
        <v>1209</v>
      </c>
      <c r="BC320" s="174"/>
      <c r="BD320" s="13"/>
      <c r="BE320" s="332"/>
      <c r="BF320" s="332"/>
      <c r="BG320" s="328">
        <f t="shared" si="142"/>
        <v>0</v>
      </c>
      <c r="BH320" s="329"/>
      <c r="BI320" s="291" t="s">
        <v>1210</v>
      </c>
      <c r="BJ320" s="332" t="str">
        <f>"Đối với "&amp;H320&amp;" tổ thẩm định đề xuất "&amp;BB320</f>
        <v>Đối với Đường 2C-5 (từ Điểm đầu giao với đường Điện Biên Phủ đến Điểm cuối giao với phố Trần Quốc Toản) tổ thẩm định đề xuất tương đương phố Thành Công (từ Tiếp giáp đường Điện Biên Phủ đến Tiếp giáp đường Trần Quý Cáp)</v>
      </c>
    </row>
    <row r="321" spans="1:62">
      <c r="A321" s="623">
        <f>COUNT($O$12:O321)</f>
        <v>279</v>
      </c>
      <c r="B321" s="13"/>
      <c r="C321" s="13"/>
      <c r="D321" s="13"/>
      <c r="E321" s="358" t="s">
        <v>1208</v>
      </c>
      <c r="F321" s="275"/>
      <c r="G321" s="275"/>
      <c r="H321" s="241"/>
      <c r="I321" s="18"/>
      <c r="J321" s="390"/>
      <c r="K321" s="22"/>
      <c r="L321" s="22"/>
      <c r="M321" s="22"/>
      <c r="N321" s="22"/>
      <c r="O321" s="391"/>
      <c r="P321" s="391"/>
      <c r="Q321" s="391"/>
      <c r="R321" s="391"/>
      <c r="S321" s="391"/>
      <c r="T321" s="391"/>
      <c r="U321" s="395"/>
      <c r="V321" s="395"/>
      <c r="W321" s="395"/>
      <c r="X321" s="390"/>
      <c r="Y321" s="390"/>
      <c r="Z321" s="390"/>
      <c r="AA321" s="390"/>
      <c r="AB321" s="390"/>
      <c r="AC321" s="390"/>
      <c r="AD321" s="393"/>
      <c r="AE321" s="390"/>
      <c r="AF321" s="390"/>
      <c r="AG321" s="18"/>
      <c r="AH321" s="18"/>
      <c r="AI321" s="18"/>
      <c r="AJ321" s="359"/>
      <c r="AK321" s="359"/>
      <c r="AL321" s="359"/>
      <c r="AM321" s="359"/>
      <c r="AN321" s="359"/>
      <c r="AO321" s="359"/>
      <c r="AP321" s="336"/>
      <c r="AQ321" s="336"/>
      <c r="AR321" s="336"/>
      <c r="AS321" s="18"/>
      <c r="AT321" s="18"/>
      <c r="AU321" s="18"/>
      <c r="AV321" s="359"/>
      <c r="AW321" s="359"/>
      <c r="AX321" s="359"/>
      <c r="AY321" s="390"/>
      <c r="AZ321" s="390"/>
      <c r="BA321" s="390"/>
      <c r="BB321" s="389"/>
      <c r="BC321" s="174"/>
      <c r="BD321" s="13"/>
      <c r="BE321" s="332"/>
      <c r="BF321" s="332"/>
      <c r="BG321" s="328">
        <f t="shared" si="142"/>
        <v>0</v>
      </c>
      <c r="BH321" s="329"/>
      <c r="BJ321" s="332"/>
    </row>
    <row r="322" spans="1:62">
      <c r="A322" s="623">
        <f>COUNT($O$12:O322)</f>
        <v>279</v>
      </c>
      <c r="B322" s="13"/>
      <c r="C322" s="13"/>
      <c r="D322" s="13"/>
      <c r="E322" s="358" t="s">
        <v>1211</v>
      </c>
      <c r="F322" s="275"/>
      <c r="G322" s="275"/>
      <c r="H322" s="241"/>
      <c r="I322" s="13"/>
      <c r="J322" s="13"/>
      <c r="K322" s="13"/>
      <c r="L322" s="13"/>
      <c r="M322" s="13"/>
      <c r="N322" s="13"/>
      <c r="O322" s="391"/>
      <c r="P322" s="392"/>
      <c r="Q322" s="392"/>
      <c r="R322" s="392"/>
      <c r="S322" s="392"/>
      <c r="T322" s="392"/>
      <c r="U322" s="390"/>
      <c r="V322" s="390"/>
      <c r="W322" s="390"/>
      <c r="X322" s="390"/>
      <c r="Y322" s="390"/>
      <c r="Z322" s="390"/>
      <c r="AA322" s="390"/>
      <c r="AB322" s="390"/>
      <c r="AC322" s="390"/>
      <c r="AD322" s="393"/>
      <c r="AE322" s="390"/>
      <c r="AF322" s="390"/>
      <c r="AG322" s="13"/>
      <c r="AH322" s="13"/>
      <c r="AI322" s="13"/>
      <c r="AJ322" s="396"/>
      <c r="AK322" s="396"/>
      <c r="AL322" s="396"/>
      <c r="AM322" s="396"/>
      <c r="AN322" s="396"/>
      <c r="AO322" s="396"/>
      <c r="AP322" s="336"/>
      <c r="AQ322" s="336"/>
      <c r="AR322" s="336"/>
      <c r="AS322" s="13"/>
      <c r="AT322" s="13"/>
      <c r="AU322" s="13"/>
      <c r="AV322" s="359"/>
      <c r="AW322" s="359"/>
      <c r="AX322" s="359"/>
      <c r="AY322" s="390"/>
      <c r="AZ322" s="390"/>
      <c r="BA322" s="390"/>
      <c r="BB322" s="389"/>
      <c r="BC322" s="174"/>
      <c r="BD322" s="13"/>
      <c r="BE322" s="332"/>
      <c r="BF322" s="332"/>
      <c r="BG322" s="328">
        <f t="shared" si="142"/>
        <v>0</v>
      </c>
      <c r="BH322" s="329" t="e">
        <f>O322-#REF!</f>
        <v>#REF!</v>
      </c>
      <c r="BJ322" s="332"/>
    </row>
    <row r="323" spans="1:62" ht="31.5">
      <c r="A323" s="623">
        <f>COUNT($O$12:O323)</f>
        <v>280</v>
      </c>
      <c r="B323" s="13"/>
      <c r="C323" s="13"/>
      <c r="D323" s="394"/>
      <c r="E323" s="358" t="s">
        <v>405</v>
      </c>
      <c r="F323" s="330" t="s">
        <v>406</v>
      </c>
      <c r="G323" s="330" t="s">
        <v>407</v>
      </c>
      <c r="H323" s="241" t="str">
        <f t="shared" si="163"/>
        <v>N-01 (từ Điểm đầu giao đường Hoàng Văn Thái đến Điểm cuối giao với phố Kim Đồng)</v>
      </c>
      <c r="I323" s="18"/>
      <c r="J323" s="18"/>
      <c r="K323" s="18"/>
      <c r="L323" s="18"/>
      <c r="M323" s="18"/>
      <c r="N323" s="18"/>
      <c r="O323" s="391">
        <f>O167</f>
        <v>1900</v>
      </c>
      <c r="P323" s="391"/>
      <c r="Q323" s="391"/>
      <c r="R323" s="391"/>
      <c r="S323" s="391"/>
      <c r="T323" s="391"/>
      <c r="U323" s="395"/>
      <c r="V323" s="395"/>
      <c r="W323" s="395"/>
      <c r="X323" s="390"/>
      <c r="Y323" s="390"/>
      <c r="Z323" s="390"/>
      <c r="AA323" s="390"/>
      <c r="AB323" s="390"/>
      <c r="AC323" s="390"/>
      <c r="AD323" s="393"/>
      <c r="AE323" s="390"/>
      <c r="AF323" s="390"/>
      <c r="AG323" s="18"/>
      <c r="AH323" s="18"/>
      <c r="AI323" s="18"/>
      <c r="AJ323" s="391">
        <f>AJ167</f>
        <v>1400</v>
      </c>
      <c r="AK323" s="391">
        <f>AK167</f>
        <v>0</v>
      </c>
      <c r="AL323" s="391">
        <f>AL167</f>
        <v>0</v>
      </c>
      <c r="AM323" s="391"/>
      <c r="AN323" s="391"/>
      <c r="AO323" s="391"/>
      <c r="AP323" s="336"/>
      <c r="AQ323" s="336"/>
      <c r="AR323" s="336"/>
      <c r="AS323" s="18"/>
      <c r="AT323" s="18"/>
      <c r="AU323" s="18"/>
      <c r="AV323" s="391">
        <f>AV167</f>
        <v>950</v>
      </c>
      <c r="AW323" s="391">
        <f>AW167</f>
        <v>0</v>
      </c>
      <c r="AX323" s="391">
        <f>AX167</f>
        <v>0</v>
      </c>
      <c r="AY323" s="390"/>
      <c r="AZ323" s="390"/>
      <c r="BA323" s="390"/>
      <c r="BB323" s="389" t="s">
        <v>1212</v>
      </c>
      <c r="BC323" s="174"/>
      <c r="BD323" s="13"/>
      <c r="BE323" s="332"/>
      <c r="BF323" s="332"/>
      <c r="BG323" s="328">
        <f t="shared" si="142"/>
        <v>0</v>
      </c>
      <c r="BH323" s="329"/>
      <c r="BJ323" s="332" t="str">
        <f>"Đối với "&amp;H323&amp;" tổ thẩm định đề xuất "&amp;BB323</f>
        <v>Đối với N-01 (từ Điểm đầu giao đường Hoàng Văn Thái đến Điểm cuối giao với phố Kim Đồng) tổ thẩm định đề xuất tương đương đường Trần Văn Thọ (từ Tiếp giáp đường T03 đến Tiếp giáp Đại lộ Lê Lợi)</v>
      </c>
    </row>
    <row r="324" spans="1:62" ht="47.25">
      <c r="A324" s="623">
        <f>COUNT($O$12:O324)</f>
        <v>281</v>
      </c>
      <c r="B324" s="13"/>
      <c r="C324" s="13"/>
      <c r="D324" s="394"/>
      <c r="E324" s="358" t="s">
        <v>408</v>
      </c>
      <c r="F324" s="330" t="s">
        <v>406</v>
      </c>
      <c r="G324" s="330" t="s">
        <v>409</v>
      </c>
      <c r="H324" s="241" t="str">
        <f t="shared" si="163"/>
        <v>N-02 (từ Điểm đầu giao đường Hoàng Văn Thái đến Điểm cuối giao với phố Nguyễn Thái Học)</v>
      </c>
      <c r="I324" s="18"/>
      <c r="J324" s="18"/>
      <c r="K324" s="18"/>
      <c r="L324" s="18"/>
      <c r="M324" s="18"/>
      <c r="N324" s="18"/>
      <c r="O324" s="391">
        <f>O167</f>
        <v>1900</v>
      </c>
      <c r="P324" s="391"/>
      <c r="Q324" s="391"/>
      <c r="R324" s="391"/>
      <c r="S324" s="391"/>
      <c r="T324" s="391"/>
      <c r="U324" s="395"/>
      <c r="V324" s="395"/>
      <c r="W324" s="395"/>
      <c r="X324" s="390"/>
      <c r="Y324" s="390"/>
      <c r="Z324" s="390"/>
      <c r="AA324" s="390"/>
      <c r="AB324" s="390"/>
      <c r="AC324" s="390"/>
      <c r="AD324" s="393"/>
      <c r="AE324" s="390"/>
      <c r="AF324" s="390"/>
      <c r="AG324" s="18"/>
      <c r="AH324" s="18"/>
      <c r="AI324" s="18"/>
      <c r="AJ324" s="391">
        <f>AJ167</f>
        <v>1400</v>
      </c>
      <c r="AK324" s="391">
        <f>AK167</f>
        <v>0</v>
      </c>
      <c r="AL324" s="391">
        <f>AL167</f>
        <v>0</v>
      </c>
      <c r="AM324" s="391"/>
      <c r="AN324" s="391"/>
      <c r="AO324" s="391"/>
      <c r="AP324" s="336"/>
      <c r="AQ324" s="336"/>
      <c r="AR324" s="336"/>
      <c r="AS324" s="18"/>
      <c r="AT324" s="18"/>
      <c r="AU324" s="18"/>
      <c r="AV324" s="391">
        <f>AV167</f>
        <v>950</v>
      </c>
      <c r="AW324" s="391">
        <f>AW167</f>
        <v>0</v>
      </c>
      <c r="AX324" s="391">
        <f>AX167</f>
        <v>0</v>
      </c>
      <c r="AY324" s="390"/>
      <c r="AZ324" s="390"/>
      <c r="BA324" s="390"/>
      <c r="BB324" s="389" t="s">
        <v>1213</v>
      </c>
      <c r="BC324" s="174"/>
      <c r="BD324" s="13"/>
      <c r="BE324" s="332"/>
      <c r="BF324" s="332"/>
      <c r="BG324" s="328">
        <f t="shared" si="142"/>
        <v>0</v>
      </c>
      <c r="BH324" s="329"/>
      <c r="BJ324" s="332" t="str">
        <f>"Đối với "&amp;H324&amp;" tổ thẩm định đề xuất "&amp;BB324</f>
        <v>Đối với N-02 (từ Điểm đầu giao đường Hoàng Văn Thái đến Điểm cuối giao với phố Nguyễn Thái Học) tổ thẩm định đề xuất tương đương phố Kim Đồng (từ Tiếp giáp đường Trần Quý Cáp đến Tiếp giáp trục N-04)</v>
      </c>
    </row>
    <row r="325" spans="1:62" ht="47.25">
      <c r="A325" s="623">
        <f>COUNT($O$12:O325)</f>
        <v>282</v>
      </c>
      <c r="B325" s="13"/>
      <c r="C325" s="13"/>
      <c r="D325" s="394"/>
      <c r="E325" s="358" t="s">
        <v>410</v>
      </c>
      <c r="F325" s="330" t="s">
        <v>406</v>
      </c>
      <c r="G325" s="330" t="s">
        <v>411</v>
      </c>
      <c r="H325" s="241" t="str">
        <f t="shared" si="163"/>
        <v>N-03 (từ Điểm đầu giao đường Hoàng Văn Thái đến Điểm cuối giaovới phố Nguyễn Thái Học)</v>
      </c>
      <c r="I325" s="18"/>
      <c r="J325" s="18"/>
      <c r="K325" s="18"/>
      <c r="L325" s="18"/>
      <c r="M325" s="18"/>
      <c r="N325" s="18"/>
      <c r="O325" s="391">
        <f>O167</f>
        <v>1900</v>
      </c>
      <c r="P325" s="391"/>
      <c r="Q325" s="391"/>
      <c r="R325" s="391"/>
      <c r="S325" s="391"/>
      <c r="T325" s="391"/>
      <c r="U325" s="395"/>
      <c r="V325" s="395"/>
      <c r="W325" s="395"/>
      <c r="X325" s="390"/>
      <c r="Y325" s="390"/>
      <c r="Z325" s="390"/>
      <c r="AA325" s="390"/>
      <c r="AB325" s="390"/>
      <c r="AC325" s="390"/>
      <c r="AD325" s="393"/>
      <c r="AE325" s="390"/>
      <c r="AF325" s="390"/>
      <c r="AG325" s="18"/>
      <c r="AH325" s="18"/>
      <c r="AI325" s="18"/>
      <c r="AJ325" s="391">
        <f>AJ167</f>
        <v>1400</v>
      </c>
      <c r="AK325" s="391">
        <f>AK167</f>
        <v>0</v>
      </c>
      <c r="AL325" s="391">
        <f>AL167</f>
        <v>0</v>
      </c>
      <c r="AM325" s="391"/>
      <c r="AN325" s="391"/>
      <c r="AO325" s="391"/>
      <c r="AP325" s="336"/>
      <c r="AQ325" s="336"/>
      <c r="AR325" s="336"/>
      <c r="AS325" s="18"/>
      <c r="AT325" s="18"/>
      <c r="AU325" s="18"/>
      <c r="AV325" s="391">
        <f>AV167</f>
        <v>950</v>
      </c>
      <c r="AW325" s="391">
        <f>AW167</f>
        <v>0</v>
      </c>
      <c r="AX325" s="391">
        <f>AX167</f>
        <v>0</v>
      </c>
      <c r="AY325" s="390"/>
      <c r="AZ325" s="390"/>
      <c r="BA325" s="390"/>
      <c r="BB325" s="389" t="str">
        <f>BB324</f>
        <v>tương đương phố Kim Đồng (từ Tiếp giáp đường Trần Quý Cáp đến Tiếp giáp trục N-04)</v>
      </c>
      <c r="BC325" s="174"/>
      <c r="BD325" s="13"/>
      <c r="BE325" s="332"/>
      <c r="BF325" s="332"/>
      <c r="BG325" s="328">
        <f t="shared" si="142"/>
        <v>0</v>
      </c>
      <c r="BH325" s="329"/>
      <c r="BJ325" s="332" t="str">
        <f>"Đối với "&amp;H325&amp;" tổ thẩm định đề xuất "&amp;BB325</f>
        <v>Đối với N-03 (từ Điểm đầu giao đường Hoàng Văn Thái đến Điểm cuối giaovới phố Nguyễn Thái Học) tổ thẩm định đề xuất tương đương phố Kim Đồng (từ Tiếp giáp đường Trần Quý Cáp đến Tiếp giáp trục N-04)</v>
      </c>
    </row>
    <row r="326" spans="1:62">
      <c r="A326" s="623">
        <f>COUNT($O$12:O326)</f>
        <v>282</v>
      </c>
      <c r="B326" s="13"/>
      <c r="C326" s="13"/>
      <c r="D326" s="13"/>
      <c r="E326" s="358" t="s">
        <v>1214</v>
      </c>
      <c r="F326" s="275"/>
      <c r="G326" s="275"/>
      <c r="H326" s="241"/>
      <c r="I326" s="18"/>
      <c r="J326" s="18"/>
      <c r="K326" s="18"/>
      <c r="L326" s="18"/>
      <c r="M326" s="18"/>
      <c r="N326" s="18"/>
      <c r="O326" s="391"/>
      <c r="P326" s="392"/>
      <c r="Q326" s="392"/>
      <c r="R326" s="392"/>
      <c r="S326" s="392"/>
      <c r="T326" s="392"/>
      <c r="U326" s="390"/>
      <c r="V326" s="390"/>
      <c r="W326" s="390"/>
      <c r="X326" s="390"/>
      <c r="Y326" s="390"/>
      <c r="Z326" s="390"/>
      <c r="AA326" s="390"/>
      <c r="AB326" s="390"/>
      <c r="AC326" s="390"/>
      <c r="AD326" s="393"/>
      <c r="AE326" s="390"/>
      <c r="AF326" s="390"/>
      <c r="AG326" s="18"/>
      <c r="AH326" s="18"/>
      <c r="AI326" s="18"/>
      <c r="AJ326" s="359"/>
      <c r="AK326" s="359"/>
      <c r="AL326" s="359"/>
      <c r="AM326" s="359"/>
      <c r="AN326" s="359"/>
      <c r="AO326" s="359"/>
      <c r="AP326" s="336"/>
      <c r="AQ326" s="336"/>
      <c r="AR326" s="336"/>
      <c r="AS326" s="18"/>
      <c r="AT326" s="18"/>
      <c r="AU326" s="18"/>
      <c r="AV326" s="359"/>
      <c r="AW326" s="359"/>
      <c r="AX326" s="359"/>
      <c r="AY326" s="390"/>
      <c r="AZ326" s="390"/>
      <c r="BA326" s="390"/>
      <c r="BB326" s="174"/>
      <c r="BC326" s="174"/>
      <c r="BD326" s="13"/>
      <c r="BE326" s="332"/>
      <c r="BF326" s="332"/>
      <c r="BG326" s="328">
        <f t="shared" si="142"/>
        <v>0</v>
      </c>
      <c r="BH326" s="329"/>
      <c r="BJ326" s="332"/>
    </row>
    <row r="327" spans="1:62">
      <c r="A327" s="623">
        <f>COUNT($O$12:O327)</f>
        <v>282</v>
      </c>
      <c r="B327" s="13"/>
      <c r="C327" s="13"/>
      <c r="D327" s="13"/>
      <c r="E327" s="358" t="s">
        <v>1215</v>
      </c>
      <c r="F327" s="275"/>
      <c r="G327" s="275"/>
      <c r="H327" s="241"/>
      <c r="I327" s="18"/>
      <c r="J327" s="18"/>
      <c r="K327" s="18"/>
      <c r="L327" s="18"/>
      <c r="M327" s="18"/>
      <c r="N327" s="18"/>
      <c r="O327" s="391"/>
      <c r="P327" s="392"/>
      <c r="Q327" s="392"/>
      <c r="R327" s="392"/>
      <c r="S327" s="392"/>
      <c r="T327" s="392"/>
      <c r="U327" s="390"/>
      <c r="V327" s="390"/>
      <c r="W327" s="390"/>
      <c r="X327" s="390"/>
      <c r="Y327" s="390"/>
      <c r="Z327" s="390"/>
      <c r="AA327" s="390"/>
      <c r="AB327" s="390"/>
      <c r="AC327" s="390"/>
      <c r="AD327" s="393"/>
      <c r="AE327" s="390"/>
      <c r="AF327" s="390"/>
      <c r="AG327" s="18"/>
      <c r="AH327" s="18"/>
      <c r="AI327" s="18"/>
      <c r="AJ327" s="359"/>
      <c r="AK327" s="359"/>
      <c r="AL327" s="359"/>
      <c r="AM327" s="359"/>
      <c r="AN327" s="359"/>
      <c r="AO327" s="359"/>
      <c r="AP327" s="336"/>
      <c r="AQ327" s="336"/>
      <c r="AR327" s="336"/>
      <c r="AS327" s="18"/>
      <c r="AT327" s="18"/>
      <c r="AU327" s="18"/>
      <c r="AV327" s="359"/>
      <c r="AW327" s="359"/>
      <c r="AX327" s="359"/>
      <c r="AY327" s="390"/>
      <c r="AZ327" s="390"/>
      <c r="BA327" s="390"/>
      <c r="BB327" s="174"/>
      <c r="BC327" s="174"/>
      <c r="BD327" s="13"/>
      <c r="BE327" s="332"/>
      <c r="BF327" s="332"/>
      <c r="BG327" s="328">
        <f t="shared" si="142"/>
        <v>0</v>
      </c>
      <c r="BH327" s="329"/>
      <c r="BJ327" s="332"/>
    </row>
    <row r="328" spans="1:62">
      <c r="A328" s="623">
        <f>COUNT($O$12:O328)</f>
        <v>282</v>
      </c>
      <c r="B328" s="13"/>
      <c r="C328" s="13"/>
      <c r="D328" s="13"/>
      <c r="E328" s="275"/>
      <c r="F328" s="275"/>
      <c r="G328" s="275"/>
      <c r="H328" s="241"/>
      <c r="I328" s="1045"/>
      <c r="J328" s="1045"/>
      <c r="K328" s="1045"/>
      <c r="L328" s="630"/>
      <c r="M328" s="630"/>
      <c r="N328" s="630"/>
      <c r="O328" s="391"/>
      <c r="P328" s="392"/>
      <c r="Q328" s="392"/>
      <c r="R328" s="392"/>
      <c r="S328" s="392"/>
      <c r="T328" s="392"/>
      <c r="U328" s="390"/>
      <c r="V328" s="390"/>
      <c r="W328" s="390"/>
      <c r="X328" s="390"/>
      <c r="Y328" s="390"/>
      <c r="Z328" s="390"/>
      <c r="AA328" s="390"/>
      <c r="AB328" s="390"/>
      <c r="AC328" s="390"/>
      <c r="AD328" s="393"/>
      <c r="AE328" s="390"/>
      <c r="AF328" s="390"/>
      <c r="AG328" s="18"/>
      <c r="AH328" s="18"/>
      <c r="AI328" s="18"/>
      <c r="AJ328" s="359"/>
      <c r="AK328" s="359"/>
      <c r="AL328" s="359"/>
      <c r="AM328" s="359"/>
      <c r="AN328" s="359"/>
      <c r="AO328" s="359"/>
      <c r="AP328" s="336"/>
      <c r="AQ328" s="336"/>
      <c r="AR328" s="336"/>
      <c r="AS328" s="18"/>
      <c r="AT328" s="18"/>
      <c r="AU328" s="18"/>
      <c r="AV328" s="359"/>
      <c r="AW328" s="359"/>
      <c r="AX328" s="359"/>
      <c r="AY328" s="390"/>
      <c r="AZ328" s="390"/>
      <c r="BA328" s="390"/>
      <c r="BB328" s="174"/>
      <c r="BC328" s="174"/>
      <c r="BD328" s="13"/>
      <c r="BE328" s="332"/>
      <c r="BF328" s="332"/>
      <c r="BG328" s="328">
        <f t="shared" si="142"/>
        <v>0</v>
      </c>
      <c r="BH328" s="329"/>
      <c r="BJ328" s="332"/>
    </row>
    <row r="329" spans="1:62" ht="25.15" customHeight="1">
      <c r="A329" s="623">
        <f>COUNT($O$12:O329)</f>
        <v>282</v>
      </c>
      <c r="B329" s="13"/>
      <c r="C329" s="13"/>
      <c r="D329" s="13"/>
      <c r="E329" s="278" t="s">
        <v>1216</v>
      </c>
      <c r="F329" s="202"/>
      <c r="G329" s="202"/>
      <c r="H329" s="241"/>
      <c r="I329" s="13"/>
      <c r="J329" s="13"/>
      <c r="K329" s="13"/>
      <c r="L329" s="13"/>
      <c r="M329" s="13"/>
      <c r="N329" s="13"/>
      <c r="O329" s="391"/>
      <c r="P329" s="392"/>
      <c r="Q329" s="392"/>
      <c r="R329" s="392"/>
      <c r="S329" s="392"/>
      <c r="T329" s="392"/>
      <c r="U329" s="390"/>
      <c r="V329" s="390"/>
      <c r="W329" s="390"/>
      <c r="X329" s="390"/>
      <c r="Y329" s="390"/>
      <c r="Z329" s="390"/>
      <c r="AA329" s="390"/>
      <c r="AB329" s="390"/>
      <c r="AC329" s="390"/>
      <c r="AD329" s="393"/>
      <c r="AE329" s="390"/>
      <c r="AF329" s="390"/>
      <c r="AG329" s="13"/>
      <c r="AH329" s="13"/>
      <c r="AI329" s="13"/>
      <c r="AJ329" s="396"/>
      <c r="AK329" s="396"/>
      <c r="AL329" s="396"/>
      <c r="AM329" s="396"/>
      <c r="AN329" s="396"/>
      <c r="AO329" s="396"/>
      <c r="AP329" s="336"/>
      <c r="AQ329" s="336"/>
      <c r="AR329" s="336"/>
      <c r="AS329" s="13"/>
      <c r="AT329" s="13"/>
      <c r="AU329" s="13"/>
      <c r="AV329" s="359"/>
      <c r="AW329" s="359"/>
      <c r="AX329" s="359"/>
      <c r="AY329" s="18"/>
      <c r="AZ329" s="18"/>
      <c r="BA329" s="18"/>
      <c r="BB329" s="174"/>
      <c r="BC329" s="174"/>
      <c r="BD329" s="13"/>
      <c r="BE329" s="332"/>
      <c r="BF329" s="332"/>
      <c r="BG329" s="328">
        <f t="shared" si="142"/>
        <v>0</v>
      </c>
    </row>
    <row r="330" spans="1:62" ht="83.1" customHeight="1">
      <c r="A330" s="623">
        <f>COUNT($O$12:O330)</f>
        <v>283</v>
      </c>
      <c r="B330" s="13"/>
      <c r="C330" s="13"/>
      <c r="D330" s="13"/>
      <c r="E330" s="397" t="s">
        <v>412</v>
      </c>
      <c r="F330" s="330" t="s">
        <v>413</v>
      </c>
      <c r="G330" s="330" t="s">
        <v>414</v>
      </c>
      <c r="H330" s="241" t="str">
        <f t="shared" ref="H330:H342" si="164">E330&amp;" (từ "&amp;F330&amp;" đến "&amp;G330&amp;")"</f>
        <v>Đường vào đội 5 cũ (từ Tiếp giáp đường Trường Chinh đến đến cuối đường (nhà ông Phan Văn Chung và Phan Thị Thanh))</v>
      </c>
      <c r="I330" s="13"/>
      <c r="J330" s="13"/>
      <c r="K330" s="13"/>
      <c r="L330" s="13"/>
      <c r="M330" s="13"/>
      <c r="N330" s="13"/>
      <c r="O330" s="391">
        <f>O309</f>
        <v>710</v>
      </c>
      <c r="P330" s="391"/>
      <c r="Q330" s="391"/>
      <c r="R330" s="391"/>
      <c r="S330" s="391"/>
      <c r="T330" s="391"/>
      <c r="U330" s="395"/>
      <c r="V330" s="395"/>
      <c r="W330" s="395"/>
      <c r="X330" s="390"/>
      <c r="Y330" s="390"/>
      <c r="Z330" s="390"/>
      <c r="AA330" s="390"/>
      <c r="AB330" s="390"/>
      <c r="AC330" s="390"/>
      <c r="AD330" s="393"/>
      <c r="AE330" s="390"/>
      <c r="AF330" s="390"/>
      <c r="AG330" s="13"/>
      <c r="AH330" s="13"/>
      <c r="AI330" s="13"/>
      <c r="AJ330" s="398">
        <f>ROUND(O330*0.7,-1)</f>
        <v>500</v>
      </c>
      <c r="AK330" s="398"/>
      <c r="AL330" s="398"/>
      <c r="AM330" s="398"/>
      <c r="AN330" s="398"/>
      <c r="AO330" s="398"/>
      <c r="AP330" s="336"/>
      <c r="AQ330" s="336"/>
      <c r="AR330" s="336"/>
      <c r="AS330" s="13"/>
      <c r="AT330" s="13"/>
      <c r="AU330" s="13"/>
      <c r="AV330" s="359">
        <f>ROUND(O330*0.5,-1)</f>
        <v>360</v>
      </c>
      <c r="AW330" s="359"/>
      <c r="AX330" s="359"/>
      <c r="AY330" s="18"/>
      <c r="AZ330" s="18"/>
      <c r="BA330" s="18"/>
      <c r="BB330" s="174"/>
      <c r="BC330" s="174"/>
      <c r="BD330" s="13"/>
      <c r="BE330" s="332"/>
      <c r="BF330" s="332"/>
      <c r="BG330" s="328">
        <f t="shared" si="142"/>
        <v>0</v>
      </c>
    </row>
    <row r="331" spans="1:62" ht="63">
      <c r="A331" s="623">
        <f>COUNT($O$12:O331)</f>
        <v>284</v>
      </c>
      <c r="B331" s="13"/>
      <c r="C331" s="13"/>
      <c r="D331" s="13"/>
      <c r="E331" s="330" t="s">
        <v>415</v>
      </c>
      <c r="F331" s="330" t="s">
        <v>416</v>
      </c>
      <c r="G331" s="330" t="s">
        <v>417</v>
      </c>
      <c r="H331" s="241" t="str">
        <f t="shared" si="164"/>
        <v>Đường sau nhà văn hóa tổ 19 (đường đi nùng nàng cũ – bản tả làn than); (từ tiếp giáp đường Trần Văn Thọ đến tiếp giáp đường số 7 nhánh 02 tả lản than )</v>
      </c>
      <c r="I331" s="13"/>
      <c r="J331" s="13"/>
      <c r="K331" s="13"/>
      <c r="L331" s="13"/>
      <c r="M331" s="13"/>
      <c r="N331" s="13"/>
      <c r="O331" s="391">
        <f>O330</f>
        <v>710</v>
      </c>
      <c r="P331" s="391"/>
      <c r="Q331" s="391"/>
      <c r="R331" s="391"/>
      <c r="S331" s="391"/>
      <c r="T331" s="391"/>
      <c r="U331" s="395"/>
      <c r="V331" s="395"/>
      <c r="W331" s="395"/>
      <c r="X331" s="390"/>
      <c r="Y331" s="390"/>
      <c r="Z331" s="390"/>
      <c r="AA331" s="390"/>
      <c r="AB331" s="390"/>
      <c r="AC331" s="390"/>
      <c r="AD331" s="393"/>
      <c r="AE331" s="390"/>
      <c r="AF331" s="390"/>
      <c r="AG331" s="13"/>
      <c r="AH331" s="13"/>
      <c r="AI331" s="13"/>
      <c r="AJ331" s="398">
        <f>ROUND(O331*0.7,-1)</f>
        <v>500</v>
      </c>
      <c r="AK331" s="398"/>
      <c r="AL331" s="398"/>
      <c r="AM331" s="398"/>
      <c r="AN331" s="398"/>
      <c r="AO331" s="398"/>
      <c r="AP331" s="336"/>
      <c r="AQ331" s="336"/>
      <c r="AR331" s="336"/>
      <c r="AS331" s="13"/>
      <c r="AT331" s="13"/>
      <c r="AU331" s="13"/>
      <c r="AV331" s="359">
        <f>ROUND(O331*0.5,-1)</f>
        <v>360</v>
      </c>
      <c r="AW331" s="359"/>
      <c r="AX331" s="359"/>
      <c r="AY331" s="18"/>
      <c r="AZ331" s="18"/>
      <c r="BA331" s="18"/>
      <c r="BB331" s="174"/>
      <c r="BC331" s="174"/>
      <c r="BD331" s="13"/>
      <c r="BE331" s="332"/>
      <c r="BF331" s="332"/>
      <c r="BG331" s="328">
        <f t="shared" si="142"/>
        <v>0</v>
      </c>
    </row>
    <row r="332" spans="1:62" ht="63" customHeight="1">
      <c r="A332" s="623">
        <f>COUNT($O$12:O332)</f>
        <v>285</v>
      </c>
      <c r="B332" s="13"/>
      <c r="C332" s="13"/>
      <c r="D332" s="13"/>
      <c r="E332" s="330" t="s">
        <v>418</v>
      </c>
      <c r="F332" s="330" t="s">
        <v>413</v>
      </c>
      <c r="G332" s="330" t="s">
        <v>419</v>
      </c>
      <c r="H332" s="241" t="str">
        <f t="shared" si="164"/>
        <v>Đường vào một số hộ tổ 28, phường Đông Phong cũ (từ Tiếp giáp đường Trường Chinh đến cuối đường)</v>
      </c>
      <c r="I332" s="13"/>
      <c r="J332" s="13"/>
      <c r="K332" s="13"/>
      <c r="L332" s="13"/>
      <c r="M332" s="13"/>
      <c r="N332" s="13"/>
      <c r="O332" s="391">
        <f>O331</f>
        <v>710</v>
      </c>
      <c r="P332" s="391"/>
      <c r="Q332" s="391"/>
      <c r="R332" s="391"/>
      <c r="S332" s="391"/>
      <c r="T332" s="391"/>
      <c r="U332" s="395"/>
      <c r="V332" s="395"/>
      <c r="W332" s="395"/>
      <c r="X332" s="390"/>
      <c r="Y332" s="390"/>
      <c r="Z332" s="390"/>
      <c r="AA332" s="390"/>
      <c r="AB332" s="390"/>
      <c r="AC332" s="390"/>
      <c r="AD332" s="393"/>
      <c r="AE332" s="390"/>
      <c r="AF332" s="390"/>
      <c r="AG332" s="13"/>
      <c r="AH332" s="13"/>
      <c r="AI332" s="13"/>
      <c r="AJ332" s="398">
        <f>ROUND(O332*0.7,-1)</f>
        <v>500</v>
      </c>
      <c r="AK332" s="398"/>
      <c r="AL332" s="398"/>
      <c r="AM332" s="398"/>
      <c r="AN332" s="398"/>
      <c r="AO332" s="398"/>
      <c r="AP332" s="336"/>
      <c r="AQ332" s="336"/>
      <c r="AR332" s="336"/>
      <c r="AS332" s="13"/>
      <c r="AT332" s="13"/>
      <c r="AU332" s="13"/>
      <c r="AV332" s="359">
        <f>ROUND(O332*0.5,-1)</f>
        <v>360</v>
      </c>
      <c r="AW332" s="359"/>
      <c r="AX332" s="359"/>
      <c r="AY332" s="18"/>
      <c r="AZ332" s="18"/>
      <c r="BA332" s="18"/>
      <c r="BB332" s="174"/>
      <c r="BC332" s="174"/>
      <c r="BD332" s="13"/>
      <c r="BE332" s="332"/>
      <c r="BF332" s="332"/>
      <c r="BG332" s="328">
        <f t="shared" ref="BG332:BG343" si="165">COUNT(I332:K332)</f>
        <v>0</v>
      </c>
    </row>
    <row r="333" spans="1:62" ht="31.5">
      <c r="A333" s="623">
        <f>COUNT($O$12:O333)</f>
        <v>286</v>
      </c>
      <c r="B333" s="13"/>
      <c r="C333" s="13"/>
      <c r="D333" s="13"/>
      <c r="E333" s="330" t="s">
        <v>420</v>
      </c>
      <c r="F333" s="330" t="s">
        <v>1217</v>
      </c>
      <c r="G333" s="330" t="s">
        <v>419</v>
      </c>
      <c r="H333" s="241" t="str">
        <f t="shared" si="164"/>
        <v>Ngõ lên tháp truyền hình đối diện dreamy, (từ Tiếp giáp đường Nguyễn Viết Xuân đến cuối đường)</v>
      </c>
      <c r="I333" s="13"/>
      <c r="J333" s="13"/>
      <c r="K333" s="13"/>
      <c r="L333" s="13"/>
      <c r="M333" s="13"/>
      <c r="N333" s="13"/>
      <c r="O333" s="391">
        <f>O332</f>
        <v>710</v>
      </c>
      <c r="P333" s="391"/>
      <c r="Q333" s="391"/>
      <c r="R333" s="391"/>
      <c r="S333" s="391"/>
      <c r="T333" s="391"/>
      <c r="U333" s="395"/>
      <c r="V333" s="395"/>
      <c r="W333" s="395"/>
      <c r="X333" s="390"/>
      <c r="Y333" s="390"/>
      <c r="Z333" s="390"/>
      <c r="AA333" s="390"/>
      <c r="AB333" s="390"/>
      <c r="AC333" s="390"/>
      <c r="AD333" s="393"/>
      <c r="AE333" s="390"/>
      <c r="AF333" s="390"/>
      <c r="AG333" s="13"/>
      <c r="AH333" s="13"/>
      <c r="AI333" s="13"/>
      <c r="AJ333" s="398">
        <f>ROUND(O333*0.7,-1)</f>
        <v>500</v>
      </c>
      <c r="AK333" s="398"/>
      <c r="AL333" s="398"/>
      <c r="AM333" s="398"/>
      <c r="AN333" s="398"/>
      <c r="AO333" s="398"/>
      <c r="AP333" s="336"/>
      <c r="AQ333" s="336"/>
      <c r="AR333" s="336"/>
      <c r="AS333" s="13"/>
      <c r="AT333" s="13"/>
      <c r="AU333" s="13"/>
      <c r="AV333" s="359">
        <f>ROUND(O333*0.5,-1)</f>
        <v>360</v>
      </c>
      <c r="AW333" s="359"/>
      <c r="AX333" s="359"/>
      <c r="AY333" s="18"/>
      <c r="AZ333" s="18"/>
      <c r="BA333" s="18"/>
      <c r="BB333" s="174"/>
      <c r="BC333" s="174"/>
      <c r="BD333" s="13"/>
      <c r="BE333" s="332"/>
      <c r="BF333" s="332"/>
      <c r="BG333" s="328">
        <f t="shared" si="165"/>
        <v>0</v>
      </c>
    </row>
    <row r="334" spans="1:62" ht="31.5">
      <c r="A334" s="623">
        <f>COUNT($O$12:O334)</f>
        <v>287</v>
      </c>
      <c r="B334" s="13"/>
      <c r="C334" s="13"/>
      <c r="D334" s="13"/>
      <c r="E334" s="399" t="s">
        <v>421</v>
      </c>
      <c r="F334" s="399" t="s">
        <v>422</v>
      </c>
      <c r="G334" s="399" t="s">
        <v>423</v>
      </c>
      <c r="H334" s="241" t="str">
        <f t="shared" si="164"/>
        <v>Đường nhánh 1 nhà máy chè (từ Cổng nhà máy chè đến Nhà ông Thào A Tủa)</v>
      </c>
      <c r="I334" s="13"/>
      <c r="J334" s="13"/>
      <c r="K334" s="13"/>
      <c r="L334" s="13"/>
      <c r="M334" s="13"/>
      <c r="N334" s="13"/>
      <c r="O334" s="391">
        <f>O191</f>
        <v>700</v>
      </c>
      <c r="P334" s="391">
        <f>P191</f>
        <v>450</v>
      </c>
      <c r="Q334" s="391">
        <f>Q191</f>
        <v>310</v>
      </c>
      <c r="R334" s="391"/>
      <c r="S334" s="391"/>
      <c r="T334" s="391"/>
      <c r="U334" s="395"/>
      <c r="V334" s="395"/>
      <c r="W334" s="395"/>
      <c r="X334" s="390"/>
      <c r="Y334" s="390"/>
      <c r="Z334" s="390"/>
      <c r="AA334" s="390"/>
      <c r="AB334" s="390"/>
      <c r="AC334" s="390"/>
      <c r="AD334" s="393"/>
      <c r="AE334" s="390"/>
      <c r="AF334" s="390"/>
      <c r="AG334" s="13"/>
      <c r="AH334" s="13"/>
      <c r="AI334" s="13"/>
      <c r="AJ334" s="392">
        <f>AJ191</f>
        <v>490</v>
      </c>
      <c r="AK334" s="391">
        <f>AK191</f>
        <v>310</v>
      </c>
      <c r="AL334" s="391">
        <f>AL191</f>
        <v>210</v>
      </c>
      <c r="AM334" s="391"/>
      <c r="AN334" s="391"/>
      <c r="AO334" s="391"/>
      <c r="AP334" s="336"/>
      <c r="AQ334" s="336"/>
      <c r="AR334" s="336"/>
      <c r="AS334" s="13"/>
      <c r="AT334" s="13"/>
      <c r="AU334" s="13"/>
      <c r="AV334" s="392">
        <f>AV191</f>
        <v>350</v>
      </c>
      <c r="AW334" s="391">
        <f>AW191</f>
        <v>230</v>
      </c>
      <c r="AX334" s="391">
        <f>AX191</f>
        <v>160</v>
      </c>
      <c r="AY334" s="18"/>
      <c r="AZ334" s="18"/>
      <c r="BA334" s="18"/>
      <c r="BB334" s="174"/>
      <c r="BC334" s="174"/>
      <c r="BD334" s="13"/>
      <c r="BE334" s="332"/>
      <c r="BF334" s="332"/>
      <c r="BG334" s="328">
        <f t="shared" si="165"/>
        <v>0</v>
      </c>
    </row>
    <row r="335" spans="1:62" ht="31.5">
      <c r="A335" s="623">
        <f>COUNT($O$12:O335)</f>
        <v>288</v>
      </c>
      <c r="B335" s="13"/>
      <c r="C335" s="13"/>
      <c r="D335" s="13"/>
      <c r="E335" s="399" t="s">
        <v>424</v>
      </c>
      <c r="F335" s="399" t="s">
        <v>422</v>
      </c>
      <c r="G335" s="399" t="s">
        <v>425</v>
      </c>
      <c r="H335" s="241" t="str">
        <f t="shared" si="164"/>
        <v>Đường nhánh 2 nhà máy chè (từ Cổng nhà máy chè đến Nhà ông Vàng A Xi bà Sùng Thị Lơ)</v>
      </c>
      <c r="I335" s="13"/>
      <c r="J335" s="13"/>
      <c r="K335" s="13"/>
      <c r="L335" s="13"/>
      <c r="M335" s="13"/>
      <c r="N335" s="13"/>
      <c r="O335" s="391">
        <f>O191</f>
        <v>700</v>
      </c>
      <c r="P335" s="391">
        <f>P191</f>
        <v>450</v>
      </c>
      <c r="Q335" s="391">
        <f>Q191</f>
        <v>310</v>
      </c>
      <c r="R335" s="391"/>
      <c r="S335" s="391"/>
      <c r="T335" s="391"/>
      <c r="U335" s="395"/>
      <c r="V335" s="395"/>
      <c r="W335" s="395"/>
      <c r="X335" s="390"/>
      <c r="Y335" s="390"/>
      <c r="Z335" s="390"/>
      <c r="AA335" s="390"/>
      <c r="AB335" s="390"/>
      <c r="AC335" s="390"/>
      <c r="AD335" s="393"/>
      <c r="AE335" s="390"/>
      <c r="AF335" s="390"/>
      <c r="AG335" s="13"/>
      <c r="AH335" s="13"/>
      <c r="AI335" s="13"/>
      <c r="AJ335" s="392">
        <f>AJ191</f>
        <v>490</v>
      </c>
      <c r="AK335" s="392">
        <f>AK191</f>
        <v>310</v>
      </c>
      <c r="AL335" s="392">
        <f>AL191</f>
        <v>210</v>
      </c>
      <c r="AM335" s="392"/>
      <c r="AN335" s="392"/>
      <c r="AO335" s="392"/>
      <c r="AP335" s="336"/>
      <c r="AQ335" s="336"/>
      <c r="AR335" s="336"/>
      <c r="AS335" s="13"/>
      <c r="AT335" s="13"/>
      <c r="AU335" s="13"/>
      <c r="AV335" s="392">
        <f>AV191</f>
        <v>350</v>
      </c>
      <c r="AW335" s="392">
        <f>AW191</f>
        <v>230</v>
      </c>
      <c r="AX335" s="392">
        <f>AX191</f>
        <v>160</v>
      </c>
      <c r="AY335" s="18"/>
      <c r="AZ335" s="18"/>
      <c r="BA335" s="18"/>
      <c r="BB335" s="174"/>
      <c r="BC335" s="174"/>
      <c r="BD335" s="13"/>
      <c r="BE335" s="332"/>
      <c r="BF335" s="332"/>
      <c r="BG335" s="328">
        <f t="shared" si="165"/>
        <v>0</v>
      </c>
    </row>
    <row r="336" spans="1:62" ht="46.9" customHeight="1">
      <c r="A336" s="241">
        <v>289</v>
      </c>
      <c r="B336" s="13"/>
      <c r="C336" s="13"/>
      <c r="D336" s="13"/>
      <c r="E336" s="399" t="s">
        <v>426</v>
      </c>
      <c r="F336" s="399" t="s">
        <v>427</v>
      </c>
      <c r="G336" s="399" t="s">
        <v>428</v>
      </c>
      <c r="H336" s="241" t="str">
        <f t="shared" si="164"/>
        <v>Tuyến đường và mặt bằng đô thị đường nối từ trụ sở UBND phường Đoàn Kết mới đến giao đường số 17 (từ Tiếp giáp UBND phường Đoàn Kết mới đến Hết địa phận phường Đoàn Kết)</v>
      </c>
      <c r="I336" s="13"/>
      <c r="J336" s="13"/>
      <c r="K336" s="13"/>
      <c r="L336" s="13"/>
      <c r="M336" s="13"/>
      <c r="N336" s="13"/>
      <c r="O336" s="391">
        <v>1500</v>
      </c>
      <c r="P336" s="392"/>
      <c r="Q336" s="392"/>
      <c r="R336" s="392"/>
      <c r="S336" s="392"/>
      <c r="T336" s="392"/>
      <c r="U336" s="390"/>
      <c r="V336" s="390"/>
      <c r="W336" s="390"/>
      <c r="X336" s="390"/>
      <c r="Y336" s="390"/>
      <c r="Z336" s="390"/>
      <c r="AA336" s="390"/>
      <c r="AB336" s="390"/>
      <c r="AC336" s="390"/>
      <c r="AD336" s="393"/>
      <c r="AE336" s="390"/>
      <c r="AF336" s="390"/>
      <c r="AG336" s="13"/>
      <c r="AH336" s="13"/>
      <c r="AI336" s="13"/>
      <c r="AJ336" s="400">
        <f>O336*0.7</f>
        <v>1050</v>
      </c>
      <c r="AK336" s="396"/>
      <c r="AL336" s="396"/>
      <c r="AM336" s="396"/>
      <c r="AN336" s="396"/>
      <c r="AO336" s="396"/>
      <c r="AP336" s="336"/>
      <c r="AQ336" s="336"/>
      <c r="AR336" s="336"/>
      <c r="AS336" s="13"/>
      <c r="AT336" s="13"/>
      <c r="AU336" s="13"/>
      <c r="AV336" s="359">
        <f>AJ336*0.5</f>
        <v>525</v>
      </c>
      <c r="AW336" s="359"/>
      <c r="AX336" s="359"/>
      <c r="AY336" s="18"/>
      <c r="AZ336" s="18"/>
      <c r="BA336" s="18"/>
      <c r="BB336" s="174"/>
      <c r="BC336" s="174"/>
      <c r="BD336" s="13"/>
      <c r="BE336" s="332"/>
      <c r="BF336" s="332"/>
      <c r="BG336" s="328">
        <f t="shared" si="165"/>
        <v>0</v>
      </c>
    </row>
    <row r="337" spans="1:61">
      <c r="A337" s="241"/>
      <c r="B337" s="13"/>
      <c r="C337" s="13"/>
      <c r="D337" s="13"/>
      <c r="E337" s="202"/>
      <c r="F337" s="202"/>
      <c r="G337" s="202"/>
      <c r="H337" s="115"/>
      <c r="I337" s="13"/>
      <c r="J337" s="13"/>
      <c r="K337" s="13"/>
      <c r="L337" s="13"/>
      <c r="M337" s="13"/>
      <c r="N337" s="13"/>
      <c r="O337" s="391"/>
      <c r="P337" s="392"/>
      <c r="Q337" s="392"/>
      <c r="R337" s="392"/>
      <c r="S337" s="392"/>
      <c r="T337" s="392"/>
      <c r="U337" s="390"/>
      <c r="V337" s="390"/>
      <c r="W337" s="390"/>
      <c r="X337" s="390"/>
      <c r="Y337" s="390"/>
      <c r="Z337" s="390"/>
      <c r="AA337" s="390"/>
      <c r="AB337" s="390"/>
      <c r="AC337" s="390"/>
      <c r="AD337" s="393"/>
      <c r="AE337" s="390"/>
      <c r="AF337" s="390"/>
      <c r="AG337" s="13"/>
      <c r="AH337" s="13"/>
      <c r="AI337" s="13"/>
      <c r="AJ337" s="396"/>
      <c r="AK337" s="396"/>
      <c r="AL337" s="396"/>
      <c r="AM337" s="396"/>
      <c r="AN337" s="396"/>
      <c r="AO337" s="396"/>
      <c r="AP337" s="336"/>
      <c r="AQ337" s="336"/>
      <c r="AR337" s="336"/>
      <c r="AS337" s="13"/>
      <c r="AT337" s="13"/>
      <c r="AU337" s="13"/>
      <c r="AV337" s="359"/>
      <c r="AW337" s="359"/>
      <c r="AX337" s="359"/>
      <c r="AY337" s="18"/>
      <c r="AZ337" s="18"/>
      <c r="BA337" s="18"/>
      <c r="BB337" s="174"/>
      <c r="BC337" s="174"/>
      <c r="BD337" s="13"/>
      <c r="BE337" s="332"/>
      <c r="BF337" s="332"/>
      <c r="BG337" s="328">
        <f t="shared" si="165"/>
        <v>0</v>
      </c>
    </row>
    <row r="338" spans="1:61" ht="47.25">
      <c r="A338" s="241">
        <f>A336+1</f>
        <v>290</v>
      </c>
      <c r="B338" s="13"/>
      <c r="C338" s="13"/>
      <c r="D338" s="13"/>
      <c r="E338" s="401" t="s">
        <v>1218</v>
      </c>
      <c r="F338" s="202" t="s">
        <v>1219</v>
      </c>
      <c r="G338" s="202" t="s">
        <v>1220</v>
      </c>
      <c r="H338" s="241" t="str">
        <f t="shared" si="164"/>
        <v>Đường tránh chợ San Thàng (từ Tiếp giáp ngã tư đường 30-4 đến Đường Trường Chinh đến tiếp giáp đường QL 4D)</v>
      </c>
      <c r="I338" s="402">
        <v>1300</v>
      </c>
      <c r="J338" s="402">
        <v>750</v>
      </c>
      <c r="K338" s="402">
        <v>450</v>
      </c>
      <c r="L338" s="402"/>
      <c r="M338" s="402"/>
      <c r="N338" s="402"/>
      <c r="O338" s="321">
        <f t="shared" ref="O338:Q342" si="166">ROUND(I338*AD338,-1)</f>
        <v>1670</v>
      </c>
      <c r="P338" s="321">
        <f t="shared" si="166"/>
        <v>890</v>
      </c>
      <c r="Q338" s="321">
        <f t="shared" si="166"/>
        <v>510</v>
      </c>
      <c r="R338" s="321"/>
      <c r="S338" s="321"/>
      <c r="T338" s="321"/>
      <c r="U338" s="322">
        <f t="shared" ref="U338:W342" si="167">(O338-I338)/I338</f>
        <v>0.2846153846153846</v>
      </c>
      <c r="V338" s="322">
        <f t="shared" si="167"/>
        <v>0.18666666666666668</v>
      </c>
      <c r="W338" s="322">
        <f t="shared" si="167"/>
        <v>0.13333333333333333</v>
      </c>
      <c r="X338" s="403">
        <v>1.25</v>
      </c>
      <c r="Y338" s="404">
        <v>1.1499999999999999</v>
      </c>
      <c r="Z338" s="404">
        <v>1.1000000000000001</v>
      </c>
      <c r="AA338" s="404"/>
      <c r="AB338" s="404"/>
      <c r="AC338" s="404"/>
      <c r="AD338" s="324">
        <f t="shared" ref="AD338:AF343" si="168">X338*(1+2.87%)</f>
        <v>1.2858749999999999</v>
      </c>
      <c r="AE338" s="323">
        <f t="shared" si="168"/>
        <v>1.1830049999999999</v>
      </c>
      <c r="AF338" s="323">
        <f t="shared" si="168"/>
        <v>1.13157</v>
      </c>
      <c r="AG338" s="12">
        <v>910</v>
      </c>
      <c r="AH338" s="12">
        <v>530</v>
      </c>
      <c r="AI338" s="12">
        <v>320</v>
      </c>
      <c r="AJ338" s="325">
        <f t="shared" ref="AJ338:AL342" si="169">ROUND(AG338/I338*O338,-1)</f>
        <v>1170</v>
      </c>
      <c r="AK338" s="321">
        <f t="shared" si="169"/>
        <v>630</v>
      </c>
      <c r="AL338" s="325">
        <f t="shared" si="169"/>
        <v>360</v>
      </c>
      <c r="AM338" s="325"/>
      <c r="AN338" s="325"/>
      <c r="AO338" s="325"/>
      <c r="AP338" s="322">
        <f t="shared" ref="AP338:AR342" si="170">(AJ338-AG338)/AG338</f>
        <v>0.2857142857142857</v>
      </c>
      <c r="AQ338" s="322">
        <f t="shared" si="170"/>
        <v>0.18867924528301888</v>
      </c>
      <c r="AR338" s="322">
        <f t="shared" si="170"/>
        <v>0.125</v>
      </c>
      <c r="AS338" s="405">
        <v>650</v>
      </c>
      <c r="AT338" s="405">
        <v>380</v>
      </c>
      <c r="AU338" s="405">
        <v>230</v>
      </c>
      <c r="AV338" s="326">
        <f t="shared" ref="AV338:AX342" si="171">ROUND(AS338/I338*O338,-1)</f>
        <v>840</v>
      </c>
      <c r="AW338" s="326">
        <f t="shared" si="171"/>
        <v>450</v>
      </c>
      <c r="AX338" s="326">
        <f t="shared" si="171"/>
        <v>260</v>
      </c>
      <c r="AY338" s="327">
        <f t="shared" ref="AY338:BA342" si="172">(AV338-AS338)/AS338</f>
        <v>0.29230769230769232</v>
      </c>
      <c r="AZ338" s="327">
        <f t="shared" si="172"/>
        <v>0.18421052631578946</v>
      </c>
      <c r="BA338" s="327">
        <f t="shared" si="172"/>
        <v>0.13043478260869565</v>
      </c>
      <c r="BB338" s="12"/>
      <c r="BC338" s="389"/>
      <c r="BD338" s="13"/>
      <c r="BE338" s="332"/>
      <c r="BF338" s="332"/>
      <c r="BG338" s="328">
        <f t="shared" si="165"/>
        <v>3</v>
      </c>
    </row>
    <row r="339" spans="1:61" ht="47.25">
      <c r="A339" s="241">
        <f>A338+1</f>
        <v>291</v>
      </c>
      <c r="B339" s="13"/>
      <c r="C339" s="13"/>
      <c r="D339" s="13"/>
      <c r="E339" s="401" t="s">
        <v>134</v>
      </c>
      <c r="F339" s="202" t="s">
        <v>1221</v>
      </c>
      <c r="G339" s="202" t="s">
        <v>1222</v>
      </c>
      <c r="H339" s="241" t="str">
        <f t="shared" si="164"/>
        <v>Quốc lộ 4D (từ Ngã tư đường 30-4 đến Đường Trường Chinh đến cửa hàng xăng dầu số 18)</v>
      </c>
      <c r="I339" s="402">
        <v>1400</v>
      </c>
      <c r="J339" s="402">
        <v>800</v>
      </c>
      <c r="K339" s="13">
        <v>450</v>
      </c>
      <c r="L339" s="13"/>
      <c r="M339" s="13"/>
      <c r="N339" s="13"/>
      <c r="O339" s="321">
        <f t="shared" si="166"/>
        <v>1870</v>
      </c>
      <c r="P339" s="321">
        <f t="shared" si="166"/>
        <v>990</v>
      </c>
      <c r="Q339" s="321">
        <f t="shared" si="166"/>
        <v>510</v>
      </c>
      <c r="R339" s="321"/>
      <c r="S339" s="321"/>
      <c r="T339" s="321"/>
      <c r="U339" s="322">
        <f t="shared" si="167"/>
        <v>0.33571428571428569</v>
      </c>
      <c r="V339" s="322">
        <f t="shared" si="167"/>
        <v>0.23749999999999999</v>
      </c>
      <c r="W339" s="322">
        <f t="shared" si="167"/>
        <v>0.13333333333333333</v>
      </c>
      <c r="X339" s="404">
        <v>1.3</v>
      </c>
      <c r="Y339" s="404">
        <v>1.2</v>
      </c>
      <c r="Z339" s="404">
        <v>1.1000000000000001</v>
      </c>
      <c r="AA339" s="404"/>
      <c r="AB339" s="404"/>
      <c r="AC339" s="404"/>
      <c r="AD339" s="324">
        <f t="shared" si="168"/>
        <v>1.33731</v>
      </c>
      <c r="AE339" s="323">
        <f t="shared" si="168"/>
        <v>1.23444</v>
      </c>
      <c r="AF339" s="323">
        <f t="shared" si="168"/>
        <v>1.13157</v>
      </c>
      <c r="AG339" s="12">
        <v>980</v>
      </c>
      <c r="AH339" s="12">
        <v>560</v>
      </c>
      <c r="AI339" s="12">
        <v>320</v>
      </c>
      <c r="AJ339" s="325">
        <f t="shared" si="169"/>
        <v>1310</v>
      </c>
      <c r="AK339" s="321">
        <f t="shared" si="169"/>
        <v>690</v>
      </c>
      <c r="AL339" s="325">
        <f t="shared" si="169"/>
        <v>360</v>
      </c>
      <c r="AM339" s="325"/>
      <c r="AN339" s="325"/>
      <c r="AO339" s="325"/>
      <c r="AP339" s="322">
        <f t="shared" si="170"/>
        <v>0.33673469387755101</v>
      </c>
      <c r="AQ339" s="322">
        <f t="shared" si="170"/>
        <v>0.23214285714285715</v>
      </c>
      <c r="AR339" s="322">
        <f t="shared" si="170"/>
        <v>0.125</v>
      </c>
      <c r="AS339" s="405">
        <v>700</v>
      </c>
      <c r="AT339" s="405">
        <v>400</v>
      </c>
      <c r="AU339" s="406">
        <v>230</v>
      </c>
      <c r="AV339" s="326">
        <f t="shared" si="171"/>
        <v>940</v>
      </c>
      <c r="AW339" s="326">
        <f t="shared" si="171"/>
        <v>500</v>
      </c>
      <c r="AX339" s="326">
        <f t="shared" si="171"/>
        <v>260</v>
      </c>
      <c r="AY339" s="327">
        <f t="shared" si="172"/>
        <v>0.34285714285714286</v>
      </c>
      <c r="AZ339" s="327">
        <f t="shared" si="172"/>
        <v>0.25</v>
      </c>
      <c r="BA339" s="327">
        <f t="shared" si="172"/>
        <v>0.13043478260869565</v>
      </c>
      <c r="BB339" s="12"/>
      <c r="BC339" s="389"/>
      <c r="BD339" s="13"/>
      <c r="BE339" s="332"/>
      <c r="BF339" s="332"/>
      <c r="BG339" s="328">
        <f t="shared" si="165"/>
        <v>3</v>
      </c>
    </row>
    <row r="340" spans="1:61" ht="47.25">
      <c r="A340" s="241">
        <f t="shared" ref="A340:A360" si="173">A339+1</f>
        <v>292</v>
      </c>
      <c r="B340" s="407" t="s">
        <v>134</v>
      </c>
      <c r="C340" s="408" t="s">
        <v>545</v>
      </c>
      <c r="D340" s="408" t="s">
        <v>580</v>
      </c>
      <c r="E340" s="407" t="s">
        <v>134</v>
      </c>
      <c r="F340" s="408" t="s">
        <v>545</v>
      </c>
      <c r="G340" s="408" t="s">
        <v>561</v>
      </c>
      <c r="H340" s="241" t="str">
        <f t="shared" si="164"/>
        <v>Quốc lộ 4D (từ Tiếp giáp đường Võ Nguyên Giáp đến Cây căng dầu thành phố số 1 + 600m)</v>
      </c>
      <c r="I340" s="402">
        <v>900</v>
      </c>
      <c r="J340" s="402">
        <v>600</v>
      </c>
      <c r="K340" s="402">
        <v>350</v>
      </c>
      <c r="L340" s="402"/>
      <c r="M340" s="402"/>
      <c r="N340" s="402"/>
      <c r="O340" s="321">
        <f t="shared" si="166"/>
        <v>1160</v>
      </c>
      <c r="P340" s="321">
        <f t="shared" si="166"/>
        <v>740</v>
      </c>
      <c r="Q340" s="321">
        <f t="shared" si="166"/>
        <v>400</v>
      </c>
      <c r="R340" s="321"/>
      <c r="S340" s="321"/>
      <c r="T340" s="321"/>
      <c r="U340" s="322">
        <f t="shared" si="167"/>
        <v>0.28888888888888886</v>
      </c>
      <c r="V340" s="322">
        <f t="shared" si="167"/>
        <v>0.23333333333333334</v>
      </c>
      <c r="W340" s="322">
        <f t="shared" si="167"/>
        <v>0.14285714285714285</v>
      </c>
      <c r="X340" s="404">
        <v>1.25</v>
      </c>
      <c r="Y340" s="404">
        <v>1.2</v>
      </c>
      <c r="Z340" s="404">
        <v>1.1000000000000001</v>
      </c>
      <c r="AA340" s="404"/>
      <c r="AB340" s="404"/>
      <c r="AC340" s="404"/>
      <c r="AD340" s="324">
        <f t="shared" si="168"/>
        <v>1.2858749999999999</v>
      </c>
      <c r="AE340" s="323">
        <f t="shared" si="168"/>
        <v>1.23444</v>
      </c>
      <c r="AF340" s="323">
        <f t="shared" si="168"/>
        <v>1.13157</v>
      </c>
      <c r="AG340" s="12">
        <v>630</v>
      </c>
      <c r="AH340" s="12">
        <v>420</v>
      </c>
      <c r="AI340" s="12">
        <v>250</v>
      </c>
      <c r="AJ340" s="325">
        <f t="shared" si="169"/>
        <v>810</v>
      </c>
      <c r="AK340" s="321">
        <f t="shared" si="169"/>
        <v>520</v>
      </c>
      <c r="AL340" s="325">
        <f t="shared" si="169"/>
        <v>290</v>
      </c>
      <c r="AM340" s="325"/>
      <c r="AN340" s="325"/>
      <c r="AO340" s="325"/>
      <c r="AP340" s="322">
        <f t="shared" si="170"/>
        <v>0.2857142857142857</v>
      </c>
      <c r="AQ340" s="322">
        <f t="shared" si="170"/>
        <v>0.23809523809523808</v>
      </c>
      <c r="AR340" s="322">
        <f t="shared" si="170"/>
        <v>0.16</v>
      </c>
      <c r="AS340" s="405">
        <v>450</v>
      </c>
      <c r="AT340" s="406">
        <v>300</v>
      </c>
      <c r="AU340" s="402">
        <v>180</v>
      </c>
      <c r="AV340" s="326">
        <f t="shared" si="171"/>
        <v>580</v>
      </c>
      <c r="AW340" s="326">
        <f t="shared" si="171"/>
        <v>370</v>
      </c>
      <c r="AX340" s="326">
        <f t="shared" si="171"/>
        <v>210</v>
      </c>
      <c r="AY340" s="327">
        <f t="shared" si="172"/>
        <v>0.28888888888888886</v>
      </c>
      <c r="AZ340" s="327">
        <f t="shared" si="172"/>
        <v>0.23333333333333334</v>
      </c>
      <c r="BA340" s="327">
        <f t="shared" si="172"/>
        <v>0.16666666666666666</v>
      </c>
      <c r="BB340" s="12"/>
      <c r="BC340" s="389"/>
      <c r="BD340" s="13"/>
      <c r="BE340" s="332"/>
      <c r="BF340" s="332"/>
      <c r="BG340" s="328">
        <f t="shared" si="165"/>
        <v>3</v>
      </c>
    </row>
    <row r="341" spans="1:61" ht="63">
      <c r="A341" s="241">
        <f t="shared" si="173"/>
        <v>293</v>
      </c>
      <c r="B341" s="407" t="s">
        <v>557</v>
      </c>
      <c r="C341" s="408" t="s">
        <v>581</v>
      </c>
      <c r="D341" s="408" t="s">
        <v>545</v>
      </c>
      <c r="E341" s="407" t="s">
        <v>557</v>
      </c>
      <c r="F341" s="408" t="s">
        <v>562</v>
      </c>
      <c r="G341" s="408" t="s">
        <v>545</v>
      </c>
      <c r="H341" s="275" t="str">
        <f t="shared" si="164"/>
        <v>Đường Nguyễn Trãi (từ Trường mần non Nậm Lỏong đến Tiếp giáp đường Võ Nguyên Giáp)</v>
      </c>
      <c r="I341" s="402">
        <v>1000</v>
      </c>
      <c r="J341" s="402">
        <v>750</v>
      </c>
      <c r="K341" s="402">
        <v>350</v>
      </c>
      <c r="L341" s="402"/>
      <c r="M341" s="402"/>
      <c r="N341" s="402"/>
      <c r="O341" s="321">
        <f t="shared" si="166"/>
        <v>1230</v>
      </c>
      <c r="P341" s="321">
        <f t="shared" si="166"/>
        <v>890</v>
      </c>
      <c r="Q341" s="321">
        <f t="shared" si="166"/>
        <v>400</v>
      </c>
      <c r="R341" s="321"/>
      <c r="S341" s="321"/>
      <c r="T341" s="321"/>
      <c r="U341" s="322">
        <f t="shared" si="167"/>
        <v>0.23</v>
      </c>
      <c r="V341" s="322">
        <f t="shared" si="167"/>
        <v>0.18666666666666668</v>
      </c>
      <c r="W341" s="322">
        <f t="shared" si="167"/>
        <v>0.14285714285714285</v>
      </c>
      <c r="X341" s="404">
        <v>1.2</v>
      </c>
      <c r="Y341" s="404">
        <v>1.1499999999999999</v>
      </c>
      <c r="Z341" s="404">
        <v>1.1000000000000001</v>
      </c>
      <c r="AA341" s="404"/>
      <c r="AB341" s="404"/>
      <c r="AC341" s="404"/>
      <c r="AD341" s="324">
        <f t="shared" si="168"/>
        <v>1.23444</v>
      </c>
      <c r="AE341" s="323">
        <f t="shared" si="168"/>
        <v>1.1830049999999999</v>
      </c>
      <c r="AF341" s="323">
        <f t="shared" si="168"/>
        <v>1.13157</v>
      </c>
      <c r="AG341" s="12">
        <v>700</v>
      </c>
      <c r="AH341" s="12">
        <v>530</v>
      </c>
      <c r="AI341" s="12">
        <v>250</v>
      </c>
      <c r="AJ341" s="325">
        <f t="shared" si="169"/>
        <v>860</v>
      </c>
      <c r="AK341" s="321">
        <f t="shared" si="169"/>
        <v>630</v>
      </c>
      <c r="AL341" s="325">
        <f t="shared" si="169"/>
        <v>290</v>
      </c>
      <c r="AM341" s="325"/>
      <c r="AN341" s="325"/>
      <c r="AO341" s="325"/>
      <c r="AP341" s="322">
        <f t="shared" si="170"/>
        <v>0.22857142857142856</v>
      </c>
      <c r="AQ341" s="322">
        <f t="shared" si="170"/>
        <v>0.18867924528301888</v>
      </c>
      <c r="AR341" s="322">
        <f t="shared" si="170"/>
        <v>0.16</v>
      </c>
      <c r="AS341" s="405">
        <v>500</v>
      </c>
      <c r="AT341" s="405">
        <v>380</v>
      </c>
      <c r="AU341" s="406">
        <v>180</v>
      </c>
      <c r="AV341" s="326">
        <f t="shared" si="171"/>
        <v>620</v>
      </c>
      <c r="AW341" s="326">
        <f t="shared" si="171"/>
        <v>450</v>
      </c>
      <c r="AX341" s="326">
        <f t="shared" si="171"/>
        <v>210</v>
      </c>
      <c r="AY341" s="327">
        <f t="shared" si="172"/>
        <v>0.24</v>
      </c>
      <c r="AZ341" s="327">
        <f t="shared" si="172"/>
        <v>0.18421052631578946</v>
      </c>
      <c r="BA341" s="327">
        <f t="shared" si="172"/>
        <v>0.16666666666666666</v>
      </c>
      <c r="BB341" s="12"/>
      <c r="BC341" s="389"/>
      <c r="BD341" s="13"/>
      <c r="BE341" s="332"/>
      <c r="BF341" s="332"/>
      <c r="BG341" s="328">
        <f t="shared" si="165"/>
        <v>3</v>
      </c>
    </row>
    <row r="342" spans="1:61" ht="47.25">
      <c r="A342" s="241">
        <f t="shared" si="173"/>
        <v>294</v>
      </c>
      <c r="B342" s="409" t="s">
        <v>546</v>
      </c>
      <c r="C342" s="410" t="s">
        <v>547</v>
      </c>
      <c r="D342" s="410" t="s">
        <v>428</v>
      </c>
      <c r="E342" s="409" t="s">
        <v>546</v>
      </c>
      <c r="F342" s="410" t="s">
        <v>547</v>
      </c>
      <c r="G342" s="410" t="s">
        <v>563</v>
      </c>
      <c r="H342" s="241" t="str">
        <f t="shared" si="164"/>
        <v>Đường Võ Nguyên Giáp (từ Tiếp giáp đường Nguyễn Trãi đến Cơ sở đào tạo lái xe cơ giới đường bộ Lai Châu)</v>
      </c>
      <c r="I342" s="402">
        <v>900</v>
      </c>
      <c r="J342" s="402">
        <v>600</v>
      </c>
      <c r="K342" s="402">
        <v>350</v>
      </c>
      <c r="L342" s="402"/>
      <c r="M342" s="402"/>
      <c r="N342" s="402"/>
      <c r="O342" s="321">
        <f t="shared" si="166"/>
        <v>1060</v>
      </c>
      <c r="P342" s="321">
        <f t="shared" si="166"/>
        <v>680</v>
      </c>
      <c r="Q342" s="321">
        <f t="shared" si="166"/>
        <v>380</v>
      </c>
      <c r="R342" s="321"/>
      <c r="S342" s="321"/>
      <c r="T342" s="321"/>
      <c r="U342" s="322">
        <f t="shared" si="167"/>
        <v>0.17777777777777778</v>
      </c>
      <c r="V342" s="322">
        <f t="shared" si="167"/>
        <v>0.13333333333333333</v>
      </c>
      <c r="W342" s="322">
        <f t="shared" si="167"/>
        <v>8.5714285714285715E-2</v>
      </c>
      <c r="X342" s="404">
        <v>1.1499999999999999</v>
      </c>
      <c r="Y342" s="404">
        <v>1.1000000000000001</v>
      </c>
      <c r="Z342" s="404">
        <v>1.05</v>
      </c>
      <c r="AA342" s="404"/>
      <c r="AB342" s="404"/>
      <c r="AC342" s="404"/>
      <c r="AD342" s="324">
        <f t="shared" si="168"/>
        <v>1.1830049999999999</v>
      </c>
      <c r="AE342" s="323">
        <f t="shared" si="168"/>
        <v>1.13157</v>
      </c>
      <c r="AF342" s="323">
        <f t="shared" si="168"/>
        <v>1.0801350000000001</v>
      </c>
      <c r="AG342" s="12">
        <v>630</v>
      </c>
      <c r="AH342" s="12">
        <v>420</v>
      </c>
      <c r="AI342" s="12">
        <v>250</v>
      </c>
      <c r="AJ342" s="325">
        <f t="shared" si="169"/>
        <v>740</v>
      </c>
      <c r="AK342" s="321">
        <f t="shared" si="169"/>
        <v>480</v>
      </c>
      <c r="AL342" s="325">
        <f t="shared" si="169"/>
        <v>270</v>
      </c>
      <c r="AM342" s="325"/>
      <c r="AN342" s="325"/>
      <c r="AO342" s="325"/>
      <c r="AP342" s="322">
        <f t="shared" si="170"/>
        <v>0.17460317460317459</v>
      </c>
      <c r="AQ342" s="322">
        <f t="shared" si="170"/>
        <v>0.14285714285714285</v>
      </c>
      <c r="AR342" s="322">
        <f t="shared" si="170"/>
        <v>0.08</v>
      </c>
      <c r="AS342" s="405">
        <v>450</v>
      </c>
      <c r="AT342" s="405">
        <v>300</v>
      </c>
      <c r="AU342" s="406">
        <v>180</v>
      </c>
      <c r="AV342" s="326">
        <f t="shared" si="171"/>
        <v>530</v>
      </c>
      <c r="AW342" s="326">
        <f t="shared" si="171"/>
        <v>340</v>
      </c>
      <c r="AX342" s="326">
        <f t="shared" si="171"/>
        <v>200</v>
      </c>
      <c r="AY342" s="327">
        <f t="shared" si="172"/>
        <v>0.17777777777777778</v>
      </c>
      <c r="AZ342" s="327">
        <f t="shared" si="172"/>
        <v>0.13333333333333333</v>
      </c>
      <c r="BA342" s="327">
        <f t="shared" si="172"/>
        <v>0.1111111111111111</v>
      </c>
      <c r="BB342" s="12"/>
      <c r="BC342" s="389"/>
      <c r="BD342" s="13"/>
      <c r="BE342" s="332"/>
      <c r="BF342" s="332"/>
      <c r="BG342" s="328">
        <f t="shared" si="165"/>
        <v>3</v>
      </c>
    </row>
    <row r="343" spans="1:61" ht="63">
      <c r="A343" s="241">
        <f t="shared" si="173"/>
        <v>295</v>
      </c>
      <c r="B343" s="13"/>
      <c r="C343" s="13"/>
      <c r="D343" s="13"/>
      <c r="E343" s="411" t="s">
        <v>1223</v>
      </c>
      <c r="F343" s="202"/>
      <c r="G343" s="202"/>
      <c r="H343" s="115" t="str">
        <f>E343</f>
        <v>Đường Trường Chinh (thuộc địa phận xã Sùng Phài cũ)</v>
      </c>
      <c r="I343" s="412">
        <v>3000</v>
      </c>
      <c r="J343" s="412">
        <v>1000</v>
      </c>
      <c r="K343" s="12">
        <v>600</v>
      </c>
      <c r="L343" s="12"/>
      <c r="M343" s="12"/>
      <c r="N343" s="12"/>
      <c r="O343" s="321"/>
      <c r="P343" s="321"/>
      <c r="Q343" s="321"/>
      <c r="R343" s="321"/>
      <c r="S343" s="321"/>
      <c r="T343" s="321"/>
      <c r="U343" s="322"/>
      <c r="V343" s="322"/>
      <c r="W343" s="322"/>
      <c r="X343" s="413" t="s">
        <v>1224</v>
      </c>
      <c r="Y343" s="413" t="s">
        <v>1225</v>
      </c>
      <c r="Z343" s="413" t="s">
        <v>1226</v>
      </c>
      <c r="AA343" s="413"/>
      <c r="AB343" s="413"/>
      <c r="AC343" s="413"/>
      <c r="AD343" s="324">
        <f t="shared" si="168"/>
        <v>1.2858749999999999</v>
      </c>
      <c r="AE343" s="323">
        <f t="shared" si="168"/>
        <v>1.1830049999999999</v>
      </c>
      <c r="AF343" s="323">
        <f t="shared" si="168"/>
        <v>1.13157</v>
      </c>
      <c r="AG343" s="412">
        <v>2100</v>
      </c>
      <c r="AH343" s="12">
        <v>700</v>
      </c>
      <c r="AI343" s="12">
        <v>420</v>
      </c>
      <c r="AJ343" s="325"/>
      <c r="AK343" s="321"/>
      <c r="AL343" s="325"/>
      <c r="AM343" s="325"/>
      <c r="AN343" s="325"/>
      <c r="AO343" s="325"/>
      <c r="AP343" s="322"/>
      <c r="AQ343" s="322"/>
      <c r="AR343" s="322"/>
      <c r="AS343" s="412">
        <v>1500</v>
      </c>
      <c r="AT343" s="12">
        <v>500</v>
      </c>
      <c r="AU343" s="12">
        <v>300</v>
      </c>
      <c r="AV343" s="326"/>
      <c r="AW343" s="326"/>
      <c r="AX343" s="326"/>
      <c r="AY343" s="327"/>
      <c r="AZ343" s="327"/>
      <c r="BA343" s="327"/>
      <c r="BB343" s="12"/>
      <c r="BC343" s="389"/>
      <c r="BD343" s="13"/>
      <c r="BE343" s="332"/>
      <c r="BF343" s="332"/>
      <c r="BG343" s="328">
        <f t="shared" si="165"/>
        <v>3</v>
      </c>
    </row>
    <row r="344" spans="1:61" ht="28.5">
      <c r="A344" s="241"/>
      <c r="B344" s="13"/>
      <c r="C344" s="13"/>
      <c r="D344" s="13"/>
      <c r="E344" s="279" t="s">
        <v>1227</v>
      </c>
      <c r="F344" s="202"/>
      <c r="G344" s="202"/>
      <c r="H344" s="115"/>
      <c r="I344" s="414">
        <f t="shared" ref="I344:BA344" si="174">MAX(I346:I351)</f>
        <v>550</v>
      </c>
      <c r="J344" s="414">
        <f t="shared" si="174"/>
        <v>330</v>
      </c>
      <c r="K344" s="414">
        <f t="shared" si="174"/>
        <v>220</v>
      </c>
      <c r="L344" s="414"/>
      <c r="M344" s="414"/>
      <c r="N344" s="414"/>
      <c r="O344" s="414">
        <f t="shared" si="174"/>
        <v>650</v>
      </c>
      <c r="P344" s="414">
        <f t="shared" si="174"/>
        <v>370</v>
      </c>
      <c r="Q344" s="414">
        <f t="shared" si="174"/>
        <v>240</v>
      </c>
      <c r="R344" s="414"/>
      <c r="S344" s="414"/>
      <c r="T344" s="414"/>
      <c r="U344" s="415">
        <f t="shared" si="174"/>
        <v>0.18181818181818182</v>
      </c>
      <c r="V344" s="415">
        <f t="shared" si="174"/>
        <v>0.14285714285714285</v>
      </c>
      <c r="W344" s="415">
        <f t="shared" si="174"/>
        <v>9.0909090909090912E-2</v>
      </c>
      <c r="X344" s="415">
        <f t="shared" si="174"/>
        <v>1.1499999999999999</v>
      </c>
      <c r="Y344" s="415">
        <f t="shared" si="174"/>
        <v>1.1000000000000001</v>
      </c>
      <c r="Z344" s="415">
        <f t="shared" si="174"/>
        <v>1.05</v>
      </c>
      <c r="AA344" s="415"/>
      <c r="AB344" s="415"/>
      <c r="AC344" s="415"/>
      <c r="AD344" s="415">
        <f t="shared" si="174"/>
        <v>1.1830049999999999</v>
      </c>
      <c r="AE344" s="415">
        <f t="shared" si="174"/>
        <v>1.13157</v>
      </c>
      <c r="AF344" s="415">
        <f t="shared" si="174"/>
        <v>1.0801350000000001</v>
      </c>
      <c r="AG344" s="414">
        <f t="shared" si="174"/>
        <v>390</v>
      </c>
      <c r="AH344" s="414">
        <f t="shared" si="174"/>
        <v>230</v>
      </c>
      <c r="AI344" s="414">
        <f t="shared" si="174"/>
        <v>150</v>
      </c>
      <c r="AJ344" s="414">
        <f t="shared" si="174"/>
        <v>460</v>
      </c>
      <c r="AK344" s="414">
        <f t="shared" si="174"/>
        <v>260</v>
      </c>
      <c r="AL344" s="414">
        <f t="shared" si="174"/>
        <v>160</v>
      </c>
      <c r="AM344" s="414"/>
      <c r="AN344" s="414"/>
      <c r="AO344" s="414"/>
      <c r="AP344" s="414">
        <f t="shared" si="174"/>
        <v>0.2</v>
      </c>
      <c r="AQ344" s="414">
        <f t="shared" si="174"/>
        <v>0.14000000000000001</v>
      </c>
      <c r="AR344" s="414">
        <f t="shared" si="174"/>
        <v>6.6666666666666666E-2</v>
      </c>
      <c r="AS344" s="414">
        <f t="shared" si="174"/>
        <v>280</v>
      </c>
      <c r="AT344" s="414">
        <f t="shared" si="174"/>
        <v>170</v>
      </c>
      <c r="AU344" s="414">
        <f t="shared" si="174"/>
        <v>110</v>
      </c>
      <c r="AV344" s="414">
        <f t="shared" si="174"/>
        <v>330</v>
      </c>
      <c r="AW344" s="414">
        <f t="shared" si="174"/>
        <v>190</v>
      </c>
      <c r="AX344" s="414">
        <f t="shared" si="174"/>
        <v>120</v>
      </c>
      <c r="AY344" s="414">
        <f t="shared" si="174"/>
        <v>0.25</v>
      </c>
      <c r="AZ344" s="414">
        <f t="shared" si="174"/>
        <v>0.25</v>
      </c>
      <c r="BA344" s="414">
        <f t="shared" si="174"/>
        <v>0.1</v>
      </c>
      <c r="BB344" s="414"/>
      <c r="BC344" s="175"/>
      <c r="BD344" s="3"/>
    </row>
    <row r="345" spans="1:61" ht="30">
      <c r="A345" s="241"/>
      <c r="B345" s="13"/>
      <c r="C345" s="13"/>
      <c r="D345" s="13"/>
      <c r="E345" s="632" t="str">
        <f>'[2]Bảng tổng ODT'!$F$297</f>
        <v>Các vị trí còn lại của thành phố</v>
      </c>
      <c r="F345" s="202"/>
      <c r="G345" s="202"/>
      <c r="H345" s="115"/>
      <c r="I345" s="13">
        <v>200</v>
      </c>
      <c r="J345" s="13"/>
      <c r="K345" s="13"/>
      <c r="L345" s="332"/>
      <c r="M345" s="13"/>
      <c r="N345" s="13"/>
      <c r="O345" s="321">
        <f t="shared" ref="O345:O351" si="175">ROUND(I345*AD345,-1)</f>
        <v>220</v>
      </c>
      <c r="P345" s="8"/>
      <c r="Q345" s="13"/>
      <c r="R345" s="13"/>
      <c r="S345" s="13"/>
      <c r="T345" s="13"/>
      <c r="U345" s="9"/>
      <c r="V345" s="9"/>
      <c r="W345" s="9"/>
      <c r="X345" s="415">
        <v>1.05</v>
      </c>
      <c r="Y345" s="350"/>
      <c r="Z345" s="78"/>
      <c r="AA345" s="103"/>
      <c r="AB345" s="103"/>
      <c r="AC345" s="414"/>
      <c r="AD345" s="324">
        <f t="shared" ref="AD345:AD351" si="176">X345*(1+2.87%)</f>
        <v>1.0801350000000001</v>
      </c>
      <c r="AE345" s="346"/>
      <c r="AF345" s="415"/>
      <c r="AG345" s="633">
        <v>140</v>
      </c>
      <c r="AH345" s="323"/>
      <c r="AI345" s="323"/>
      <c r="AJ345" s="325">
        <f t="shared" ref="AJ345:AJ351" si="177">ROUND(AG345/I345*O345,-1)</f>
        <v>150</v>
      </c>
      <c r="AK345" s="415"/>
      <c r="AL345" s="415"/>
      <c r="AM345" s="415"/>
      <c r="AN345" s="415"/>
      <c r="AO345" s="415"/>
      <c r="AP345" s="415"/>
      <c r="AQ345" s="415"/>
      <c r="AR345" s="78"/>
      <c r="AS345" s="335">
        <v>100</v>
      </c>
      <c r="AT345" s="335"/>
      <c r="AU345" s="414"/>
      <c r="AV345" s="326">
        <f t="shared" ref="AV345:AV351" si="178">ROUND(AS345/I345*O345,-1)</f>
        <v>110</v>
      </c>
      <c r="AW345" s="414"/>
      <c r="AX345" s="322"/>
      <c r="AY345" s="414"/>
      <c r="AZ345" s="414"/>
      <c r="BA345" s="414"/>
      <c r="BB345" s="414"/>
      <c r="BC345" s="636"/>
      <c r="BD345" s="414"/>
      <c r="BE345" s="414"/>
      <c r="BF345" s="414"/>
      <c r="BG345" s="414"/>
      <c r="BH345" s="414"/>
      <c r="BI345" s="414"/>
    </row>
    <row r="346" spans="1:61" ht="31.5">
      <c r="A346" s="241">
        <f>A355+1</f>
        <v>299</v>
      </c>
      <c r="B346" s="13"/>
      <c r="C346" s="13"/>
      <c r="D346" s="13"/>
      <c r="E346" s="341" t="s">
        <v>1228</v>
      </c>
      <c r="F346" s="202"/>
      <c r="G346" s="202"/>
      <c r="H346" s="115" t="str">
        <f t="shared" ref="H346:H351" si="179">E346</f>
        <v xml:space="preserve">Khu vực 1 xã San Thàng cũ </v>
      </c>
      <c r="I346" s="392">
        <v>550</v>
      </c>
      <c r="J346" s="392">
        <v>330</v>
      </c>
      <c r="K346" s="392">
        <v>220</v>
      </c>
      <c r="L346" s="392"/>
      <c r="M346" s="392"/>
      <c r="N346" s="392"/>
      <c r="O346" s="321">
        <f t="shared" si="175"/>
        <v>650</v>
      </c>
      <c r="P346" s="321">
        <f>ROUND(J346*AE346,-1)</f>
        <v>370</v>
      </c>
      <c r="Q346" s="321">
        <f>ROUND(K346*AF346,-1)</f>
        <v>240</v>
      </c>
      <c r="R346" s="321"/>
      <c r="S346" s="321"/>
      <c r="T346" s="321"/>
      <c r="U346" s="322">
        <f>(O346-I346)/I346</f>
        <v>0.18181818181818182</v>
      </c>
      <c r="V346" s="322">
        <f>(P346-J346)/J346</f>
        <v>0.12121212121212122</v>
      </c>
      <c r="W346" s="322">
        <f>(Q346-K346)/K346</f>
        <v>9.0909090909090912E-2</v>
      </c>
      <c r="X346" s="404">
        <v>1.1499999999999999</v>
      </c>
      <c r="Y346" s="404">
        <v>1.1000000000000001</v>
      </c>
      <c r="Z346" s="404">
        <v>1.05</v>
      </c>
      <c r="AA346" s="404"/>
      <c r="AB346" s="404"/>
      <c r="AC346" s="404"/>
      <c r="AD346" s="324">
        <f t="shared" si="176"/>
        <v>1.1830049999999999</v>
      </c>
      <c r="AE346" s="323">
        <f>Y346*(1+2.87%)</f>
        <v>1.13157</v>
      </c>
      <c r="AF346" s="323">
        <f>Z346*(1+2.87%)</f>
        <v>1.0801350000000001</v>
      </c>
      <c r="AG346" s="405">
        <v>390</v>
      </c>
      <c r="AH346" s="405">
        <v>230</v>
      </c>
      <c r="AI346" s="405">
        <v>150</v>
      </c>
      <c r="AJ346" s="325">
        <f t="shared" si="177"/>
        <v>460</v>
      </c>
      <c r="AK346" s="321">
        <f>ROUND(AH346/J346*P346,-1)</f>
        <v>260</v>
      </c>
      <c r="AL346" s="325">
        <f>ROUND(AI346/K346*Q346,-1)</f>
        <v>160</v>
      </c>
      <c r="AM346" s="325"/>
      <c r="AN346" s="325"/>
      <c r="AO346" s="325"/>
      <c r="AP346" s="322">
        <f>(AJ346-AG346)/AG346</f>
        <v>0.17948717948717949</v>
      </c>
      <c r="AQ346" s="322">
        <f>(AK346-AH346)/AH346</f>
        <v>0.13043478260869565</v>
      </c>
      <c r="AR346" s="322">
        <f>(AL346-AI346)/AI346</f>
        <v>6.6666666666666666E-2</v>
      </c>
      <c r="AS346" s="405">
        <v>280</v>
      </c>
      <c r="AT346" s="405">
        <v>170</v>
      </c>
      <c r="AU346" s="405">
        <v>110</v>
      </c>
      <c r="AV346" s="326">
        <f t="shared" si="178"/>
        <v>330</v>
      </c>
      <c r="AW346" s="326">
        <f>ROUND(AT346/J346*P346,-1)</f>
        <v>190</v>
      </c>
      <c r="AX346" s="326">
        <f>ROUND(AU346/K346*Q346,-1)</f>
        <v>120</v>
      </c>
      <c r="AY346" s="327">
        <f>(AV346-AS346)/AS346</f>
        <v>0.17857142857142858</v>
      </c>
      <c r="AZ346" s="327">
        <f>(AW346-AT346)/AT346</f>
        <v>0.11764705882352941</v>
      </c>
      <c r="BA346" s="327">
        <f>(AX346-AU346)/AU346</f>
        <v>9.0909090909090912E-2</v>
      </c>
      <c r="BB346" s="12">
        <v>60</v>
      </c>
      <c r="BC346" s="389"/>
      <c r="BD346" s="13"/>
      <c r="BE346" s="332"/>
      <c r="BF346" s="332"/>
      <c r="BG346" s="328">
        <f t="shared" ref="BG346:BG351" si="180">COUNT(I346:K346)</f>
        <v>3</v>
      </c>
    </row>
    <row r="347" spans="1:61" ht="31.5">
      <c r="A347" s="241">
        <f>A346+1</f>
        <v>300</v>
      </c>
      <c r="B347" s="13"/>
      <c r="C347" s="13"/>
      <c r="D347" s="13"/>
      <c r="E347" s="341" t="s">
        <v>1229</v>
      </c>
      <c r="F347" s="202"/>
      <c r="G347" s="202"/>
      <c r="H347" s="115" t="str">
        <f t="shared" si="179"/>
        <v>Khu vực 2 xã San Thàng cũ</v>
      </c>
      <c r="I347" s="392">
        <v>330</v>
      </c>
      <c r="J347" s="392">
        <v>200</v>
      </c>
      <c r="K347" s="332"/>
      <c r="L347" s="332"/>
      <c r="M347" s="332"/>
      <c r="N347" s="332"/>
      <c r="O347" s="321">
        <f t="shared" si="175"/>
        <v>360</v>
      </c>
      <c r="P347" s="321">
        <f>ROUND(J347*AE347,-1)</f>
        <v>220</v>
      </c>
      <c r="Q347" s="321"/>
      <c r="R347" s="321"/>
      <c r="S347" s="321"/>
      <c r="T347" s="321"/>
      <c r="U347" s="322">
        <f>(O347-I347)/I347</f>
        <v>9.0909090909090912E-2</v>
      </c>
      <c r="V347" s="322">
        <f>(P347-J347)/J347</f>
        <v>0.1</v>
      </c>
      <c r="W347" s="322"/>
      <c r="X347" s="404">
        <v>1.05</v>
      </c>
      <c r="Y347" s="404">
        <v>1.05</v>
      </c>
      <c r="Z347" s="332"/>
      <c r="AA347" s="332"/>
      <c r="AB347" s="332"/>
      <c r="AC347" s="332"/>
      <c r="AD347" s="324">
        <f t="shared" si="176"/>
        <v>1.0801350000000001</v>
      </c>
      <c r="AE347" s="323">
        <f>Y347*(1+2.87%)</f>
        <v>1.0801350000000001</v>
      </c>
      <c r="AF347" s="323"/>
      <c r="AG347" s="405">
        <v>230</v>
      </c>
      <c r="AH347" s="402">
        <v>140</v>
      </c>
      <c r="AI347" s="332"/>
      <c r="AJ347" s="325">
        <f t="shared" si="177"/>
        <v>250</v>
      </c>
      <c r="AK347" s="321">
        <f>ROUND(AH347/J347*P347,-1)</f>
        <v>150</v>
      </c>
      <c r="AL347" s="325"/>
      <c r="AM347" s="325"/>
      <c r="AN347" s="325"/>
      <c r="AO347" s="325"/>
      <c r="AP347" s="322">
        <f>(AJ347-AG347)/AG347</f>
        <v>8.6956521739130432E-2</v>
      </c>
      <c r="AQ347" s="322">
        <f>(AK347-AH347)/AH347</f>
        <v>7.1428571428571425E-2</v>
      </c>
      <c r="AR347" s="322"/>
      <c r="AS347" s="402">
        <v>170</v>
      </c>
      <c r="AT347" s="405">
        <v>100</v>
      </c>
      <c r="AU347" s="332"/>
      <c r="AV347" s="326">
        <f t="shared" si="178"/>
        <v>190</v>
      </c>
      <c r="AW347" s="326">
        <f>ROUND(AT347/J347*P347,-1)</f>
        <v>110</v>
      </c>
      <c r="AX347" s="326"/>
      <c r="AY347" s="327">
        <f>(AV347-AS347)/AS347</f>
        <v>0.11764705882352941</v>
      </c>
      <c r="AZ347" s="327">
        <f>(AW347-AT347)/AT347</f>
        <v>0.1</v>
      </c>
      <c r="BA347" s="327"/>
      <c r="BB347" s="12">
        <v>110</v>
      </c>
      <c r="BC347" s="389"/>
      <c r="BD347" s="13"/>
      <c r="BE347" s="332"/>
      <c r="BF347" s="332"/>
      <c r="BG347" s="328">
        <f t="shared" si="180"/>
        <v>2</v>
      </c>
    </row>
    <row r="348" spans="1:61" ht="31.5">
      <c r="A348" s="241">
        <f>A347+1</f>
        <v>301</v>
      </c>
      <c r="B348" s="13"/>
      <c r="C348" s="13"/>
      <c r="D348" s="13"/>
      <c r="E348" s="341" t="s">
        <v>1230</v>
      </c>
      <c r="F348" s="202"/>
      <c r="G348" s="202"/>
      <c r="H348" s="115" t="str">
        <f t="shared" si="179"/>
        <v xml:space="preserve">Khu vực 3 xã San Thàng cũ </v>
      </c>
      <c r="I348" s="392">
        <v>110</v>
      </c>
      <c r="J348" s="13"/>
      <c r="K348" s="13"/>
      <c r="L348" s="13"/>
      <c r="M348" s="13"/>
      <c r="N348" s="13"/>
      <c r="O348" s="321">
        <f t="shared" si="175"/>
        <v>120</v>
      </c>
      <c r="P348" s="321"/>
      <c r="Q348" s="321"/>
      <c r="R348" s="321"/>
      <c r="S348" s="321"/>
      <c r="T348" s="321"/>
      <c r="U348" s="322">
        <f>(O348-I348)/I348</f>
        <v>9.0909090909090912E-2</v>
      </c>
      <c r="V348" s="322"/>
      <c r="W348" s="322"/>
      <c r="X348" s="404">
        <v>1.05</v>
      </c>
      <c r="Y348" s="390"/>
      <c r="Z348" s="390"/>
      <c r="AA348" s="390"/>
      <c r="AB348" s="390"/>
      <c r="AC348" s="390"/>
      <c r="AD348" s="324">
        <f t="shared" si="176"/>
        <v>1.0801350000000001</v>
      </c>
      <c r="AE348" s="323"/>
      <c r="AF348" s="323"/>
      <c r="AG348" s="405">
        <v>80</v>
      </c>
      <c r="AH348" s="13"/>
      <c r="AI348" s="13"/>
      <c r="AJ348" s="325">
        <f t="shared" si="177"/>
        <v>90</v>
      </c>
      <c r="AK348" s="321"/>
      <c r="AL348" s="325"/>
      <c r="AM348" s="325"/>
      <c r="AN348" s="325"/>
      <c r="AO348" s="325"/>
      <c r="AP348" s="322">
        <f>(AJ348-AG348)/AG348</f>
        <v>0.125</v>
      </c>
      <c r="AQ348" s="322"/>
      <c r="AR348" s="322"/>
      <c r="AS348" s="405">
        <v>60</v>
      </c>
      <c r="AT348" s="13"/>
      <c r="AU348" s="13"/>
      <c r="AV348" s="326">
        <f t="shared" si="178"/>
        <v>70</v>
      </c>
      <c r="AW348" s="326"/>
      <c r="AX348" s="326"/>
      <c r="AY348" s="327">
        <f>(AV348-AS348)/AS348</f>
        <v>0.16666666666666666</v>
      </c>
      <c r="AZ348" s="327"/>
      <c r="BA348" s="327"/>
      <c r="BB348" s="12">
        <v>70</v>
      </c>
      <c r="BC348" s="389"/>
      <c r="BD348" s="13"/>
      <c r="BE348" s="332"/>
      <c r="BF348" s="332"/>
      <c r="BG348" s="328">
        <f t="shared" si="180"/>
        <v>1</v>
      </c>
    </row>
    <row r="349" spans="1:61" ht="47.25">
      <c r="A349" s="241">
        <f>A348+1</f>
        <v>302</v>
      </c>
      <c r="B349" s="13"/>
      <c r="C349" s="13"/>
      <c r="D349" s="13"/>
      <c r="E349" s="341" t="s">
        <v>1231</v>
      </c>
      <c r="F349" s="202"/>
      <c r="G349" s="202"/>
      <c r="H349" s="115" t="str">
        <f t="shared" si="179"/>
        <v xml:space="preserve">Khu vực 1 xã Nùng Nàng cũ và xã Bản Giang cũ </v>
      </c>
      <c r="I349" s="12">
        <v>140</v>
      </c>
      <c r="J349" s="12">
        <v>90</v>
      </c>
      <c r="K349" s="12">
        <v>60</v>
      </c>
      <c r="L349" s="12"/>
      <c r="M349" s="12"/>
      <c r="N349" s="12"/>
      <c r="O349" s="321">
        <f t="shared" si="175"/>
        <v>160</v>
      </c>
      <c r="P349" s="321">
        <f>ROUND(J349*AE349,-1)</f>
        <v>100</v>
      </c>
      <c r="Q349" s="321">
        <f>ROUND(K349*AF349,0)</f>
        <v>65</v>
      </c>
      <c r="R349" s="321"/>
      <c r="S349" s="321"/>
      <c r="T349" s="321"/>
      <c r="U349" s="322">
        <f>(O349-I349)/I349</f>
        <v>0.14285714285714285</v>
      </c>
      <c r="V349" s="322">
        <f>(P349-J349)/J349</f>
        <v>0.1111111111111111</v>
      </c>
      <c r="W349" s="322"/>
      <c r="X349" s="404" t="s">
        <v>1232</v>
      </c>
      <c r="Y349" s="404" t="s">
        <v>1233</v>
      </c>
      <c r="Z349" s="404" t="s">
        <v>1233</v>
      </c>
      <c r="AA349" s="404"/>
      <c r="AB349" s="404"/>
      <c r="AC349" s="404"/>
      <c r="AD349" s="324">
        <f t="shared" si="176"/>
        <v>1.13157</v>
      </c>
      <c r="AE349" s="323">
        <f>Y349*(1+2.87%)</f>
        <v>1.0801350000000001</v>
      </c>
      <c r="AF349" s="323">
        <f>Z349*(1+2.87%)</f>
        <v>1.0801350000000001</v>
      </c>
      <c r="AG349" s="12">
        <v>100</v>
      </c>
      <c r="AH349" s="12">
        <v>60</v>
      </c>
      <c r="AI349" s="12">
        <v>40</v>
      </c>
      <c r="AJ349" s="325">
        <f t="shared" si="177"/>
        <v>110</v>
      </c>
      <c r="AK349" s="321">
        <f>ROUND(AH349/J349*P349,0)</f>
        <v>67</v>
      </c>
      <c r="AL349" s="325">
        <f>ROUND(AI349/K349*Q349,0)</f>
        <v>43</v>
      </c>
      <c r="AM349" s="325"/>
      <c r="AN349" s="325"/>
      <c r="AO349" s="325"/>
      <c r="AP349" s="322">
        <f>(AJ349-AG349)/AG349</f>
        <v>0.1</v>
      </c>
      <c r="AQ349" s="322">
        <f>(AK349-AH349)/AH349</f>
        <v>0.11666666666666667</v>
      </c>
      <c r="AR349" s="322"/>
      <c r="AS349" s="12">
        <v>70</v>
      </c>
      <c r="AT349" s="12">
        <v>50</v>
      </c>
      <c r="AU349" s="12">
        <v>30</v>
      </c>
      <c r="AV349" s="326">
        <f t="shared" si="178"/>
        <v>80</v>
      </c>
      <c r="AW349" s="326">
        <f>ROUND(AT349/J349*P349,-1)</f>
        <v>60</v>
      </c>
      <c r="AX349" s="326">
        <f>ROUND(AU349/K349*Q349,0)</f>
        <v>33</v>
      </c>
      <c r="AY349" s="327">
        <f>(AV349-AS349)/AS349</f>
        <v>0.14285714285714285</v>
      </c>
      <c r="AZ349" s="327">
        <f>(AW349-AT349)/AT349</f>
        <v>0.2</v>
      </c>
      <c r="BA349" s="327">
        <f>(AX349-AU349)/AU349</f>
        <v>0.1</v>
      </c>
      <c r="BB349" s="12">
        <v>40</v>
      </c>
      <c r="BC349" s="389"/>
      <c r="BD349" s="13"/>
      <c r="BE349" s="332"/>
      <c r="BF349" s="332"/>
      <c r="BG349" s="328">
        <f t="shared" si="180"/>
        <v>3</v>
      </c>
    </row>
    <row r="350" spans="1:61" ht="47.25">
      <c r="A350" s="241">
        <f>A349+1</f>
        <v>303</v>
      </c>
      <c r="B350" s="13"/>
      <c r="C350" s="13"/>
      <c r="D350" s="13"/>
      <c r="E350" s="341" t="s">
        <v>1234</v>
      </c>
      <c r="F350" s="202"/>
      <c r="G350" s="202"/>
      <c r="H350" s="115" t="str">
        <f t="shared" si="179"/>
        <v xml:space="preserve">Khu vực 2 xã Nùng Nàng cũ và xã Bản Giang cũ </v>
      </c>
      <c r="I350" s="12">
        <v>100</v>
      </c>
      <c r="J350" s="12">
        <v>70</v>
      </c>
      <c r="K350" s="332"/>
      <c r="L350" s="332"/>
      <c r="M350" s="332"/>
      <c r="N350" s="332"/>
      <c r="O350" s="321">
        <f t="shared" si="175"/>
        <v>110</v>
      </c>
      <c r="P350" s="321">
        <f>ROUND(J350*AE350,-1)</f>
        <v>80</v>
      </c>
      <c r="Q350" s="321"/>
      <c r="R350" s="321"/>
      <c r="S350" s="321"/>
      <c r="T350" s="321"/>
      <c r="U350" s="322">
        <f>(O350-I350)/I350</f>
        <v>0.1</v>
      </c>
      <c r="V350" s="322">
        <f>(P350-J350)/J350</f>
        <v>0.14285714285714285</v>
      </c>
      <c r="W350" s="322"/>
      <c r="X350" s="417" t="s">
        <v>1233</v>
      </c>
      <c r="Y350" s="417" t="s">
        <v>1233</v>
      </c>
      <c r="Z350" s="332"/>
      <c r="AA350" s="332"/>
      <c r="AB350" s="332"/>
      <c r="AC350" s="332"/>
      <c r="AD350" s="324">
        <f t="shared" si="176"/>
        <v>1.0801350000000001</v>
      </c>
      <c r="AE350" s="323">
        <f>Y350*(1+2.87%)</f>
        <v>1.0801350000000001</v>
      </c>
      <c r="AF350" s="323"/>
      <c r="AG350" s="12">
        <v>70</v>
      </c>
      <c r="AH350" s="12">
        <v>50</v>
      </c>
      <c r="AI350" s="332"/>
      <c r="AJ350" s="325">
        <f t="shared" si="177"/>
        <v>80</v>
      </c>
      <c r="AK350" s="321">
        <f>ROUND(AH350/J350*P350,0)</f>
        <v>57</v>
      </c>
      <c r="AL350" s="325"/>
      <c r="AM350" s="325"/>
      <c r="AN350" s="325"/>
      <c r="AO350" s="325"/>
      <c r="AP350" s="322">
        <f>(AJ350-AG350)/AG350</f>
        <v>0.14285714285714285</v>
      </c>
      <c r="AQ350" s="322">
        <f>(AK350-AH350)/AH350</f>
        <v>0.14000000000000001</v>
      </c>
      <c r="AR350" s="322"/>
      <c r="AS350" s="12">
        <v>50</v>
      </c>
      <c r="AT350" s="12">
        <v>40</v>
      </c>
      <c r="AU350" s="332"/>
      <c r="AV350" s="326">
        <f t="shared" si="178"/>
        <v>60</v>
      </c>
      <c r="AW350" s="326">
        <f>ROUND(AT350/J350*P350,-1)</f>
        <v>50</v>
      </c>
      <c r="AX350" s="326"/>
      <c r="AY350" s="327">
        <f>(AV350-AS350)/AS350</f>
        <v>0.2</v>
      </c>
      <c r="AZ350" s="327">
        <f>(AW350-AT350)/AT350</f>
        <v>0.25</v>
      </c>
      <c r="BA350" s="327"/>
      <c r="BB350" s="174"/>
      <c r="BC350" s="389"/>
      <c r="BD350" s="13"/>
      <c r="BE350" s="332"/>
      <c r="BF350" s="332"/>
      <c r="BG350" s="328">
        <f t="shared" si="180"/>
        <v>2</v>
      </c>
    </row>
    <row r="351" spans="1:61" ht="47.25">
      <c r="A351" s="241">
        <f>A350+1</f>
        <v>304</v>
      </c>
      <c r="B351" s="13"/>
      <c r="C351" s="13"/>
      <c r="D351" s="13"/>
      <c r="E351" s="341" t="s">
        <v>1235</v>
      </c>
      <c r="F351" s="202"/>
      <c r="G351" s="202"/>
      <c r="H351" s="115" t="str">
        <f t="shared" si="179"/>
        <v xml:space="preserve">Khu vực 3 xã Nùng Nàng cũ và xã Bản Giang cũ </v>
      </c>
      <c r="I351" s="12">
        <v>70</v>
      </c>
      <c r="J351" s="13"/>
      <c r="K351" s="13"/>
      <c r="L351" s="13"/>
      <c r="M351" s="13"/>
      <c r="N351" s="13"/>
      <c r="O351" s="321">
        <f t="shared" si="175"/>
        <v>80</v>
      </c>
      <c r="P351" s="321"/>
      <c r="Q351" s="321"/>
      <c r="R351" s="321"/>
      <c r="S351" s="321"/>
      <c r="T351" s="321"/>
      <c r="U351" s="322">
        <f>(O351-I351)/I351</f>
        <v>0.14285714285714285</v>
      </c>
      <c r="V351" s="322"/>
      <c r="W351" s="322"/>
      <c r="X351" s="417" t="s">
        <v>1236</v>
      </c>
      <c r="Y351" s="332"/>
      <c r="Z351" s="332"/>
      <c r="AA351" s="332"/>
      <c r="AB351" s="332"/>
      <c r="AC351" s="332"/>
      <c r="AD351" s="324">
        <f t="shared" si="176"/>
        <v>1.0801350000000001</v>
      </c>
      <c r="AE351" s="323"/>
      <c r="AF351" s="323"/>
      <c r="AG351" s="12">
        <v>50</v>
      </c>
      <c r="AH351" s="13"/>
      <c r="AI351" s="13"/>
      <c r="AJ351" s="325">
        <f t="shared" si="177"/>
        <v>60</v>
      </c>
      <c r="AK351" s="321"/>
      <c r="AL351" s="325"/>
      <c r="AM351" s="325"/>
      <c r="AN351" s="325"/>
      <c r="AO351" s="325"/>
      <c r="AP351" s="322">
        <f>(AJ351-AG351)/AG351</f>
        <v>0.2</v>
      </c>
      <c r="AQ351" s="322"/>
      <c r="AR351" s="322"/>
      <c r="AS351" s="12">
        <v>40</v>
      </c>
      <c r="AT351" s="13"/>
      <c r="AU351" s="13"/>
      <c r="AV351" s="326">
        <f t="shared" si="178"/>
        <v>50</v>
      </c>
      <c r="AW351" s="326"/>
      <c r="AX351" s="326"/>
      <c r="AY351" s="327">
        <f>(AV351-AS351)/AS351</f>
        <v>0.25</v>
      </c>
      <c r="AZ351" s="327"/>
      <c r="BA351" s="327"/>
      <c r="BB351" s="174"/>
      <c r="BC351" s="389"/>
      <c r="BD351" s="13"/>
      <c r="BE351" s="332"/>
      <c r="BF351" s="332"/>
      <c r="BG351" s="328">
        <f t="shared" si="180"/>
        <v>1</v>
      </c>
    </row>
    <row r="352" spans="1:61">
      <c r="A352" s="241"/>
      <c r="B352" s="13"/>
      <c r="C352" s="13"/>
      <c r="D352" s="13"/>
      <c r="E352" s="85" t="str">
        <f>'[3]PL01. BGD dieu chinh gia '!$B$941</f>
        <v>Phố Hà Huy Tập</v>
      </c>
      <c r="F352" s="202"/>
      <c r="G352" s="202"/>
      <c r="H352" s="115"/>
      <c r="I352" s="414">
        <f t="shared" ref="I352:BA352" si="181">MAX(I353:I358)</f>
        <v>330</v>
      </c>
      <c r="J352" s="414">
        <f t="shared" si="181"/>
        <v>180</v>
      </c>
      <c r="K352" s="414">
        <f t="shared" si="181"/>
        <v>120</v>
      </c>
      <c r="L352" s="414"/>
      <c r="M352" s="414"/>
      <c r="N352" s="414"/>
      <c r="O352" s="414">
        <f t="shared" si="181"/>
        <v>390</v>
      </c>
      <c r="P352" s="414">
        <f t="shared" si="181"/>
        <v>200</v>
      </c>
      <c r="Q352" s="414">
        <f t="shared" si="181"/>
        <v>130</v>
      </c>
      <c r="R352" s="414"/>
      <c r="S352" s="414"/>
      <c r="T352" s="414"/>
      <c r="U352" s="415">
        <f t="shared" si="181"/>
        <v>0.18181818181818182</v>
      </c>
      <c r="V352" s="415">
        <f t="shared" si="181"/>
        <v>0.1111111111111111</v>
      </c>
      <c r="W352" s="415">
        <f t="shared" si="181"/>
        <v>8.3333333333333329E-2</v>
      </c>
      <c r="X352" s="415">
        <f t="shared" si="181"/>
        <v>1.05</v>
      </c>
      <c r="Y352" s="415">
        <f t="shared" si="181"/>
        <v>0</v>
      </c>
      <c r="Z352" s="415">
        <f t="shared" si="181"/>
        <v>0</v>
      </c>
      <c r="AA352" s="415"/>
      <c r="AB352" s="415"/>
      <c r="AC352" s="415"/>
      <c r="AD352" s="415">
        <f t="shared" si="181"/>
        <v>1.1830049999999999</v>
      </c>
      <c r="AE352" s="415">
        <f t="shared" si="181"/>
        <v>1.13157</v>
      </c>
      <c r="AF352" s="415">
        <f t="shared" si="181"/>
        <v>1.0801350000000001</v>
      </c>
      <c r="AG352" s="414">
        <f t="shared" si="181"/>
        <v>230</v>
      </c>
      <c r="AH352" s="414">
        <f t="shared" si="181"/>
        <v>130</v>
      </c>
      <c r="AI352" s="414">
        <f t="shared" si="181"/>
        <v>80</v>
      </c>
      <c r="AJ352" s="414">
        <f t="shared" si="181"/>
        <v>270</v>
      </c>
      <c r="AK352" s="414">
        <f t="shared" si="181"/>
        <v>140</v>
      </c>
      <c r="AL352" s="414">
        <f t="shared" si="181"/>
        <v>87</v>
      </c>
      <c r="AM352" s="414"/>
      <c r="AN352" s="414"/>
      <c r="AO352" s="414"/>
      <c r="AP352" s="415">
        <f t="shared" si="181"/>
        <v>0.2</v>
      </c>
      <c r="AQ352" s="415">
        <f t="shared" si="181"/>
        <v>0.125</v>
      </c>
      <c r="AR352" s="415">
        <f t="shared" si="181"/>
        <v>8.7499999999999994E-2</v>
      </c>
      <c r="AS352" s="414">
        <f t="shared" si="181"/>
        <v>170</v>
      </c>
      <c r="AT352" s="414">
        <f t="shared" si="181"/>
        <v>90</v>
      </c>
      <c r="AU352" s="414">
        <f t="shared" si="181"/>
        <v>60</v>
      </c>
      <c r="AV352" s="414">
        <f t="shared" si="181"/>
        <v>200</v>
      </c>
      <c r="AW352" s="414">
        <f t="shared" si="181"/>
        <v>100</v>
      </c>
      <c r="AX352" s="414">
        <f t="shared" si="181"/>
        <v>70</v>
      </c>
      <c r="AY352" s="415">
        <f t="shared" si="181"/>
        <v>0.25</v>
      </c>
      <c r="AZ352" s="415">
        <f t="shared" si="181"/>
        <v>0.16666666666666666</v>
      </c>
      <c r="BA352" s="415">
        <f t="shared" si="181"/>
        <v>0.16666666666666666</v>
      </c>
      <c r="BB352" s="174"/>
      <c r="BC352" s="175"/>
      <c r="BD352" s="3"/>
    </row>
    <row r="353" spans="1:63" ht="31.5">
      <c r="A353" s="241">
        <f>A343+1</f>
        <v>296</v>
      </c>
      <c r="B353" s="13"/>
      <c r="C353" s="13"/>
      <c r="D353" s="13"/>
      <c r="E353" s="202" t="s">
        <v>1237</v>
      </c>
      <c r="F353" s="202"/>
      <c r="G353" s="202"/>
      <c r="H353" s="115" t="str">
        <f t="shared" ref="H353:H358" si="182">E353</f>
        <v>Khu vực 1 xã Sùng Phài cũ</v>
      </c>
      <c r="I353" s="12">
        <v>220</v>
      </c>
      <c r="J353" s="12">
        <v>110</v>
      </c>
      <c r="K353" s="12">
        <v>80</v>
      </c>
      <c r="L353" s="12"/>
      <c r="M353" s="12"/>
      <c r="N353" s="12"/>
      <c r="O353" s="321">
        <f>ROUND(I353*AD353,-1)</f>
        <v>260</v>
      </c>
      <c r="P353" s="321">
        <f>ROUND(J353*AE353,-1)</f>
        <v>120</v>
      </c>
      <c r="Q353" s="321">
        <f>ROUND(K353*AF353,0)</f>
        <v>86</v>
      </c>
      <c r="R353" s="321"/>
      <c r="S353" s="321"/>
      <c r="T353" s="321"/>
      <c r="U353" s="322">
        <f>(O353-I353)/I353</f>
        <v>0.18181818181818182</v>
      </c>
      <c r="V353" s="322">
        <f>(P353-J353)/J353</f>
        <v>9.0909090909090912E-2</v>
      </c>
      <c r="W353" s="322">
        <f>(Q353-K353)/K353</f>
        <v>7.4999999999999997E-2</v>
      </c>
      <c r="X353" s="413" t="s">
        <v>1225</v>
      </c>
      <c r="Y353" s="413" t="s">
        <v>1232</v>
      </c>
      <c r="Z353" s="413" t="s">
        <v>1233</v>
      </c>
      <c r="AA353" s="413"/>
      <c r="AB353" s="413"/>
      <c r="AC353" s="413"/>
      <c r="AD353" s="324">
        <f>X353*(1+2.87%)</f>
        <v>1.1830049999999999</v>
      </c>
      <c r="AE353" s="323">
        <f>Y353*(1+2.87%)</f>
        <v>1.13157</v>
      </c>
      <c r="AF353" s="323">
        <f>Z353*(1+2.87%)</f>
        <v>1.0801350000000001</v>
      </c>
      <c r="AG353" s="12">
        <v>150</v>
      </c>
      <c r="AH353" s="12">
        <v>80</v>
      </c>
      <c r="AI353" s="12">
        <v>60</v>
      </c>
      <c r="AJ353" s="325">
        <f>ROUND(AG353/I353*O353,-1)</f>
        <v>180</v>
      </c>
      <c r="AK353" s="321">
        <f>ROUND(AH353/J353*P353,-1)</f>
        <v>90</v>
      </c>
      <c r="AL353" s="325">
        <f>ROUND(AI353/K353*Q353,-1)</f>
        <v>60</v>
      </c>
      <c r="AM353" s="325"/>
      <c r="AN353" s="325"/>
      <c r="AO353" s="325"/>
      <c r="AP353" s="322">
        <f>(AJ353-AG353)/AG353</f>
        <v>0.2</v>
      </c>
      <c r="AQ353" s="322">
        <f>(AK353-AH353)/AH353</f>
        <v>0.125</v>
      </c>
      <c r="AR353" s="322">
        <f>(AL353-AI353)/AI353</f>
        <v>0</v>
      </c>
      <c r="AS353" s="12">
        <v>110</v>
      </c>
      <c r="AT353" s="12">
        <v>60</v>
      </c>
      <c r="AU353" s="12">
        <v>40</v>
      </c>
      <c r="AV353" s="326">
        <f>ROUND(AS353/I353*O353,-1)</f>
        <v>130</v>
      </c>
      <c r="AW353" s="326">
        <f>ROUND(AT353/J353*P353,-1)</f>
        <v>70</v>
      </c>
      <c r="AX353" s="326">
        <f>ROUND(AU353/K353*Q353,-1)</f>
        <v>40</v>
      </c>
      <c r="AY353" s="327">
        <f>(AV353-AS353)/AS353</f>
        <v>0.18181818181818182</v>
      </c>
      <c r="AZ353" s="327">
        <f>(AW353-AT353)/AT353</f>
        <v>0.16666666666666666</v>
      </c>
      <c r="BA353" s="327">
        <f>(AX353-AU353)/AU353</f>
        <v>0</v>
      </c>
      <c r="BB353" s="174"/>
      <c r="BC353" s="389"/>
      <c r="BD353" s="13"/>
      <c r="BE353" s="332"/>
      <c r="BF353" s="332"/>
      <c r="BG353" s="328">
        <f t="shared" ref="BG353:BG360" si="183">COUNT(I353:K353)</f>
        <v>3</v>
      </c>
    </row>
    <row r="354" spans="1:63" ht="31.5">
      <c r="A354" s="241">
        <f t="shared" si="173"/>
        <v>297</v>
      </c>
      <c r="B354" s="13"/>
      <c r="C354" s="13"/>
      <c r="D354" s="13"/>
      <c r="E354" s="202" t="s">
        <v>1238</v>
      </c>
      <c r="F354" s="202"/>
      <c r="G354" s="202"/>
      <c r="H354" s="115" t="str">
        <f t="shared" si="182"/>
        <v>Khu vực 2 xã Sùng Phài cũ</v>
      </c>
      <c r="I354" s="12">
        <v>100</v>
      </c>
      <c r="J354" s="12">
        <v>70</v>
      </c>
      <c r="K354" s="13"/>
      <c r="L354" s="13"/>
      <c r="M354" s="13"/>
      <c r="N354" s="13"/>
      <c r="O354" s="321">
        <f t="shared" ref="O354:O360" si="184">ROUND(I354*AD354,-1)</f>
        <v>110</v>
      </c>
      <c r="P354" s="321">
        <f>ROUND(J354*AE354,0)</f>
        <v>76</v>
      </c>
      <c r="Q354" s="321"/>
      <c r="R354" s="321"/>
      <c r="S354" s="321"/>
      <c r="T354" s="321"/>
      <c r="U354" s="322">
        <f>(O354-I354)/I354</f>
        <v>0.1</v>
      </c>
      <c r="V354" s="322">
        <f>(P354-J354)/J354</f>
        <v>8.5714285714285715E-2</v>
      </c>
      <c r="W354" s="322"/>
      <c r="X354" s="413" t="s">
        <v>1233</v>
      </c>
      <c r="Y354" s="413" t="s">
        <v>1233</v>
      </c>
      <c r="Z354" s="332"/>
      <c r="AA354" s="332"/>
      <c r="AB354" s="332"/>
      <c r="AC354" s="332"/>
      <c r="AD354" s="324">
        <f>X354*(1+2.87%)</f>
        <v>1.0801350000000001</v>
      </c>
      <c r="AE354" s="323">
        <f>Y354*(1+2.87%)</f>
        <v>1.0801350000000001</v>
      </c>
      <c r="AF354" s="323"/>
      <c r="AG354" s="12">
        <v>70</v>
      </c>
      <c r="AH354" s="12">
        <v>50</v>
      </c>
      <c r="AI354" s="332"/>
      <c r="AJ354" s="325">
        <f>ROUND(AG354/I354*O354,-1)</f>
        <v>80</v>
      </c>
      <c r="AK354" s="321">
        <f>ROUND(AH354/J354*P354,-1)</f>
        <v>50</v>
      </c>
      <c r="AL354" s="325"/>
      <c r="AM354" s="325"/>
      <c r="AN354" s="325"/>
      <c r="AO354" s="325"/>
      <c r="AP354" s="322">
        <f>(AJ354-AG354)/AG354</f>
        <v>0.14285714285714285</v>
      </c>
      <c r="AQ354" s="322">
        <f>(AK354-AH354)/AH354</f>
        <v>0</v>
      </c>
      <c r="AR354" s="322"/>
      <c r="AS354" s="12">
        <v>50</v>
      </c>
      <c r="AT354" s="12">
        <v>40</v>
      </c>
      <c r="AU354" s="332"/>
      <c r="AV354" s="326">
        <f>ROUND(AS354/I354*O354,-1)</f>
        <v>60</v>
      </c>
      <c r="AW354" s="326">
        <f>ROUND(AT354/J354*P354,-1)</f>
        <v>40</v>
      </c>
      <c r="AX354" s="326"/>
      <c r="AY354" s="327">
        <f>(AV354-AS354)/AS354</f>
        <v>0.2</v>
      </c>
      <c r="AZ354" s="327">
        <f>(AW354-AT354)/AT354</f>
        <v>0</v>
      </c>
      <c r="BA354" s="327"/>
      <c r="BB354" s="12">
        <v>170</v>
      </c>
      <c r="BC354" s="389"/>
      <c r="BD354" s="13"/>
      <c r="BE354" s="332"/>
      <c r="BF354" s="332"/>
      <c r="BG354" s="328">
        <f t="shared" si="183"/>
        <v>2</v>
      </c>
    </row>
    <row r="355" spans="1:63" ht="31.5">
      <c r="A355" s="241">
        <f t="shared" si="173"/>
        <v>298</v>
      </c>
      <c r="B355" s="13"/>
      <c r="C355" s="13"/>
      <c r="D355" s="13"/>
      <c r="E355" s="202" t="s">
        <v>1239</v>
      </c>
      <c r="F355" s="202"/>
      <c r="G355" s="202"/>
      <c r="H355" s="115" t="str">
        <f t="shared" si="182"/>
        <v>Khu vực 3 xã Sùng Phài cũ</v>
      </c>
      <c r="I355" s="12">
        <v>70</v>
      </c>
      <c r="J355" s="13"/>
      <c r="K355" s="13"/>
      <c r="L355" s="13"/>
      <c r="M355" s="13"/>
      <c r="N355" s="13"/>
      <c r="O355" s="321">
        <f t="shared" si="184"/>
        <v>80</v>
      </c>
      <c r="P355" s="321"/>
      <c r="Q355" s="321"/>
      <c r="R355" s="321"/>
      <c r="S355" s="321"/>
      <c r="T355" s="321"/>
      <c r="U355" s="322">
        <f t="shared" ref="U355:U360" si="185">(O355-I355)/I355</f>
        <v>0.14285714285714285</v>
      </c>
      <c r="V355" s="322"/>
      <c r="W355" s="322"/>
      <c r="X355" s="413">
        <v>1.05</v>
      </c>
      <c r="Y355" s="390"/>
      <c r="Z355" s="390"/>
      <c r="AA355" s="390"/>
      <c r="AB355" s="390"/>
      <c r="AC355" s="390"/>
      <c r="AD355" s="324">
        <f>X355*(1+2.87%)</f>
        <v>1.0801350000000001</v>
      </c>
      <c r="AE355" s="323"/>
      <c r="AF355" s="323"/>
      <c r="AG355" s="12">
        <v>50</v>
      </c>
      <c r="AH355" s="13"/>
      <c r="AI355" s="13"/>
      <c r="AJ355" s="325">
        <f t="shared" ref="AJ355:AJ360" si="186">ROUND(AG355/I355*O355,-1)</f>
        <v>60</v>
      </c>
      <c r="AK355" s="321"/>
      <c r="AL355" s="325"/>
      <c r="AM355" s="325"/>
      <c r="AN355" s="325"/>
      <c r="AO355" s="325"/>
      <c r="AP355" s="322">
        <f t="shared" ref="AP355:AP360" si="187">(AJ355-AG355)/AG355</f>
        <v>0.2</v>
      </c>
      <c r="AQ355" s="322"/>
      <c r="AR355" s="322"/>
      <c r="AS355" s="12">
        <v>40</v>
      </c>
      <c r="AT355" s="13"/>
      <c r="AU355" s="13"/>
      <c r="AV355" s="326">
        <f t="shared" ref="AV355:AV360" si="188">ROUND(AS355/I355*O355,-1)</f>
        <v>50</v>
      </c>
      <c r="AW355" s="326"/>
      <c r="AX355" s="326"/>
      <c r="AY355" s="327">
        <f t="shared" ref="AY355:BA360" si="189">(AV355-AS355)/AS355</f>
        <v>0.25</v>
      </c>
      <c r="AZ355" s="327"/>
      <c r="BA355" s="327"/>
      <c r="BB355" s="12">
        <v>90</v>
      </c>
      <c r="BC355" s="389"/>
      <c r="BD355" s="13"/>
      <c r="BE355" s="332"/>
      <c r="BF355" s="332"/>
      <c r="BG355" s="328">
        <f t="shared" si="183"/>
        <v>1</v>
      </c>
    </row>
    <row r="356" spans="1:63" ht="31.5">
      <c r="A356" s="241">
        <f>A351+1</f>
        <v>305</v>
      </c>
      <c r="B356" s="13"/>
      <c r="C356" s="13"/>
      <c r="D356" s="13"/>
      <c r="E356" s="420" t="s">
        <v>1240</v>
      </c>
      <c r="F356" s="202"/>
      <c r="G356" s="202"/>
      <c r="H356" s="115" t="str">
        <f t="shared" si="182"/>
        <v>Khu vực 1 xã Lản Nhì Thàng cũ</v>
      </c>
      <c r="I356" s="12">
        <v>330</v>
      </c>
      <c r="J356" s="12">
        <v>180</v>
      </c>
      <c r="K356" s="12">
        <v>120</v>
      </c>
      <c r="L356" s="12"/>
      <c r="M356" s="12"/>
      <c r="N356" s="12"/>
      <c r="O356" s="321">
        <f t="shared" si="184"/>
        <v>390</v>
      </c>
      <c r="P356" s="321">
        <f>ROUND(J356*AE356,-1)</f>
        <v>200</v>
      </c>
      <c r="Q356" s="321">
        <f>ROUND(K356*AF356,-1)</f>
        <v>130</v>
      </c>
      <c r="R356" s="321"/>
      <c r="S356" s="321"/>
      <c r="T356" s="321"/>
      <c r="U356" s="322">
        <f t="shared" si="185"/>
        <v>0.18181818181818182</v>
      </c>
      <c r="V356" s="322">
        <f>(P356-J356)/J356</f>
        <v>0.1111111111111111</v>
      </c>
      <c r="W356" s="322">
        <f>(Q356-K356)/K356</f>
        <v>8.3333333333333329E-2</v>
      </c>
      <c r="X356" s="404" t="s">
        <v>1225</v>
      </c>
      <c r="Y356" s="404" t="s">
        <v>1232</v>
      </c>
      <c r="Z356" s="404" t="s">
        <v>1233</v>
      </c>
      <c r="AA356" s="404"/>
      <c r="AB356" s="404"/>
      <c r="AC356" s="404"/>
      <c r="AD356" s="324">
        <f>X356*(1+2.87%)</f>
        <v>1.1830049999999999</v>
      </c>
      <c r="AE356" s="323">
        <f>Y356*(1+2.87%)</f>
        <v>1.13157</v>
      </c>
      <c r="AF356" s="323">
        <f>Z356*(1+2.87%)</f>
        <v>1.0801350000000001</v>
      </c>
      <c r="AG356" s="12">
        <v>230</v>
      </c>
      <c r="AH356" s="12">
        <v>130</v>
      </c>
      <c r="AI356" s="12">
        <v>80</v>
      </c>
      <c r="AJ356" s="325">
        <f t="shared" si="186"/>
        <v>270</v>
      </c>
      <c r="AK356" s="321">
        <f>ROUND(AH356/J356*P356,-1)</f>
        <v>140</v>
      </c>
      <c r="AL356" s="325">
        <f>ROUND(AI356/K356*Q356,0)</f>
        <v>87</v>
      </c>
      <c r="AM356" s="325"/>
      <c r="AN356" s="325"/>
      <c r="AO356" s="325"/>
      <c r="AP356" s="322">
        <f t="shared" si="187"/>
        <v>0.17391304347826086</v>
      </c>
      <c r="AQ356" s="322">
        <f>(AK356-AH356)/AH356</f>
        <v>7.6923076923076927E-2</v>
      </c>
      <c r="AR356" s="322">
        <f>(AL356-AI356)/AI356</f>
        <v>8.7499999999999994E-2</v>
      </c>
      <c r="AS356" s="12">
        <v>170</v>
      </c>
      <c r="AT356" s="12">
        <v>90</v>
      </c>
      <c r="AU356" s="12">
        <v>60</v>
      </c>
      <c r="AV356" s="326">
        <f t="shared" si="188"/>
        <v>200</v>
      </c>
      <c r="AW356" s="326">
        <f>ROUND(AT356/J356*P356,-1)</f>
        <v>100</v>
      </c>
      <c r="AX356" s="326">
        <f>ROUND(AU356/K356*Q356,-1)</f>
        <v>70</v>
      </c>
      <c r="AY356" s="327">
        <f t="shared" si="189"/>
        <v>0.17647058823529413</v>
      </c>
      <c r="AZ356" s="327">
        <f t="shared" si="189"/>
        <v>0.1111111111111111</v>
      </c>
      <c r="BA356" s="327">
        <f t="shared" si="189"/>
        <v>0.16666666666666666</v>
      </c>
      <c r="BB356" s="174"/>
      <c r="BC356" s="389"/>
      <c r="BD356" s="13"/>
      <c r="BE356" s="332"/>
      <c r="BF356" s="332"/>
      <c r="BG356" s="328">
        <f t="shared" si="183"/>
        <v>3</v>
      </c>
    </row>
    <row r="357" spans="1:63" ht="31.5">
      <c r="A357" s="241">
        <f t="shared" si="173"/>
        <v>306</v>
      </c>
      <c r="B357" s="13"/>
      <c r="C357" s="13"/>
      <c r="D357" s="13"/>
      <c r="E357" s="420" t="s">
        <v>1241</v>
      </c>
      <c r="F357" s="202"/>
      <c r="G357" s="202"/>
      <c r="H357" s="115" t="str">
        <f t="shared" si="182"/>
        <v>Khu vực 2 xã Lản Nhì Thàng cũ</v>
      </c>
      <c r="I357" s="12">
        <v>210</v>
      </c>
      <c r="J357" s="12">
        <v>130</v>
      </c>
      <c r="K357" s="332"/>
      <c r="L357" s="332"/>
      <c r="M357" s="332"/>
      <c r="N357" s="332"/>
      <c r="O357" s="321">
        <f t="shared" si="184"/>
        <v>230</v>
      </c>
      <c r="P357" s="321">
        <f>ROUND(J357*AE357,-1)</f>
        <v>140</v>
      </c>
      <c r="Q357" s="321"/>
      <c r="R357" s="321"/>
      <c r="S357" s="321"/>
      <c r="T357" s="321"/>
      <c r="U357" s="322">
        <f t="shared" si="185"/>
        <v>9.5238095238095233E-2</v>
      </c>
      <c r="V357" s="322">
        <f>(P357-J357)/J357</f>
        <v>7.6923076923076927E-2</v>
      </c>
      <c r="W357" s="322"/>
      <c r="X357" s="421" t="s">
        <v>1233</v>
      </c>
      <c r="Y357" s="421" t="s">
        <v>1233</v>
      </c>
      <c r="Z357" s="332"/>
      <c r="AA357" s="332"/>
      <c r="AB357" s="332"/>
      <c r="AC357" s="332"/>
      <c r="AD357" s="324">
        <f>X357*(1+2.87%)</f>
        <v>1.0801350000000001</v>
      </c>
      <c r="AE357" s="323">
        <f>Y357*(1+2.87%)</f>
        <v>1.0801350000000001</v>
      </c>
      <c r="AF357" s="323"/>
      <c r="AG357" s="12">
        <v>150</v>
      </c>
      <c r="AH357" s="12">
        <v>90</v>
      </c>
      <c r="AI357" s="332"/>
      <c r="AJ357" s="325">
        <f t="shared" si="186"/>
        <v>160</v>
      </c>
      <c r="AK357" s="321">
        <f>ROUND(AH357/J357*P357,-1)</f>
        <v>100</v>
      </c>
      <c r="AL357" s="325"/>
      <c r="AM357" s="325"/>
      <c r="AN357" s="325"/>
      <c r="AO357" s="325"/>
      <c r="AP357" s="322">
        <f t="shared" si="187"/>
        <v>6.6666666666666666E-2</v>
      </c>
      <c r="AQ357" s="322">
        <f>(AK357-AH357)/AH357</f>
        <v>0.1111111111111111</v>
      </c>
      <c r="AR357" s="322"/>
      <c r="AS357" s="12">
        <v>110</v>
      </c>
      <c r="AT357" s="12">
        <v>70</v>
      </c>
      <c r="AU357" s="332"/>
      <c r="AV357" s="326">
        <f t="shared" si="188"/>
        <v>120</v>
      </c>
      <c r="AW357" s="326">
        <f>ROUND(AT357/J357*P357,-1)</f>
        <v>80</v>
      </c>
      <c r="AX357" s="326"/>
      <c r="AY357" s="327">
        <f t="shared" si="189"/>
        <v>9.0909090909090912E-2</v>
      </c>
      <c r="AZ357" s="327">
        <f t="shared" si="189"/>
        <v>0.14285714285714285</v>
      </c>
      <c r="BA357" s="327"/>
      <c r="BB357" s="174"/>
      <c r="BC357" s="389"/>
      <c r="BD357" s="13"/>
      <c r="BE357" s="332"/>
      <c r="BF357" s="332"/>
      <c r="BG357" s="328">
        <f t="shared" si="183"/>
        <v>2</v>
      </c>
    </row>
    <row r="358" spans="1:63" ht="31.5">
      <c r="A358" s="241">
        <f t="shared" si="173"/>
        <v>307</v>
      </c>
      <c r="B358" s="13"/>
      <c r="C358" s="13"/>
      <c r="D358" s="13"/>
      <c r="E358" s="420" t="s">
        <v>1242</v>
      </c>
      <c r="F358" s="202"/>
      <c r="G358" s="202"/>
      <c r="H358" s="115" t="str">
        <f t="shared" si="182"/>
        <v>Khu vực 3 xã Lản Nhì Thàng cũ</v>
      </c>
      <c r="I358" s="12">
        <v>80</v>
      </c>
      <c r="J358" s="13"/>
      <c r="K358" s="13"/>
      <c r="L358" s="13"/>
      <c r="M358" s="13"/>
      <c r="N358" s="13"/>
      <c r="O358" s="321">
        <f t="shared" si="184"/>
        <v>90</v>
      </c>
      <c r="P358" s="392"/>
      <c r="Q358" s="392"/>
      <c r="R358" s="392"/>
      <c r="S358" s="392"/>
      <c r="T358" s="392"/>
      <c r="U358" s="322">
        <f t="shared" si="185"/>
        <v>0.125</v>
      </c>
      <c r="V358" s="404"/>
      <c r="W358" s="390"/>
      <c r="X358" s="404" t="s">
        <v>1236</v>
      </c>
      <c r="Y358" s="390"/>
      <c r="Z358" s="390"/>
      <c r="AA358" s="390"/>
      <c r="AB358" s="390"/>
      <c r="AC358" s="390"/>
      <c r="AD358" s="324">
        <f>X358*(1+2.87%)</f>
        <v>1.0801350000000001</v>
      </c>
      <c r="AE358" s="323"/>
      <c r="AF358" s="323"/>
      <c r="AG358" s="12">
        <v>60</v>
      </c>
      <c r="AH358" s="13"/>
      <c r="AI358" s="13"/>
      <c r="AJ358" s="325">
        <f t="shared" si="186"/>
        <v>70</v>
      </c>
      <c r="AK358" s="321"/>
      <c r="AL358" s="325"/>
      <c r="AM358" s="325"/>
      <c r="AN358" s="325"/>
      <c r="AO358" s="325"/>
      <c r="AP358" s="322">
        <f t="shared" si="187"/>
        <v>0.16666666666666666</v>
      </c>
      <c r="AQ358" s="322"/>
      <c r="AR358" s="322"/>
      <c r="AS358" s="12">
        <v>40</v>
      </c>
      <c r="AT358" s="13"/>
      <c r="AU358" s="13"/>
      <c r="AV358" s="326">
        <f t="shared" si="188"/>
        <v>50</v>
      </c>
      <c r="AW358" s="326"/>
      <c r="AX358" s="326"/>
      <c r="AY358" s="327">
        <f t="shared" si="189"/>
        <v>0.25</v>
      </c>
      <c r="AZ358" s="327"/>
      <c r="BA358" s="327"/>
      <c r="BB358" s="174"/>
      <c r="BC358" s="389"/>
      <c r="BD358" s="13"/>
      <c r="BE358" s="332"/>
      <c r="BF358" s="332"/>
      <c r="BG358" s="328">
        <f t="shared" si="183"/>
        <v>1</v>
      </c>
    </row>
    <row r="359" spans="1:63" ht="47.25">
      <c r="A359" s="241">
        <f t="shared" si="173"/>
        <v>308</v>
      </c>
      <c r="B359" s="422" t="s">
        <v>341</v>
      </c>
      <c r="C359" s="408" t="s">
        <v>567</v>
      </c>
      <c r="D359" s="408" t="s">
        <v>568</v>
      </c>
      <c r="E359" s="422" t="s">
        <v>569</v>
      </c>
      <c r="F359" s="408" t="s">
        <v>567</v>
      </c>
      <c r="G359" s="408" t="s">
        <v>568</v>
      </c>
      <c r="H359" s="241" t="str">
        <f>E359&amp;" (từ "&amp;F359&amp;" đến "&amp;G359&amp;")"</f>
        <v>Tỉnh lộ 136 (từ Tiếp giáp địa phận thành phố Lai Châu cũ đến Ngã ba đi vào Trung tâm xã Bản Giang cũ )</v>
      </c>
      <c r="I359" s="13">
        <v>390</v>
      </c>
      <c r="J359" s="13">
        <v>120</v>
      </c>
      <c r="K359" s="13">
        <v>100</v>
      </c>
      <c r="L359" s="13"/>
      <c r="M359" s="13"/>
      <c r="N359" s="13"/>
      <c r="O359" s="321">
        <f t="shared" si="184"/>
        <v>480</v>
      </c>
      <c r="P359" s="321">
        <f>ROUND(J359*AE359,-1)</f>
        <v>140</v>
      </c>
      <c r="Q359" s="321">
        <f>ROUND(K359*AF359,-1)</f>
        <v>110</v>
      </c>
      <c r="R359" s="321"/>
      <c r="S359" s="321"/>
      <c r="T359" s="321"/>
      <c r="U359" s="322">
        <f t="shared" si="185"/>
        <v>0.23076923076923078</v>
      </c>
      <c r="V359" s="322">
        <f>(P359-J359)/J359</f>
        <v>0.16666666666666666</v>
      </c>
      <c r="W359" s="322">
        <f>(Q359-K359)/K359</f>
        <v>0.1</v>
      </c>
      <c r="X359" s="423">
        <v>1.2</v>
      </c>
      <c r="Y359" s="423">
        <v>1.1000000000000001</v>
      </c>
      <c r="Z359" s="423">
        <v>1.05</v>
      </c>
      <c r="AA359" s="423"/>
      <c r="AB359" s="423"/>
      <c r="AC359" s="423"/>
      <c r="AD359" s="324">
        <f t="shared" ref="AD359:AF360" si="190">X359*(1+2.87%)</f>
        <v>1.23444</v>
      </c>
      <c r="AE359" s="323">
        <f t="shared" si="190"/>
        <v>1.13157</v>
      </c>
      <c r="AF359" s="323">
        <f t="shared" si="190"/>
        <v>1.0801350000000001</v>
      </c>
      <c r="AG359" s="424">
        <v>270</v>
      </c>
      <c r="AH359" s="424">
        <v>80</v>
      </c>
      <c r="AI359" s="424">
        <v>70</v>
      </c>
      <c r="AJ359" s="325">
        <f t="shared" si="186"/>
        <v>330</v>
      </c>
      <c r="AK359" s="321">
        <f>ROUND(AH359/J359*P359,0)</f>
        <v>93</v>
      </c>
      <c r="AL359" s="325">
        <f>ROUND(AI359/K359*Q359,0)</f>
        <v>77</v>
      </c>
      <c r="AM359" s="325"/>
      <c r="AN359" s="325"/>
      <c r="AO359" s="325"/>
      <c r="AP359" s="322">
        <f t="shared" si="187"/>
        <v>0.22222222222222221</v>
      </c>
      <c r="AQ359" s="322">
        <f>(AK359-AH359)/AH359</f>
        <v>0.16250000000000001</v>
      </c>
      <c r="AR359" s="322">
        <f>(AL359-AI359)/AI359</f>
        <v>0.1</v>
      </c>
      <c r="AS359" s="424">
        <v>200</v>
      </c>
      <c r="AT359" s="424">
        <v>60</v>
      </c>
      <c r="AU359" s="424">
        <v>50</v>
      </c>
      <c r="AV359" s="326">
        <f t="shared" si="188"/>
        <v>250</v>
      </c>
      <c r="AW359" s="326">
        <f>ROUND(AT359/J359*P359,-1)</f>
        <v>70</v>
      </c>
      <c r="AX359" s="326">
        <f>ROUND(AU359/K359*Q359,-1)</f>
        <v>60</v>
      </c>
      <c r="AY359" s="327">
        <f t="shared" si="189"/>
        <v>0.25</v>
      </c>
      <c r="AZ359" s="327">
        <f t="shared" si="189"/>
        <v>0.16666666666666666</v>
      </c>
      <c r="BA359" s="327">
        <f t="shared" si="189"/>
        <v>0.2</v>
      </c>
      <c r="BB359" s="174"/>
      <c r="BC359" s="389"/>
      <c r="BD359" s="13"/>
      <c r="BE359" s="332"/>
      <c r="BF359" s="332"/>
      <c r="BG359" s="328">
        <f t="shared" si="183"/>
        <v>3</v>
      </c>
    </row>
    <row r="360" spans="1:63" ht="63">
      <c r="A360" s="241">
        <f t="shared" si="173"/>
        <v>309</v>
      </c>
      <c r="B360" s="422" t="s">
        <v>570</v>
      </c>
      <c r="C360" s="408" t="s">
        <v>571</v>
      </c>
      <c r="D360" s="408" t="s">
        <v>572</v>
      </c>
      <c r="E360" s="422" t="s">
        <v>573</v>
      </c>
      <c r="F360" s="408" t="s">
        <v>571</v>
      </c>
      <c r="G360" s="408" t="s">
        <v>572</v>
      </c>
      <c r="H360" s="241" t="str">
        <f>E360&amp;" (từ "&amp;F360&amp;" đến "&amp;G360&amp;")"</f>
        <v>Tỉnh lộ 135 (từ Đại lộ Lê Lợi kéo dài tiếp giáp với thành phố Lai Châu đến Ngã ba nối với đường cũ từ thành phố Lai Châu đi Nùng Nàng cũ)</v>
      </c>
      <c r="I360" s="414">
        <v>3000</v>
      </c>
      <c r="J360" s="414">
        <v>2000</v>
      </c>
      <c r="K360" s="414">
        <v>1000</v>
      </c>
      <c r="L360" s="414"/>
      <c r="M360" s="414"/>
      <c r="N360" s="414"/>
      <c r="O360" s="321">
        <f t="shared" si="184"/>
        <v>3860</v>
      </c>
      <c r="P360" s="321">
        <f>ROUND(J360*AE360,-1)</f>
        <v>2370</v>
      </c>
      <c r="Q360" s="321">
        <f>ROUND(K360*AF360,-1)</f>
        <v>1130</v>
      </c>
      <c r="R360" s="321"/>
      <c r="S360" s="321"/>
      <c r="T360" s="321"/>
      <c r="U360" s="322">
        <f t="shared" si="185"/>
        <v>0.28666666666666668</v>
      </c>
      <c r="V360" s="322">
        <f>(P360-J360)/J360</f>
        <v>0.185</v>
      </c>
      <c r="W360" s="322">
        <f>(Q360-K360)/K360</f>
        <v>0.13</v>
      </c>
      <c r="X360" s="423">
        <v>1.25</v>
      </c>
      <c r="Y360" s="423">
        <v>1.1499999999999999</v>
      </c>
      <c r="Z360" s="423">
        <v>1.1000000000000001</v>
      </c>
      <c r="AA360" s="423"/>
      <c r="AB360" s="423"/>
      <c r="AC360" s="423"/>
      <c r="AD360" s="324">
        <f t="shared" si="190"/>
        <v>1.2858749999999999</v>
      </c>
      <c r="AE360" s="323">
        <f t="shared" si="190"/>
        <v>1.1830049999999999</v>
      </c>
      <c r="AF360" s="323">
        <f t="shared" si="190"/>
        <v>1.13157</v>
      </c>
      <c r="AG360" s="424">
        <v>2100</v>
      </c>
      <c r="AH360" s="424">
        <v>1400</v>
      </c>
      <c r="AI360" s="424">
        <v>700</v>
      </c>
      <c r="AJ360" s="325">
        <f t="shared" si="186"/>
        <v>2700</v>
      </c>
      <c r="AK360" s="321">
        <f>ROUND(AH360/J360*P360,-1)</f>
        <v>1660</v>
      </c>
      <c r="AL360" s="325">
        <f>ROUND(AI360/K360*Q360,-1)</f>
        <v>790</v>
      </c>
      <c r="AM360" s="325"/>
      <c r="AN360" s="325"/>
      <c r="AO360" s="325"/>
      <c r="AP360" s="322">
        <f t="shared" si="187"/>
        <v>0.2857142857142857</v>
      </c>
      <c r="AQ360" s="322">
        <f>(AK360-AH360)/AH360</f>
        <v>0.18571428571428572</v>
      </c>
      <c r="AR360" s="322">
        <f>(AL360-AI360)/AI360</f>
        <v>0.12857142857142856</v>
      </c>
      <c r="AS360" s="424">
        <v>1500</v>
      </c>
      <c r="AT360" s="424">
        <v>1000</v>
      </c>
      <c r="AU360" s="424">
        <v>500</v>
      </c>
      <c r="AV360" s="326">
        <f t="shared" si="188"/>
        <v>1930</v>
      </c>
      <c r="AW360" s="326">
        <f>ROUND(AT360/J360*P360,-1)</f>
        <v>1190</v>
      </c>
      <c r="AX360" s="326">
        <f>ROUND(AU360/K360*Q360,-1)</f>
        <v>570</v>
      </c>
      <c r="AY360" s="327">
        <f t="shared" si="189"/>
        <v>0.28666666666666668</v>
      </c>
      <c r="AZ360" s="327">
        <f t="shared" si="189"/>
        <v>0.19</v>
      </c>
      <c r="BA360" s="327">
        <f t="shared" si="189"/>
        <v>0.14000000000000001</v>
      </c>
      <c r="BB360" s="174"/>
      <c r="BC360" s="389"/>
      <c r="BD360" s="13"/>
      <c r="BE360" s="332"/>
      <c r="BF360" s="332"/>
      <c r="BG360" s="328">
        <f t="shared" si="183"/>
        <v>3</v>
      </c>
    </row>
    <row r="361" spans="1:63">
      <c r="B361" s="3"/>
      <c r="C361" s="3"/>
      <c r="D361" s="3"/>
      <c r="E361" s="418"/>
      <c r="F361" s="418"/>
      <c r="G361" s="418"/>
      <c r="H361" s="419"/>
      <c r="I361" s="416"/>
      <c r="J361" s="3"/>
      <c r="K361" s="3"/>
      <c r="L361" s="3"/>
      <c r="M361" s="3"/>
      <c r="N361" s="3"/>
      <c r="O361" s="425"/>
      <c r="P361" s="425"/>
      <c r="Q361" s="425"/>
      <c r="R361" s="425"/>
      <c r="S361" s="425"/>
      <c r="T361" s="425"/>
      <c r="U361" s="426"/>
      <c r="V361" s="269"/>
      <c r="W361" s="269"/>
      <c r="X361" s="635"/>
      <c r="Y361" s="635"/>
      <c r="Z361" s="635"/>
      <c r="AA361" s="635"/>
      <c r="AB361" s="635"/>
      <c r="AC361" s="635"/>
      <c r="AD361" s="427"/>
      <c r="AE361" s="269"/>
      <c r="AF361" s="428"/>
      <c r="AH361" s="3"/>
      <c r="AI361" s="3"/>
      <c r="AJ361" s="429"/>
      <c r="AK361" s="429"/>
      <c r="AL361" s="429"/>
      <c r="AM361" s="429"/>
      <c r="AN361" s="429"/>
      <c r="AO361" s="429"/>
      <c r="AP361" s="430"/>
      <c r="AQ361" s="430"/>
      <c r="AR361" s="430"/>
      <c r="AS361" s="428"/>
      <c r="AT361" s="3"/>
      <c r="AU361" s="3"/>
      <c r="AV361" s="428"/>
      <c r="AW361" s="289"/>
      <c r="AX361" s="428"/>
      <c r="AY361" s="431"/>
      <c r="AZ361" s="431"/>
      <c r="BA361" s="431"/>
      <c r="BB361" s="175"/>
      <c r="BC361" s="175"/>
      <c r="BD361" s="3"/>
    </row>
    <row r="362" spans="1:63">
      <c r="B362" s="3"/>
      <c r="C362" s="3"/>
      <c r="D362" s="3"/>
      <c r="E362" s="418"/>
      <c r="F362" s="418"/>
      <c r="G362" s="418"/>
      <c r="H362" s="419"/>
      <c r="I362" s="416"/>
      <c r="J362" s="3"/>
      <c r="K362" s="3"/>
      <c r="L362" s="3"/>
      <c r="M362" s="3"/>
      <c r="N362" s="3"/>
      <c r="O362" s="425"/>
      <c r="P362" s="425"/>
      <c r="Q362" s="425"/>
      <c r="R362" s="425"/>
      <c r="S362" s="425"/>
      <c r="T362" s="425"/>
      <c r="U362" s="426"/>
      <c r="V362" s="269"/>
      <c r="W362" s="269"/>
      <c r="X362" s="635"/>
      <c r="Y362" s="635"/>
      <c r="Z362" s="635"/>
      <c r="AA362" s="635"/>
      <c r="AB362" s="635"/>
      <c r="AC362" s="635"/>
      <c r="AD362" s="427"/>
      <c r="AE362" s="269"/>
      <c r="AF362" s="428"/>
      <c r="AH362" s="3"/>
      <c r="AI362" s="3"/>
      <c r="AJ362" s="429"/>
      <c r="AK362" s="429"/>
      <c r="AL362" s="429"/>
      <c r="AM362" s="429"/>
      <c r="AN362" s="429"/>
      <c r="AO362" s="429"/>
      <c r="AP362" s="430"/>
      <c r="AQ362" s="430"/>
      <c r="AR362" s="430"/>
      <c r="AS362" s="428"/>
      <c r="AT362" s="3"/>
      <c r="AU362" s="3"/>
      <c r="AV362" s="428"/>
      <c r="AW362" s="289"/>
      <c r="AX362" s="428"/>
      <c r="AY362" s="431"/>
      <c r="AZ362" s="431"/>
      <c r="BA362" s="431"/>
      <c r="BB362" s="175"/>
      <c r="BC362" s="175"/>
      <c r="BD362" s="3"/>
    </row>
    <row r="363" spans="1:63">
      <c r="B363" s="3"/>
      <c r="C363" s="3"/>
      <c r="D363" s="3"/>
      <c r="E363" s="418"/>
      <c r="F363" s="418"/>
      <c r="G363" s="418"/>
      <c r="H363" s="419"/>
      <c r="I363" s="416"/>
      <c r="J363" s="3"/>
      <c r="K363" s="3"/>
      <c r="L363" s="3"/>
      <c r="M363" s="3"/>
      <c r="N363" s="3"/>
      <c r="O363" s="425"/>
      <c r="P363" s="425"/>
      <c r="Q363" s="425"/>
      <c r="R363" s="425"/>
      <c r="S363" s="425"/>
      <c r="T363" s="425"/>
      <c r="U363" s="426"/>
      <c r="V363" s="269"/>
      <c r="W363" s="269"/>
      <c r="X363" s="269"/>
      <c r="Y363" s="269"/>
      <c r="Z363" s="269"/>
      <c r="AA363" s="269"/>
      <c r="AB363" s="269"/>
      <c r="AC363" s="269"/>
      <c r="AD363" s="427"/>
      <c r="AE363" s="269"/>
      <c r="AF363" s="428"/>
      <c r="AH363" s="3"/>
      <c r="AI363" s="3"/>
      <c r="AJ363" s="429"/>
      <c r="AK363" s="429"/>
      <c r="AL363" s="429"/>
      <c r="AM363" s="429"/>
      <c r="AN363" s="429"/>
      <c r="AO363" s="429"/>
      <c r="AP363" s="430"/>
      <c r="AQ363" s="430"/>
      <c r="AR363" s="430"/>
      <c r="AS363" s="428"/>
      <c r="AT363" s="3"/>
      <c r="AU363" s="3"/>
      <c r="AV363" s="428"/>
      <c r="AW363" s="289"/>
      <c r="AX363" s="428"/>
      <c r="AY363" s="431"/>
      <c r="AZ363" s="431"/>
      <c r="BA363" s="431"/>
      <c r="BB363" s="175"/>
      <c r="BC363" s="175"/>
      <c r="BD363" s="3"/>
    </row>
    <row r="364" spans="1:63">
      <c r="A364" s="132" t="s">
        <v>1243</v>
      </c>
      <c r="B364" s="3"/>
      <c r="C364" s="3"/>
      <c r="D364" s="3"/>
      <c r="E364" s="418"/>
      <c r="F364" s="418"/>
      <c r="G364" s="418"/>
      <c r="H364" s="419"/>
      <c r="I364" s="3"/>
      <c r="J364" s="3"/>
      <c r="K364" s="3"/>
      <c r="L364" s="3"/>
      <c r="M364" s="3"/>
      <c r="N364" s="3"/>
      <c r="O364" s="425"/>
      <c r="P364" s="425"/>
      <c r="Q364" s="425"/>
      <c r="R364" s="425"/>
      <c r="S364" s="425"/>
      <c r="T364" s="425"/>
      <c r="U364" s="269"/>
      <c r="V364" s="269"/>
      <c r="W364" s="269"/>
      <c r="X364" s="269"/>
      <c r="Y364" s="269"/>
      <c r="Z364" s="269"/>
      <c r="AA364" s="269"/>
      <c r="AB364" s="269"/>
      <c r="AC364" s="269"/>
      <c r="AD364" s="427"/>
      <c r="AE364" s="269"/>
      <c r="AF364" s="428"/>
      <c r="AG364" s="3"/>
      <c r="AH364" s="3"/>
      <c r="AI364" s="3"/>
      <c r="AJ364" s="429"/>
      <c r="AK364" s="429"/>
      <c r="AL364" s="429"/>
      <c r="AM364" s="429"/>
      <c r="AN364" s="429"/>
      <c r="AO364" s="429"/>
      <c r="AP364" s="430"/>
      <c r="AQ364" s="430"/>
      <c r="AR364" s="430"/>
      <c r="AS364" s="3"/>
      <c r="AT364" s="3"/>
      <c r="AU364" s="3"/>
      <c r="AV364" s="289"/>
      <c r="AW364" s="289"/>
      <c r="AX364" s="428"/>
      <c r="AY364" s="431"/>
      <c r="AZ364" s="431"/>
      <c r="BA364" s="431"/>
      <c r="BB364" s="175"/>
      <c r="BC364" s="175"/>
      <c r="BD364" s="3"/>
    </row>
    <row r="365" spans="1:63" s="104" customFormat="1" ht="78.75">
      <c r="A365" s="275">
        <v>1</v>
      </c>
      <c r="B365" s="20"/>
      <c r="C365" s="20"/>
      <c r="D365" s="20"/>
      <c r="E365" s="277" t="s">
        <v>527</v>
      </c>
      <c r="F365" s="277" t="s">
        <v>1244</v>
      </c>
      <c r="G365" s="277" t="s">
        <v>1245</v>
      </c>
      <c r="H365" s="277" t="str">
        <f>E365&amp;" (từ "&amp;F365&amp;" đến "&amp;G365&amp;")"</f>
        <v>Đường Điện Biên Phủ (từ Đầu cầu Mường Cang (Số nhà 634) đến Hết ranh giới đất hạt Kiểm lâm (Số nhà 550))</v>
      </c>
      <c r="I365" s="441">
        <v>4200</v>
      </c>
      <c r="J365" s="441">
        <v>1500</v>
      </c>
      <c r="K365" s="20">
        <v>800</v>
      </c>
      <c r="L365" s="20"/>
      <c r="M365" s="20"/>
      <c r="N365" s="20"/>
      <c r="O365" s="62">
        <f>ROUND(I365*AD365,-2)</f>
        <v>23500</v>
      </c>
      <c r="P365" s="62">
        <f>ROUND(J365*AE365,-2)</f>
        <v>7200</v>
      </c>
      <c r="Q365" s="62">
        <f>ROUND(K365*AF365,-1)</f>
        <v>3680</v>
      </c>
      <c r="R365" s="62"/>
      <c r="S365" s="62"/>
      <c r="T365" s="62"/>
      <c r="U365" s="442">
        <f>(O365-I365)/I365</f>
        <v>4.5952380952380949</v>
      </c>
      <c r="V365" s="442">
        <f>(P365-J365)/J365</f>
        <v>3.8</v>
      </c>
      <c r="W365" s="442">
        <f>(Q365-K365)/K365</f>
        <v>3.6</v>
      </c>
      <c r="X365" s="442">
        <v>1.4</v>
      </c>
      <c r="Y365" s="442">
        <v>1.2</v>
      </c>
      <c r="Z365" s="442">
        <v>1.1499999999999999</v>
      </c>
      <c r="AA365" s="442"/>
      <c r="AB365" s="442"/>
      <c r="AC365" s="442"/>
      <c r="AD365" s="442">
        <f>X365*(1+$G$3)</f>
        <v>5.6</v>
      </c>
      <c r="AE365" s="442">
        <f t="shared" ref="AE365:AF396" si="191">Y365*(1+$G$3)</f>
        <v>4.8</v>
      </c>
      <c r="AF365" s="442">
        <f t="shared" si="191"/>
        <v>4.5999999999999996</v>
      </c>
      <c r="AG365" s="443">
        <v>2900</v>
      </c>
      <c r="AH365" s="444">
        <v>1100</v>
      </c>
      <c r="AI365" s="444">
        <v>560</v>
      </c>
      <c r="AJ365" s="68">
        <f>ROUND(AG365/I365*O365,-2)</f>
        <v>16200</v>
      </c>
      <c r="AK365" s="68">
        <f>ROUND(AH365/J365*P365,-2)</f>
        <v>5300</v>
      </c>
      <c r="AL365" s="68">
        <f>ROUND(AI365/K365*Q365,-1)</f>
        <v>2580</v>
      </c>
      <c r="AM365" s="68"/>
      <c r="AN365" s="68"/>
      <c r="AO365" s="68"/>
      <c r="AP365" s="445">
        <f>(AJ365-AG365)/AG365</f>
        <v>4.5862068965517242</v>
      </c>
      <c r="AQ365" s="445">
        <f>(AK365-AH365)/AH365</f>
        <v>3.8181818181818183</v>
      </c>
      <c r="AR365" s="445">
        <f>(AL365-AI365)/AI365</f>
        <v>3.6071428571428572</v>
      </c>
      <c r="AS365" s="443">
        <v>2100</v>
      </c>
      <c r="AT365" s="443">
        <v>750</v>
      </c>
      <c r="AU365" s="443">
        <v>400</v>
      </c>
      <c r="AV365" s="443">
        <f>ROUND(AS365/I365*O365,-1)</f>
        <v>11750</v>
      </c>
      <c r="AW365" s="443">
        <f>ROUND(AT365/J365*P365,-1)</f>
        <v>3600</v>
      </c>
      <c r="AX365" s="443">
        <f>ROUND(AU365/K365*Q365,-1)</f>
        <v>1840</v>
      </c>
      <c r="AY365" s="446">
        <f>(AV365-AS365)/AS365</f>
        <v>4.5952380952380949</v>
      </c>
      <c r="AZ365" s="446">
        <f>(AW365-AT365)/AT365</f>
        <v>3.8</v>
      </c>
      <c r="BA365" s="446">
        <f>(AX365-AU365)/AU365</f>
        <v>3.6</v>
      </c>
      <c r="BB365" s="447" t="s">
        <v>1246</v>
      </c>
      <c r="BC365" s="447"/>
      <c r="BD365" s="448">
        <v>0</v>
      </c>
      <c r="BE365" s="449">
        <f>BF365-BD365</f>
        <v>9</v>
      </c>
      <c r="BF365" s="447">
        <f>COUNT(I365:K365)*3</f>
        <v>9</v>
      </c>
      <c r="BG365" s="447"/>
      <c r="BJ365" s="104">
        <f t="shared" ref="BJ365:BJ428" si="192">COUNT(O365:Q365)</f>
        <v>3</v>
      </c>
      <c r="BK365" s="104" t="str">
        <f t="shared" ref="BK365:BK386" si="193">"VT1-"&amp;E365&amp;"("&amp;F365&amp;" đến "&amp;G365&amp;")"</f>
        <v>VT1-Đường Điện Biên Phủ(Đầu cầu Mường Cang (Số nhà 634) đến Hết ranh giới đất hạt Kiểm lâm (Số nhà 550))</v>
      </c>
    </row>
    <row r="366" spans="1:63" s="462" customFormat="1" ht="63">
      <c r="A366" s="624" t="s">
        <v>23</v>
      </c>
      <c r="B366" s="451"/>
      <c r="C366" s="451"/>
      <c r="D366" s="451"/>
      <c r="E366" s="452" t="s">
        <v>582</v>
      </c>
      <c r="F366" s="452" t="s">
        <v>583</v>
      </c>
      <c r="G366" s="452" t="s">
        <v>584</v>
      </c>
      <c r="H366" s="453" t="str">
        <f t="shared" ref="H366:H429" si="194">E366&amp;" (từ "&amp;F366&amp;" đến "&amp;G366&amp;")"</f>
        <v>Đường Điện Biên Phủ 1 (từ Đầu ngõ Lương Định Của (số nhà 867) đến Đến nhà ông Thức (số nhà 825))</v>
      </c>
      <c r="I366" s="454"/>
      <c r="J366" s="454"/>
      <c r="K366" s="450"/>
      <c r="L366" s="450"/>
      <c r="M366" s="450"/>
      <c r="N366" s="450"/>
      <c r="O366" s="62"/>
      <c r="P366" s="62"/>
      <c r="Q366" s="62"/>
      <c r="R366" s="62"/>
      <c r="S366" s="62"/>
      <c r="T366" s="62"/>
      <c r="U366" s="442"/>
      <c r="V366" s="442"/>
      <c r="W366" s="442"/>
      <c r="X366" s="455"/>
      <c r="Y366" s="455"/>
      <c r="Z366" s="455"/>
      <c r="AA366" s="455"/>
      <c r="AB366" s="455"/>
      <c r="AC366" s="455"/>
      <c r="AD366" s="455"/>
      <c r="AE366" s="455"/>
      <c r="AF366" s="455"/>
      <c r="AG366" s="456"/>
      <c r="AH366" s="457"/>
      <c r="AI366" s="457"/>
      <c r="AJ366" s="68"/>
      <c r="AK366" s="68"/>
      <c r="AL366" s="68"/>
      <c r="AM366" s="68"/>
      <c r="AN366" s="68"/>
      <c r="AO366" s="68"/>
      <c r="AP366" s="445"/>
      <c r="AQ366" s="445"/>
      <c r="AR366" s="445"/>
      <c r="AS366" s="456"/>
      <c r="AT366" s="458"/>
      <c r="AU366" s="458"/>
      <c r="AV366" s="443"/>
      <c r="AW366" s="443"/>
      <c r="AX366" s="443"/>
      <c r="AY366" s="446"/>
      <c r="AZ366" s="446"/>
      <c r="BA366" s="446"/>
      <c r="BB366" s="459"/>
      <c r="BC366" s="459"/>
      <c r="BD366" s="460"/>
      <c r="BE366" s="461"/>
      <c r="BF366" s="459"/>
      <c r="BG366" s="459"/>
      <c r="BJ366" s="104">
        <f t="shared" si="192"/>
        <v>0</v>
      </c>
      <c r="BK366" s="462" t="str">
        <f t="shared" si="193"/>
        <v>VT1-Đường Điện Biên Phủ 1(Đầu ngõ Lương Định Của (số nhà 867) đến Đến nhà ông Thức (số nhà 825))</v>
      </c>
    </row>
    <row r="367" spans="1:63" s="462" customFormat="1" ht="63">
      <c r="A367" s="624" t="s">
        <v>24</v>
      </c>
      <c r="B367" s="451"/>
      <c r="C367" s="451"/>
      <c r="D367" s="451"/>
      <c r="E367" s="452" t="s">
        <v>585</v>
      </c>
      <c r="F367" s="452" t="s">
        <v>586</v>
      </c>
      <c r="G367" s="452" t="s">
        <v>587</v>
      </c>
      <c r="H367" s="453" t="str">
        <f t="shared" si="194"/>
        <v xml:space="preserve"> Đường Điện Biên Phủ 2 (từ Đoạn còn lại đến Đoạn còn lại (ngoài điểm nhà ông Thức))</v>
      </c>
      <c r="I367" s="454"/>
      <c r="J367" s="454"/>
      <c r="K367" s="450"/>
      <c r="L367" s="450"/>
      <c r="M367" s="450"/>
      <c r="N367" s="450"/>
      <c r="O367" s="62"/>
      <c r="P367" s="62"/>
      <c r="Q367" s="62"/>
      <c r="R367" s="62"/>
      <c r="S367" s="62"/>
      <c r="T367" s="62"/>
      <c r="U367" s="442"/>
      <c r="V367" s="442"/>
      <c r="W367" s="442"/>
      <c r="X367" s="455"/>
      <c r="Y367" s="455"/>
      <c r="Z367" s="455"/>
      <c r="AA367" s="455"/>
      <c r="AB367" s="455"/>
      <c r="AC367" s="455"/>
      <c r="AD367" s="455"/>
      <c r="AE367" s="455"/>
      <c r="AF367" s="455"/>
      <c r="AG367" s="456"/>
      <c r="AH367" s="457"/>
      <c r="AI367" s="457"/>
      <c r="AJ367" s="68"/>
      <c r="AK367" s="68"/>
      <c r="AL367" s="68"/>
      <c r="AM367" s="68"/>
      <c r="AN367" s="68"/>
      <c r="AO367" s="68"/>
      <c r="AP367" s="445"/>
      <c r="AQ367" s="445"/>
      <c r="AR367" s="445"/>
      <c r="AS367" s="456"/>
      <c r="AT367" s="456"/>
      <c r="AU367" s="456"/>
      <c r="AV367" s="443"/>
      <c r="AW367" s="443"/>
      <c r="AX367" s="443"/>
      <c r="AY367" s="446"/>
      <c r="AZ367" s="446"/>
      <c r="BA367" s="446"/>
      <c r="BB367" s="459"/>
      <c r="BC367" s="459"/>
      <c r="BD367" s="460"/>
      <c r="BE367" s="461"/>
      <c r="BF367" s="459"/>
      <c r="BG367" s="459"/>
      <c r="BJ367" s="104">
        <f t="shared" si="192"/>
        <v>0</v>
      </c>
      <c r="BK367" s="462" t="str">
        <f t="shared" si="193"/>
        <v>VT1- Đường Điện Biên Phủ 2(Đoạn còn lại đến Đoạn còn lại (ngoài điểm nhà ông Thức))</v>
      </c>
    </row>
    <row r="368" spans="1:63" s="104" customFormat="1" ht="78.75">
      <c r="A368" s="275">
        <v>2</v>
      </c>
      <c r="B368" s="20"/>
      <c r="C368" s="20"/>
      <c r="D368" s="20"/>
      <c r="E368" s="277" t="s">
        <v>527</v>
      </c>
      <c r="F368" s="277" t="s">
        <v>1247</v>
      </c>
      <c r="G368" s="277" t="s">
        <v>1248</v>
      </c>
      <c r="H368" s="277" t="str">
        <f t="shared" si="194"/>
        <v>Đường Điện Biên Phủ (từ Tiếp giáp ranh giới đất hạt Kiểm lâm (Số nhà 550) đến Hết ranh giới đất Sân vận động (Số nhà 548))</v>
      </c>
      <c r="I368" s="441">
        <v>3000</v>
      </c>
      <c r="J368" s="441">
        <v>1300</v>
      </c>
      <c r="K368" s="20">
        <v>600</v>
      </c>
      <c r="L368" s="20"/>
      <c r="M368" s="20"/>
      <c r="N368" s="20"/>
      <c r="O368" s="62">
        <f t="shared" ref="O368:P383" si="195">ROUND(I368*AD368,-2)</f>
        <v>16200</v>
      </c>
      <c r="P368" s="62">
        <f t="shared" si="195"/>
        <v>6000</v>
      </c>
      <c r="Q368" s="62">
        <f t="shared" ref="Q368:Q431" si="196">ROUND(K368*AF368,-1)</f>
        <v>2640</v>
      </c>
      <c r="R368" s="62"/>
      <c r="S368" s="62"/>
      <c r="T368" s="62"/>
      <c r="U368" s="442">
        <f t="shared" ref="U368:W399" si="197">(O368-I368)/I368</f>
        <v>4.4000000000000004</v>
      </c>
      <c r="V368" s="442">
        <f t="shared" si="197"/>
        <v>3.6153846153846154</v>
      </c>
      <c r="W368" s="442">
        <f t="shared" si="197"/>
        <v>3.4</v>
      </c>
      <c r="X368" s="442">
        <v>1.35</v>
      </c>
      <c r="Y368" s="442">
        <v>1.1499999999999999</v>
      </c>
      <c r="Z368" s="442">
        <v>1.1000000000000001</v>
      </c>
      <c r="AA368" s="442"/>
      <c r="AB368" s="442"/>
      <c r="AC368" s="442"/>
      <c r="AD368" s="442">
        <f t="shared" ref="AD368:AF398" si="198">X368*(1+$G$3)</f>
        <v>5.4</v>
      </c>
      <c r="AE368" s="442">
        <f t="shared" si="191"/>
        <v>4.5999999999999996</v>
      </c>
      <c r="AF368" s="442">
        <f t="shared" si="191"/>
        <v>4.4000000000000004</v>
      </c>
      <c r="AG368" s="444">
        <v>2100</v>
      </c>
      <c r="AH368" s="444">
        <v>910</v>
      </c>
      <c r="AI368" s="444">
        <v>420</v>
      </c>
      <c r="AJ368" s="68">
        <f>ROUND(AG368/I368*O368,-2)</f>
        <v>11300</v>
      </c>
      <c r="AK368" s="68">
        <f>ROUND(AH368/J368*P368,-2)</f>
        <v>4200</v>
      </c>
      <c r="AL368" s="68">
        <f t="shared" ref="AL368:AL431" si="199">ROUND(AI368/K368*Q368,-1)</f>
        <v>1850</v>
      </c>
      <c r="AM368" s="68"/>
      <c r="AN368" s="68"/>
      <c r="AO368" s="68"/>
      <c r="AP368" s="445">
        <f t="shared" ref="AP368:AR399" si="200">(AJ368-AG368)/AG368</f>
        <v>4.3809523809523814</v>
      </c>
      <c r="AQ368" s="445">
        <f t="shared" si="200"/>
        <v>3.6153846153846154</v>
      </c>
      <c r="AR368" s="445">
        <f t="shared" si="200"/>
        <v>3.4047619047619047</v>
      </c>
      <c r="AS368" s="443">
        <v>1500</v>
      </c>
      <c r="AT368" s="443">
        <v>650</v>
      </c>
      <c r="AU368" s="443">
        <v>300</v>
      </c>
      <c r="AV368" s="443">
        <f t="shared" ref="AV368:AX383" si="201">ROUND(AS368/I368*O368,-1)</f>
        <v>8100</v>
      </c>
      <c r="AW368" s="443">
        <f t="shared" si="201"/>
        <v>3000</v>
      </c>
      <c r="AX368" s="443">
        <f t="shared" si="201"/>
        <v>1320</v>
      </c>
      <c r="AY368" s="446">
        <f t="shared" ref="AY368:BA429" si="202">(AV368-AS368)/AS368</f>
        <v>4.4000000000000004</v>
      </c>
      <c r="AZ368" s="446">
        <f t="shared" si="202"/>
        <v>3.6153846153846154</v>
      </c>
      <c r="BA368" s="446">
        <f t="shared" si="202"/>
        <v>3.4</v>
      </c>
      <c r="BB368" s="447" t="s">
        <v>1246</v>
      </c>
      <c r="BC368" s="447"/>
      <c r="BD368" s="448">
        <v>0</v>
      </c>
      <c r="BE368" s="449">
        <f t="shared" ref="BE368:BE431" si="203">BF368-BD368</f>
        <v>9</v>
      </c>
      <c r="BF368" s="447">
        <f t="shared" ref="BF368:BF431" si="204">COUNT(I368:K368)*3</f>
        <v>9</v>
      </c>
      <c r="BG368" s="447"/>
      <c r="BJ368" s="104">
        <f t="shared" si="192"/>
        <v>3</v>
      </c>
      <c r="BK368" s="104" t="str">
        <f t="shared" si="193"/>
        <v>VT1-Đường Điện Biên Phủ(Tiếp giáp ranh giới đất hạt Kiểm lâm (Số nhà 550) đến Hết ranh giới đất Sân vận động (Số nhà 548))</v>
      </c>
    </row>
    <row r="369" spans="1:63" s="104" customFormat="1" ht="78.75">
      <c r="A369" s="275">
        <v>3</v>
      </c>
      <c r="B369" s="20"/>
      <c r="C369" s="20"/>
      <c r="D369" s="20"/>
      <c r="E369" s="277" t="s">
        <v>527</v>
      </c>
      <c r="F369" s="277" t="s">
        <v>1249</v>
      </c>
      <c r="G369" s="277" t="s">
        <v>1250</v>
      </c>
      <c r="H369" s="277" t="str">
        <f t="shared" si="194"/>
        <v>Đường Điện Biên Phủ (từ Hết ranh giới đất Sân vận động (Số nhà 631) đến Hết ranh giới đất Công an xã (Số nhà 402))</v>
      </c>
      <c r="I369" s="441">
        <v>2700</v>
      </c>
      <c r="J369" s="441">
        <v>1200</v>
      </c>
      <c r="K369" s="20">
        <v>500</v>
      </c>
      <c r="L369" s="20"/>
      <c r="M369" s="20"/>
      <c r="N369" s="20"/>
      <c r="O369" s="62">
        <f t="shared" si="195"/>
        <v>14600</v>
      </c>
      <c r="P369" s="62">
        <f t="shared" si="195"/>
        <v>5500</v>
      </c>
      <c r="Q369" s="62">
        <f t="shared" si="196"/>
        <v>2200</v>
      </c>
      <c r="R369" s="62"/>
      <c r="S369" s="62"/>
      <c r="T369" s="62"/>
      <c r="U369" s="442">
        <f t="shared" si="197"/>
        <v>4.4074074074074074</v>
      </c>
      <c r="V369" s="442">
        <f t="shared" si="197"/>
        <v>3.5833333333333335</v>
      </c>
      <c r="W369" s="442">
        <f t="shared" si="197"/>
        <v>3.4</v>
      </c>
      <c r="X369" s="442">
        <v>1.35</v>
      </c>
      <c r="Y369" s="442">
        <v>1.1499999999999999</v>
      </c>
      <c r="Z369" s="442">
        <v>1.1000000000000001</v>
      </c>
      <c r="AA369" s="442"/>
      <c r="AB369" s="442"/>
      <c r="AC369" s="442"/>
      <c r="AD369" s="442">
        <f t="shared" si="198"/>
        <v>5.4</v>
      </c>
      <c r="AE369" s="442">
        <f t="shared" si="191"/>
        <v>4.5999999999999996</v>
      </c>
      <c r="AF369" s="442">
        <f t="shared" si="191"/>
        <v>4.4000000000000004</v>
      </c>
      <c r="AG369" s="444">
        <v>1900</v>
      </c>
      <c r="AH369" s="444">
        <v>840</v>
      </c>
      <c r="AI369" s="444">
        <v>350</v>
      </c>
      <c r="AJ369" s="68">
        <f>ROUND(AG369/I369*O369,-2)</f>
        <v>10300</v>
      </c>
      <c r="AK369" s="68">
        <f t="shared" ref="AK369:AL432" si="205">ROUND(AH369/J369*P369,-1)</f>
        <v>3850</v>
      </c>
      <c r="AL369" s="68">
        <f t="shared" si="199"/>
        <v>1540</v>
      </c>
      <c r="AM369" s="68"/>
      <c r="AN369" s="68"/>
      <c r="AO369" s="68"/>
      <c r="AP369" s="445">
        <f t="shared" si="200"/>
        <v>4.4210526315789478</v>
      </c>
      <c r="AQ369" s="445">
        <f t="shared" si="200"/>
        <v>3.5833333333333335</v>
      </c>
      <c r="AR369" s="445">
        <f t="shared" si="200"/>
        <v>3.4</v>
      </c>
      <c r="AS369" s="443">
        <v>1400</v>
      </c>
      <c r="AT369" s="443">
        <v>600</v>
      </c>
      <c r="AU369" s="443">
        <v>250</v>
      </c>
      <c r="AV369" s="443">
        <f t="shared" si="201"/>
        <v>7570</v>
      </c>
      <c r="AW369" s="443">
        <f t="shared" si="201"/>
        <v>2750</v>
      </c>
      <c r="AX369" s="443">
        <f t="shared" si="201"/>
        <v>1100</v>
      </c>
      <c r="AY369" s="446">
        <f t="shared" si="202"/>
        <v>4.4071428571428575</v>
      </c>
      <c r="AZ369" s="446">
        <f t="shared" si="202"/>
        <v>3.5833333333333335</v>
      </c>
      <c r="BA369" s="446">
        <f t="shared" si="202"/>
        <v>3.4</v>
      </c>
      <c r="BB369" s="447" t="s">
        <v>1246</v>
      </c>
      <c r="BC369" s="447"/>
      <c r="BD369" s="448">
        <v>0</v>
      </c>
      <c r="BE369" s="449">
        <f t="shared" si="203"/>
        <v>9</v>
      </c>
      <c r="BF369" s="447">
        <f t="shared" si="204"/>
        <v>9</v>
      </c>
      <c r="BG369" s="447"/>
      <c r="BJ369" s="104">
        <f t="shared" si="192"/>
        <v>3</v>
      </c>
      <c r="BK369" s="104" t="str">
        <f t="shared" si="193"/>
        <v>VT1-Đường Điện Biên Phủ(Hết ranh giới đất Sân vận động (Số nhà 631) đến Hết ranh giới đất Công an xã (Số nhà 402))</v>
      </c>
    </row>
    <row r="370" spans="1:63" s="104" customFormat="1" ht="63">
      <c r="A370" s="275">
        <v>4</v>
      </c>
      <c r="B370" s="20"/>
      <c r="C370" s="20"/>
      <c r="D370" s="20"/>
      <c r="E370" s="277" t="s">
        <v>527</v>
      </c>
      <c r="F370" s="277" t="s">
        <v>1250</v>
      </c>
      <c r="G370" s="277" t="s">
        <v>1251</v>
      </c>
      <c r="H370" s="277" t="str">
        <f t="shared" si="194"/>
        <v>Đường Điện Biên Phủ (từ Hết ranh giới đất Công an xã (Số nhà 402) đến Hết ranh giới số nhà 227)</v>
      </c>
      <c r="I370" s="441">
        <v>2300</v>
      </c>
      <c r="J370" s="441">
        <v>1000</v>
      </c>
      <c r="K370" s="20">
        <v>440</v>
      </c>
      <c r="L370" s="20"/>
      <c r="M370" s="20"/>
      <c r="N370" s="20"/>
      <c r="O370" s="62">
        <f t="shared" si="195"/>
        <v>12000</v>
      </c>
      <c r="P370" s="62">
        <f t="shared" si="195"/>
        <v>4600</v>
      </c>
      <c r="Q370" s="62">
        <f t="shared" si="196"/>
        <v>1940</v>
      </c>
      <c r="R370" s="62"/>
      <c r="S370" s="62"/>
      <c r="T370" s="62"/>
      <c r="U370" s="442">
        <f t="shared" si="197"/>
        <v>4.2173913043478262</v>
      </c>
      <c r="V370" s="442">
        <f t="shared" si="197"/>
        <v>3.6</v>
      </c>
      <c r="W370" s="442">
        <f t="shared" si="197"/>
        <v>3.4090909090909092</v>
      </c>
      <c r="X370" s="442">
        <v>1.3</v>
      </c>
      <c r="Y370" s="442">
        <v>1.1499999999999999</v>
      </c>
      <c r="Z370" s="442">
        <v>1.1000000000000001</v>
      </c>
      <c r="AA370" s="442"/>
      <c r="AB370" s="442"/>
      <c r="AC370" s="442"/>
      <c r="AD370" s="442">
        <f t="shared" si="198"/>
        <v>5.2</v>
      </c>
      <c r="AE370" s="442">
        <f t="shared" si="191"/>
        <v>4.5999999999999996</v>
      </c>
      <c r="AF370" s="442">
        <f t="shared" si="191"/>
        <v>4.4000000000000004</v>
      </c>
      <c r="AG370" s="444">
        <v>1600</v>
      </c>
      <c r="AH370" s="444">
        <v>700</v>
      </c>
      <c r="AI370" s="444">
        <v>310</v>
      </c>
      <c r="AJ370" s="68">
        <f>ROUND(AG370/I370*O370,-2)</f>
        <v>8300</v>
      </c>
      <c r="AK370" s="68">
        <f t="shared" si="205"/>
        <v>3220</v>
      </c>
      <c r="AL370" s="68">
        <f t="shared" si="199"/>
        <v>1370</v>
      </c>
      <c r="AM370" s="68"/>
      <c r="AN370" s="68"/>
      <c r="AO370" s="68"/>
      <c r="AP370" s="445">
        <f t="shared" si="200"/>
        <v>4.1875</v>
      </c>
      <c r="AQ370" s="445">
        <f t="shared" si="200"/>
        <v>3.6</v>
      </c>
      <c r="AR370" s="445">
        <f t="shared" si="200"/>
        <v>3.4193548387096775</v>
      </c>
      <c r="AS370" s="443">
        <v>1200</v>
      </c>
      <c r="AT370" s="443">
        <v>500</v>
      </c>
      <c r="AU370" s="443">
        <v>220</v>
      </c>
      <c r="AV370" s="443">
        <f t="shared" si="201"/>
        <v>6260</v>
      </c>
      <c r="AW370" s="443">
        <f t="shared" si="201"/>
        <v>2300</v>
      </c>
      <c r="AX370" s="443">
        <f t="shared" si="201"/>
        <v>970</v>
      </c>
      <c r="AY370" s="446">
        <f t="shared" si="202"/>
        <v>4.2166666666666668</v>
      </c>
      <c r="AZ370" s="446">
        <f t="shared" si="202"/>
        <v>3.6</v>
      </c>
      <c r="BA370" s="446">
        <f t="shared" si="202"/>
        <v>3.4090909090909092</v>
      </c>
      <c r="BB370" s="447" t="s">
        <v>1246</v>
      </c>
      <c r="BC370" s="447"/>
      <c r="BD370" s="448">
        <v>0</v>
      </c>
      <c r="BE370" s="449">
        <f t="shared" si="203"/>
        <v>9</v>
      </c>
      <c r="BF370" s="447">
        <f t="shared" si="204"/>
        <v>9</v>
      </c>
      <c r="BG370" s="447"/>
      <c r="BJ370" s="104">
        <f t="shared" si="192"/>
        <v>3</v>
      </c>
      <c r="BK370" s="104" t="str">
        <f t="shared" si="193"/>
        <v>VT1-Đường Điện Biên Phủ(Hết ranh giới đất Công an xã (Số nhà 402) đến Hết ranh giới số nhà 227)</v>
      </c>
    </row>
    <row r="371" spans="1:63" s="104" customFormat="1" ht="63">
      <c r="A371" s="275">
        <v>5</v>
      </c>
      <c r="B371" s="20"/>
      <c r="C371" s="20"/>
      <c r="D371" s="20"/>
      <c r="E371" s="277" t="s">
        <v>527</v>
      </c>
      <c r="F371" s="277" t="s">
        <v>1252</v>
      </c>
      <c r="G371" s="277" t="s">
        <v>1253</v>
      </c>
      <c r="H371" s="277" t="str">
        <f t="shared" si="194"/>
        <v>Đường Điện Biên Phủ (từ Tiếp giáp ranh giới số nhà 225 đến Hết địa phận xã Than Uyên)</v>
      </c>
      <c r="I371" s="441">
        <v>2100</v>
      </c>
      <c r="J371" s="20">
        <v>930</v>
      </c>
      <c r="K371" s="20">
        <v>400</v>
      </c>
      <c r="L371" s="20"/>
      <c r="M371" s="20"/>
      <c r="N371" s="20"/>
      <c r="O371" s="62">
        <f t="shared" si="195"/>
        <v>10900</v>
      </c>
      <c r="P371" s="62">
        <f t="shared" si="195"/>
        <v>4300</v>
      </c>
      <c r="Q371" s="62">
        <f t="shared" si="196"/>
        <v>1760</v>
      </c>
      <c r="R371" s="62"/>
      <c r="S371" s="62"/>
      <c r="T371" s="62"/>
      <c r="U371" s="442">
        <f t="shared" si="197"/>
        <v>4.1904761904761907</v>
      </c>
      <c r="V371" s="442">
        <f t="shared" si="197"/>
        <v>3.6236559139784945</v>
      </c>
      <c r="W371" s="442">
        <f t="shared" si="197"/>
        <v>3.4</v>
      </c>
      <c r="X371" s="442">
        <v>1.3</v>
      </c>
      <c r="Y371" s="442">
        <v>1.1499999999999999</v>
      </c>
      <c r="Z371" s="442">
        <v>1.1000000000000001</v>
      </c>
      <c r="AA371" s="442"/>
      <c r="AB371" s="442"/>
      <c r="AC371" s="442"/>
      <c r="AD371" s="442">
        <f t="shared" si="198"/>
        <v>5.2</v>
      </c>
      <c r="AE371" s="442">
        <f t="shared" si="191"/>
        <v>4.5999999999999996</v>
      </c>
      <c r="AF371" s="442">
        <f t="shared" si="191"/>
        <v>4.4000000000000004</v>
      </c>
      <c r="AG371" s="444">
        <v>1500</v>
      </c>
      <c r="AH371" s="444">
        <v>650</v>
      </c>
      <c r="AI371" s="444">
        <v>280</v>
      </c>
      <c r="AJ371" s="68">
        <f>ROUND(AG371/I371*O371,-2)</f>
        <v>7800</v>
      </c>
      <c r="AK371" s="68">
        <f t="shared" si="205"/>
        <v>3010</v>
      </c>
      <c r="AL371" s="68">
        <f t="shared" si="199"/>
        <v>1230</v>
      </c>
      <c r="AM371" s="68"/>
      <c r="AN371" s="68"/>
      <c r="AO371" s="68"/>
      <c r="AP371" s="445">
        <f t="shared" si="200"/>
        <v>4.2</v>
      </c>
      <c r="AQ371" s="445">
        <f t="shared" si="200"/>
        <v>3.6307692307692307</v>
      </c>
      <c r="AR371" s="445">
        <f t="shared" si="200"/>
        <v>3.3928571428571428</v>
      </c>
      <c r="AS371" s="443">
        <v>1100</v>
      </c>
      <c r="AT371" s="443">
        <v>470</v>
      </c>
      <c r="AU371" s="443">
        <v>200</v>
      </c>
      <c r="AV371" s="443">
        <f t="shared" si="201"/>
        <v>5710</v>
      </c>
      <c r="AW371" s="443">
        <f t="shared" si="201"/>
        <v>2170</v>
      </c>
      <c r="AX371" s="443">
        <f t="shared" si="201"/>
        <v>880</v>
      </c>
      <c r="AY371" s="446">
        <f t="shared" si="202"/>
        <v>4.1909090909090905</v>
      </c>
      <c r="AZ371" s="446">
        <f t="shared" si="202"/>
        <v>3.6170212765957448</v>
      </c>
      <c r="BA371" s="446">
        <f t="shared" si="202"/>
        <v>3.4</v>
      </c>
      <c r="BB371" s="447" t="s">
        <v>1246</v>
      </c>
      <c r="BC371" s="447"/>
      <c r="BD371" s="448">
        <v>0</v>
      </c>
      <c r="BE371" s="449">
        <f t="shared" si="203"/>
        <v>9</v>
      </c>
      <c r="BF371" s="447">
        <f t="shared" si="204"/>
        <v>9</v>
      </c>
      <c r="BG371" s="447"/>
      <c r="BJ371" s="104">
        <f t="shared" si="192"/>
        <v>3</v>
      </c>
      <c r="BK371" s="104" t="str">
        <f t="shared" si="193"/>
        <v>VT1-Đường Điện Biên Phủ(Tiếp giáp ranh giới số nhà 225 đến Hết địa phận xã Than Uyên)</v>
      </c>
    </row>
    <row r="372" spans="1:63" s="104" customFormat="1" ht="63">
      <c r="A372" s="275">
        <v>6</v>
      </c>
      <c r="B372" s="20"/>
      <c r="C372" s="20"/>
      <c r="D372" s="20"/>
      <c r="E372" s="277" t="s">
        <v>908</v>
      </c>
      <c r="F372" s="277" t="s">
        <v>1254</v>
      </c>
      <c r="G372" s="277" t="s">
        <v>1255</v>
      </c>
      <c r="H372" s="277" t="str">
        <f t="shared" si="194"/>
        <v>Phố Lương Định Của (từ Ngã 3 (Số nhà 002) đến Hết ranh giới đất Phòng Cảnh sát PCCC)</v>
      </c>
      <c r="I372" s="441">
        <v>1300</v>
      </c>
      <c r="J372" s="20">
        <v>550</v>
      </c>
      <c r="K372" s="20">
        <v>290</v>
      </c>
      <c r="L372" s="20"/>
      <c r="M372" s="20"/>
      <c r="N372" s="20"/>
      <c r="O372" s="62">
        <f t="shared" si="195"/>
        <v>6500</v>
      </c>
      <c r="P372" s="62">
        <f t="shared" si="195"/>
        <v>2400</v>
      </c>
      <c r="Q372" s="62">
        <f t="shared" si="196"/>
        <v>1280</v>
      </c>
      <c r="R372" s="62"/>
      <c r="S372" s="62"/>
      <c r="T372" s="62"/>
      <c r="U372" s="442">
        <f t="shared" si="197"/>
        <v>4</v>
      </c>
      <c r="V372" s="442">
        <f t="shared" si="197"/>
        <v>3.3636363636363638</v>
      </c>
      <c r="W372" s="442">
        <f t="shared" si="197"/>
        <v>3.4137931034482758</v>
      </c>
      <c r="X372" s="442">
        <v>1.25</v>
      </c>
      <c r="Y372" s="442">
        <v>1.1000000000000001</v>
      </c>
      <c r="Z372" s="442">
        <v>1.1000000000000001</v>
      </c>
      <c r="AA372" s="442"/>
      <c r="AB372" s="442"/>
      <c r="AC372" s="442"/>
      <c r="AD372" s="442">
        <f t="shared" si="198"/>
        <v>5</v>
      </c>
      <c r="AE372" s="442">
        <f t="shared" si="191"/>
        <v>4.4000000000000004</v>
      </c>
      <c r="AF372" s="442">
        <f t="shared" si="191"/>
        <v>4.4000000000000004</v>
      </c>
      <c r="AG372" s="443">
        <v>910</v>
      </c>
      <c r="AH372" s="444">
        <v>390</v>
      </c>
      <c r="AI372" s="444">
        <v>200</v>
      </c>
      <c r="AJ372" s="68">
        <f>ROUND(AG372/I372*O372,-2)</f>
        <v>4600</v>
      </c>
      <c r="AK372" s="68">
        <f t="shared" si="205"/>
        <v>1700</v>
      </c>
      <c r="AL372" s="68">
        <f t="shared" si="199"/>
        <v>880</v>
      </c>
      <c r="AM372" s="68"/>
      <c r="AN372" s="68"/>
      <c r="AO372" s="68"/>
      <c r="AP372" s="445">
        <f t="shared" si="200"/>
        <v>4.0549450549450547</v>
      </c>
      <c r="AQ372" s="445">
        <f t="shared" si="200"/>
        <v>3.358974358974359</v>
      </c>
      <c r="AR372" s="445">
        <f t="shared" si="200"/>
        <v>3.4</v>
      </c>
      <c r="AS372" s="443">
        <v>650</v>
      </c>
      <c r="AT372" s="443">
        <v>280</v>
      </c>
      <c r="AU372" s="443">
        <v>150</v>
      </c>
      <c r="AV372" s="443">
        <f t="shared" si="201"/>
        <v>3250</v>
      </c>
      <c r="AW372" s="443">
        <f t="shared" si="201"/>
        <v>1220</v>
      </c>
      <c r="AX372" s="443">
        <f t="shared" si="201"/>
        <v>660</v>
      </c>
      <c r="AY372" s="446">
        <f t="shared" si="202"/>
        <v>4</v>
      </c>
      <c r="AZ372" s="446">
        <f t="shared" si="202"/>
        <v>3.3571428571428572</v>
      </c>
      <c r="BA372" s="446">
        <f t="shared" si="202"/>
        <v>3.4</v>
      </c>
      <c r="BB372" s="447" t="s">
        <v>1246</v>
      </c>
      <c r="BC372" s="447"/>
      <c r="BD372" s="448">
        <v>0</v>
      </c>
      <c r="BE372" s="449">
        <f t="shared" si="203"/>
        <v>9</v>
      </c>
      <c r="BF372" s="447">
        <f t="shared" si="204"/>
        <v>9</v>
      </c>
      <c r="BG372" s="447"/>
      <c r="BJ372" s="104">
        <f t="shared" si="192"/>
        <v>3</v>
      </c>
      <c r="BK372" s="104" t="str">
        <f t="shared" si="193"/>
        <v>VT1-Phố Lương Định Của(Ngã 3 (Số nhà 002) đến Hết ranh giới đất Phòng Cảnh sát PCCC)</v>
      </c>
    </row>
    <row r="373" spans="1:63" s="104" customFormat="1" ht="78.75">
      <c r="A373" s="275">
        <v>7</v>
      </c>
      <c r="B373" s="463"/>
      <c r="C373" s="463"/>
      <c r="D373" s="463"/>
      <c r="E373" s="464" t="s">
        <v>542</v>
      </c>
      <c r="F373" s="464" t="s">
        <v>1256</v>
      </c>
      <c r="G373" s="464" t="s">
        <v>1257</v>
      </c>
      <c r="H373" s="277" t="str">
        <f t="shared" si="194"/>
        <v>Đường Thanh Niên (từ Tiếp giáp ngã 3 đường Điện Biên Phủ (Số nhà 001) đến Hết ranh giới số nhà 170 đường Thanh Niên)</v>
      </c>
      <c r="I373" s="20">
        <v>680</v>
      </c>
      <c r="J373" s="20">
        <v>330</v>
      </c>
      <c r="K373" s="20">
        <v>170</v>
      </c>
      <c r="L373" s="20"/>
      <c r="M373" s="20"/>
      <c r="N373" s="20"/>
      <c r="O373" s="62">
        <f t="shared" si="195"/>
        <v>3100</v>
      </c>
      <c r="P373" s="62">
        <f t="shared" ref="P373:P378" si="206">ROUND(J373*AE373,-1)</f>
        <v>1450</v>
      </c>
      <c r="Q373" s="62">
        <f t="shared" si="196"/>
        <v>710</v>
      </c>
      <c r="R373" s="62"/>
      <c r="S373" s="62"/>
      <c r="T373" s="62"/>
      <c r="U373" s="442">
        <f t="shared" si="197"/>
        <v>3.5588235294117645</v>
      </c>
      <c r="V373" s="442">
        <f t="shared" si="197"/>
        <v>3.393939393939394</v>
      </c>
      <c r="W373" s="442">
        <f t="shared" si="197"/>
        <v>3.1764705882352939</v>
      </c>
      <c r="X373" s="442">
        <v>1.1499999999999999</v>
      </c>
      <c r="Y373" s="442">
        <v>1.1000000000000001</v>
      </c>
      <c r="Z373" s="442">
        <v>1.05</v>
      </c>
      <c r="AA373" s="442"/>
      <c r="AB373" s="442"/>
      <c r="AC373" s="442"/>
      <c r="AD373" s="442">
        <f t="shared" si="198"/>
        <v>4.5999999999999996</v>
      </c>
      <c r="AE373" s="442">
        <f t="shared" si="191"/>
        <v>4.4000000000000004</v>
      </c>
      <c r="AF373" s="442">
        <f t="shared" si="191"/>
        <v>4.2</v>
      </c>
      <c r="AG373" s="444">
        <v>480</v>
      </c>
      <c r="AH373" s="444">
        <v>230</v>
      </c>
      <c r="AI373" s="444">
        <v>120</v>
      </c>
      <c r="AJ373" s="68">
        <f t="shared" ref="AJ373:AJ383" si="207">ROUND(AG373/I373*O373,-1)</f>
        <v>2190</v>
      </c>
      <c r="AK373" s="68">
        <f t="shared" si="205"/>
        <v>1010</v>
      </c>
      <c r="AL373" s="68">
        <f t="shared" si="199"/>
        <v>500</v>
      </c>
      <c r="AM373" s="68"/>
      <c r="AN373" s="68"/>
      <c r="AO373" s="68"/>
      <c r="AP373" s="445">
        <f t="shared" si="200"/>
        <v>3.5625</v>
      </c>
      <c r="AQ373" s="445">
        <f t="shared" si="200"/>
        <v>3.3913043478260869</v>
      </c>
      <c r="AR373" s="445">
        <f t="shared" si="200"/>
        <v>3.1666666666666665</v>
      </c>
      <c r="AS373" s="443">
        <v>340</v>
      </c>
      <c r="AT373" s="443">
        <v>170</v>
      </c>
      <c r="AU373" s="443">
        <v>90</v>
      </c>
      <c r="AV373" s="443">
        <f t="shared" si="201"/>
        <v>1550</v>
      </c>
      <c r="AW373" s="443">
        <f t="shared" si="201"/>
        <v>750</v>
      </c>
      <c r="AX373" s="443">
        <f t="shared" si="201"/>
        <v>380</v>
      </c>
      <c r="AY373" s="446">
        <f t="shared" si="202"/>
        <v>3.5588235294117645</v>
      </c>
      <c r="AZ373" s="446">
        <f t="shared" si="202"/>
        <v>3.4117647058823528</v>
      </c>
      <c r="BA373" s="446">
        <f t="shared" si="202"/>
        <v>3.2222222222222223</v>
      </c>
      <c r="BB373" s="447" t="s">
        <v>1246</v>
      </c>
      <c r="BC373" s="447"/>
      <c r="BD373" s="448">
        <v>0</v>
      </c>
      <c r="BE373" s="449">
        <f t="shared" si="203"/>
        <v>9</v>
      </c>
      <c r="BF373" s="447">
        <f t="shared" si="204"/>
        <v>9</v>
      </c>
      <c r="BG373" s="447"/>
      <c r="BJ373" s="104">
        <f t="shared" si="192"/>
        <v>3</v>
      </c>
      <c r="BK373" s="104" t="str">
        <f t="shared" si="193"/>
        <v>VT1-Đường Thanh Niên(Tiếp giáp ngã 3 đường Điện Biên Phủ (Số nhà 001) đến Hết ranh giới số nhà 170 đường Thanh Niên)</v>
      </c>
    </row>
    <row r="374" spans="1:63" s="104" customFormat="1" ht="63">
      <c r="A374" s="275">
        <v>8</v>
      </c>
      <c r="B374" s="20"/>
      <c r="C374" s="20"/>
      <c r="D374" s="20"/>
      <c r="E374" s="277" t="s">
        <v>1258</v>
      </c>
      <c r="F374" s="277" t="s">
        <v>1259</v>
      </c>
      <c r="G374" s="277" t="s">
        <v>1260</v>
      </c>
      <c r="H374" s="277" t="str">
        <f t="shared" si="194"/>
        <v>Ngõ 620 Đường Điện Biên Phủ (từ Ranh giới số nhà 001 đến Hết ranh giới đất nhà ông Nguyễn Văn Việt)</v>
      </c>
      <c r="I374" s="20">
        <v>760</v>
      </c>
      <c r="J374" s="20">
        <v>320</v>
      </c>
      <c r="K374" s="20">
        <v>160</v>
      </c>
      <c r="L374" s="20"/>
      <c r="M374" s="20"/>
      <c r="N374" s="20"/>
      <c r="O374" s="62">
        <f t="shared" si="195"/>
        <v>3600</v>
      </c>
      <c r="P374" s="62">
        <f t="shared" si="206"/>
        <v>1410</v>
      </c>
      <c r="Q374" s="62">
        <f t="shared" si="196"/>
        <v>670</v>
      </c>
      <c r="R374" s="62"/>
      <c r="S374" s="62"/>
      <c r="T374" s="62"/>
      <c r="U374" s="442">
        <f t="shared" si="197"/>
        <v>3.736842105263158</v>
      </c>
      <c r="V374" s="442">
        <f t="shared" si="197"/>
        <v>3.40625</v>
      </c>
      <c r="W374" s="442">
        <f t="shared" si="197"/>
        <v>3.1875</v>
      </c>
      <c r="X374" s="442">
        <v>1.2</v>
      </c>
      <c r="Y374" s="442">
        <v>1.1000000000000001</v>
      </c>
      <c r="Z374" s="442">
        <v>1.05</v>
      </c>
      <c r="AA374" s="442"/>
      <c r="AB374" s="442"/>
      <c r="AC374" s="442"/>
      <c r="AD374" s="442">
        <f t="shared" si="198"/>
        <v>4.8</v>
      </c>
      <c r="AE374" s="442">
        <f t="shared" si="191"/>
        <v>4.4000000000000004</v>
      </c>
      <c r="AF374" s="442">
        <f t="shared" si="191"/>
        <v>4.2</v>
      </c>
      <c r="AG374" s="443">
        <v>530</v>
      </c>
      <c r="AH374" s="444">
        <v>220</v>
      </c>
      <c r="AI374" s="444">
        <v>110</v>
      </c>
      <c r="AJ374" s="68">
        <f t="shared" si="207"/>
        <v>2510</v>
      </c>
      <c r="AK374" s="68">
        <f t="shared" si="205"/>
        <v>970</v>
      </c>
      <c r="AL374" s="68">
        <f t="shared" si="199"/>
        <v>460</v>
      </c>
      <c r="AM374" s="68"/>
      <c r="AN374" s="68"/>
      <c r="AO374" s="68"/>
      <c r="AP374" s="445">
        <f t="shared" si="200"/>
        <v>3.7358490566037736</v>
      </c>
      <c r="AQ374" s="445">
        <f t="shared" si="200"/>
        <v>3.4090909090909092</v>
      </c>
      <c r="AR374" s="445">
        <f t="shared" si="200"/>
        <v>3.1818181818181817</v>
      </c>
      <c r="AS374" s="443">
        <v>380</v>
      </c>
      <c r="AT374" s="443">
        <v>160</v>
      </c>
      <c r="AU374" s="443">
        <v>80</v>
      </c>
      <c r="AV374" s="443">
        <f t="shared" si="201"/>
        <v>1800</v>
      </c>
      <c r="AW374" s="443">
        <f t="shared" si="201"/>
        <v>710</v>
      </c>
      <c r="AX374" s="443">
        <f t="shared" ref="AX374:AX383" si="208">ROUND(AU374/K374*Q374,0)</f>
        <v>335</v>
      </c>
      <c r="AY374" s="446">
        <f t="shared" si="202"/>
        <v>3.736842105263158</v>
      </c>
      <c r="AZ374" s="446">
        <f t="shared" si="202"/>
        <v>3.4375</v>
      </c>
      <c r="BA374" s="446">
        <f t="shared" si="202"/>
        <v>3.1875</v>
      </c>
      <c r="BB374" s="447" t="s">
        <v>1246</v>
      </c>
      <c r="BC374" s="447"/>
      <c r="BD374" s="448">
        <v>0</v>
      </c>
      <c r="BE374" s="449">
        <f t="shared" si="203"/>
        <v>9</v>
      </c>
      <c r="BF374" s="447">
        <f t="shared" si="204"/>
        <v>9</v>
      </c>
      <c r="BG374" s="447"/>
      <c r="BJ374" s="104">
        <f t="shared" si="192"/>
        <v>3</v>
      </c>
      <c r="BK374" s="104" t="str">
        <f t="shared" si="193"/>
        <v>VT1-Ngõ 620 Đường Điện Biên Phủ(Ranh giới số nhà 001 đến Hết ranh giới đất nhà ông Nguyễn Văn Việt)</v>
      </c>
    </row>
    <row r="375" spans="1:63" s="104" customFormat="1" ht="47.25">
      <c r="A375" s="275">
        <v>9</v>
      </c>
      <c r="B375" s="20"/>
      <c r="C375" s="20"/>
      <c r="D375" s="20"/>
      <c r="E375" s="277" t="s">
        <v>534</v>
      </c>
      <c r="F375" s="277" t="s">
        <v>1261</v>
      </c>
      <c r="G375" s="277" t="s">
        <v>1262</v>
      </c>
      <c r="H375" s="277" t="str">
        <f t="shared" si="194"/>
        <v>Phố Lý Tự Trọng (từ Ranh giới số nhà 002 đến Đường Thanh Niên (Số nhà 082))</v>
      </c>
      <c r="I375" s="20">
        <v>760</v>
      </c>
      <c r="J375" s="20">
        <v>320</v>
      </c>
      <c r="K375" s="20">
        <v>160</v>
      </c>
      <c r="L375" s="20"/>
      <c r="M375" s="20"/>
      <c r="N375" s="20"/>
      <c r="O375" s="62">
        <f t="shared" si="195"/>
        <v>3600</v>
      </c>
      <c r="P375" s="62">
        <f t="shared" si="206"/>
        <v>1410</v>
      </c>
      <c r="Q375" s="62">
        <f t="shared" si="196"/>
        <v>670</v>
      </c>
      <c r="R375" s="62"/>
      <c r="S375" s="62"/>
      <c r="T375" s="62"/>
      <c r="U375" s="442">
        <f t="shared" si="197"/>
        <v>3.736842105263158</v>
      </c>
      <c r="V375" s="442">
        <f t="shared" si="197"/>
        <v>3.40625</v>
      </c>
      <c r="W375" s="442">
        <f t="shared" si="197"/>
        <v>3.1875</v>
      </c>
      <c r="X375" s="442">
        <v>1.2</v>
      </c>
      <c r="Y375" s="442">
        <v>1.1000000000000001</v>
      </c>
      <c r="Z375" s="442">
        <v>1.05</v>
      </c>
      <c r="AA375" s="442"/>
      <c r="AB375" s="442"/>
      <c r="AC375" s="442"/>
      <c r="AD375" s="442">
        <f t="shared" si="198"/>
        <v>4.8</v>
      </c>
      <c r="AE375" s="442">
        <f t="shared" si="191"/>
        <v>4.4000000000000004</v>
      </c>
      <c r="AF375" s="442">
        <f t="shared" si="191"/>
        <v>4.2</v>
      </c>
      <c r="AG375" s="443">
        <v>530</v>
      </c>
      <c r="AH375" s="444">
        <v>220</v>
      </c>
      <c r="AI375" s="444">
        <v>110</v>
      </c>
      <c r="AJ375" s="68">
        <f t="shared" si="207"/>
        <v>2510</v>
      </c>
      <c r="AK375" s="68">
        <f t="shared" si="205"/>
        <v>970</v>
      </c>
      <c r="AL375" s="68">
        <f t="shared" si="199"/>
        <v>460</v>
      </c>
      <c r="AM375" s="68"/>
      <c r="AN375" s="68"/>
      <c r="AO375" s="68"/>
      <c r="AP375" s="445">
        <f t="shared" si="200"/>
        <v>3.7358490566037736</v>
      </c>
      <c r="AQ375" s="445">
        <f t="shared" si="200"/>
        <v>3.4090909090909092</v>
      </c>
      <c r="AR375" s="445">
        <f t="shared" si="200"/>
        <v>3.1818181818181817</v>
      </c>
      <c r="AS375" s="443">
        <v>380</v>
      </c>
      <c r="AT375" s="443">
        <v>160</v>
      </c>
      <c r="AU375" s="443">
        <v>80</v>
      </c>
      <c r="AV375" s="443">
        <f t="shared" si="201"/>
        <v>1800</v>
      </c>
      <c r="AW375" s="443">
        <f t="shared" si="201"/>
        <v>710</v>
      </c>
      <c r="AX375" s="443">
        <f t="shared" si="208"/>
        <v>335</v>
      </c>
      <c r="AY375" s="446">
        <f t="shared" si="202"/>
        <v>3.736842105263158</v>
      </c>
      <c r="AZ375" s="446">
        <f t="shared" si="202"/>
        <v>3.4375</v>
      </c>
      <c r="BA375" s="446">
        <f t="shared" si="202"/>
        <v>3.1875</v>
      </c>
      <c r="BB375" s="447" t="s">
        <v>1246</v>
      </c>
      <c r="BC375" s="447"/>
      <c r="BD375" s="448">
        <v>0</v>
      </c>
      <c r="BE375" s="449">
        <f t="shared" si="203"/>
        <v>9</v>
      </c>
      <c r="BF375" s="447">
        <f t="shared" si="204"/>
        <v>9</v>
      </c>
      <c r="BG375" s="447"/>
      <c r="BJ375" s="104">
        <f t="shared" si="192"/>
        <v>3</v>
      </c>
      <c r="BK375" s="104" t="str">
        <f t="shared" si="193"/>
        <v>VT1-Phố Lý Tự Trọng(Ranh giới số nhà 002 đến Đường Thanh Niên (Số nhà 082))</v>
      </c>
    </row>
    <row r="376" spans="1:63" s="104" customFormat="1" ht="47.25">
      <c r="A376" s="275">
        <v>10</v>
      </c>
      <c r="B376" s="20"/>
      <c r="C376" s="20"/>
      <c r="D376" s="20"/>
      <c r="E376" s="277" t="s">
        <v>1263</v>
      </c>
      <c r="F376" s="277" t="s">
        <v>1264</v>
      </c>
      <c r="G376" s="277" t="s">
        <v>1265</v>
      </c>
      <c r="H376" s="277" t="str">
        <f t="shared" si="194"/>
        <v>Đường 15/10 (từ UBND xã Than Uyên (Số nhà 001) đến Hết ranh giới số nhà 192)</v>
      </c>
      <c r="I376" s="20">
        <v>760</v>
      </c>
      <c r="J376" s="20">
        <v>320</v>
      </c>
      <c r="K376" s="20">
        <v>160</v>
      </c>
      <c r="L376" s="20"/>
      <c r="M376" s="20"/>
      <c r="N376" s="20"/>
      <c r="O376" s="62">
        <f t="shared" si="195"/>
        <v>3600</v>
      </c>
      <c r="P376" s="62">
        <f t="shared" si="206"/>
        <v>1410</v>
      </c>
      <c r="Q376" s="62">
        <f t="shared" si="196"/>
        <v>670</v>
      </c>
      <c r="R376" s="62"/>
      <c r="S376" s="62"/>
      <c r="T376" s="62"/>
      <c r="U376" s="442">
        <f t="shared" si="197"/>
        <v>3.736842105263158</v>
      </c>
      <c r="V376" s="442">
        <f t="shared" si="197"/>
        <v>3.40625</v>
      </c>
      <c r="W376" s="442">
        <f t="shared" si="197"/>
        <v>3.1875</v>
      </c>
      <c r="X376" s="442">
        <v>1.2</v>
      </c>
      <c r="Y376" s="442">
        <v>1.1000000000000001</v>
      </c>
      <c r="Z376" s="442">
        <v>1.05</v>
      </c>
      <c r="AA376" s="442"/>
      <c r="AB376" s="442"/>
      <c r="AC376" s="442"/>
      <c r="AD376" s="442">
        <f t="shared" si="198"/>
        <v>4.8</v>
      </c>
      <c r="AE376" s="442">
        <f t="shared" si="191"/>
        <v>4.4000000000000004</v>
      </c>
      <c r="AF376" s="442">
        <f t="shared" si="191"/>
        <v>4.2</v>
      </c>
      <c r="AG376" s="443">
        <v>530</v>
      </c>
      <c r="AH376" s="444">
        <v>220</v>
      </c>
      <c r="AI376" s="444">
        <v>110</v>
      </c>
      <c r="AJ376" s="68">
        <f t="shared" si="207"/>
        <v>2510</v>
      </c>
      <c r="AK376" s="68">
        <f t="shared" si="205"/>
        <v>970</v>
      </c>
      <c r="AL376" s="68">
        <f t="shared" si="199"/>
        <v>460</v>
      </c>
      <c r="AM376" s="68"/>
      <c r="AN376" s="68"/>
      <c r="AO376" s="68"/>
      <c r="AP376" s="445">
        <f t="shared" si="200"/>
        <v>3.7358490566037736</v>
      </c>
      <c r="AQ376" s="445">
        <f t="shared" si="200"/>
        <v>3.4090909090909092</v>
      </c>
      <c r="AR376" s="445">
        <f t="shared" si="200"/>
        <v>3.1818181818181817</v>
      </c>
      <c r="AS376" s="443">
        <v>380</v>
      </c>
      <c r="AT376" s="443">
        <v>160</v>
      </c>
      <c r="AU376" s="443">
        <v>80</v>
      </c>
      <c r="AV376" s="443">
        <f t="shared" si="201"/>
        <v>1800</v>
      </c>
      <c r="AW376" s="443">
        <f t="shared" si="201"/>
        <v>710</v>
      </c>
      <c r="AX376" s="443">
        <f t="shared" si="208"/>
        <v>335</v>
      </c>
      <c r="AY376" s="446">
        <f t="shared" si="202"/>
        <v>3.736842105263158</v>
      </c>
      <c r="AZ376" s="446">
        <f t="shared" si="202"/>
        <v>3.4375</v>
      </c>
      <c r="BA376" s="446">
        <f t="shared" si="202"/>
        <v>3.1875</v>
      </c>
      <c r="BB376" s="447" t="s">
        <v>1246</v>
      </c>
      <c r="BC376" s="447"/>
      <c r="BD376" s="448">
        <v>0</v>
      </c>
      <c r="BE376" s="449">
        <f t="shared" si="203"/>
        <v>9</v>
      </c>
      <c r="BF376" s="447">
        <f t="shared" si="204"/>
        <v>9</v>
      </c>
      <c r="BG376" s="447"/>
      <c r="BJ376" s="104">
        <f t="shared" si="192"/>
        <v>3</v>
      </c>
      <c r="BK376" s="104" t="str">
        <f t="shared" si="193"/>
        <v>VT1-Đường 15/10(UBND xã Than Uyên (Số nhà 001) đến Hết ranh giới số nhà 192)</v>
      </c>
    </row>
    <row r="377" spans="1:63" s="104" customFormat="1" ht="47.25">
      <c r="A377" s="275">
        <v>11</v>
      </c>
      <c r="B377" s="20"/>
      <c r="C377" s="20"/>
      <c r="D377" s="20"/>
      <c r="E377" s="277" t="s">
        <v>1266</v>
      </c>
      <c r="F377" s="277" t="s">
        <v>1259</v>
      </c>
      <c r="G377" s="277" t="s">
        <v>1267</v>
      </c>
      <c r="H377" s="277" t="str">
        <f t="shared" si="194"/>
        <v>Ngõ 534 Điện Biên Phủ (từ Ranh giới số nhà 001 đến Hết ranh giới số nhà 013)</v>
      </c>
      <c r="I377" s="20">
        <v>660</v>
      </c>
      <c r="J377" s="20">
        <v>280</v>
      </c>
      <c r="K377" s="20">
        <v>140</v>
      </c>
      <c r="L377" s="20"/>
      <c r="M377" s="20"/>
      <c r="N377" s="20"/>
      <c r="O377" s="62">
        <f t="shared" si="195"/>
        <v>3000</v>
      </c>
      <c r="P377" s="62">
        <f t="shared" si="206"/>
        <v>1230</v>
      </c>
      <c r="Q377" s="62">
        <f t="shared" si="196"/>
        <v>590</v>
      </c>
      <c r="R377" s="62"/>
      <c r="S377" s="62"/>
      <c r="T377" s="62"/>
      <c r="U377" s="442">
        <f t="shared" si="197"/>
        <v>3.5454545454545454</v>
      </c>
      <c r="V377" s="442">
        <f t="shared" si="197"/>
        <v>3.3928571428571428</v>
      </c>
      <c r="W377" s="442">
        <f t="shared" si="197"/>
        <v>3.2142857142857144</v>
      </c>
      <c r="X377" s="442">
        <v>1.1499999999999999</v>
      </c>
      <c r="Y377" s="442">
        <v>1.1000000000000001</v>
      </c>
      <c r="Z377" s="442">
        <v>1.05</v>
      </c>
      <c r="AA377" s="442"/>
      <c r="AB377" s="442"/>
      <c r="AC377" s="442"/>
      <c r="AD377" s="442">
        <f t="shared" si="198"/>
        <v>4.5999999999999996</v>
      </c>
      <c r="AE377" s="442">
        <f t="shared" si="191"/>
        <v>4.4000000000000004</v>
      </c>
      <c r="AF377" s="442">
        <f t="shared" si="191"/>
        <v>4.2</v>
      </c>
      <c r="AG377" s="443">
        <v>460</v>
      </c>
      <c r="AH377" s="444">
        <v>200</v>
      </c>
      <c r="AI377" s="444">
        <v>100</v>
      </c>
      <c r="AJ377" s="68">
        <f t="shared" si="207"/>
        <v>2090</v>
      </c>
      <c r="AK377" s="68">
        <f t="shared" si="205"/>
        <v>880</v>
      </c>
      <c r="AL377" s="68">
        <f t="shared" si="199"/>
        <v>420</v>
      </c>
      <c r="AM377" s="68"/>
      <c r="AN377" s="68"/>
      <c r="AO377" s="68"/>
      <c r="AP377" s="445">
        <f t="shared" si="200"/>
        <v>3.5434782608695654</v>
      </c>
      <c r="AQ377" s="445">
        <f t="shared" si="200"/>
        <v>3.4</v>
      </c>
      <c r="AR377" s="445">
        <f t="shared" si="200"/>
        <v>3.2</v>
      </c>
      <c r="AS377" s="443">
        <v>330</v>
      </c>
      <c r="AT377" s="443">
        <v>140</v>
      </c>
      <c r="AU377" s="443">
        <v>70</v>
      </c>
      <c r="AV377" s="443">
        <f t="shared" si="201"/>
        <v>1500</v>
      </c>
      <c r="AW377" s="443">
        <f t="shared" si="201"/>
        <v>620</v>
      </c>
      <c r="AX377" s="443">
        <f t="shared" si="208"/>
        <v>295</v>
      </c>
      <c r="AY377" s="446">
        <f t="shared" si="202"/>
        <v>3.5454545454545454</v>
      </c>
      <c r="AZ377" s="446">
        <f t="shared" si="202"/>
        <v>3.4285714285714284</v>
      </c>
      <c r="BA377" s="446">
        <f t="shared" si="202"/>
        <v>3.2142857142857144</v>
      </c>
      <c r="BB377" s="447" t="s">
        <v>1246</v>
      </c>
      <c r="BC377" s="447"/>
      <c r="BD377" s="448">
        <v>0</v>
      </c>
      <c r="BE377" s="449">
        <f t="shared" si="203"/>
        <v>9</v>
      </c>
      <c r="BF377" s="447">
        <f t="shared" si="204"/>
        <v>9</v>
      </c>
      <c r="BG377" s="447"/>
      <c r="BJ377" s="104">
        <f t="shared" si="192"/>
        <v>3</v>
      </c>
      <c r="BK377" s="104" t="str">
        <f t="shared" si="193"/>
        <v>VT1-Ngõ 534 Điện Biên Phủ(Ranh giới số nhà 001 đến Hết ranh giới số nhà 013)</v>
      </c>
    </row>
    <row r="378" spans="1:63" s="104" customFormat="1" ht="47.25">
      <c r="A378" s="275">
        <v>12</v>
      </c>
      <c r="B378" s="20"/>
      <c r="C378" s="20"/>
      <c r="D378" s="20"/>
      <c r="E378" s="277" t="s">
        <v>1268</v>
      </c>
      <c r="F378" s="277" t="s">
        <v>1259</v>
      </c>
      <c r="G378" s="277" t="s">
        <v>1269</v>
      </c>
      <c r="H378" s="277" t="str">
        <f t="shared" si="194"/>
        <v>Ngõ 542 Điện Biên Phủ (từ Ranh giới số nhà 001 đến Hết ranh giới số nhà 029)</v>
      </c>
      <c r="I378" s="20">
        <v>660</v>
      </c>
      <c r="J378" s="20">
        <v>280</v>
      </c>
      <c r="K378" s="20">
        <v>140</v>
      </c>
      <c r="L378" s="20"/>
      <c r="M378" s="20"/>
      <c r="N378" s="20"/>
      <c r="O378" s="62">
        <f t="shared" si="195"/>
        <v>3000</v>
      </c>
      <c r="P378" s="62">
        <f t="shared" si="206"/>
        <v>1230</v>
      </c>
      <c r="Q378" s="62">
        <f t="shared" si="196"/>
        <v>590</v>
      </c>
      <c r="R378" s="62"/>
      <c r="S378" s="62"/>
      <c r="T378" s="62"/>
      <c r="U378" s="442">
        <f t="shared" si="197"/>
        <v>3.5454545454545454</v>
      </c>
      <c r="V378" s="442">
        <f t="shared" si="197"/>
        <v>3.3928571428571428</v>
      </c>
      <c r="W378" s="442">
        <f t="shared" si="197"/>
        <v>3.2142857142857144</v>
      </c>
      <c r="X378" s="442">
        <v>1.1499999999999999</v>
      </c>
      <c r="Y378" s="442">
        <v>1.1000000000000001</v>
      </c>
      <c r="Z378" s="442">
        <v>1.05</v>
      </c>
      <c r="AA378" s="442"/>
      <c r="AB378" s="442"/>
      <c r="AC378" s="442"/>
      <c r="AD378" s="442">
        <f t="shared" si="198"/>
        <v>4.5999999999999996</v>
      </c>
      <c r="AE378" s="442">
        <f t="shared" si="191"/>
        <v>4.4000000000000004</v>
      </c>
      <c r="AF378" s="442">
        <f t="shared" si="191"/>
        <v>4.2</v>
      </c>
      <c r="AG378" s="443">
        <v>460</v>
      </c>
      <c r="AH378" s="443">
        <v>200</v>
      </c>
      <c r="AI378" s="443">
        <v>100</v>
      </c>
      <c r="AJ378" s="68">
        <f t="shared" si="207"/>
        <v>2090</v>
      </c>
      <c r="AK378" s="68">
        <f t="shared" si="205"/>
        <v>880</v>
      </c>
      <c r="AL378" s="68">
        <f t="shared" si="199"/>
        <v>420</v>
      </c>
      <c r="AM378" s="68"/>
      <c r="AN378" s="68"/>
      <c r="AO378" s="68"/>
      <c r="AP378" s="445">
        <f t="shared" si="200"/>
        <v>3.5434782608695654</v>
      </c>
      <c r="AQ378" s="445">
        <f t="shared" si="200"/>
        <v>3.4</v>
      </c>
      <c r="AR378" s="445">
        <f t="shared" si="200"/>
        <v>3.2</v>
      </c>
      <c r="AS378" s="465">
        <v>330</v>
      </c>
      <c r="AT378" s="465">
        <v>140</v>
      </c>
      <c r="AU378" s="465">
        <v>70</v>
      </c>
      <c r="AV378" s="443">
        <f t="shared" si="201"/>
        <v>1500</v>
      </c>
      <c r="AW378" s="443">
        <f t="shared" si="201"/>
        <v>620</v>
      </c>
      <c r="AX378" s="443">
        <f t="shared" si="208"/>
        <v>295</v>
      </c>
      <c r="AY378" s="446">
        <f t="shared" si="202"/>
        <v>3.5454545454545454</v>
      </c>
      <c r="AZ378" s="446">
        <f t="shared" si="202"/>
        <v>3.4285714285714284</v>
      </c>
      <c r="BA378" s="446">
        <f t="shared" si="202"/>
        <v>3.2142857142857144</v>
      </c>
      <c r="BB378" s="447" t="s">
        <v>1246</v>
      </c>
      <c r="BC378" s="447"/>
      <c r="BD378" s="448">
        <v>0</v>
      </c>
      <c r="BE378" s="449">
        <f t="shared" si="203"/>
        <v>9</v>
      </c>
      <c r="BF378" s="447">
        <f t="shared" si="204"/>
        <v>9</v>
      </c>
      <c r="BG378" s="447"/>
      <c r="BJ378" s="104">
        <f t="shared" si="192"/>
        <v>3</v>
      </c>
      <c r="BK378" s="104" t="str">
        <f t="shared" si="193"/>
        <v>VT1-Ngõ 542 Điện Biên Phủ(Ranh giới số nhà 001 đến Hết ranh giới số nhà 029)</v>
      </c>
    </row>
    <row r="379" spans="1:63" s="106" customFormat="1" ht="63">
      <c r="A379" s="275">
        <v>13</v>
      </c>
      <c r="B379" s="20"/>
      <c r="C379" s="20"/>
      <c r="D379" s="20"/>
      <c r="E379" s="277" t="s">
        <v>599</v>
      </c>
      <c r="F379" s="277" t="s">
        <v>1270</v>
      </c>
      <c r="G379" s="277" t="s">
        <v>1271</v>
      </c>
      <c r="H379" s="277" t="str">
        <f t="shared" si="194"/>
        <v>Phố Tô Vĩnh Diện (từ Tiếp giáp ranh giới số nhà 001 đến Tiếp giáp đường Điện Biên Phủ (Ranh giới số nhà 551))</v>
      </c>
      <c r="I379" s="441">
        <v>1000</v>
      </c>
      <c r="J379" s="20">
        <v>280</v>
      </c>
      <c r="K379" s="20">
        <v>140</v>
      </c>
      <c r="L379" s="20"/>
      <c r="M379" s="20"/>
      <c r="N379" s="20"/>
      <c r="O379" s="62">
        <f t="shared" si="195"/>
        <v>5000</v>
      </c>
      <c r="P379" s="62">
        <f>ROUND(J379*AE379,-2)</f>
        <v>1200</v>
      </c>
      <c r="Q379" s="62">
        <f t="shared" si="196"/>
        <v>590</v>
      </c>
      <c r="R379" s="62"/>
      <c r="S379" s="62"/>
      <c r="T379" s="62"/>
      <c r="U379" s="442">
        <f t="shared" si="197"/>
        <v>4</v>
      </c>
      <c r="V379" s="442">
        <f t="shared" si="197"/>
        <v>3.2857142857142856</v>
      </c>
      <c r="W379" s="442">
        <f t="shared" si="197"/>
        <v>3.2142857142857144</v>
      </c>
      <c r="X379" s="442">
        <v>1.25</v>
      </c>
      <c r="Y379" s="442">
        <v>1.1000000000000001</v>
      </c>
      <c r="Z379" s="442">
        <v>1.05</v>
      </c>
      <c r="AA379" s="442"/>
      <c r="AB379" s="442"/>
      <c r="AC379" s="442"/>
      <c r="AD379" s="442">
        <f t="shared" si="198"/>
        <v>5</v>
      </c>
      <c r="AE379" s="442">
        <f t="shared" si="191"/>
        <v>4.4000000000000004</v>
      </c>
      <c r="AF379" s="442">
        <f t="shared" si="191"/>
        <v>4.2</v>
      </c>
      <c r="AG379" s="444">
        <v>700</v>
      </c>
      <c r="AH379" s="444">
        <v>200</v>
      </c>
      <c r="AI379" s="444">
        <v>100</v>
      </c>
      <c r="AJ379" s="68">
        <f t="shared" si="207"/>
        <v>3500</v>
      </c>
      <c r="AK379" s="68">
        <f t="shared" si="205"/>
        <v>860</v>
      </c>
      <c r="AL379" s="68">
        <f t="shared" si="199"/>
        <v>420</v>
      </c>
      <c r="AM379" s="68"/>
      <c r="AN379" s="68"/>
      <c r="AO379" s="68"/>
      <c r="AP379" s="445">
        <f t="shared" si="200"/>
        <v>4</v>
      </c>
      <c r="AQ379" s="445">
        <f t="shared" si="200"/>
        <v>3.3</v>
      </c>
      <c r="AR379" s="445">
        <f t="shared" si="200"/>
        <v>3.2</v>
      </c>
      <c r="AS379" s="465">
        <v>500</v>
      </c>
      <c r="AT379" s="465">
        <v>140</v>
      </c>
      <c r="AU379" s="465">
        <v>70</v>
      </c>
      <c r="AV379" s="443">
        <f t="shared" si="201"/>
        <v>2500</v>
      </c>
      <c r="AW379" s="443">
        <f t="shared" si="201"/>
        <v>600</v>
      </c>
      <c r="AX379" s="443">
        <f t="shared" si="208"/>
        <v>295</v>
      </c>
      <c r="AY379" s="446">
        <f t="shared" si="202"/>
        <v>4</v>
      </c>
      <c r="AZ379" s="446">
        <f t="shared" si="202"/>
        <v>3.2857142857142856</v>
      </c>
      <c r="BA379" s="446">
        <f t="shared" si="202"/>
        <v>3.2142857142857144</v>
      </c>
      <c r="BB379" s="447" t="s">
        <v>1246</v>
      </c>
      <c r="BC379" s="447"/>
      <c r="BD379" s="448">
        <v>0</v>
      </c>
      <c r="BE379" s="449">
        <f t="shared" si="203"/>
        <v>9</v>
      </c>
      <c r="BF379" s="447">
        <f t="shared" si="204"/>
        <v>9</v>
      </c>
      <c r="BG379" s="447"/>
      <c r="BJ379" s="104">
        <f t="shared" si="192"/>
        <v>3</v>
      </c>
      <c r="BK379" s="104" t="str">
        <f t="shared" si="193"/>
        <v>VT1-Phố Tô Vĩnh Diện(Tiếp giáp ranh giới số nhà 001 đến Tiếp giáp đường Điện Biên Phủ (Ranh giới số nhà 551))</v>
      </c>
    </row>
    <row r="380" spans="1:63" s="106" customFormat="1" ht="47.25">
      <c r="A380" s="275">
        <v>14</v>
      </c>
      <c r="B380" s="20"/>
      <c r="C380" s="20"/>
      <c r="D380" s="20"/>
      <c r="E380" s="277" t="s">
        <v>1272</v>
      </c>
      <c r="F380" s="277" t="s">
        <v>1261</v>
      </c>
      <c r="G380" s="277" t="s">
        <v>1273</v>
      </c>
      <c r="H380" s="277" t="str">
        <f t="shared" si="194"/>
        <v>Ngõ 413 Điện Biên Phủ (từ Ranh giới số nhà 002 đến Hết ranh giới số nhà 045)</v>
      </c>
      <c r="I380" s="20">
        <v>660</v>
      </c>
      <c r="J380" s="20">
        <v>280</v>
      </c>
      <c r="K380" s="20">
        <v>140</v>
      </c>
      <c r="L380" s="20"/>
      <c r="M380" s="20"/>
      <c r="N380" s="20"/>
      <c r="O380" s="62">
        <f t="shared" si="195"/>
        <v>3000</v>
      </c>
      <c r="P380" s="62">
        <f>ROUND(J380*AE380,-1)</f>
        <v>1230</v>
      </c>
      <c r="Q380" s="62">
        <f t="shared" si="196"/>
        <v>590</v>
      </c>
      <c r="R380" s="62"/>
      <c r="S380" s="62"/>
      <c r="T380" s="62"/>
      <c r="U380" s="442">
        <f t="shared" si="197"/>
        <v>3.5454545454545454</v>
      </c>
      <c r="V380" s="442">
        <f t="shared" si="197"/>
        <v>3.3928571428571428</v>
      </c>
      <c r="W380" s="442">
        <f t="shared" si="197"/>
        <v>3.2142857142857144</v>
      </c>
      <c r="X380" s="442">
        <v>1.1499999999999999</v>
      </c>
      <c r="Y380" s="442">
        <v>1.1000000000000001</v>
      </c>
      <c r="Z380" s="442">
        <v>1.05</v>
      </c>
      <c r="AA380" s="442"/>
      <c r="AB380" s="442"/>
      <c r="AC380" s="442"/>
      <c r="AD380" s="442">
        <f t="shared" si="198"/>
        <v>4.5999999999999996</v>
      </c>
      <c r="AE380" s="442">
        <f t="shared" si="191"/>
        <v>4.4000000000000004</v>
      </c>
      <c r="AF380" s="442">
        <f t="shared" si="191"/>
        <v>4.2</v>
      </c>
      <c r="AG380" s="444">
        <v>460</v>
      </c>
      <c r="AH380" s="444">
        <v>200</v>
      </c>
      <c r="AI380" s="444">
        <v>100</v>
      </c>
      <c r="AJ380" s="68">
        <f t="shared" si="207"/>
        <v>2090</v>
      </c>
      <c r="AK380" s="68">
        <f t="shared" si="205"/>
        <v>880</v>
      </c>
      <c r="AL380" s="68">
        <f t="shared" si="199"/>
        <v>420</v>
      </c>
      <c r="AM380" s="68"/>
      <c r="AN380" s="68"/>
      <c r="AO380" s="68"/>
      <c r="AP380" s="445">
        <f t="shared" si="200"/>
        <v>3.5434782608695654</v>
      </c>
      <c r="AQ380" s="445">
        <f t="shared" si="200"/>
        <v>3.4</v>
      </c>
      <c r="AR380" s="445">
        <f t="shared" si="200"/>
        <v>3.2</v>
      </c>
      <c r="AS380" s="465">
        <v>330</v>
      </c>
      <c r="AT380" s="465">
        <v>140</v>
      </c>
      <c r="AU380" s="465">
        <v>70</v>
      </c>
      <c r="AV380" s="443">
        <f t="shared" si="201"/>
        <v>1500</v>
      </c>
      <c r="AW380" s="443">
        <f t="shared" si="201"/>
        <v>620</v>
      </c>
      <c r="AX380" s="443">
        <f t="shared" si="208"/>
        <v>295</v>
      </c>
      <c r="AY380" s="446">
        <f t="shared" si="202"/>
        <v>3.5454545454545454</v>
      </c>
      <c r="AZ380" s="446">
        <f t="shared" si="202"/>
        <v>3.4285714285714284</v>
      </c>
      <c r="BA380" s="446">
        <f t="shared" si="202"/>
        <v>3.2142857142857144</v>
      </c>
      <c r="BB380" s="447" t="s">
        <v>1246</v>
      </c>
      <c r="BC380" s="447"/>
      <c r="BD380" s="448">
        <v>0</v>
      </c>
      <c r="BE380" s="449">
        <f t="shared" si="203"/>
        <v>9</v>
      </c>
      <c r="BF380" s="447">
        <f t="shared" si="204"/>
        <v>9</v>
      </c>
      <c r="BG380" s="447"/>
      <c r="BJ380" s="104">
        <f t="shared" si="192"/>
        <v>3</v>
      </c>
      <c r="BK380" s="104" t="str">
        <f t="shared" si="193"/>
        <v>VT1-Ngõ 413 Điện Biên Phủ(Ranh giới số nhà 002 đến Hết ranh giới số nhà 045)</v>
      </c>
    </row>
    <row r="381" spans="1:63" s="104" customFormat="1" ht="47.25">
      <c r="A381" s="275">
        <v>15</v>
      </c>
      <c r="B381" s="20"/>
      <c r="C381" s="20"/>
      <c r="D381" s="20"/>
      <c r="E381" s="277" t="s">
        <v>544</v>
      </c>
      <c r="F381" s="277" t="s">
        <v>1274</v>
      </c>
      <c r="G381" s="277" t="s">
        <v>1275</v>
      </c>
      <c r="H381" s="277" t="str">
        <f t="shared" si="194"/>
        <v>Đường Bế Văn Đàn (từ Tiếp giáp ranh giới số nhà 002 đến Hết ranh giới số nhà 016)</v>
      </c>
      <c r="I381" s="20">
        <v>660</v>
      </c>
      <c r="J381" s="20">
        <v>280</v>
      </c>
      <c r="K381" s="20">
        <v>140</v>
      </c>
      <c r="L381" s="20"/>
      <c r="M381" s="20"/>
      <c r="N381" s="20"/>
      <c r="O381" s="62">
        <f t="shared" si="195"/>
        <v>3000</v>
      </c>
      <c r="P381" s="62">
        <f>ROUND(J381*AE381,-1)</f>
        <v>1230</v>
      </c>
      <c r="Q381" s="62">
        <f t="shared" si="196"/>
        <v>590</v>
      </c>
      <c r="R381" s="62"/>
      <c r="S381" s="62"/>
      <c r="T381" s="62"/>
      <c r="U381" s="442">
        <f t="shared" si="197"/>
        <v>3.5454545454545454</v>
      </c>
      <c r="V381" s="442">
        <f t="shared" si="197"/>
        <v>3.3928571428571428</v>
      </c>
      <c r="W381" s="442">
        <f t="shared" si="197"/>
        <v>3.2142857142857144</v>
      </c>
      <c r="X381" s="442">
        <v>1.1499999999999999</v>
      </c>
      <c r="Y381" s="442">
        <v>1.1000000000000001</v>
      </c>
      <c r="Z381" s="442">
        <v>1.05</v>
      </c>
      <c r="AA381" s="442"/>
      <c r="AB381" s="442"/>
      <c r="AC381" s="442"/>
      <c r="AD381" s="442">
        <f t="shared" si="198"/>
        <v>4.5999999999999996</v>
      </c>
      <c r="AE381" s="442">
        <f t="shared" si="191"/>
        <v>4.4000000000000004</v>
      </c>
      <c r="AF381" s="442">
        <f t="shared" si="191"/>
        <v>4.2</v>
      </c>
      <c r="AG381" s="444">
        <v>460</v>
      </c>
      <c r="AH381" s="444">
        <v>200</v>
      </c>
      <c r="AI381" s="444">
        <v>100</v>
      </c>
      <c r="AJ381" s="68">
        <f t="shared" si="207"/>
        <v>2090</v>
      </c>
      <c r="AK381" s="68">
        <f t="shared" si="205"/>
        <v>880</v>
      </c>
      <c r="AL381" s="68">
        <f t="shared" si="199"/>
        <v>420</v>
      </c>
      <c r="AM381" s="68"/>
      <c r="AN381" s="68"/>
      <c r="AO381" s="68"/>
      <c r="AP381" s="445">
        <f t="shared" si="200"/>
        <v>3.5434782608695654</v>
      </c>
      <c r="AQ381" s="445">
        <f t="shared" si="200"/>
        <v>3.4</v>
      </c>
      <c r="AR381" s="445">
        <f t="shared" si="200"/>
        <v>3.2</v>
      </c>
      <c r="AS381" s="465">
        <v>330</v>
      </c>
      <c r="AT381" s="465">
        <v>140</v>
      </c>
      <c r="AU381" s="465">
        <v>70</v>
      </c>
      <c r="AV381" s="443">
        <f t="shared" si="201"/>
        <v>1500</v>
      </c>
      <c r="AW381" s="443">
        <f t="shared" si="201"/>
        <v>620</v>
      </c>
      <c r="AX381" s="443">
        <f t="shared" si="208"/>
        <v>295</v>
      </c>
      <c r="AY381" s="446">
        <f t="shared" si="202"/>
        <v>3.5454545454545454</v>
      </c>
      <c r="AZ381" s="446">
        <f t="shared" si="202"/>
        <v>3.4285714285714284</v>
      </c>
      <c r="BA381" s="446">
        <f t="shared" si="202"/>
        <v>3.2142857142857144</v>
      </c>
      <c r="BB381" s="447" t="s">
        <v>1246</v>
      </c>
      <c r="BC381" s="447"/>
      <c r="BD381" s="448">
        <v>0</v>
      </c>
      <c r="BE381" s="449">
        <f t="shared" si="203"/>
        <v>9</v>
      </c>
      <c r="BF381" s="447">
        <f t="shared" si="204"/>
        <v>9</v>
      </c>
      <c r="BG381" s="447"/>
      <c r="BJ381" s="104">
        <f t="shared" si="192"/>
        <v>3</v>
      </c>
      <c r="BK381" s="104" t="str">
        <f t="shared" si="193"/>
        <v>VT1-Đường Bế Văn Đàn(Tiếp giáp ranh giới số nhà 002 đến Hết ranh giới số nhà 016)</v>
      </c>
    </row>
    <row r="382" spans="1:63" s="104" customFormat="1" ht="78.75">
      <c r="A382" s="275">
        <v>16</v>
      </c>
      <c r="B382" s="20"/>
      <c r="C382" s="20"/>
      <c r="D382" s="20"/>
      <c r="E382" s="277" t="s">
        <v>1276</v>
      </c>
      <c r="F382" s="277" t="s">
        <v>1277</v>
      </c>
      <c r="G382" s="277" t="s">
        <v>495</v>
      </c>
      <c r="H382" s="277" t="str">
        <f t="shared" si="194"/>
        <v>Ngõ 695 Điện Biên Phủ (từ Ranh giới đất nhà ông Phan Văn Sơn (Số nhà 002) đến Tiếp giáp đường Nguyễn Chí Thanh)</v>
      </c>
      <c r="I382" s="20">
        <v>430</v>
      </c>
      <c r="J382" s="20">
        <v>220</v>
      </c>
      <c r="K382" s="20">
        <v>140</v>
      </c>
      <c r="L382" s="20"/>
      <c r="M382" s="20"/>
      <c r="N382" s="20"/>
      <c r="O382" s="62">
        <f t="shared" si="195"/>
        <v>2000</v>
      </c>
      <c r="P382" s="62">
        <f>ROUND(J382*AE382,-1)</f>
        <v>970</v>
      </c>
      <c r="Q382" s="62">
        <f t="shared" si="196"/>
        <v>590</v>
      </c>
      <c r="R382" s="62"/>
      <c r="S382" s="62"/>
      <c r="T382" s="62"/>
      <c r="U382" s="442">
        <f t="shared" si="197"/>
        <v>3.6511627906976742</v>
      </c>
      <c r="V382" s="442">
        <f t="shared" si="197"/>
        <v>3.4090909090909092</v>
      </c>
      <c r="W382" s="442">
        <f t="shared" si="197"/>
        <v>3.2142857142857144</v>
      </c>
      <c r="X382" s="442">
        <v>1.1499999999999999</v>
      </c>
      <c r="Y382" s="442">
        <v>1.1000000000000001</v>
      </c>
      <c r="Z382" s="442">
        <v>1.05</v>
      </c>
      <c r="AA382" s="442"/>
      <c r="AB382" s="442"/>
      <c r="AC382" s="442"/>
      <c r="AD382" s="442">
        <f t="shared" si="198"/>
        <v>4.5999999999999996</v>
      </c>
      <c r="AE382" s="442">
        <f t="shared" si="191"/>
        <v>4.4000000000000004</v>
      </c>
      <c r="AF382" s="442">
        <f t="shared" si="191"/>
        <v>4.2</v>
      </c>
      <c r="AG382" s="443">
        <v>300</v>
      </c>
      <c r="AH382" s="443">
        <v>150</v>
      </c>
      <c r="AI382" s="443">
        <v>100</v>
      </c>
      <c r="AJ382" s="68">
        <f t="shared" si="207"/>
        <v>1400</v>
      </c>
      <c r="AK382" s="68">
        <f t="shared" si="205"/>
        <v>660</v>
      </c>
      <c r="AL382" s="68">
        <f t="shared" si="199"/>
        <v>420</v>
      </c>
      <c r="AM382" s="68"/>
      <c r="AN382" s="68"/>
      <c r="AO382" s="68"/>
      <c r="AP382" s="445">
        <f t="shared" si="200"/>
        <v>3.6666666666666665</v>
      </c>
      <c r="AQ382" s="445">
        <f t="shared" si="200"/>
        <v>3.4</v>
      </c>
      <c r="AR382" s="445">
        <f t="shared" si="200"/>
        <v>3.2</v>
      </c>
      <c r="AS382" s="465">
        <v>220</v>
      </c>
      <c r="AT382" s="465">
        <v>110</v>
      </c>
      <c r="AU382" s="465">
        <v>70</v>
      </c>
      <c r="AV382" s="443">
        <f t="shared" si="201"/>
        <v>1020</v>
      </c>
      <c r="AW382" s="443">
        <f t="shared" si="201"/>
        <v>490</v>
      </c>
      <c r="AX382" s="443">
        <f t="shared" si="208"/>
        <v>295</v>
      </c>
      <c r="AY382" s="446">
        <f t="shared" si="202"/>
        <v>3.6363636363636362</v>
      </c>
      <c r="AZ382" s="446">
        <f t="shared" si="202"/>
        <v>3.4545454545454546</v>
      </c>
      <c r="BA382" s="446">
        <f t="shared" si="202"/>
        <v>3.2142857142857144</v>
      </c>
      <c r="BB382" s="447" t="s">
        <v>1246</v>
      </c>
      <c r="BC382" s="447"/>
      <c r="BD382" s="448">
        <v>0</v>
      </c>
      <c r="BE382" s="449">
        <f t="shared" si="203"/>
        <v>9</v>
      </c>
      <c r="BF382" s="447">
        <f t="shared" si="204"/>
        <v>9</v>
      </c>
      <c r="BG382" s="447"/>
      <c r="BJ382" s="104">
        <f t="shared" si="192"/>
        <v>3</v>
      </c>
      <c r="BK382" s="104" t="str">
        <f t="shared" si="193"/>
        <v>VT1-Ngõ 695 Điện Biên Phủ(Ranh giới đất nhà ông Phan Văn Sơn (Số nhà 002) đến Tiếp giáp đường Nguyễn Chí Thanh)</v>
      </c>
    </row>
    <row r="383" spans="1:63" s="104" customFormat="1" ht="78.75">
      <c r="A383" s="275">
        <v>17</v>
      </c>
      <c r="B383" s="20"/>
      <c r="C383" s="20"/>
      <c r="D383" s="20"/>
      <c r="E383" s="277" t="s">
        <v>1278</v>
      </c>
      <c r="F383" s="277" t="s">
        <v>1279</v>
      </c>
      <c r="G383" s="277" t="s">
        <v>1280</v>
      </c>
      <c r="H383" s="277" t="str">
        <f t="shared" si="194"/>
        <v>Ngõ Đi Sen Đông (từ Tiếp giáp ngã 3 (Ngõ 15 đường Điện Biên Phủ) (Số nhà 001) đến Hết ranh giới đất Hồ Bản Đông)</v>
      </c>
      <c r="I383" s="20">
        <v>430</v>
      </c>
      <c r="J383" s="20">
        <v>220</v>
      </c>
      <c r="K383" s="20">
        <v>140</v>
      </c>
      <c r="L383" s="20"/>
      <c r="M383" s="20"/>
      <c r="N383" s="20"/>
      <c r="O383" s="62">
        <f t="shared" si="195"/>
        <v>2000</v>
      </c>
      <c r="P383" s="62">
        <f>ROUND(J383*AE383,-1)</f>
        <v>970</v>
      </c>
      <c r="Q383" s="62">
        <f t="shared" si="196"/>
        <v>590</v>
      </c>
      <c r="R383" s="62"/>
      <c r="S383" s="62"/>
      <c r="T383" s="62"/>
      <c r="U383" s="442">
        <f t="shared" si="197"/>
        <v>3.6511627906976742</v>
      </c>
      <c r="V383" s="442">
        <f t="shared" si="197"/>
        <v>3.4090909090909092</v>
      </c>
      <c r="W383" s="442">
        <f t="shared" si="197"/>
        <v>3.2142857142857144</v>
      </c>
      <c r="X383" s="442">
        <v>1.1499999999999999</v>
      </c>
      <c r="Y383" s="442">
        <v>1.1000000000000001</v>
      </c>
      <c r="Z383" s="442">
        <v>1.05</v>
      </c>
      <c r="AA383" s="442"/>
      <c r="AB383" s="442"/>
      <c r="AC383" s="442"/>
      <c r="AD383" s="442">
        <f t="shared" si="198"/>
        <v>4.5999999999999996</v>
      </c>
      <c r="AE383" s="442">
        <f t="shared" si="191"/>
        <v>4.4000000000000004</v>
      </c>
      <c r="AF383" s="442">
        <f t="shared" si="191"/>
        <v>4.2</v>
      </c>
      <c r="AG383" s="443">
        <v>300</v>
      </c>
      <c r="AH383" s="443">
        <v>150</v>
      </c>
      <c r="AI383" s="443">
        <v>100</v>
      </c>
      <c r="AJ383" s="68">
        <f t="shared" si="207"/>
        <v>1400</v>
      </c>
      <c r="AK383" s="68">
        <f t="shared" si="205"/>
        <v>660</v>
      </c>
      <c r="AL383" s="68">
        <f t="shared" si="199"/>
        <v>420</v>
      </c>
      <c r="AM383" s="68"/>
      <c r="AN383" s="68"/>
      <c r="AO383" s="68"/>
      <c r="AP383" s="445">
        <f t="shared" si="200"/>
        <v>3.6666666666666665</v>
      </c>
      <c r="AQ383" s="445">
        <f t="shared" si="200"/>
        <v>3.4</v>
      </c>
      <c r="AR383" s="445">
        <f t="shared" si="200"/>
        <v>3.2</v>
      </c>
      <c r="AS383" s="465">
        <v>220</v>
      </c>
      <c r="AT383" s="465">
        <v>110</v>
      </c>
      <c r="AU383" s="465">
        <v>70</v>
      </c>
      <c r="AV383" s="443">
        <f t="shared" si="201"/>
        <v>1020</v>
      </c>
      <c r="AW383" s="443">
        <f t="shared" si="201"/>
        <v>490</v>
      </c>
      <c r="AX383" s="443">
        <f t="shared" si="208"/>
        <v>295</v>
      </c>
      <c r="AY383" s="446">
        <f t="shared" si="202"/>
        <v>3.6363636363636362</v>
      </c>
      <c r="AZ383" s="446">
        <f t="shared" si="202"/>
        <v>3.4545454545454546</v>
      </c>
      <c r="BA383" s="446">
        <f t="shared" si="202"/>
        <v>3.2142857142857144</v>
      </c>
      <c r="BB383" s="447" t="s">
        <v>1246</v>
      </c>
      <c r="BC383" s="447"/>
      <c r="BD383" s="448">
        <v>0</v>
      </c>
      <c r="BE383" s="449">
        <f t="shared" si="203"/>
        <v>9</v>
      </c>
      <c r="BF383" s="447">
        <f t="shared" si="204"/>
        <v>9</v>
      </c>
      <c r="BG383" s="447"/>
      <c r="BJ383" s="104">
        <f t="shared" si="192"/>
        <v>3</v>
      </c>
      <c r="BK383" s="104" t="str">
        <f t="shared" si="193"/>
        <v>VT1-Ngõ Đi Sen Đông(Tiếp giáp ngã 3 (Ngõ 15 đường Điện Biên Phủ) (Số nhà 001) đến Hết ranh giới đất Hồ Bản Đông)</v>
      </c>
    </row>
    <row r="384" spans="1:63" s="104" customFormat="1" ht="78.75">
      <c r="A384" s="275">
        <v>18</v>
      </c>
      <c r="B384" s="20"/>
      <c r="C384" s="20"/>
      <c r="D384" s="20"/>
      <c r="E384" s="277" t="s">
        <v>811</v>
      </c>
      <c r="F384" s="277" t="s">
        <v>1281</v>
      </c>
      <c r="G384" s="277" t="s">
        <v>1282</v>
      </c>
      <c r="H384" s="277" t="str">
        <f t="shared" si="194"/>
        <v>Đường Nguyễn Chí Thanh (từ Tiếp giáp Ngã 3 (Số nhà 001) đến Hết ranh giới đất Nhà khách huyện ủy (Số nhà 017))</v>
      </c>
      <c r="I384" s="441">
        <v>1800</v>
      </c>
      <c r="J384" s="20">
        <v>800</v>
      </c>
      <c r="K384" s="20">
        <v>390</v>
      </c>
      <c r="L384" s="20"/>
      <c r="M384" s="20"/>
      <c r="N384" s="20"/>
      <c r="O384" s="62">
        <f t="shared" ref="O384:P401" si="209">ROUND(I384*AD384,-2)</f>
        <v>9000</v>
      </c>
      <c r="P384" s="62">
        <f t="shared" si="209"/>
        <v>3500</v>
      </c>
      <c r="Q384" s="62">
        <f t="shared" si="196"/>
        <v>1640</v>
      </c>
      <c r="R384" s="62"/>
      <c r="S384" s="62"/>
      <c r="T384" s="62"/>
      <c r="U384" s="442">
        <f t="shared" si="197"/>
        <v>4</v>
      </c>
      <c r="V384" s="442">
        <f t="shared" si="197"/>
        <v>3.375</v>
      </c>
      <c r="W384" s="442">
        <f t="shared" si="197"/>
        <v>3.2051282051282053</v>
      </c>
      <c r="X384" s="442">
        <v>1.25</v>
      </c>
      <c r="Y384" s="442">
        <v>1.1000000000000001</v>
      </c>
      <c r="Z384" s="442">
        <v>1.05</v>
      </c>
      <c r="AA384" s="442"/>
      <c r="AB384" s="442"/>
      <c r="AC384" s="442"/>
      <c r="AD384" s="442">
        <f t="shared" si="198"/>
        <v>5</v>
      </c>
      <c r="AE384" s="442">
        <f t="shared" si="191"/>
        <v>4.4000000000000004</v>
      </c>
      <c r="AF384" s="442">
        <f t="shared" si="191"/>
        <v>4.2</v>
      </c>
      <c r="AG384" s="443">
        <v>1300</v>
      </c>
      <c r="AH384" s="443">
        <v>560</v>
      </c>
      <c r="AI384" s="443">
        <v>270</v>
      </c>
      <c r="AJ384" s="68">
        <f>ROUND(AG384/I384*O384,-2)</f>
        <v>6500</v>
      </c>
      <c r="AK384" s="68">
        <f t="shared" si="205"/>
        <v>2450</v>
      </c>
      <c r="AL384" s="68">
        <f t="shared" si="199"/>
        <v>1140</v>
      </c>
      <c r="AM384" s="68"/>
      <c r="AN384" s="68"/>
      <c r="AO384" s="68"/>
      <c r="AP384" s="445">
        <f t="shared" si="200"/>
        <v>4</v>
      </c>
      <c r="AQ384" s="445">
        <f t="shared" si="200"/>
        <v>3.375</v>
      </c>
      <c r="AR384" s="445">
        <f t="shared" si="200"/>
        <v>3.2222222222222223</v>
      </c>
      <c r="AS384" s="465">
        <v>900</v>
      </c>
      <c r="AT384" s="465">
        <v>400</v>
      </c>
      <c r="AU384" s="465">
        <v>200</v>
      </c>
      <c r="AV384" s="443">
        <f t="shared" ref="AV384:AX415" si="210">ROUND(AS384/I384*O384,-1)</f>
        <v>4500</v>
      </c>
      <c r="AW384" s="443">
        <f t="shared" si="210"/>
        <v>1750</v>
      </c>
      <c r="AX384" s="443">
        <f t="shared" si="210"/>
        <v>840</v>
      </c>
      <c r="AY384" s="446">
        <f t="shared" si="202"/>
        <v>4</v>
      </c>
      <c r="AZ384" s="446">
        <f t="shared" si="202"/>
        <v>3.375</v>
      </c>
      <c r="BA384" s="446">
        <f t="shared" si="202"/>
        <v>3.2</v>
      </c>
      <c r="BB384" s="447" t="s">
        <v>1246</v>
      </c>
      <c r="BC384" s="447"/>
      <c r="BD384" s="448">
        <v>0</v>
      </c>
      <c r="BE384" s="449">
        <f t="shared" si="203"/>
        <v>9</v>
      </c>
      <c r="BF384" s="447">
        <f t="shared" si="204"/>
        <v>9</v>
      </c>
      <c r="BG384" s="447"/>
      <c r="BJ384" s="104">
        <f t="shared" si="192"/>
        <v>3</v>
      </c>
      <c r="BK384" s="104" t="str">
        <f t="shared" si="193"/>
        <v>VT1-Đường Nguyễn Chí Thanh(Tiếp giáp Ngã 3 (Số nhà 001) đến Hết ranh giới đất Nhà khách huyện ủy (Số nhà 017))</v>
      </c>
    </row>
    <row r="385" spans="1:63" s="104" customFormat="1" ht="78.75">
      <c r="A385" s="275">
        <v>19</v>
      </c>
      <c r="B385" s="20"/>
      <c r="C385" s="20"/>
      <c r="D385" s="20"/>
      <c r="E385" s="277" t="s">
        <v>811</v>
      </c>
      <c r="F385" s="277" t="s">
        <v>1283</v>
      </c>
      <c r="G385" s="277" t="s">
        <v>1284</v>
      </c>
      <c r="H385" s="277" t="str">
        <f t="shared" si="194"/>
        <v>Đường Nguyễn Chí Thanh (từ Tiếp giáp ranh giới đất Nhà khách huyện ủy (Số nhà 020) đến Cổng Huyện đội (Số nhà 086))</v>
      </c>
      <c r="I385" s="20">
        <v>880</v>
      </c>
      <c r="J385" s="20">
        <v>400</v>
      </c>
      <c r="K385" s="20">
        <v>200</v>
      </c>
      <c r="L385" s="20"/>
      <c r="M385" s="20"/>
      <c r="N385" s="20"/>
      <c r="O385" s="62">
        <f t="shared" si="209"/>
        <v>4200</v>
      </c>
      <c r="P385" s="62">
        <f t="shared" si="209"/>
        <v>1800</v>
      </c>
      <c r="Q385" s="62">
        <f t="shared" si="196"/>
        <v>840</v>
      </c>
      <c r="R385" s="62"/>
      <c r="S385" s="62"/>
      <c r="T385" s="62"/>
      <c r="U385" s="442">
        <f t="shared" si="197"/>
        <v>3.7727272727272729</v>
      </c>
      <c r="V385" s="442">
        <f t="shared" si="197"/>
        <v>3.5</v>
      </c>
      <c r="W385" s="442">
        <f t="shared" si="197"/>
        <v>3.2</v>
      </c>
      <c r="X385" s="442">
        <v>1.2</v>
      </c>
      <c r="Y385" s="442">
        <v>1.1000000000000001</v>
      </c>
      <c r="Z385" s="442">
        <v>1.05</v>
      </c>
      <c r="AA385" s="442"/>
      <c r="AB385" s="442"/>
      <c r="AC385" s="442"/>
      <c r="AD385" s="442">
        <f t="shared" si="198"/>
        <v>4.8</v>
      </c>
      <c r="AE385" s="442">
        <f t="shared" si="191"/>
        <v>4.4000000000000004</v>
      </c>
      <c r="AF385" s="442">
        <f t="shared" si="191"/>
        <v>4.2</v>
      </c>
      <c r="AG385" s="443">
        <v>620</v>
      </c>
      <c r="AH385" s="443">
        <v>280</v>
      </c>
      <c r="AI385" s="443">
        <v>140</v>
      </c>
      <c r="AJ385" s="68">
        <f t="shared" ref="AJ385:AL433" si="211">ROUND(AG385/I385*O385,-1)</f>
        <v>2960</v>
      </c>
      <c r="AK385" s="68">
        <f t="shared" si="205"/>
        <v>1260</v>
      </c>
      <c r="AL385" s="68">
        <f t="shared" si="199"/>
        <v>590</v>
      </c>
      <c r="AM385" s="68"/>
      <c r="AN385" s="68"/>
      <c r="AO385" s="68"/>
      <c r="AP385" s="445">
        <f t="shared" si="200"/>
        <v>3.774193548387097</v>
      </c>
      <c r="AQ385" s="445">
        <f t="shared" si="200"/>
        <v>3.5</v>
      </c>
      <c r="AR385" s="445">
        <f t="shared" si="200"/>
        <v>3.2142857142857144</v>
      </c>
      <c r="AS385" s="465">
        <v>440</v>
      </c>
      <c r="AT385" s="465">
        <v>200</v>
      </c>
      <c r="AU385" s="465">
        <v>100</v>
      </c>
      <c r="AV385" s="443">
        <f t="shared" si="210"/>
        <v>2100</v>
      </c>
      <c r="AW385" s="443">
        <f t="shared" si="210"/>
        <v>900</v>
      </c>
      <c r="AX385" s="443">
        <f t="shared" si="210"/>
        <v>420</v>
      </c>
      <c r="AY385" s="446">
        <f t="shared" si="202"/>
        <v>3.7727272727272729</v>
      </c>
      <c r="AZ385" s="446">
        <f t="shared" si="202"/>
        <v>3.5</v>
      </c>
      <c r="BA385" s="446">
        <f t="shared" si="202"/>
        <v>3.2</v>
      </c>
      <c r="BB385" s="447" t="s">
        <v>1246</v>
      </c>
      <c r="BC385" s="447"/>
      <c r="BD385" s="448">
        <v>0</v>
      </c>
      <c r="BE385" s="449">
        <f t="shared" si="203"/>
        <v>9</v>
      </c>
      <c r="BF385" s="447">
        <f t="shared" si="204"/>
        <v>9</v>
      </c>
      <c r="BG385" s="447"/>
      <c r="BJ385" s="104">
        <f t="shared" si="192"/>
        <v>3</v>
      </c>
      <c r="BK385" s="104" t="str">
        <f t="shared" si="193"/>
        <v>VT1-Đường Nguyễn Chí Thanh(Tiếp giáp ranh giới đất Nhà khách huyện ủy (Số nhà 020) đến Cổng Huyện đội (Số nhà 086))</v>
      </c>
    </row>
    <row r="386" spans="1:63" s="104" customFormat="1" ht="78.75">
      <c r="A386" s="275">
        <v>20</v>
      </c>
      <c r="B386" s="20"/>
      <c r="C386" s="20"/>
      <c r="D386" s="20"/>
      <c r="E386" s="277" t="s">
        <v>1285</v>
      </c>
      <c r="F386" s="466" t="s">
        <v>1270</v>
      </c>
      <c r="G386" s="466" t="s">
        <v>1286</v>
      </c>
      <c r="H386" s="277" t="str">
        <f t="shared" si="194"/>
        <v>Ngõ 821 Điện Biên Phủ (từ Tiếp giáp ranh giới số nhà 001 đến Hết ranh giới đất Hội trường UBND xã (Số nhà 005))</v>
      </c>
      <c r="I386" s="20">
        <v>880</v>
      </c>
      <c r="J386" s="20">
        <v>400</v>
      </c>
      <c r="K386" s="20">
        <v>200</v>
      </c>
      <c r="L386" s="20"/>
      <c r="M386" s="20"/>
      <c r="N386" s="20"/>
      <c r="O386" s="62">
        <f t="shared" si="209"/>
        <v>4200</v>
      </c>
      <c r="P386" s="62">
        <f t="shared" si="209"/>
        <v>1800</v>
      </c>
      <c r="Q386" s="62">
        <f t="shared" si="196"/>
        <v>840</v>
      </c>
      <c r="R386" s="62"/>
      <c r="S386" s="62"/>
      <c r="T386" s="62"/>
      <c r="U386" s="442">
        <f t="shared" si="197"/>
        <v>3.7727272727272729</v>
      </c>
      <c r="V386" s="442">
        <f t="shared" si="197"/>
        <v>3.5</v>
      </c>
      <c r="W386" s="442">
        <f t="shared" si="197"/>
        <v>3.2</v>
      </c>
      <c r="X386" s="442">
        <v>1.2</v>
      </c>
      <c r="Y386" s="442">
        <v>1.1000000000000001</v>
      </c>
      <c r="Z386" s="442">
        <v>1.05</v>
      </c>
      <c r="AA386" s="442"/>
      <c r="AB386" s="442"/>
      <c r="AC386" s="442"/>
      <c r="AD386" s="442">
        <f t="shared" si="198"/>
        <v>4.8</v>
      </c>
      <c r="AE386" s="442">
        <f t="shared" si="191"/>
        <v>4.4000000000000004</v>
      </c>
      <c r="AF386" s="442">
        <f t="shared" si="191"/>
        <v>4.2</v>
      </c>
      <c r="AG386" s="443">
        <v>620</v>
      </c>
      <c r="AH386" s="443">
        <v>280</v>
      </c>
      <c r="AI386" s="443">
        <v>140</v>
      </c>
      <c r="AJ386" s="68">
        <f t="shared" si="211"/>
        <v>2960</v>
      </c>
      <c r="AK386" s="68">
        <f t="shared" si="205"/>
        <v>1260</v>
      </c>
      <c r="AL386" s="68">
        <f t="shared" si="199"/>
        <v>590</v>
      </c>
      <c r="AM386" s="68"/>
      <c r="AN386" s="68"/>
      <c r="AO386" s="68"/>
      <c r="AP386" s="445">
        <f t="shared" si="200"/>
        <v>3.774193548387097</v>
      </c>
      <c r="AQ386" s="445">
        <f t="shared" si="200"/>
        <v>3.5</v>
      </c>
      <c r="AR386" s="445">
        <f t="shared" si="200"/>
        <v>3.2142857142857144</v>
      </c>
      <c r="AS386" s="465">
        <v>440</v>
      </c>
      <c r="AT386" s="465">
        <v>200</v>
      </c>
      <c r="AU386" s="465">
        <v>100</v>
      </c>
      <c r="AV386" s="443">
        <f t="shared" si="210"/>
        <v>2100</v>
      </c>
      <c r="AW386" s="443">
        <f t="shared" si="210"/>
        <v>900</v>
      </c>
      <c r="AX386" s="443">
        <f t="shared" si="210"/>
        <v>420</v>
      </c>
      <c r="AY386" s="446">
        <f t="shared" si="202"/>
        <v>3.7727272727272729</v>
      </c>
      <c r="AZ386" s="446">
        <f t="shared" si="202"/>
        <v>3.5</v>
      </c>
      <c r="BA386" s="446">
        <f t="shared" si="202"/>
        <v>3.2</v>
      </c>
      <c r="BB386" s="447" t="s">
        <v>1246</v>
      </c>
      <c r="BC386" s="447"/>
      <c r="BD386" s="448">
        <v>0</v>
      </c>
      <c r="BE386" s="449">
        <f t="shared" si="203"/>
        <v>9</v>
      </c>
      <c r="BF386" s="447">
        <f t="shared" si="204"/>
        <v>9</v>
      </c>
      <c r="BG386" s="447"/>
      <c r="BJ386" s="104">
        <f t="shared" si="192"/>
        <v>3</v>
      </c>
      <c r="BK386" s="104" t="str">
        <f t="shared" si="193"/>
        <v>VT1-Ngõ 821 Điện Biên Phủ(Tiếp giáp ranh giới số nhà 001 đến Hết ranh giới đất Hội trường UBND xã (Số nhà 005))</v>
      </c>
    </row>
    <row r="387" spans="1:63" s="104" customFormat="1" ht="63">
      <c r="A387" s="275">
        <v>21</v>
      </c>
      <c r="B387" s="20"/>
      <c r="C387" s="20"/>
      <c r="D387" s="20"/>
      <c r="E387" s="277" t="s">
        <v>976</v>
      </c>
      <c r="F387" s="277" t="s">
        <v>1287</v>
      </c>
      <c r="G387" s="277" t="s">
        <v>1288</v>
      </c>
      <c r="H387" s="277" t="str">
        <f t="shared" si="194"/>
        <v>Đường Tôn Thất Tùng (từ Ngã tư Ngân hàng Công thương (Số nhà 001) đến Ngã tư (Gần số nhà 046))</v>
      </c>
      <c r="I387" s="441">
        <v>1100</v>
      </c>
      <c r="J387" s="20">
        <v>470</v>
      </c>
      <c r="K387" s="20">
        <v>260</v>
      </c>
      <c r="L387" s="20"/>
      <c r="M387" s="20"/>
      <c r="N387" s="20"/>
      <c r="O387" s="62">
        <f t="shared" si="209"/>
        <v>5500</v>
      </c>
      <c r="P387" s="62">
        <f t="shared" si="209"/>
        <v>2100</v>
      </c>
      <c r="Q387" s="62">
        <f t="shared" si="196"/>
        <v>1090</v>
      </c>
      <c r="R387" s="62"/>
      <c r="S387" s="62"/>
      <c r="T387" s="62"/>
      <c r="U387" s="442">
        <f t="shared" si="197"/>
        <v>4</v>
      </c>
      <c r="V387" s="442">
        <f t="shared" si="197"/>
        <v>3.4680851063829787</v>
      </c>
      <c r="W387" s="442">
        <f t="shared" si="197"/>
        <v>3.1923076923076925</v>
      </c>
      <c r="X387" s="442">
        <v>1.25</v>
      </c>
      <c r="Y387" s="442">
        <v>1.1000000000000001</v>
      </c>
      <c r="Z387" s="442">
        <v>1.05</v>
      </c>
      <c r="AA387" s="442"/>
      <c r="AB387" s="442"/>
      <c r="AC387" s="442"/>
      <c r="AD387" s="442">
        <f t="shared" si="198"/>
        <v>5</v>
      </c>
      <c r="AE387" s="442">
        <f t="shared" si="191"/>
        <v>4.4000000000000004</v>
      </c>
      <c r="AF387" s="442">
        <f t="shared" si="191"/>
        <v>4.2</v>
      </c>
      <c r="AG387" s="443">
        <v>770</v>
      </c>
      <c r="AH387" s="443">
        <v>330</v>
      </c>
      <c r="AI387" s="443">
        <v>180</v>
      </c>
      <c r="AJ387" s="68">
        <f t="shared" si="211"/>
        <v>3850</v>
      </c>
      <c r="AK387" s="68">
        <f t="shared" si="205"/>
        <v>1470</v>
      </c>
      <c r="AL387" s="68">
        <f t="shared" si="199"/>
        <v>750</v>
      </c>
      <c r="AM387" s="68"/>
      <c r="AN387" s="68"/>
      <c r="AO387" s="68"/>
      <c r="AP387" s="445">
        <f t="shared" si="200"/>
        <v>4</v>
      </c>
      <c r="AQ387" s="445">
        <f t="shared" si="200"/>
        <v>3.4545454545454546</v>
      </c>
      <c r="AR387" s="445">
        <f t="shared" si="200"/>
        <v>3.1666666666666665</v>
      </c>
      <c r="AS387" s="465">
        <v>550</v>
      </c>
      <c r="AT387" s="465">
        <v>240</v>
      </c>
      <c r="AU387" s="465">
        <v>130</v>
      </c>
      <c r="AV387" s="443">
        <f t="shared" si="210"/>
        <v>2750</v>
      </c>
      <c r="AW387" s="443">
        <f t="shared" si="210"/>
        <v>1070</v>
      </c>
      <c r="AX387" s="443">
        <f t="shared" si="210"/>
        <v>550</v>
      </c>
      <c r="AY387" s="446">
        <f t="shared" si="202"/>
        <v>4</v>
      </c>
      <c r="AZ387" s="446">
        <f t="shared" si="202"/>
        <v>3.4583333333333335</v>
      </c>
      <c r="BA387" s="446">
        <f t="shared" si="202"/>
        <v>3.2307692307692308</v>
      </c>
      <c r="BB387" s="447" t="s">
        <v>1246</v>
      </c>
      <c r="BC387" s="447"/>
      <c r="BD387" s="448">
        <v>0</v>
      </c>
      <c r="BE387" s="449">
        <f t="shared" si="203"/>
        <v>9</v>
      </c>
      <c r="BF387" s="447">
        <f t="shared" si="204"/>
        <v>9</v>
      </c>
      <c r="BG387" s="447"/>
      <c r="BJ387" s="104">
        <f t="shared" si="192"/>
        <v>3</v>
      </c>
      <c r="BK387" s="104" t="str">
        <f t="shared" ref="BK387:BK400" si="212">"VT1-"&amp;E387&amp;"(Từ "&amp;F387&amp;" đến "&amp;G387&amp;")"</f>
        <v>VT1-Đường Tôn Thất Tùng(Từ Ngã tư Ngân hàng Công thương (Số nhà 001) đến Ngã tư (Gần số nhà 046))</v>
      </c>
    </row>
    <row r="388" spans="1:63" s="104" customFormat="1" ht="47.25">
      <c r="A388" s="275">
        <v>22</v>
      </c>
      <c r="B388" s="20"/>
      <c r="C388" s="20"/>
      <c r="D388" s="20"/>
      <c r="E388" s="277" t="s">
        <v>1289</v>
      </c>
      <c r="F388" s="277" t="s">
        <v>1290</v>
      </c>
      <c r="G388" s="277" t="s">
        <v>1291</v>
      </c>
      <c r="H388" s="277" t="str">
        <f t="shared" si="194"/>
        <v>Phố Hoàng Liên (từ Ngã 3 (Số nhà 001) đến Hết ranh giới số nhà 089)</v>
      </c>
      <c r="I388" s="20">
        <v>880</v>
      </c>
      <c r="J388" s="20">
        <v>400</v>
      </c>
      <c r="K388" s="20">
        <v>200</v>
      </c>
      <c r="L388" s="20"/>
      <c r="M388" s="20"/>
      <c r="N388" s="20"/>
      <c r="O388" s="62">
        <f t="shared" si="209"/>
        <v>4200</v>
      </c>
      <c r="P388" s="62">
        <f t="shared" si="209"/>
        <v>1800</v>
      </c>
      <c r="Q388" s="62">
        <f t="shared" si="196"/>
        <v>840</v>
      </c>
      <c r="R388" s="62"/>
      <c r="S388" s="62"/>
      <c r="T388" s="62"/>
      <c r="U388" s="442">
        <f t="shared" si="197"/>
        <v>3.7727272727272729</v>
      </c>
      <c r="V388" s="442">
        <f t="shared" si="197"/>
        <v>3.5</v>
      </c>
      <c r="W388" s="442">
        <f t="shared" si="197"/>
        <v>3.2</v>
      </c>
      <c r="X388" s="442">
        <v>1.2</v>
      </c>
      <c r="Y388" s="442">
        <v>1.1000000000000001</v>
      </c>
      <c r="Z388" s="442">
        <v>1.05</v>
      </c>
      <c r="AA388" s="442"/>
      <c r="AB388" s="442"/>
      <c r="AC388" s="442"/>
      <c r="AD388" s="442">
        <f t="shared" si="198"/>
        <v>4.8</v>
      </c>
      <c r="AE388" s="442">
        <f t="shared" si="191"/>
        <v>4.4000000000000004</v>
      </c>
      <c r="AF388" s="442">
        <f t="shared" si="191"/>
        <v>4.2</v>
      </c>
      <c r="AG388" s="443">
        <v>620</v>
      </c>
      <c r="AH388" s="443">
        <v>280</v>
      </c>
      <c r="AI388" s="443">
        <v>140</v>
      </c>
      <c r="AJ388" s="68">
        <f t="shared" si="211"/>
        <v>2960</v>
      </c>
      <c r="AK388" s="68">
        <f t="shared" si="205"/>
        <v>1260</v>
      </c>
      <c r="AL388" s="68">
        <f t="shared" si="199"/>
        <v>590</v>
      </c>
      <c r="AM388" s="68"/>
      <c r="AN388" s="68"/>
      <c r="AO388" s="68"/>
      <c r="AP388" s="445">
        <f t="shared" si="200"/>
        <v>3.774193548387097</v>
      </c>
      <c r="AQ388" s="445">
        <f t="shared" si="200"/>
        <v>3.5</v>
      </c>
      <c r="AR388" s="445">
        <f t="shared" si="200"/>
        <v>3.2142857142857144</v>
      </c>
      <c r="AS388" s="465">
        <v>440</v>
      </c>
      <c r="AT388" s="465">
        <v>200</v>
      </c>
      <c r="AU388" s="465">
        <v>100</v>
      </c>
      <c r="AV388" s="443">
        <f t="shared" si="210"/>
        <v>2100</v>
      </c>
      <c r="AW388" s="443">
        <f t="shared" si="210"/>
        <v>900</v>
      </c>
      <c r="AX388" s="443">
        <f t="shared" si="210"/>
        <v>420</v>
      </c>
      <c r="AY388" s="446">
        <f t="shared" si="202"/>
        <v>3.7727272727272729</v>
      </c>
      <c r="AZ388" s="446">
        <f t="shared" si="202"/>
        <v>3.5</v>
      </c>
      <c r="BA388" s="446">
        <f t="shared" si="202"/>
        <v>3.2</v>
      </c>
      <c r="BB388" s="447" t="s">
        <v>1246</v>
      </c>
      <c r="BC388" s="447"/>
      <c r="BD388" s="448">
        <v>0</v>
      </c>
      <c r="BE388" s="449">
        <f t="shared" si="203"/>
        <v>9</v>
      </c>
      <c r="BF388" s="447">
        <f t="shared" si="204"/>
        <v>9</v>
      </c>
      <c r="BG388" s="447"/>
      <c r="BJ388" s="104">
        <f t="shared" si="192"/>
        <v>3</v>
      </c>
      <c r="BK388" s="104" t="str">
        <f t="shared" si="212"/>
        <v>VT1-Phố Hoàng Liên(Từ Ngã 3 (Số nhà 001) đến Hết ranh giới số nhà 089)</v>
      </c>
    </row>
    <row r="389" spans="1:63" s="104" customFormat="1" ht="63">
      <c r="A389" s="275">
        <v>23</v>
      </c>
      <c r="B389" s="20"/>
      <c r="C389" s="20"/>
      <c r="D389" s="20"/>
      <c r="E389" s="277" t="s">
        <v>600</v>
      </c>
      <c r="F389" s="277" t="s">
        <v>1292</v>
      </c>
      <c r="G389" s="277" t="s">
        <v>1293</v>
      </c>
      <c r="H389" s="277" t="str">
        <f t="shared" si="194"/>
        <v>Phố Chu Văn An (từ Ranh giới đất Honda Trường Thành (Số nhà 001) đến Ngã 3 (Hết số nhà 059))</v>
      </c>
      <c r="I389" s="441">
        <v>1100</v>
      </c>
      <c r="J389" s="20">
        <v>470</v>
      </c>
      <c r="K389" s="20">
        <v>260</v>
      </c>
      <c r="L389" s="20"/>
      <c r="M389" s="20"/>
      <c r="N389" s="20"/>
      <c r="O389" s="62">
        <f t="shared" si="209"/>
        <v>5500</v>
      </c>
      <c r="P389" s="62">
        <f t="shared" si="209"/>
        <v>2100</v>
      </c>
      <c r="Q389" s="62">
        <f t="shared" si="196"/>
        <v>1090</v>
      </c>
      <c r="R389" s="62"/>
      <c r="S389" s="62"/>
      <c r="T389" s="62"/>
      <c r="U389" s="442">
        <f t="shared" si="197"/>
        <v>4</v>
      </c>
      <c r="V389" s="442">
        <f t="shared" si="197"/>
        <v>3.4680851063829787</v>
      </c>
      <c r="W389" s="442">
        <f t="shared" si="197"/>
        <v>3.1923076923076925</v>
      </c>
      <c r="X389" s="442">
        <v>1.25</v>
      </c>
      <c r="Y389" s="442">
        <v>1.1000000000000001</v>
      </c>
      <c r="Z389" s="442">
        <v>1.05</v>
      </c>
      <c r="AA389" s="442"/>
      <c r="AB389" s="442"/>
      <c r="AC389" s="442"/>
      <c r="AD389" s="442">
        <f t="shared" si="198"/>
        <v>5</v>
      </c>
      <c r="AE389" s="442">
        <f t="shared" si="191"/>
        <v>4.4000000000000004</v>
      </c>
      <c r="AF389" s="442">
        <f t="shared" si="191"/>
        <v>4.2</v>
      </c>
      <c r="AG389" s="443">
        <v>770</v>
      </c>
      <c r="AH389" s="443">
        <v>330</v>
      </c>
      <c r="AI389" s="443">
        <v>180</v>
      </c>
      <c r="AJ389" s="68">
        <f t="shared" si="211"/>
        <v>3850</v>
      </c>
      <c r="AK389" s="68">
        <f t="shared" si="205"/>
        <v>1470</v>
      </c>
      <c r="AL389" s="68">
        <f t="shared" si="199"/>
        <v>750</v>
      </c>
      <c r="AM389" s="68"/>
      <c r="AN389" s="68"/>
      <c r="AO389" s="68"/>
      <c r="AP389" s="445">
        <f t="shared" si="200"/>
        <v>4</v>
      </c>
      <c r="AQ389" s="445">
        <f t="shared" si="200"/>
        <v>3.4545454545454546</v>
      </c>
      <c r="AR389" s="445">
        <f t="shared" si="200"/>
        <v>3.1666666666666665</v>
      </c>
      <c r="AS389" s="465">
        <v>550</v>
      </c>
      <c r="AT389" s="465">
        <v>240</v>
      </c>
      <c r="AU389" s="465">
        <v>130</v>
      </c>
      <c r="AV389" s="443">
        <f t="shared" si="210"/>
        <v>2750</v>
      </c>
      <c r="AW389" s="443">
        <f t="shared" si="210"/>
        <v>1070</v>
      </c>
      <c r="AX389" s="443">
        <f t="shared" si="210"/>
        <v>550</v>
      </c>
      <c r="AY389" s="446">
        <f t="shared" si="202"/>
        <v>4</v>
      </c>
      <c r="AZ389" s="446">
        <f t="shared" si="202"/>
        <v>3.4583333333333335</v>
      </c>
      <c r="BA389" s="446">
        <f t="shared" si="202"/>
        <v>3.2307692307692308</v>
      </c>
      <c r="BB389" s="447" t="s">
        <v>1246</v>
      </c>
      <c r="BC389" s="447"/>
      <c r="BD389" s="448">
        <v>0</v>
      </c>
      <c r="BE389" s="449">
        <f t="shared" si="203"/>
        <v>9</v>
      </c>
      <c r="BF389" s="447">
        <f t="shared" si="204"/>
        <v>9</v>
      </c>
      <c r="BG389" s="447"/>
      <c r="BJ389" s="104">
        <f t="shared" si="192"/>
        <v>3</v>
      </c>
      <c r="BK389" s="104" t="str">
        <f t="shared" si="212"/>
        <v>VT1-Phố Chu Văn An(Từ Ranh giới đất Honda Trường Thành (Số nhà 001) đến Ngã 3 (Hết số nhà 059))</v>
      </c>
    </row>
    <row r="390" spans="1:63" s="104" customFormat="1" ht="63">
      <c r="A390" s="275">
        <v>24</v>
      </c>
      <c r="B390" s="20"/>
      <c r="C390" s="20"/>
      <c r="D390" s="20"/>
      <c r="E390" s="277" t="s">
        <v>1294</v>
      </c>
      <c r="F390" s="277" t="s">
        <v>1259</v>
      </c>
      <c r="G390" s="277" t="s">
        <v>1295</v>
      </c>
      <c r="H390" s="277" t="str">
        <f t="shared" si="194"/>
        <v>Phố Phạm Ngọc Thạch (từ Ranh giới số nhà 001 đến Tiếp giáp Bờ hồ Than Uyên (Số nhà 046))</v>
      </c>
      <c r="I390" s="20">
        <v>760</v>
      </c>
      <c r="J390" s="20">
        <v>320</v>
      </c>
      <c r="K390" s="20">
        <v>160</v>
      </c>
      <c r="L390" s="20"/>
      <c r="M390" s="20"/>
      <c r="N390" s="20"/>
      <c r="O390" s="62">
        <f t="shared" si="209"/>
        <v>3600</v>
      </c>
      <c r="P390" s="62">
        <f>ROUND(J390*AE390,-1)</f>
        <v>1410</v>
      </c>
      <c r="Q390" s="62">
        <f t="shared" si="196"/>
        <v>670</v>
      </c>
      <c r="R390" s="62"/>
      <c r="S390" s="62"/>
      <c r="T390" s="62"/>
      <c r="U390" s="442">
        <f t="shared" si="197"/>
        <v>3.736842105263158</v>
      </c>
      <c r="V390" s="442">
        <f t="shared" si="197"/>
        <v>3.40625</v>
      </c>
      <c r="W390" s="442">
        <f t="shared" si="197"/>
        <v>3.1875</v>
      </c>
      <c r="X390" s="442">
        <v>1.2</v>
      </c>
      <c r="Y390" s="442">
        <v>1.1000000000000001</v>
      </c>
      <c r="Z390" s="442">
        <v>1.05</v>
      </c>
      <c r="AA390" s="442"/>
      <c r="AB390" s="442"/>
      <c r="AC390" s="442"/>
      <c r="AD390" s="442">
        <f t="shared" si="198"/>
        <v>4.8</v>
      </c>
      <c r="AE390" s="442">
        <f t="shared" si="191"/>
        <v>4.4000000000000004</v>
      </c>
      <c r="AF390" s="442">
        <f t="shared" si="191"/>
        <v>4.2</v>
      </c>
      <c r="AG390" s="443">
        <v>530</v>
      </c>
      <c r="AH390" s="443">
        <v>220</v>
      </c>
      <c r="AI390" s="443">
        <v>110</v>
      </c>
      <c r="AJ390" s="68">
        <f t="shared" si="211"/>
        <v>2510</v>
      </c>
      <c r="AK390" s="68">
        <f t="shared" si="205"/>
        <v>970</v>
      </c>
      <c r="AL390" s="68">
        <f t="shared" si="199"/>
        <v>460</v>
      </c>
      <c r="AM390" s="68"/>
      <c r="AN390" s="68"/>
      <c r="AO390" s="68"/>
      <c r="AP390" s="445">
        <f t="shared" si="200"/>
        <v>3.7358490566037736</v>
      </c>
      <c r="AQ390" s="445">
        <f t="shared" si="200"/>
        <v>3.4090909090909092</v>
      </c>
      <c r="AR390" s="445">
        <f t="shared" si="200"/>
        <v>3.1818181818181817</v>
      </c>
      <c r="AS390" s="465">
        <v>380</v>
      </c>
      <c r="AT390" s="465">
        <v>160</v>
      </c>
      <c r="AU390" s="465">
        <v>80</v>
      </c>
      <c r="AV390" s="443">
        <f t="shared" si="210"/>
        <v>1800</v>
      </c>
      <c r="AW390" s="443">
        <f t="shared" si="210"/>
        <v>710</v>
      </c>
      <c r="AX390" s="443">
        <f>ROUND(AU390/K390*Q390,0)</f>
        <v>335</v>
      </c>
      <c r="AY390" s="446">
        <f t="shared" si="202"/>
        <v>3.736842105263158</v>
      </c>
      <c r="AZ390" s="446">
        <f t="shared" si="202"/>
        <v>3.4375</v>
      </c>
      <c r="BA390" s="446">
        <f t="shared" si="202"/>
        <v>3.1875</v>
      </c>
      <c r="BB390" s="447" t="s">
        <v>1246</v>
      </c>
      <c r="BC390" s="447"/>
      <c r="BD390" s="448">
        <v>0</v>
      </c>
      <c r="BE390" s="449">
        <f t="shared" si="203"/>
        <v>9</v>
      </c>
      <c r="BF390" s="447">
        <f t="shared" si="204"/>
        <v>9</v>
      </c>
      <c r="BG390" s="447"/>
      <c r="BJ390" s="104">
        <f t="shared" si="192"/>
        <v>3</v>
      </c>
      <c r="BK390" s="104" t="str">
        <f t="shared" si="212"/>
        <v>VT1-Phố Phạm Ngọc Thạch(Từ Ranh giới số nhà 001 đến Tiếp giáp Bờ hồ Than Uyên (Số nhà 046))</v>
      </c>
    </row>
    <row r="391" spans="1:63" s="104" customFormat="1" ht="47.25">
      <c r="A391" s="275">
        <v>25</v>
      </c>
      <c r="B391" s="20"/>
      <c r="C391" s="20"/>
      <c r="D391" s="20"/>
      <c r="E391" s="277" t="s">
        <v>1296</v>
      </c>
      <c r="F391" s="277" t="s">
        <v>1259</v>
      </c>
      <c r="G391" s="277" t="s">
        <v>1297</v>
      </c>
      <c r="H391" s="277" t="str">
        <f t="shared" si="194"/>
        <v>Ngõ 18 Nguyễn Chí Thanh (từ Ranh giới số nhà 001 đến Hết ranh giới số nhà 015)</v>
      </c>
      <c r="I391" s="20">
        <v>980</v>
      </c>
      <c r="J391" s="20">
        <v>480</v>
      </c>
      <c r="K391" s="20">
        <v>200</v>
      </c>
      <c r="L391" s="20"/>
      <c r="M391" s="20"/>
      <c r="N391" s="20"/>
      <c r="O391" s="62">
        <f t="shared" si="209"/>
        <v>4700</v>
      </c>
      <c r="P391" s="62">
        <f>ROUND(J391*AE391,-2)</f>
        <v>2100</v>
      </c>
      <c r="Q391" s="62">
        <f t="shared" si="196"/>
        <v>840</v>
      </c>
      <c r="R391" s="62"/>
      <c r="S391" s="62"/>
      <c r="T391" s="62"/>
      <c r="U391" s="442">
        <f t="shared" si="197"/>
        <v>3.795918367346939</v>
      </c>
      <c r="V391" s="442">
        <f t="shared" si="197"/>
        <v>3.375</v>
      </c>
      <c r="W391" s="442">
        <f t="shared" si="197"/>
        <v>3.2</v>
      </c>
      <c r="X391" s="442">
        <v>1.2</v>
      </c>
      <c r="Y391" s="442">
        <v>1.1000000000000001</v>
      </c>
      <c r="Z391" s="442">
        <v>1.05</v>
      </c>
      <c r="AA391" s="442"/>
      <c r="AB391" s="442"/>
      <c r="AC391" s="442"/>
      <c r="AD391" s="442">
        <f t="shared" si="198"/>
        <v>4.8</v>
      </c>
      <c r="AE391" s="442">
        <f t="shared" si="191"/>
        <v>4.4000000000000004</v>
      </c>
      <c r="AF391" s="442">
        <f t="shared" si="191"/>
        <v>4.2</v>
      </c>
      <c r="AG391" s="443">
        <v>690</v>
      </c>
      <c r="AH391" s="443">
        <v>340</v>
      </c>
      <c r="AI391" s="443">
        <v>140</v>
      </c>
      <c r="AJ391" s="68">
        <f t="shared" si="211"/>
        <v>3310</v>
      </c>
      <c r="AK391" s="68">
        <f t="shared" si="205"/>
        <v>1490</v>
      </c>
      <c r="AL391" s="68">
        <f t="shared" si="199"/>
        <v>590</v>
      </c>
      <c r="AM391" s="68"/>
      <c r="AN391" s="68"/>
      <c r="AO391" s="68"/>
      <c r="AP391" s="445">
        <f t="shared" si="200"/>
        <v>3.7971014492753623</v>
      </c>
      <c r="AQ391" s="445">
        <f t="shared" si="200"/>
        <v>3.3823529411764706</v>
      </c>
      <c r="AR391" s="445">
        <f t="shared" si="200"/>
        <v>3.2142857142857144</v>
      </c>
      <c r="AS391" s="465">
        <v>490</v>
      </c>
      <c r="AT391" s="465">
        <v>240</v>
      </c>
      <c r="AU391" s="465">
        <v>100</v>
      </c>
      <c r="AV391" s="443">
        <f t="shared" si="210"/>
        <v>2350</v>
      </c>
      <c r="AW391" s="443">
        <f t="shared" si="210"/>
        <v>1050</v>
      </c>
      <c r="AX391" s="443">
        <f>ROUND(AU391/K391*Q391,-1)</f>
        <v>420</v>
      </c>
      <c r="AY391" s="446">
        <f t="shared" si="202"/>
        <v>3.795918367346939</v>
      </c>
      <c r="AZ391" s="446">
        <f t="shared" si="202"/>
        <v>3.375</v>
      </c>
      <c r="BA391" s="446">
        <f t="shared" si="202"/>
        <v>3.2</v>
      </c>
      <c r="BB391" s="447" t="s">
        <v>1246</v>
      </c>
      <c r="BC391" s="447"/>
      <c r="BD391" s="448">
        <v>0</v>
      </c>
      <c r="BE391" s="449">
        <f t="shared" si="203"/>
        <v>9</v>
      </c>
      <c r="BF391" s="447">
        <f t="shared" si="204"/>
        <v>9</v>
      </c>
      <c r="BG391" s="447"/>
      <c r="BJ391" s="104">
        <f t="shared" si="192"/>
        <v>3</v>
      </c>
      <c r="BK391" s="104" t="str">
        <f t="shared" si="212"/>
        <v>VT1-Ngõ 18 Nguyễn Chí Thanh(Từ Ranh giới số nhà 001 đến Hết ranh giới số nhà 015)</v>
      </c>
    </row>
    <row r="392" spans="1:63" s="104" customFormat="1" ht="63">
      <c r="A392" s="275">
        <v>26</v>
      </c>
      <c r="B392" s="20"/>
      <c r="C392" s="20"/>
      <c r="D392" s="20"/>
      <c r="E392" s="277" t="s">
        <v>1298</v>
      </c>
      <c r="F392" s="277" t="s">
        <v>1299</v>
      </c>
      <c r="G392" s="277" t="s">
        <v>1300</v>
      </c>
      <c r="H392" s="277" t="str">
        <f t="shared" si="194"/>
        <v>Đường sau Sân vận động (từ Tiếp giáp ngã 3 Quốc lộ 32 đến Tiếp giáp đường trục 3 (Gần nhà bà Thanh))</v>
      </c>
      <c r="I392" s="20">
        <v>750</v>
      </c>
      <c r="J392" s="20">
        <v>320</v>
      </c>
      <c r="K392" s="20">
        <v>160</v>
      </c>
      <c r="L392" s="20"/>
      <c r="M392" s="20"/>
      <c r="N392" s="20"/>
      <c r="O392" s="62">
        <f t="shared" si="209"/>
        <v>3600</v>
      </c>
      <c r="P392" s="62">
        <f t="shared" ref="P392:P411" si="213">ROUND(J392*AE392,-1)</f>
        <v>1410</v>
      </c>
      <c r="Q392" s="62">
        <f t="shared" si="196"/>
        <v>670</v>
      </c>
      <c r="R392" s="62"/>
      <c r="S392" s="62"/>
      <c r="T392" s="62"/>
      <c r="U392" s="442">
        <f t="shared" si="197"/>
        <v>3.8</v>
      </c>
      <c r="V392" s="442">
        <f t="shared" si="197"/>
        <v>3.40625</v>
      </c>
      <c r="W392" s="442">
        <f t="shared" si="197"/>
        <v>3.1875</v>
      </c>
      <c r="X392" s="442">
        <v>1.2</v>
      </c>
      <c r="Y392" s="442">
        <v>1.1000000000000001</v>
      </c>
      <c r="Z392" s="442">
        <v>1.05</v>
      </c>
      <c r="AA392" s="442"/>
      <c r="AB392" s="442"/>
      <c r="AC392" s="442"/>
      <c r="AD392" s="442">
        <f t="shared" si="198"/>
        <v>4.8</v>
      </c>
      <c r="AE392" s="442">
        <f t="shared" si="191"/>
        <v>4.4000000000000004</v>
      </c>
      <c r="AF392" s="442">
        <f t="shared" si="191"/>
        <v>4.2</v>
      </c>
      <c r="AG392" s="443">
        <v>530</v>
      </c>
      <c r="AH392" s="443">
        <v>220</v>
      </c>
      <c r="AI392" s="443">
        <v>110</v>
      </c>
      <c r="AJ392" s="68">
        <f t="shared" si="211"/>
        <v>2540</v>
      </c>
      <c r="AK392" s="68">
        <f t="shared" si="205"/>
        <v>970</v>
      </c>
      <c r="AL392" s="68">
        <f t="shared" si="199"/>
        <v>460</v>
      </c>
      <c r="AM392" s="68"/>
      <c r="AN392" s="68"/>
      <c r="AO392" s="68"/>
      <c r="AP392" s="445">
        <f t="shared" si="200"/>
        <v>3.7924528301886791</v>
      </c>
      <c r="AQ392" s="445">
        <f t="shared" si="200"/>
        <v>3.4090909090909092</v>
      </c>
      <c r="AR392" s="445">
        <f t="shared" si="200"/>
        <v>3.1818181818181817</v>
      </c>
      <c r="AS392" s="465">
        <v>380</v>
      </c>
      <c r="AT392" s="465">
        <v>160</v>
      </c>
      <c r="AU392" s="465">
        <v>80</v>
      </c>
      <c r="AV392" s="443">
        <f t="shared" si="210"/>
        <v>1820</v>
      </c>
      <c r="AW392" s="443">
        <f t="shared" si="210"/>
        <v>710</v>
      </c>
      <c r="AX392" s="443">
        <f t="shared" ref="AX392:AX409" si="214">ROUND(AU392/K392*Q392,0)</f>
        <v>335</v>
      </c>
      <c r="AY392" s="446">
        <f t="shared" si="202"/>
        <v>3.7894736842105261</v>
      </c>
      <c r="AZ392" s="446">
        <f t="shared" si="202"/>
        <v>3.4375</v>
      </c>
      <c r="BA392" s="446">
        <f t="shared" si="202"/>
        <v>3.1875</v>
      </c>
      <c r="BB392" s="447" t="s">
        <v>1246</v>
      </c>
      <c r="BC392" s="447"/>
      <c r="BD392" s="448">
        <v>0</v>
      </c>
      <c r="BE392" s="449">
        <f t="shared" si="203"/>
        <v>9</v>
      </c>
      <c r="BF392" s="447">
        <f t="shared" si="204"/>
        <v>9</v>
      </c>
      <c r="BG392" s="447"/>
      <c r="BJ392" s="104">
        <f t="shared" si="192"/>
        <v>3</v>
      </c>
      <c r="BK392" s="104" t="str">
        <f t="shared" si="212"/>
        <v>VT1-Đường sau Sân vận động(Từ Tiếp giáp ngã 3 Quốc lộ 32 đến Tiếp giáp đường trục 3 (Gần nhà bà Thanh))</v>
      </c>
    </row>
    <row r="393" spans="1:63" s="104" customFormat="1" ht="63">
      <c r="A393" s="275">
        <v>27</v>
      </c>
      <c r="B393" s="20"/>
      <c r="C393" s="20"/>
      <c r="D393" s="20"/>
      <c r="E393" s="277" t="s">
        <v>1301</v>
      </c>
      <c r="F393" s="277" t="s">
        <v>1302</v>
      </c>
      <c r="G393" s="277" t="s">
        <v>1303</v>
      </c>
      <c r="H393" s="277" t="str">
        <f t="shared" si="194"/>
        <v>Ngõ 193 Đường 15/10 (từ Hết ranh giới số nhà 001 đến Tiếp giáp phố Lý Tự Trọng (Ranh giới đất nhà ông Lộc))</v>
      </c>
      <c r="I393" s="20">
        <v>660</v>
      </c>
      <c r="J393" s="20">
        <v>280</v>
      </c>
      <c r="K393" s="20">
        <v>140</v>
      </c>
      <c r="L393" s="20"/>
      <c r="M393" s="20"/>
      <c r="N393" s="20"/>
      <c r="O393" s="62">
        <f t="shared" si="209"/>
        <v>3000</v>
      </c>
      <c r="P393" s="62">
        <f t="shared" si="213"/>
        <v>1230</v>
      </c>
      <c r="Q393" s="62">
        <f t="shared" si="196"/>
        <v>590</v>
      </c>
      <c r="R393" s="62"/>
      <c r="S393" s="62"/>
      <c r="T393" s="62"/>
      <c r="U393" s="442">
        <f t="shared" si="197"/>
        <v>3.5454545454545454</v>
      </c>
      <c r="V393" s="442">
        <f t="shared" si="197"/>
        <v>3.3928571428571428</v>
      </c>
      <c r="W393" s="442">
        <f t="shared" si="197"/>
        <v>3.2142857142857144</v>
      </c>
      <c r="X393" s="442">
        <v>1.1499999999999999</v>
      </c>
      <c r="Y393" s="442">
        <v>1.1000000000000001</v>
      </c>
      <c r="Z393" s="442">
        <v>1.05</v>
      </c>
      <c r="AA393" s="442"/>
      <c r="AB393" s="442"/>
      <c r="AC393" s="442"/>
      <c r="AD393" s="442">
        <f t="shared" si="198"/>
        <v>4.5999999999999996</v>
      </c>
      <c r="AE393" s="442">
        <f t="shared" si="191"/>
        <v>4.4000000000000004</v>
      </c>
      <c r="AF393" s="442">
        <f t="shared" si="191"/>
        <v>4.2</v>
      </c>
      <c r="AG393" s="443">
        <v>460</v>
      </c>
      <c r="AH393" s="443">
        <v>200</v>
      </c>
      <c r="AI393" s="443">
        <v>100</v>
      </c>
      <c r="AJ393" s="68">
        <f t="shared" si="211"/>
        <v>2090</v>
      </c>
      <c r="AK393" s="68">
        <f t="shared" si="205"/>
        <v>880</v>
      </c>
      <c r="AL393" s="68">
        <f t="shared" si="199"/>
        <v>420</v>
      </c>
      <c r="AM393" s="68"/>
      <c r="AN393" s="68"/>
      <c r="AO393" s="68"/>
      <c r="AP393" s="445">
        <f t="shared" si="200"/>
        <v>3.5434782608695654</v>
      </c>
      <c r="AQ393" s="445">
        <f t="shared" si="200"/>
        <v>3.4</v>
      </c>
      <c r="AR393" s="445">
        <f t="shared" si="200"/>
        <v>3.2</v>
      </c>
      <c r="AS393" s="465">
        <v>330</v>
      </c>
      <c r="AT393" s="465">
        <v>140</v>
      </c>
      <c r="AU393" s="465">
        <v>70</v>
      </c>
      <c r="AV393" s="443">
        <f t="shared" si="210"/>
        <v>1500</v>
      </c>
      <c r="AW393" s="443">
        <f t="shared" si="210"/>
        <v>620</v>
      </c>
      <c r="AX393" s="443">
        <f t="shared" si="214"/>
        <v>295</v>
      </c>
      <c r="AY393" s="446">
        <f t="shared" si="202"/>
        <v>3.5454545454545454</v>
      </c>
      <c r="AZ393" s="446">
        <f t="shared" si="202"/>
        <v>3.4285714285714284</v>
      </c>
      <c r="BA393" s="446">
        <f t="shared" si="202"/>
        <v>3.2142857142857144</v>
      </c>
      <c r="BB393" s="447" t="s">
        <v>1246</v>
      </c>
      <c r="BC393" s="447"/>
      <c r="BD393" s="448">
        <v>0</v>
      </c>
      <c r="BE393" s="449">
        <f t="shared" si="203"/>
        <v>9</v>
      </c>
      <c r="BF393" s="447">
        <f t="shared" si="204"/>
        <v>9</v>
      </c>
      <c r="BG393" s="447"/>
      <c r="BJ393" s="104">
        <f t="shared" si="192"/>
        <v>3</v>
      </c>
      <c r="BK393" s="104" t="str">
        <f t="shared" si="212"/>
        <v>VT1-Ngõ 193 Đường 15/10(Từ Hết ranh giới số nhà 001 đến Tiếp giáp phố Lý Tự Trọng (Ranh giới đất nhà ông Lộc))</v>
      </c>
    </row>
    <row r="394" spans="1:63" s="104" customFormat="1" ht="47.25">
      <c r="A394" s="275">
        <v>28</v>
      </c>
      <c r="B394" s="20"/>
      <c r="C394" s="20"/>
      <c r="D394" s="20"/>
      <c r="E394" s="277" t="s">
        <v>976</v>
      </c>
      <c r="F394" s="277" t="s">
        <v>1304</v>
      </c>
      <c r="G394" s="277" t="s">
        <v>1305</v>
      </c>
      <c r="H394" s="277" t="str">
        <f t="shared" si="194"/>
        <v>Đường Tôn Thất Tùng (từ Ngã 4 (Gần số nhà 083) đến Hết ranh giới số nhà 135)</v>
      </c>
      <c r="I394" s="20">
        <v>660</v>
      </c>
      <c r="J394" s="20">
        <v>280</v>
      </c>
      <c r="K394" s="20">
        <v>140</v>
      </c>
      <c r="L394" s="20"/>
      <c r="M394" s="20"/>
      <c r="N394" s="20"/>
      <c r="O394" s="62">
        <f t="shared" si="209"/>
        <v>3000</v>
      </c>
      <c r="P394" s="62">
        <f t="shared" si="213"/>
        <v>1230</v>
      </c>
      <c r="Q394" s="62">
        <f t="shared" si="196"/>
        <v>590</v>
      </c>
      <c r="R394" s="62"/>
      <c r="S394" s="62"/>
      <c r="T394" s="62"/>
      <c r="U394" s="442">
        <f t="shared" si="197"/>
        <v>3.5454545454545454</v>
      </c>
      <c r="V394" s="442">
        <f t="shared" si="197"/>
        <v>3.3928571428571428</v>
      </c>
      <c r="W394" s="442">
        <f t="shared" si="197"/>
        <v>3.2142857142857144</v>
      </c>
      <c r="X394" s="442">
        <v>1.1499999999999999</v>
      </c>
      <c r="Y394" s="442">
        <v>1.1000000000000001</v>
      </c>
      <c r="Z394" s="442">
        <v>1.05</v>
      </c>
      <c r="AA394" s="442"/>
      <c r="AB394" s="442"/>
      <c r="AC394" s="442"/>
      <c r="AD394" s="442">
        <f t="shared" si="198"/>
        <v>4.5999999999999996</v>
      </c>
      <c r="AE394" s="442">
        <f t="shared" si="191"/>
        <v>4.4000000000000004</v>
      </c>
      <c r="AF394" s="442">
        <f t="shared" si="191"/>
        <v>4.2</v>
      </c>
      <c r="AG394" s="443">
        <v>460</v>
      </c>
      <c r="AH394" s="443">
        <v>200</v>
      </c>
      <c r="AI394" s="443">
        <v>100</v>
      </c>
      <c r="AJ394" s="68">
        <f t="shared" si="211"/>
        <v>2090</v>
      </c>
      <c r="AK394" s="68">
        <f t="shared" si="205"/>
        <v>880</v>
      </c>
      <c r="AL394" s="68">
        <f t="shared" si="199"/>
        <v>420</v>
      </c>
      <c r="AM394" s="68"/>
      <c r="AN394" s="68"/>
      <c r="AO394" s="68"/>
      <c r="AP394" s="445">
        <f t="shared" si="200"/>
        <v>3.5434782608695654</v>
      </c>
      <c r="AQ394" s="445">
        <f t="shared" si="200"/>
        <v>3.4</v>
      </c>
      <c r="AR394" s="445">
        <f t="shared" si="200"/>
        <v>3.2</v>
      </c>
      <c r="AS394" s="465">
        <v>330</v>
      </c>
      <c r="AT394" s="465">
        <v>140</v>
      </c>
      <c r="AU394" s="465">
        <v>70</v>
      </c>
      <c r="AV394" s="443">
        <f t="shared" si="210"/>
        <v>1500</v>
      </c>
      <c r="AW394" s="443">
        <f t="shared" si="210"/>
        <v>620</v>
      </c>
      <c r="AX394" s="443">
        <f t="shared" si="214"/>
        <v>295</v>
      </c>
      <c r="AY394" s="446">
        <f t="shared" si="202"/>
        <v>3.5454545454545454</v>
      </c>
      <c r="AZ394" s="446">
        <f t="shared" si="202"/>
        <v>3.4285714285714284</v>
      </c>
      <c r="BA394" s="446">
        <f t="shared" si="202"/>
        <v>3.2142857142857144</v>
      </c>
      <c r="BB394" s="447" t="s">
        <v>1246</v>
      </c>
      <c r="BC394" s="447"/>
      <c r="BD394" s="448">
        <v>0</v>
      </c>
      <c r="BE394" s="449">
        <f t="shared" si="203"/>
        <v>9</v>
      </c>
      <c r="BF394" s="447">
        <f t="shared" si="204"/>
        <v>9</v>
      </c>
      <c r="BG394" s="447"/>
      <c r="BJ394" s="104">
        <f t="shared" si="192"/>
        <v>3</v>
      </c>
      <c r="BK394" s="104" t="str">
        <f t="shared" si="212"/>
        <v>VT1-Đường Tôn Thất Tùng(Từ Ngã 4 (Gần số nhà 083) đến Hết ranh giới số nhà 135)</v>
      </c>
    </row>
    <row r="395" spans="1:63" s="104" customFormat="1" ht="47.25">
      <c r="A395" s="275">
        <v>29</v>
      </c>
      <c r="B395" s="20"/>
      <c r="C395" s="20"/>
      <c r="D395" s="20"/>
      <c r="E395" s="277" t="s">
        <v>1306</v>
      </c>
      <c r="F395" s="277" t="s">
        <v>1259</v>
      </c>
      <c r="G395" s="277" t="s">
        <v>1307</v>
      </c>
      <c r="H395" s="277" t="str">
        <f t="shared" si="194"/>
        <v>Ngõ 552 Điện Biên Phủ (từ Ranh giới số nhà 001 đến Hết ranh giới số nhà 010)</v>
      </c>
      <c r="I395" s="20">
        <v>660</v>
      </c>
      <c r="J395" s="20">
        <v>280</v>
      </c>
      <c r="K395" s="20">
        <v>140</v>
      </c>
      <c r="L395" s="20"/>
      <c r="M395" s="20"/>
      <c r="N395" s="20"/>
      <c r="O395" s="62">
        <f t="shared" si="209"/>
        <v>3000</v>
      </c>
      <c r="P395" s="62">
        <f t="shared" si="213"/>
        <v>1230</v>
      </c>
      <c r="Q395" s="62">
        <f t="shared" si="196"/>
        <v>590</v>
      </c>
      <c r="R395" s="62"/>
      <c r="S395" s="62"/>
      <c r="T395" s="62"/>
      <c r="U395" s="442">
        <f t="shared" si="197"/>
        <v>3.5454545454545454</v>
      </c>
      <c r="V395" s="442">
        <f t="shared" si="197"/>
        <v>3.3928571428571428</v>
      </c>
      <c r="W395" s="442">
        <f t="shared" si="197"/>
        <v>3.2142857142857144</v>
      </c>
      <c r="X395" s="442">
        <v>1.1499999999999999</v>
      </c>
      <c r="Y395" s="442">
        <v>1.1000000000000001</v>
      </c>
      <c r="Z395" s="442">
        <v>1.05</v>
      </c>
      <c r="AA395" s="442"/>
      <c r="AB395" s="442"/>
      <c r="AC395" s="442"/>
      <c r="AD395" s="442">
        <f t="shared" si="198"/>
        <v>4.5999999999999996</v>
      </c>
      <c r="AE395" s="442">
        <f t="shared" si="191"/>
        <v>4.4000000000000004</v>
      </c>
      <c r="AF395" s="442">
        <f t="shared" si="191"/>
        <v>4.2</v>
      </c>
      <c r="AG395" s="443">
        <v>460</v>
      </c>
      <c r="AH395" s="443">
        <v>200</v>
      </c>
      <c r="AI395" s="443">
        <v>100</v>
      </c>
      <c r="AJ395" s="68">
        <f t="shared" si="211"/>
        <v>2090</v>
      </c>
      <c r="AK395" s="68">
        <f t="shared" si="205"/>
        <v>880</v>
      </c>
      <c r="AL395" s="68">
        <f t="shared" si="199"/>
        <v>420</v>
      </c>
      <c r="AM395" s="68"/>
      <c r="AN395" s="68"/>
      <c r="AO395" s="68"/>
      <c r="AP395" s="445">
        <f t="shared" si="200"/>
        <v>3.5434782608695654</v>
      </c>
      <c r="AQ395" s="445">
        <f t="shared" si="200"/>
        <v>3.4</v>
      </c>
      <c r="AR395" s="445">
        <f t="shared" si="200"/>
        <v>3.2</v>
      </c>
      <c r="AS395" s="465">
        <v>330</v>
      </c>
      <c r="AT395" s="465">
        <v>140</v>
      </c>
      <c r="AU395" s="465">
        <v>70</v>
      </c>
      <c r="AV395" s="443">
        <f t="shared" si="210"/>
        <v>1500</v>
      </c>
      <c r="AW395" s="443">
        <f t="shared" si="210"/>
        <v>620</v>
      </c>
      <c r="AX395" s="443">
        <f t="shared" si="214"/>
        <v>295</v>
      </c>
      <c r="AY395" s="446">
        <f t="shared" si="202"/>
        <v>3.5454545454545454</v>
      </c>
      <c r="AZ395" s="446">
        <f t="shared" si="202"/>
        <v>3.4285714285714284</v>
      </c>
      <c r="BA395" s="446">
        <f t="shared" si="202"/>
        <v>3.2142857142857144</v>
      </c>
      <c r="BB395" s="447" t="s">
        <v>1246</v>
      </c>
      <c r="BC395" s="447"/>
      <c r="BD395" s="448">
        <v>0</v>
      </c>
      <c r="BE395" s="449">
        <f t="shared" si="203"/>
        <v>9</v>
      </c>
      <c r="BF395" s="447">
        <f t="shared" si="204"/>
        <v>9</v>
      </c>
      <c r="BG395" s="447"/>
      <c r="BJ395" s="104">
        <f t="shared" si="192"/>
        <v>3</v>
      </c>
      <c r="BK395" s="104" t="str">
        <f t="shared" si="212"/>
        <v>VT1-Ngõ 552 Điện Biên Phủ(Từ Ranh giới số nhà 001 đến Hết ranh giới số nhà 010)</v>
      </c>
    </row>
    <row r="396" spans="1:63" s="104" customFormat="1" ht="47.25">
      <c r="A396" s="275">
        <v>30</v>
      </c>
      <c r="B396" s="20"/>
      <c r="C396" s="20"/>
      <c r="D396" s="20"/>
      <c r="E396" s="277" t="s">
        <v>1308</v>
      </c>
      <c r="F396" s="277" t="s">
        <v>1261</v>
      </c>
      <c r="G396" s="277" t="s">
        <v>1309</v>
      </c>
      <c r="H396" s="277" t="str">
        <f t="shared" si="194"/>
        <v>Phố Trần Huy Liệu (từ Ranh giới số nhà 002 đến Tiếp giáp đầu cầu khu 8 (Số nhà 016))</v>
      </c>
      <c r="I396" s="20">
        <v>660</v>
      </c>
      <c r="J396" s="20">
        <v>280</v>
      </c>
      <c r="K396" s="20">
        <v>140</v>
      </c>
      <c r="L396" s="20"/>
      <c r="M396" s="20"/>
      <c r="N396" s="20"/>
      <c r="O396" s="62">
        <f t="shared" si="209"/>
        <v>3000</v>
      </c>
      <c r="P396" s="62">
        <f t="shared" si="213"/>
        <v>1230</v>
      </c>
      <c r="Q396" s="62">
        <f t="shared" si="196"/>
        <v>590</v>
      </c>
      <c r="R396" s="62"/>
      <c r="S396" s="62"/>
      <c r="T396" s="62"/>
      <c r="U396" s="442">
        <f t="shared" si="197"/>
        <v>3.5454545454545454</v>
      </c>
      <c r="V396" s="442">
        <f t="shared" si="197"/>
        <v>3.3928571428571428</v>
      </c>
      <c r="W396" s="442">
        <f t="shared" si="197"/>
        <v>3.2142857142857144</v>
      </c>
      <c r="X396" s="442">
        <v>1.1499999999999999</v>
      </c>
      <c r="Y396" s="442">
        <v>1.1000000000000001</v>
      </c>
      <c r="Z396" s="442">
        <v>1.05</v>
      </c>
      <c r="AA396" s="442"/>
      <c r="AB396" s="442"/>
      <c r="AC396" s="442"/>
      <c r="AD396" s="442">
        <f t="shared" si="198"/>
        <v>4.5999999999999996</v>
      </c>
      <c r="AE396" s="442">
        <f t="shared" si="191"/>
        <v>4.4000000000000004</v>
      </c>
      <c r="AF396" s="442">
        <f t="shared" si="191"/>
        <v>4.2</v>
      </c>
      <c r="AG396" s="443">
        <v>460</v>
      </c>
      <c r="AH396" s="443">
        <v>200</v>
      </c>
      <c r="AI396" s="443">
        <v>100</v>
      </c>
      <c r="AJ396" s="68">
        <f t="shared" si="211"/>
        <v>2090</v>
      </c>
      <c r="AK396" s="68">
        <f t="shared" si="205"/>
        <v>880</v>
      </c>
      <c r="AL396" s="68">
        <f t="shared" si="199"/>
        <v>420</v>
      </c>
      <c r="AM396" s="68"/>
      <c r="AN396" s="68"/>
      <c r="AO396" s="68"/>
      <c r="AP396" s="445">
        <f t="shared" si="200"/>
        <v>3.5434782608695654</v>
      </c>
      <c r="AQ396" s="445">
        <f t="shared" si="200"/>
        <v>3.4</v>
      </c>
      <c r="AR396" s="445">
        <f t="shared" si="200"/>
        <v>3.2</v>
      </c>
      <c r="AS396" s="465">
        <v>330</v>
      </c>
      <c r="AT396" s="465">
        <v>140</v>
      </c>
      <c r="AU396" s="465">
        <v>70</v>
      </c>
      <c r="AV396" s="443">
        <f t="shared" si="210"/>
        <v>1500</v>
      </c>
      <c r="AW396" s="443">
        <f t="shared" si="210"/>
        <v>620</v>
      </c>
      <c r="AX396" s="443">
        <f t="shared" si="214"/>
        <v>295</v>
      </c>
      <c r="AY396" s="446">
        <f t="shared" si="202"/>
        <v>3.5454545454545454</v>
      </c>
      <c r="AZ396" s="446">
        <f t="shared" si="202"/>
        <v>3.4285714285714284</v>
      </c>
      <c r="BA396" s="446">
        <f t="shared" si="202"/>
        <v>3.2142857142857144</v>
      </c>
      <c r="BB396" s="447" t="s">
        <v>1246</v>
      </c>
      <c r="BC396" s="447"/>
      <c r="BD396" s="448">
        <v>0</v>
      </c>
      <c r="BE396" s="449">
        <f t="shared" si="203"/>
        <v>9</v>
      </c>
      <c r="BF396" s="447">
        <f t="shared" si="204"/>
        <v>9</v>
      </c>
      <c r="BG396" s="447"/>
      <c r="BJ396" s="104">
        <f t="shared" si="192"/>
        <v>3</v>
      </c>
      <c r="BK396" s="104" t="str">
        <f t="shared" si="212"/>
        <v>VT1-Phố Trần Huy Liệu(Từ Ranh giới số nhà 002 đến Tiếp giáp đầu cầu khu 8 (Số nhà 016))</v>
      </c>
    </row>
    <row r="397" spans="1:63" s="104" customFormat="1" ht="78.75">
      <c r="A397" s="275">
        <v>31</v>
      </c>
      <c r="B397" s="20"/>
      <c r="C397" s="20"/>
      <c r="D397" s="20"/>
      <c r="E397" s="277" t="s">
        <v>908</v>
      </c>
      <c r="F397" s="277" t="s">
        <v>1310</v>
      </c>
      <c r="G397" s="277" t="s">
        <v>1311</v>
      </c>
      <c r="H397" s="277" t="str">
        <f t="shared" si="194"/>
        <v>Phố Lương Định Của (từ Ranh giới số nhà 084 đến Tiếp giáp đường Nguyễn Chí Thanh (Hết ranh giới số nhà 106))</v>
      </c>
      <c r="I397" s="20">
        <v>660</v>
      </c>
      <c r="J397" s="20">
        <v>280</v>
      </c>
      <c r="K397" s="20">
        <v>140</v>
      </c>
      <c r="L397" s="20"/>
      <c r="M397" s="20"/>
      <c r="N397" s="20"/>
      <c r="O397" s="62">
        <f t="shared" si="209"/>
        <v>3000</v>
      </c>
      <c r="P397" s="62">
        <f t="shared" si="213"/>
        <v>1230</v>
      </c>
      <c r="Q397" s="62">
        <f t="shared" si="196"/>
        <v>590</v>
      </c>
      <c r="R397" s="62"/>
      <c r="S397" s="62"/>
      <c r="T397" s="62"/>
      <c r="U397" s="442">
        <f t="shared" si="197"/>
        <v>3.5454545454545454</v>
      </c>
      <c r="V397" s="442">
        <f t="shared" si="197"/>
        <v>3.3928571428571428</v>
      </c>
      <c r="W397" s="442">
        <f t="shared" si="197"/>
        <v>3.2142857142857144</v>
      </c>
      <c r="X397" s="442">
        <v>1.1499999999999999</v>
      </c>
      <c r="Y397" s="442">
        <v>1.1000000000000001</v>
      </c>
      <c r="Z397" s="442">
        <v>1.05</v>
      </c>
      <c r="AA397" s="442"/>
      <c r="AB397" s="442"/>
      <c r="AC397" s="442"/>
      <c r="AD397" s="442">
        <f t="shared" si="198"/>
        <v>4.5999999999999996</v>
      </c>
      <c r="AE397" s="442">
        <f>Y397*(1+$G$3)</f>
        <v>4.4000000000000004</v>
      </c>
      <c r="AF397" s="442">
        <f>Z397*(1+$G$3)</f>
        <v>4.2</v>
      </c>
      <c r="AG397" s="443">
        <v>460</v>
      </c>
      <c r="AH397" s="443">
        <v>200</v>
      </c>
      <c r="AI397" s="443">
        <v>100</v>
      </c>
      <c r="AJ397" s="68">
        <f t="shared" si="211"/>
        <v>2090</v>
      </c>
      <c r="AK397" s="68">
        <f t="shared" si="205"/>
        <v>880</v>
      </c>
      <c r="AL397" s="68">
        <f t="shared" si="199"/>
        <v>420</v>
      </c>
      <c r="AM397" s="68"/>
      <c r="AN397" s="68"/>
      <c r="AO397" s="68"/>
      <c r="AP397" s="445">
        <f t="shared" si="200"/>
        <v>3.5434782608695654</v>
      </c>
      <c r="AQ397" s="445">
        <f t="shared" si="200"/>
        <v>3.4</v>
      </c>
      <c r="AR397" s="445">
        <f t="shared" si="200"/>
        <v>3.2</v>
      </c>
      <c r="AS397" s="465">
        <v>330</v>
      </c>
      <c r="AT397" s="465">
        <v>140</v>
      </c>
      <c r="AU397" s="465">
        <v>70</v>
      </c>
      <c r="AV397" s="443">
        <f t="shared" si="210"/>
        <v>1500</v>
      </c>
      <c r="AW397" s="443">
        <f t="shared" si="210"/>
        <v>620</v>
      </c>
      <c r="AX397" s="443">
        <f t="shared" si="214"/>
        <v>295</v>
      </c>
      <c r="AY397" s="446">
        <f t="shared" si="202"/>
        <v>3.5454545454545454</v>
      </c>
      <c r="AZ397" s="446">
        <f t="shared" si="202"/>
        <v>3.4285714285714284</v>
      </c>
      <c r="BA397" s="446">
        <f t="shared" si="202"/>
        <v>3.2142857142857144</v>
      </c>
      <c r="BB397" s="447" t="s">
        <v>1246</v>
      </c>
      <c r="BC397" s="447"/>
      <c r="BD397" s="448">
        <v>0</v>
      </c>
      <c r="BE397" s="449">
        <f t="shared" si="203"/>
        <v>9</v>
      </c>
      <c r="BF397" s="447">
        <f t="shared" si="204"/>
        <v>9</v>
      </c>
      <c r="BG397" s="447"/>
      <c r="BJ397" s="104">
        <f t="shared" si="192"/>
        <v>3</v>
      </c>
      <c r="BK397" s="104" t="str">
        <f t="shared" si="212"/>
        <v>VT1-Phố Lương Định Của(Từ Ranh giới số nhà 084 đến Tiếp giáp đường Nguyễn Chí Thanh (Hết ranh giới số nhà 106))</v>
      </c>
    </row>
    <row r="398" spans="1:63" s="104" customFormat="1" ht="63">
      <c r="A398" s="275">
        <v>32</v>
      </c>
      <c r="B398" s="20"/>
      <c r="C398" s="20"/>
      <c r="D398" s="20"/>
      <c r="E398" s="277" t="s">
        <v>1312</v>
      </c>
      <c r="F398" s="277" t="s">
        <v>1313</v>
      </c>
      <c r="G398" s="277" t="s">
        <v>1314</v>
      </c>
      <c r="H398" s="277" t="str">
        <f t="shared" si="194"/>
        <v>Ngõ phố Tô Vĩnh Diện (từ Ranh giới số nhà 01 đến Hết ranh giới đất nhà ông Quốc Trượng)</v>
      </c>
      <c r="I398" s="20">
        <v>390</v>
      </c>
      <c r="J398" s="20">
        <v>210</v>
      </c>
      <c r="K398" s="20">
        <v>140</v>
      </c>
      <c r="L398" s="20"/>
      <c r="M398" s="20"/>
      <c r="N398" s="20"/>
      <c r="O398" s="62">
        <f t="shared" si="209"/>
        <v>1700</v>
      </c>
      <c r="P398" s="62">
        <f t="shared" si="213"/>
        <v>880</v>
      </c>
      <c r="Q398" s="62">
        <f t="shared" si="196"/>
        <v>590</v>
      </c>
      <c r="R398" s="62"/>
      <c r="S398" s="62"/>
      <c r="T398" s="62"/>
      <c r="U398" s="442">
        <f t="shared" si="197"/>
        <v>3.358974358974359</v>
      </c>
      <c r="V398" s="442">
        <f t="shared" si="197"/>
        <v>3.1904761904761907</v>
      </c>
      <c r="W398" s="442">
        <f t="shared" si="197"/>
        <v>3.2142857142857144</v>
      </c>
      <c r="X398" s="442">
        <v>1.1000000000000001</v>
      </c>
      <c r="Y398" s="442">
        <v>1.05</v>
      </c>
      <c r="Z398" s="442">
        <v>1.05</v>
      </c>
      <c r="AA398" s="442"/>
      <c r="AB398" s="442"/>
      <c r="AC398" s="442"/>
      <c r="AD398" s="442">
        <f t="shared" si="198"/>
        <v>4.4000000000000004</v>
      </c>
      <c r="AE398" s="442">
        <f t="shared" si="198"/>
        <v>4.2</v>
      </c>
      <c r="AF398" s="442">
        <f t="shared" si="198"/>
        <v>4.2</v>
      </c>
      <c r="AG398" s="443">
        <v>270</v>
      </c>
      <c r="AH398" s="443">
        <v>150</v>
      </c>
      <c r="AI398" s="443">
        <v>100</v>
      </c>
      <c r="AJ398" s="68">
        <f t="shared" si="211"/>
        <v>1180</v>
      </c>
      <c r="AK398" s="68">
        <f t="shared" si="205"/>
        <v>630</v>
      </c>
      <c r="AL398" s="68">
        <f t="shared" si="199"/>
        <v>420</v>
      </c>
      <c r="AM398" s="68"/>
      <c r="AN398" s="68"/>
      <c r="AO398" s="68"/>
      <c r="AP398" s="445">
        <f t="shared" si="200"/>
        <v>3.3703703703703702</v>
      </c>
      <c r="AQ398" s="445">
        <f t="shared" si="200"/>
        <v>3.2</v>
      </c>
      <c r="AR398" s="445">
        <f t="shared" si="200"/>
        <v>3.2</v>
      </c>
      <c r="AS398" s="465">
        <v>200</v>
      </c>
      <c r="AT398" s="465">
        <v>110</v>
      </c>
      <c r="AU398" s="465">
        <v>70</v>
      </c>
      <c r="AV398" s="443">
        <f t="shared" si="210"/>
        <v>870</v>
      </c>
      <c r="AW398" s="443">
        <f t="shared" si="210"/>
        <v>460</v>
      </c>
      <c r="AX398" s="443">
        <f t="shared" si="214"/>
        <v>295</v>
      </c>
      <c r="AY398" s="446">
        <f t="shared" si="202"/>
        <v>3.35</v>
      </c>
      <c r="AZ398" s="446">
        <f t="shared" si="202"/>
        <v>3.1818181818181817</v>
      </c>
      <c r="BA398" s="446">
        <f t="shared" si="202"/>
        <v>3.2142857142857144</v>
      </c>
      <c r="BB398" s="447" t="s">
        <v>1246</v>
      </c>
      <c r="BC398" s="447"/>
      <c r="BD398" s="448">
        <v>0</v>
      </c>
      <c r="BE398" s="449">
        <f t="shared" si="203"/>
        <v>9</v>
      </c>
      <c r="BF398" s="447">
        <f t="shared" si="204"/>
        <v>9</v>
      </c>
      <c r="BG398" s="447"/>
      <c r="BJ398" s="104">
        <f t="shared" si="192"/>
        <v>3</v>
      </c>
      <c r="BK398" s="104" t="str">
        <f t="shared" si="212"/>
        <v>VT1-Ngõ phố Tô Vĩnh Diện(Từ Ranh giới số nhà 01 đến Hết ranh giới đất nhà ông Quốc Trượng)</v>
      </c>
    </row>
    <row r="399" spans="1:63" s="104" customFormat="1" ht="78.75">
      <c r="A399" s="275">
        <v>33</v>
      </c>
      <c r="B399" s="20"/>
      <c r="C399" s="20"/>
      <c r="D399" s="20"/>
      <c r="E399" s="277" t="s">
        <v>1315</v>
      </c>
      <c r="F399" s="277" t="s">
        <v>1316</v>
      </c>
      <c r="G399" s="277" t="s">
        <v>1274</v>
      </c>
      <c r="H399" s="277" t="str">
        <f t="shared" si="194"/>
        <v>Ngõ 21 Trần Quốc Mạnh (từ Ranh giới đất nhà ông Nguyễn Đình Hải (Khu 5b) đến Tiếp giáp ranh giới số nhà 002)</v>
      </c>
      <c r="I399" s="20">
        <v>430</v>
      </c>
      <c r="J399" s="20">
        <v>220</v>
      </c>
      <c r="K399" s="20">
        <v>140</v>
      </c>
      <c r="L399" s="20"/>
      <c r="M399" s="20"/>
      <c r="N399" s="20"/>
      <c r="O399" s="62">
        <f t="shared" si="209"/>
        <v>2000</v>
      </c>
      <c r="P399" s="62">
        <f t="shared" si="213"/>
        <v>970</v>
      </c>
      <c r="Q399" s="62">
        <f t="shared" si="196"/>
        <v>590</v>
      </c>
      <c r="R399" s="62"/>
      <c r="S399" s="62"/>
      <c r="T399" s="62"/>
      <c r="U399" s="442">
        <f t="shared" si="197"/>
        <v>3.6511627906976742</v>
      </c>
      <c r="V399" s="442">
        <f t="shared" si="197"/>
        <v>3.4090909090909092</v>
      </c>
      <c r="W399" s="442">
        <f t="shared" si="197"/>
        <v>3.2142857142857144</v>
      </c>
      <c r="X399" s="442">
        <v>1.1499999999999999</v>
      </c>
      <c r="Y399" s="442">
        <v>1.1000000000000001</v>
      </c>
      <c r="Z399" s="442">
        <v>1.05</v>
      </c>
      <c r="AA399" s="442"/>
      <c r="AB399" s="442"/>
      <c r="AC399" s="442"/>
      <c r="AD399" s="442">
        <f t="shared" ref="AD399:AF430" si="215">X399*(1+$G$3)</f>
        <v>4.5999999999999996</v>
      </c>
      <c r="AE399" s="442">
        <f t="shared" si="215"/>
        <v>4.4000000000000004</v>
      </c>
      <c r="AF399" s="442">
        <f t="shared" si="215"/>
        <v>4.2</v>
      </c>
      <c r="AG399" s="443">
        <v>300</v>
      </c>
      <c r="AH399" s="443">
        <v>150</v>
      </c>
      <c r="AI399" s="443">
        <v>100</v>
      </c>
      <c r="AJ399" s="68">
        <f t="shared" si="211"/>
        <v>1400</v>
      </c>
      <c r="AK399" s="68">
        <f t="shared" si="205"/>
        <v>660</v>
      </c>
      <c r="AL399" s="68">
        <f t="shared" si="199"/>
        <v>420</v>
      </c>
      <c r="AM399" s="68"/>
      <c r="AN399" s="68"/>
      <c r="AO399" s="68"/>
      <c r="AP399" s="445">
        <f t="shared" si="200"/>
        <v>3.6666666666666665</v>
      </c>
      <c r="AQ399" s="445">
        <f t="shared" si="200"/>
        <v>3.4</v>
      </c>
      <c r="AR399" s="445">
        <f t="shared" si="200"/>
        <v>3.2</v>
      </c>
      <c r="AS399" s="465">
        <v>220</v>
      </c>
      <c r="AT399" s="465">
        <v>110</v>
      </c>
      <c r="AU399" s="465">
        <v>70</v>
      </c>
      <c r="AV399" s="443">
        <f t="shared" si="210"/>
        <v>1020</v>
      </c>
      <c r="AW399" s="443">
        <f t="shared" si="210"/>
        <v>490</v>
      </c>
      <c r="AX399" s="443">
        <f t="shared" si="214"/>
        <v>295</v>
      </c>
      <c r="AY399" s="446">
        <f t="shared" si="202"/>
        <v>3.6363636363636362</v>
      </c>
      <c r="AZ399" s="446">
        <f t="shared" si="202"/>
        <v>3.4545454545454546</v>
      </c>
      <c r="BA399" s="446">
        <f t="shared" si="202"/>
        <v>3.2142857142857144</v>
      </c>
      <c r="BB399" s="447" t="s">
        <v>1246</v>
      </c>
      <c r="BC399" s="447"/>
      <c r="BD399" s="448">
        <v>0</v>
      </c>
      <c r="BE399" s="449">
        <f t="shared" si="203"/>
        <v>9</v>
      </c>
      <c r="BF399" s="447">
        <f t="shared" si="204"/>
        <v>9</v>
      </c>
      <c r="BG399" s="447"/>
      <c r="BJ399" s="104">
        <f t="shared" si="192"/>
        <v>3</v>
      </c>
      <c r="BK399" s="104" t="str">
        <f t="shared" si="212"/>
        <v>VT1-Ngõ 21 Trần Quốc Mạnh(Từ Ranh giới đất nhà ông Nguyễn Đình Hải (Khu 5b) đến Tiếp giáp ranh giới số nhà 002)</v>
      </c>
    </row>
    <row r="400" spans="1:63" s="104" customFormat="1" ht="78.75">
      <c r="A400" s="275">
        <v>34</v>
      </c>
      <c r="B400" s="20"/>
      <c r="C400" s="20"/>
      <c r="D400" s="20"/>
      <c r="E400" s="277" t="s">
        <v>1308</v>
      </c>
      <c r="F400" s="277" t="s">
        <v>1317</v>
      </c>
      <c r="G400" s="277" t="s">
        <v>1318</v>
      </c>
      <c r="H400" s="277" t="str">
        <f t="shared" si="194"/>
        <v>Phố Trần Huy Liệu (từ Tiếp giáp đầu cầu khu 8 (Số nhà 020) đến Hết ranh giới đất nhà ông Thông (Mão) (Số nhà 076))</v>
      </c>
      <c r="I400" s="20">
        <v>430</v>
      </c>
      <c r="J400" s="20">
        <v>220</v>
      </c>
      <c r="K400" s="20">
        <v>140</v>
      </c>
      <c r="L400" s="20"/>
      <c r="M400" s="20"/>
      <c r="N400" s="20"/>
      <c r="O400" s="62">
        <f t="shared" si="209"/>
        <v>2000</v>
      </c>
      <c r="P400" s="62">
        <f t="shared" si="213"/>
        <v>970</v>
      </c>
      <c r="Q400" s="62">
        <f t="shared" si="196"/>
        <v>590</v>
      </c>
      <c r="R400" s="62"/>
      <c r="S400" s="62"/>
      <c r="T400" s="62"/>
      <c r="U400" s="442">
        <f t="shared" ref="U400:W431" si="216">(O400-I400)/I400</f>
        <v>3.6511627906976742</v>
      </c>
      <c r="V400" s="442">
        <f t="shared" si="216"/>
        <v>3.4090909090909092</v>
      </c>
      <c r="W400" s="442">
        <f t="shared" si="216"/>
        <v>3.2142857142857144</v>
      </c>
      <c r="X400" s="442">
        <v>1.1499999999999999</v>
      </c>
      <c r="Y400" s="442">
        <v>1.1000000000000001</v>
      </c>
      <c r="Z400" s="442">
        <v>1.05</v>
      </c>
      <c r="AA400" s="442"/>
      <c r="AB400" s="442"/>
      <c r="AC400" s="442"/>
      <c r="AD400" s="442">
        <f t="shared" si="215"/>
        <v>4.5999999999999996</v>
      </c>
      <c r="AE400" s="442">
        <f t="shared" si="215"/>
        <v>4.4000000000000004</v>
      </c>
      <c r="AF400" s="442">
        <f t="shared" si="215"/>
        <v>4.2</v>
      </c>
      <c r="AG400" s="443">
        <v>300</v>
      </c>
      <c r="AH400" s="443">
        <v>150</v>
      </c>
      <c r="AI400" s="443">
        <v>100</v>
      </c>
      <c r="AJ400" s="68">
        <f t="shared" si="211"/>
        <v>1400</v>
      </c>
      <c r="AK400" s="68">
        <f t="shared" si="205"/>
        <v>660</v>
      </c>
      <c r="AL400" s="68">
        <f t="shared" si="199"/>
        <v>420</v>
      </c>
      <c r="AM400" s="68"/>
      <c r="AN400" s="68"/>
      <c r="AO400" s="68"/>
      <c r="AP400" s="445">
        <f t="shared" ref="AP400:AR431" si="217">(AJ400-AG400)/AG400</f>
        <v>3.6666666666666665</v>
      </c>
      <c r="AQ400" s="445">
        <f t="shared" si="217"/>
        <v>3.4</v>
      </c>
      <c r="AR400" s="445">
        <f t="shared" si="217"/>
        <v>3.2</v>
      </c>
      <c r="AS400" s="465">
        <v>220</v>
      </c>
      <c r="AT400" s="465">
        <v>110</v>
      </c>
      <c r="AU400" s="465">
        <v>70</v>
      </c>
      <c r="AV400" s="443">
        <f t="shared" si="210"/>
        <v>1020</v>
      </c>
      <c r="AW400" s="443">
        <f t="shared" si="210"/>
        <v>490</v>
      </c>
      <c r="AX400" s="443">
        <f t="shared" si="214"/>
        <v>295</v>
      </c>
      <c r="AY400" s="446">
        <f t="shared" si="202"/>
        <v>3.6363636363636362</v>
      </c>
      <c r="AZ400" s="446">
        <f t="shared" si="202"/>
        <v>3.4545454545454546</v>
      </c>
      <c r="BA400" s="446">
        <f t="shared" si="202"/>
        <v>3.2142857142857144</v>
      </c>
      <c r="BB400" s="447" t="s">
        <v>1246</v>
      </c>
      <c r="BC400" s="447"/>
      <c r="BD400" s="448">
        <v>0</v>
      </c>
      <c r="BE400" s="449">
        <f t="shared" si="203"/>
        <v>9</v>
      </c>
      <c r="BF400" s="447">
        <f t="shared" si="204"/>
        <v>9</v>
      </c>
      <c r="BG400" s="447"/>
      <c r="BJ400" s="104">
        <f t="shared" si="192"/>
        <v>3</v>
      </c>
      <c r="BK400" s="104" t="str">
        <f t="shared" si="212"/>
        <v>VT1-Phố Trần Huy Liệu(Từ Tiếp giáp đầu cầu khu 8 (Số nhà 020) đến Hết ranh giới đất nhà ông Thông (Mão) (Số nhà 076))</v>
      </c>
    </row>
    <row r="401" spans="1:63" s="104" customFormat="1" ht="47.25">
      <c r="A401" s="275">
        <v>35</v>
      </c>
      <c r="B401" s="20"/>
      <c r="C401" s="20"/>
      <c r="D401" s="20"/>
      <c r="E401" s="277" t="s">
        <v>1319</v>
      </c>
      <c r="F401" s="277" t="s">
        <v>1261</v>
      </c>
      <c r="G401" s="277" t="s">
        <v>1320</v>
      </c>
      <c r="H401" s="277" t="str">
        <f t="shared" si="194"/>
        <v>Ngõ 51 Nguyễn Chí Thanh (từ Ranh giới số nhà 002 đến Hết ranh giới số nhà 026)</v>
      </c>
      <c r="I401" s="20">
        <v>430</v>
      </c>
      <c r="J401" s="20">
        <v>220</v>
      </c>
      <c r="K401" s="20">
        <v>140</v>
      </c>
      <c r="L401" s="20"/>
      <c r="M401" s="20"/>
      <c r="N401" s="20"/>
      <c r="O401" s="62">
        <f t="shared" si="209"/>
        <v>2000</v>
      </c>
      <c r="P401" s="62">
        <f t="shared" si="213"/>
        <v>970</v>
      </c>
      <c r="Q401" s="62">
        <f t="shared" si="196"/>
        <v>590</v>
      </c>
      <c r="R401" s="62"/>
      <c r="S401" s="62"/>
      <c r="T401" s="62"/>
      <c r="U401" s="442">
        <f t="shared" si="216"/>
        <v>3.6511627906976742</v>
      </c>
      <c r="V401" s="442">
        <f t="shared" si="216"/>
        <v>3.4090909090909092</v>
      </c>
      <c r="W401" s="442">
        <f t="shared" si="216"/>
        <v>3.2142857142857144</v>
      </c>
      <c r="X401" s="442">
        <v>1.1499999999999999</v>
      </c>
      <c r="Y401" s="442">
        <v>1.1000000000000001</v>
      </c>
      <c r="Z401" s="442">
        <v>1.05</v>
      </c>
      <c r="AA401" s="442"/>
      <c r="AB401" s="442"/>
      <c r="AC401" s="442"/>
      <c r="AD401" s="442">
        <f t="shared" si="215"/>
        <v>4.5999999999999996</v>
      </c>
      <c r="AE401" s="442">
        <f t="shared" si="215"/>
        <v>4.4000000000000004</v>
      </c>
      <c r="AF401" s="442">
        <f t="shared" si="215"/>
        <v>4.2</v>
      </c>
      <c r="AG401" s="443">
        <v>300</v>
      </c>
      <c r="AH401" s="443">
        <v>150</v>
      </c>
      <c r="AI401" s="443">
        <v>100</v>
      </c>
      <c r="AJ401" s="68">
        <f t="shared" si="211"/>
        <v>1400</v>
      </c>
      <c r="AK401" s="68">
        <f t="shared" si="205"/>
        <v>660</v>
      </c>
      <c r="AL401" s="68">
        <f t="shared" si="199"/>
        <v>420</v>
      </c>
      <c r="AM401" s="68"/>
      <c r="AN401" s="68"/>
      <c r="AO401" s="68"/>
      <c r="AP401" s="445">
        <f t="shared" si="217"/>
        <v>3.6666666666666665</v>
      </c>
      <c r="AQ401" s="445">
        <f t="shared" si="217"/>
        <v>3.4</v>
      </c>
      <c r="AR401" s="445">
        <f t="shared" si="217"/>
        <v>3.2</v>
      </c>
      <c r="AS401" s="465">
        <v>220</v>
      </c>
      <c r="AT401" s="465">
        <v>110</v>
      </c>
      <c r="AU401" s="465">
        <v>70</v>
      </c>
      <c r="AV401" s="443">
        <f t="shared" si="210"/>
        <v>1020</v>
      </c>
      <c r="AW401" s="443">
        <f t="shared" si="210"/>
        <v>490</v>
      </c>
      <c r="AX401" s="443">
        <f t="shared" si="214"/>
        <v>295</v>
      </c>
      <c r="AY401" s="446">
        <f t="shared" si="202"/>
        <v>3.6363636363636362</v>
      </c>
      <c r="AZ401" s="446">
        <f t="shared" si="202"/>
        <v>3.4545454545454546</v>
      </c>
      <c r="BA401" s="446">
        <f t="shared" si="202"/>
        <v>3.2142857142857144</v>
      </c>
      <c r="BB401" s="447" t="s">
        <v>1246</v>
      </c>
      <c r="BC401" s="447"/>
      <c r="BD401" s="448">
        <v>0</v>
      </c>
      <c r="BE401" s="449">
        <f t="shared" si="203"/>
        <v>9</v>
      </c>
      <c r="BF401" s="447">
        <f t="shared" si="204"/>
        <v>9</v>
      </c>
      <c r="BG401" s="447"/>
      <c r="BJ401" s="104">
        <f t="shared" si="192"/>
        <v>3</v>
      </c>
      <c r="BK401" s="104" t="str">
        <f>"VT1-"&amp;E401&amp;"("&amp;F401&amp;" đến "&amp;G401&amp;")"</f>
        <v>VT1-Ngõ 51 Nguyễn Chí Thanh(Ranh giới số nhà 002 đến Hết ranh giới số nhà 026)</v>
      </c>
    </row>
    <row r="402" spans="1:63" s="104" customFormat="1" ht="63">
      <c r="A402" s="275">
        <v>36</v>
      </c>
      <c r="B402" s="20"/>
      <c r="C402" s="20"/>
      <c r="D402" s="20"/>
      <c r="E402" s="277" t="s">
        <v>1321</v>
      </c>
      <c r="F402" s="277" t="s">
        <v>1270</v>
      </c>
      <c r="G402" s="277" t="s">
        <v>1322</v>
      </c>
      <c r="H402" s="277" t="str">
        <f t="shared" si="194"/>
        <v>Ngõ 82 Lương Định Của (từ Tiếp giáp ranh giới số nhà 001 đến Hết ranh giới số nhà 005)</v>
      </c>
      <c r="I402" s="20">
        <v>430</v>
      </c>
      <c r="J402" s="20">
        <v>220</v>
      </c>
      <c r="K402" s="20">
        <v>140</v>
      </c>
      <c r="L402" s="20"/>
      <c r="M402" s="20"/>
      <c r="N402" s="20"/>
      <c r="O402" s="62">
        <f t="shared" ref="O402:O411" si="218">ROUND(I402*AD402,-1)</f>
        <v>1980</v>
      </c>
      <c r="P402" s="62">
        <f t="shared" si="213"/>
        <v>970</v>
      </c>
      <c r="Q402" s="62">
        <f t="shared" si="196"/>
        <v>590</v>
      </c>
      <c r="R402" s="62"/>
      <c r="S402" s="62"/>
      <c r="T402" s="62"/>
      <c r="U402" s="442">
        <f t="shared" si="216"/>
        <v>3.6046511627906979</v>
      </c>
      <c r="V402" s="442">
        <f t="shared" si="216"/>
        <v>3.4090909090909092</v>
      </c>
      <c r="W402" s="442">
        <f t="shared" si="216"/>
        <v>3.2142857142857144</v>
      </c>
      <c r="X402" s="442">
        <v>1.1499999999999999</v>
      </c>
      <c r="Y402" s="442">
        <v>1.1000000000000001</v>
      </c>
      <c r="Z402" s="442">
        <v>1.05</v>
      </c>
      <c r="AA402" s="442"/>
      <c r="AB402" s="442"/>
      <c r="AC402" s="442"/>
      <c r="AD402" s="442">
        <f t="shared" si="215"/>
        <v>4.5999999999999996</v>
      </c>
      <c r="AE402" s="442">
        <f t="shared" si="215"/>
        <v>4.4000000000000004</v>
      </c>
      <c r="AF402" s="442">
        <f t="shared" si="215"/>
        <v>4.2</v>
      </c>
      <c r="AG402" s="443">
        <v>300</v>
      </c>
      <c r="AH402" s="443">
        <v>150</v>
      </c>
      <c r="AI402" s="443">
        <v>100</v>
      </c>
      <c r="AJ402" s="68">
        <f t="shared" si="211"/>
        <v>1380</v>
      </c>
      <c r="AK402" s="68">
        <f t="shared" si="205"/>
        <v>660</v>
      </c>
      <c r="AL402" s="68">
        <f t="shared" si="199"/>
        <v>420</v>
      </c>
      <c r="AM402" s="68"/>
      <c r="AN402" s="68"/>
      <c r="AO402" s="68"/>
      <c r="AP402" s="445">
        <f t="shared" si="217"/>
        <v>3.6</v>
      </c>
      <c r="AQ402" s="445">
        <f t="shared" si="217"/>
        <v>3.4</v>
      </c>
      <c r="AR402" s="445">
        <f t="shared" si="217"/>
        <v>3.2</v>
      </c>
      <c r="AS402" s="465">
        <v>220</v>
      </c>
      <c r="AT402" s="465">
        <v>110</v>
      </c>
      <c r="AU402" s="465">
        <v>70</v>
      </c>
      <c r="AV402" s="443">
        <f t="shared" si="210"/>
        <v>1010</v>
      </c>
      <c r="AW402" s="443">
        <f t="shared" si="210"/>
        <v>490</v>
      </c>
      <c r="AX402" s="443">
        <f t="shared" si="214"/>
        <v>295</v>
      </c>
      <c r="AY402" s="446">
        <f t="shared" si="202"/>
        <v>3.5909090909090908</v>
      </c>
      <c r="AZ402" s="446">
        <f t="shared" si="202"/>
        <v>3.4545454545454546</v>
      </c>
      <c r="BA402" s="446">
        <f t="shared" si="202"/>
        <v>3.2142857142857144</v>
      </c>
      <c r="BB402" s="447" t="s">
        <v>1246</v>
      </c>
      <c r="BC402" s="447"/>
      <c r="BD402" s="448">
        <v>0</v>
      </c>
      <c r="BE402" s="449">
        <f t="shared" si="203"/>
        <v>9</v>
      </c>
      <c r="BF402" s="447">
        <f t="shared" si="204"/>
        <v>9</v>
      </c>
      <c r="BG402" s="447"/>
      <c r="BJ402" s="104">
        <f t="shared" si="192"/>
        <v>3</v>
      </c>
    </row>
    <row r="403" spans="1:63" s="104" customFormat="1" ht="78.75">
      <c r="A403" s="275">
        <v>37</v>
      </c>
      <c r="B403" s="20"/>
      <c r="C403" s="20"/>
      <c r="D403" s="20"/>
      <c r="E403" s="277" t="s">
        <v>1323</v>
      </c>
      <c r="F403" s="277" t="s">
        <v>1324</v>
      </c>
      <c r="G403" s="277" t="s">
        <v>1325</v>
      </c>
      <c r="H403" s="277" t="str">
        <f t="shared" si="194"/>
        <v>Phố Trần Quốc Mạnh (từ Tiếp giáp ngã tư 15/10 (Số nhà 028) đến Tiếp giáp đường Thanh Niên (Số nhà 066))</v>
      </c>
      <c r="I403" s="20">
        <v>430</v>
      </c>
      <c r="J403" s="20">
        <v>220</v>
      </c>
      <c r="K403" s="20">
        <v>140</v>
      </c>
      <c r="L403" s="20"/>
      <c r="M403" s="20"/>
      <c r="N403" s="20"/>
      <c r="O403" s="62">
        <f t="shared" si="218"/>
        <v>1980</v>
      </c>
      <c r="P403" s="62">
        <f t="shared" si="213"/>
        <v>970</v>
      </c>
      <c r="Q403" s="62">
        <f t="shared" si="196"/>
        <v>590</v>
      </c>
      <c r="R403" s="62"/>
      <c r="S403" s="62"/>
      <c r="T403" s="62"/>
      <c r="U403" s="442">
        <f t="shared" si="216"/>
        <v>3.6046511627906979</v>
      </c>
      <c r="V403" s="442">
        <f t="shared" si="216"/>
        <v>3.4090909090909092</v>
      </c>
      <c r="W403" s="442">
        <f t="shared" si="216"/>
        <v>3.2142857142857144</v>
      </c>
      <c r="X403" s="442">
        <v>1.1499999999999999</v>
      </c>
      <c r="Y403" s="442">
        <v>1.1000000000000001</v>
      </c>
      <c r="Z403" s="442">
        <v>1.05</v>
      </c>
      <c r="AA403" s="442"/>
      <c r="AB403" s="442"/>
      <c r="AC403" s="442"/>
      <c r="AD403" s="442">
        <f t="shared" si="215"/>
        <v>4.5999999999999996</v>
      </c>
      <c r="AE403" s="442">
        <f t="shared" si="215"/>
        <v>4.4000000000000004</v>
      </c>
      <c r="AF403" s="442">
        <f t="shared" si="215"/>
        <v>4.2</v>
      </c>
      <c r="AG403" s="443">
        <v>300</v>
      </c>
      <c r="AH403" s="443">
        <v>150</v>
      </c>
      <c r="AI403" s="443">
        <v>100</v>
      </c>
      <c r="AJ403" s="68">
        <f t="shared" si="211"/>
        <v>1380</v>
      </c>
      <c r="AK403" s="68">
        <f t="shared" si="205"/>
        <v>660</v>
      </c>
      <c r="AL403" s="68">
        <f t="shared" si="199"/>
        <v>420</v>
      </c>
      <c r="AM403" s="68"/>
      <c r="AN403" s="68"/>
      <c r="AO403" s="68"/>
      <c r="AP403" s="445">
        <f t="shared" si="217"/>
        <v>3.6</v>
      </c>
      <c r="AQ403" s="445">
        <f t="shared" si="217"/>
        <v>3.4</v>
      </c>
      <c r="AR403" s="445">
        <f t="shared" si="217"/>
        <v>3.2</v>
      </c>
      <c r="AS403" s="465">
        <v>220</v>
      </c>
      <c r="AT403" s="465">
        <v>110</v>
      </c>
      <c r="AU403" s="465">
        <v>70</v>
      </c>
      <c r="AV403" s="443">
        <f t="shared" si="210"/>
        <v>1010</v>
      </c>
      <c r="AW403" s="443">
        <f t="shared" si="210"/>
        <v>490</v>
      </c>
      <c r="AX403" s="443">
        <f t="shared" si="214"/>
        <v>295</v>
      </c>
      <c r="AY403" s="446">
        <f t="shared" si="202"/>
        <v>3.5909090909090908</v>
      </c>
      <c r="AZ403" s="446">
        <f t="shared" si="202"/>
        <v>3.4545454545454546</v>
      </c>
      <c r="BA403" s="446">
        <f t="shared" si="202"/>
        <v>3.2142857142857144</v>
      </c>
      <c r="BB403" s="447" t="s">
        <v>1246</v>
      </c>
      <c r="BC403" s="447"/>
      <c r="BD403" s="448">
        <v>0</v>
      </c>
      <c r="BE403" s="449">
        <f t="shared" si="203"/>
        <v>9</v>
      </c>
      <c r="BF403" s="447">
        <f t="shared" si="204"/>
        <v>9</v>
      </c>
      <c r="BG403" s="447"/>
      <c r="BJ403" s="104">
        <f t="shared" si="192"/>
        <v>3</v>
      </c>
    </row>
    <row r="404" spans="1:63" s="104" customFormat="1" ht="63">
      <c r="A404" s="275">
        <v>38</v>
      </c>
      <c r="B404" s="20"/>
      <c r="C404" s="20"/>
      <c r="D404" s="20"/>
      <c r="E404" s="277" t="s">
        <v>542</v>
      </c>
      <c r="F404" s="277" t="s">
        <v>1326</v>
      </c>
      <c r="G404" s="277" t="s">
        <v>1253</v>
      </c>
      <c r="H404" s="277" t="str">
        <f t="shared" si="194"/>
        <v>Đường Thanh Niên (từ Hết ranh giới nhà ông Đô khu 6 (Số nhà 170) đến Hết địa phận xã Than Uyên)</v>
      </c>
      <c r="I404" s="20">
        <v>440</v>
      </c>
      <c r="J404" s="20">
        <v>220</v>
      </c>
      <c r="K404" s="20">
        <v>140</v>
      </c>
      <c r="L404" s="20"/>
      <c r="M404" s="20"/>
      <c r="N404" s="20"/>
      <c r="O404" s="62">
        <f t="shared" si="218"/>
        <v>2020</v>
      </c>
      <c r="P404" s="62">
        <f t="shared" si="213"/>
        <v>970</v>
      </c>
      <c r="Q404" s="62">
        <f t="shared" si="196"/>
        <v>590</v>
      </c>
      <c r="R404" s="62"/>
      <c r="S404" s="62"/>
      <c r="T404" s="62"/>
      <c r="U404" s="442">
        <f t="shared" si="216"/>
        <v>3.5909090909090908</v>
      </c>
      <c r="V404" s="442">
        <f t="shared" si="216"/>
        <v>3.4090909090909092</v>
      </c>
      <c r="W404" s="442">
        <f t="shared" si="216"/>
        <v>3.2142857142857144</v>
      </c>
      <c r="X404" s="442">
        <v>1.1499999999999999</v>
      </c>
      <c r="Y404" s="442">
        <v>1.1000000000000001</v>
      </c>
      <c r="Z404" s="442">
        <v>1.05</v>
      </c>
      <c r="AA404" s="442"/>
      <c r="AB404" s="442"/>
      <c r="AC404" s="442"/>
      <c r="AD404" s="442">
        <f t="shared" si="215"/>
        <v>4.5999999999999996</v>
      </c>
      <c r="AE404" s="442">
        <f t="shared" si="215"/>
        <v>4.4000000000000004</v>
      </c>
      <c r="AF404" s="442">
        <f t="shared" si="215"/>
        <v>4.2</v>
      </c>
      <c r="AG404" s="443">
        <v>310</v>
      </c>
      <c r="AH404" s="443">
        <v>150</v>
      </c>
      <c r="AI404" s="443">
        <v>100</v>
      </c>
      <c r="AJ404" s="68">
        <f t="shared" si="211"/>
        <v>1420</v>
      </c>
      <c r="AK404" s="68">
        <f t="shared" si="205"/>
        <v>660</v>
      </c>
      <c r="AL404" s="68">
        <f t="shared" si="199"/>
        <v>420</v>
      </c>
      <c r="AM404" s="68"/>
      <c r="AN404" s="68"/>
      <c r="AO404" s="68"/>
      <c r="AP404" s="445">
        <f t="shared" si="217"/>
        <v>3.5806451612903225</v>
      </c>
      <c r="AQ404" s="445">
        <f t="shared" si="217"/>
        <v>3.4</v>
      </c>
      <c r="AR404" s="445">
        <f t="shared" si="217"/>
        <v>3.2</v>
      </c>
      <c r="AS404" s="465">
        <v>220</v>
      </c>
      <c r="AT404" s="465">
        <v>110</v>
      </c>
      <c r="AU404" s="465">
        <v>70</v>
      </c>
      <c r="AV404" s="443">
        <f t="shared" si="210"/>
        <v>1010</v>
      </c>
      <c r="AW404" s="443">
        <f t="shared" si="210"/>
        <v>490</v>
      </c>
      <c r="AX404" s="443">
        <f t="shared" si="214"/>
        <v>295</v>
      </c>
      <c r="AY404" s="446">
        <f t="shared" si="202"/>
        <v>3.5909090909090908</v>
      </c>
      <c r="AZ404" s="446">
        <f t="shared" si="202"/>
        <v>3.4545454545454546</v>
      </c>
      <c r="BA404" s="446">
        <f t="shared" si="202"/>
        <v>3.2142857142857144</v>
      </c>
      <c r="BB404" s="447" t="s">
        <v>1246</v>
      </c>
      <c r="BC404" s="447"/>
      <c r="BD404" s="448">
        <v>0</v>
      </c>
      <c r="BE404" s="449">
        <f t="shared" si="203"/>
        <v>9</v>
      </c>
      <c r="BF404" s="447">
        <f t="shared" si="204"/>
        <v>9</v>
      </c>
      <c r="BG404" s="447"/>
      <c r="BJ404" s="104">
        <f t="shared" si="192"/>
        <v>3</v>
      </c>
    </row>
    <row r="405" spans="1:63" s="104" customFormat="1" ht="63">
      <c r="A405" s="275">
        <v>39</v>
      </c>
      <c r="B405" s="20"/>
      <c r="C405" s="20"/>
      <c r="D405" s="20"/>
      <c r="E405" s="277" t="s">
        <v>1327</v>
      </c>
      <c r="F405" s="277" t="s">
        <v>1328</v>
      </c>
      <c r="G405" s="277" t="s">
        <v>1329</v>
      </c>
      <c r="H405" s="277" t="str">
        <f t="shared" si="194"/>
        <v>Ngõ 17 Phạm Ngọc Thạch (từ Hết địa phận số nhà 001 đến Hết ranh giới số nhà 019)</v>
      </c>
      <c r="I405" s="20">
        <v>430</v>
      </c>
      <c r="J405" s="20">
        <v>220</v>
      </c>
      <c r="K405" s="20">
        <v>140</v>
      </c>
      <c r="L405" s="20"/>
      <c r="M405" s="20"/>
      <c r="N405" s="20"/>
      <c r="O405" s="62">
        <f t="shared" si="218"/>
        <v>1980</v>
      </c>
      <c r="P405" s="62">
        <f t="shared" si="213"/>
        <v>970</v>
      </c>
      <c r="Q405" s="62">
        <f t="shared" si="196"/>
        <v>590</v>
      </c>
      <c r="R405" s="62"/>
      <c r="S405" s="62"/>
      <c r="T405" s="62"/>
      <c r="U405" s="442">
        <f t="shared" si="216"/>
        <v>3.6046511627906979</v>
      </c>
      <c r="V405" s="442">
        <f t="shared" si="216"/>
        <v>3.4090909090909092</v>
      </c>
      <c r="W405" s="442">
        <f t="shared" si="216"/>
        <v>3.2142857142857144</v>
      </c>
      <c r="X405" s="442">
        <v>1.1499999999999999</v>
      </c>
      <c r="Y405" s="442">
        <v>1.1000000000000001</v>
      </c>
      <c r="Z405" s="442">
        <v>1.05</v>
      </c>
      <c r="AA405" s="442"/>
      <c r="AB405" s="442"/>
      <c r="AC405" s="442"/>
      <c r="AD405" s="442">
        <f t="shared" si="215"/>
        <v>4.5999999999999996</v>
      </c>
      <c r="AE405" s="442">
        <f t="shared" si="215"/>
        <v>4.4000000000000004</v>
      </c>
      <c r="AF405" s="442">
        <f t="shared" si="215"/>
        <v>4.2</v>
      </c>
      <c r="AG405" s="443">
        <v>300</v>
      </c>
      <c r="AH405" s="443">
        <v>150</v>
      </c>
      <c r="AI405" s="443">
        <v>100</v>
      </c>
      <c r="AJ405" s="68">
        <f t="shared" si="211"/>
        <v>1380</v>
      </c>
      <c r="AK405" s="68">
        <f t="shared" si="205"/>
        <v>660</v>
      </c>
      <c r="AL405" s="68">
        <f t="shared" si="199"/>
        <v>420</v>
      </c>
      <c r="AM405" s="68"/>
      <c r="AN405" s="68"/>
      <c r="AO405" s="68"/>
      <c r="AP405" s="445">
        <f t="shared" si="217"/>
        <v>3.6</v>
      </c>
      <c r="AQ405" s="445">
        <f t="shared" si="217"/>
        <v>3.4</v>
      </c>
      <c r="AR405" s="445">
        <f t="shared" si="217"/>
        <v>3.2</v>
      </c>
      <c r="AS405" s="465">
        <v>220</v>
      </c>
      <c r="AT405" s="465">
        <v>110</v>
      </c>
      <c r="AU405" s="465">
        <v>70</v>
      </c>
      <c r="AV405" s="443">
        <f t="shared" si="210"/>
        <v>1010</v>
      </c>
      <c r="AW405" s="443">
        <f t="shared" si="210"/>
        <v>490</v>
      </c>
      <c r="AX405" s="443">
        <f t="shared" si="214"/>
        <v>295</v>
      </c>
      <c r="AY405" s="446">
        <f t="shared" si="202"/>
        <v>3.5909090909090908</v>
      </c>
      <c r="AZ405" s="446">
        <f t="shared" si="202"/>
        <v>3.4545454545454546</v>
      </c>
      <c r="BA405" s="446">
        <f t="shared" si="202"/>
        <v>3.2142857142857144</v>
      </c>
      <c r="BB405" s="447" t="s">
        <v>1246</v>
      </c>
      <c r="BC405" s="447"/>
      <c r="BD405" s="448">
        <v>0</v>
      </c>
      <c r="BE405" s="449">
        <f t="shared" si="203"/>
        <v>9</v>
      </c>
      <c r="BF405" s="447">
        <f t="shared" si="204"/>
        <v>9</v>
      </c>
      <c r="BG405" s="447"/>
      <c r="BJ405" s="104">
        <f t="shared" si="192"/>
        <v>3</v>
      </c>
    </row>
    <row r="406" spans="1:63" s="104" customFormat="1" ht="63">
      <c r="A406" s="275">
        <v>40</v>
      </c>
      <c r="B406" s="20"/>
      <c r="C406" s="20"/>
      <c r="D406" s="20"/>
      <c r="E406" s="277" t="s">
        <v>1330</v>
      </c>
      <c r="F406" s="277" t="s">
        <v>1328</v>
      </c>
      <c r="G406" s="277" t="s">
        <v>1297</v>
      </c>
      <c r="H406" s="277" t="str">
        <f t="shared" si="194"/>
        <v>Ngõ 23 Phạm Ngọc Thạch (từ Hết địa phận số nhà 001 đến Hết ranh giới số nhà 015)</v>
      </c>
      <c r="I406" s="20">
        <v>430</v>
      </c>
      <c r="J406" s="20">
        <v>220</v>
      </c>
      <c r="K406" s="20">
        <v>140</v>
      </c>
      <c r="L406" s="20"/>
      <c r="M406" s="20"/>
      <c r="N406" s="20"/>
      <c r="O406" s="62">
        <f t="shared" si="218"/>
        <v>1980</v>
      </c>
      <c r="P406" s="62">
        <f t="shared" si="213"/>
        <v>970</v>
      </c>
      <c r="Q406" s="62">
        <f t="shared" si="196"/>
        <v>590</v>
      </c>
      <c r="R406" s="62"/>
      <c r="S406" s="62"/>
      <c r="T406" s="62"/>
      <c r="U406" s="442">
        <f t="shared" si="216"/>
        <v>3.6046511627906979</v>
      </c>
      <c r="V406" s="442">
        <f t="shared" si="216"/>
        <v>3.4090909090909092</v>
      </c>
      <c r="W406" s="442">
        <f t="shared" si="216"/>
        <v>3.2142857142857144</v>
      </c>
      <c r="X406" s="442">
        <v>1.1499999999999999</v>
      </c>
      <c r="Y406" s="442">
        <v>1.1000000000000001</v>
      </c>
      <c r="Z406" s="442">
        <v>1.05</v>
      </c>
      <c r="AA406" s="442"/>
      <c r="AB406" s="442"/>
      <c r="AC406" s="442"/>
      <c r="AD406" s="442">
        <f t="shared" si="215"/>
        <v>4.5999999999999996</v>
      </c>
      <c r="AE406" s="442">
        <f t="shared" si="215"/>
        <v>4.4000000000000004</v>
      </c>
      <c r="AF406" s="442">
        <f t="shared" si="215"/>
        <v>4.2</v>
      </c>
      <c r="AG406" s="443">
        <v>300</v>
      </c>
      <c r="AH406" s="443">
        <v>150</v>
      </c>
      <c r="AI406" s="443">
        <v>100</v>
      </c>
      <c r="AJ406" s="68">
        <f t="shared" si="211"/>
        <v>1380</v>
      </c>
      <c r="AK406" s="68">
        <f t="shared" si="205"/>
        <v>660</v>
      </c>
      <c r="AL406" s="68">
        <f t="shared" si="199"/>
        <v>420</v>
      </c>
      <c r="AM406" s="68"/>
      <c r="AN406" s="68"/>
      <c r="AO406" s="68"/>
      <c r="AP406" s="445">
        <f t="shared" si="217"/>
        <v>3.6</v>
      </c>
      <c r="AQ406" s="445">
        <f t="shared" si="217"/>
        <v>3.4</v>
      </c>
      <c r="AR406" s="445">
        <f t="shared" si="217"/>
        <v>3.2</v>
      </c>
      <c r="AS406" s="465">
        <v>220</v>
      </c>
      <c r="AT406" s="465">
        <v>110</v>
      </c>
      <c r="AU406" s="465">
        <v>70</v>
      </c>
      <c r="AV406" s="443">
        <f t="shared" si="210"/>
        <v>1010</v>
      </c>
      <c r="AW406" s="443">
        <f t="shared" si="210"/>
        <v>490</v>
      </c>
      <c r="AX406" s="443">
        <f t="shared" si="214"/>
        <v>295</v>
      </c>
      <c r="AY406" s="446">
        <f t="shared" si="202"/>
        <v>3.5909090909090908</v>
      </c>
      <c r="AZ406" s="446">
        <f t="shared" si="202"/>
        <v>3.4545454545454546</v>
      </c>
      <c r="BA406" s="446">
        <f t="shared" si="202"/>
        <v>3.2142857142857144</v>
      </c>
      <c r="BB406" s="447" t="s">
        <v>1246</v>
      </c>
      <c r="BC406" s="447"/>
      <c r="BD406" s="448">
        <v>0</v>
      </c>
      <c r="BE406" s="449">
        <f t="shared" si="203"/>
        <v>9</v>
      </c>
      <c r="BF406" s="447">
        <f t="shared" si="204"/>
        <v>9</v>
      </c>
      <c r="BG406" s="447"/>
      <c r="BJ406" s="104">
        <f t="shared" si="192"/>
        <v>3</v>
      </c>
    </row>
    <row r="407" spans="1:63" s="104" customFormat="1" ht="63">
      <c r="A407" s="275">
        <v>41</v>
      </c>
      <c r="B407" s="20"/>
      <c r="C407" s="20"/>
      <c r="D407" s="20"/>
      <c r="E407" s="277" t="s">
        <v>1331</v>
      </c>
      <c r="F407" s="277" t="s">
        <v>1328</v>
      </c>
      <c r="G407" s="277" t="s">
        <v>1332</v>
      </c>
      <c r="H407" s="277" t="str">
        <f t="shared" si="194"/>
        <v>Ngõ 31 Phạm Ngọc Thạch (từ Hết địa phận số nhà 001 đến Hết ranh giới số nhà 023)</v>
      </c>
      <c r="I407" s="20">
        <v>430</v>
      </c>
      <c r="J407" s="20">
        <v>220</v>
      </c>
      <c r="K407" s="20">
        <v>140</v>
      </c>
      <c r="L407" s="20"/>
      <c r="M407" s="20"/>
      <c r="N407" s="20"/>
      <c r="O407" s="62">
        <f t="shared" si="218"/>
        <v>1980</v>
      </c>
      <c r="P407" s="62">
        <f t="shared" si="213"/>
        <v>970</v>
      </c>
      <c r="Q407" s="62">
        <f t="shared" si="196"/>
        <v>590</v>
      </c>
      <c r="R407" s="62"/>
      <c r="S407" s="62"/>
      <c r="T407" s="62"/>
      <c r="U407" s="442">
        <f t="shared" si="216"/>
        <v>3.6046511627906979</v>
      </c>
      <c r="V407" s="442">
        <f t="shared" si="216"/>
        <v>3.4090909090909092</v>
      </c>
      <c r="W407" s="442">
        <f t="shared" si="216"/>
        <v>3.2142857142857144</v>
      </c>
      <c r="X407" s="442">
        <v>1.1499999999999999</v>
      </c>
      <c r="Y407" s="442">
        <v>1.1000000000000001</v>
      </c>
      <c r="Z407" s="442">
        <v>1.05</v>
      </c>
      <c r="AA407" s="442"/>
      <c r="AB407" s="442"/>
      <c r="AC407" s="442"/>
      <c r="AD407" s="442">
        <f t="shared" si="215"/>
        <v>4.5999999999999996</v>
      </c>
      <c r="AE407" s="442">
        <f t="shared" si="215"/>
        <v>4.4000000000000004</v>
      </c>
      <c r="AF407" s="442">
        <f t="shared" si="215"/>
        <v>4.2</v>
      </c>
      <c r="AG407" s="443">
        <v>300</v>
      </c>
      <c r="AH407" s="443">
        <v>150</v>
      </c>
      <c r="AI407" s="443">
        <v>100</v>
      </c>
      <c r="AJ407" s="68">
        <f t="shared" si="211"/>
        <v>1380</v>
      </c>
      <c r="AK407" s="68">
        <f t="shared" si="205"/>
        <v>660</v>
      </c>
      <c r="AL407" s="68">
        <f t="shared" si="199"/>
        <v>420</v>
      </c>
      <c r="AM407" s="68"/>
      <c r="AN407" s="68"/>
      <c r="AO407" s="68"/>
      <c r="AP407" s="445">
        <f t="shared" si="217"/>
        <v>3.6</v>
      </c>
      <c r="AQ407" s="445">
        <f t="shared" si="217"/>
        <v>3.4</v>
      </c>
      <c r="AR407" s="445">
        <f t="shared" si="217"/>
        <v>3.2</v>
      </c>
      <c r="AS407" s="465">
        <v>220</v>
      </c>
      <c r="AT407" s="465">
        <v>110</v>
      </c>
      <c r="AU407" s="465">
        <v>70</v>
      </c>
      <c r="AV407" s="443">
        <f t="shared" si="210"/>
        <v>1010</v>
      </c>
      <c r="AW407" s="443">
        <f t="shared" si="210"/>
        <v>490</v>
      </c>
      <c r="AX407" s="443">
        <f t="shared" si="214"/>
        <v>295</v>
      </c>
      <c r="AY407" s="446">
        <f t="shared" si="202"/>
        <v>3.5909090909090908</v>
      </c>
      <c r="AZ407" s="446">
        <f t="shared" si="202"/>
        <v>3.4545454545454546</v>
      </c>
      <c r="BA407" s="446">
        <f t="shared" si="202"/>
        <v>3.2142857142857144</v>
      </c>
      <c r="BB407" s="447" t="s">
        <v>1246</v>
      </c>
      <c r="BC407" s="447"/>
      <c r="BD407" s="448">
        <v>0</v>
      </c>
      <c r="BE407" s="449">
        <f t="shared" si="203"/>
        <v>9</v>
      </c>
      <c r="BF407" s="447">
        <f t="shared" si="204"/>
        <v>9</v>
      </c>
      <c r="BG407" s="447"/>
      <c r="BJ407" s="104">
        <f t="shared" si="192"/>
        <v>3</v>
      </c>
    </row>
    <row r="408" spans="1:63" s="104" customFormat="1" ht="47.25">
      <c r="A408" s="275">
        <v>42</v>
      </c>
      <c r="B408" s="20"/>
      <c r="C408" s="20"/>
      <c r="D408" s="20"/>
      <c r="E408" s="277" t="s">
        <v>976</v>
      </c>
      <c r="F408" s="277" t="s">
        <v>1333</v>
      </c>
      <c r="G408" s="277" t="s">
        <v>844</v>
      </c>
      <c r="H408" s="277" t="str">
        <f t="shared" si="194"/>
        <v>Đường Tôn Thất Tùng (từ Ranh giới số nhà 137 đến Tiếp giáp đường Thanh Niên)</v>
      </c>
      <c r="I408" s="20">
        <v>610</v>
      </c>
      <c r="J408" s="20">
        <v>250</v>
      </c>
      <c r="K408" s="20">
        <v>160</v>
      </c>
      <c r="L408" s="20"/>
      <c r="M408" s="20"/>
      <c r="N408" s="20"/>
      <c r="O408" s="62">
        <f t="shared" si="218"/>
        <v>2810</v>
      </c>
      <c r="P408" s="62">
        <f t="shared" si="213"/>
        <v>1100</v>
      </c>
      <c r="Q408" s="62">
        <f t="shared" si="196"/>
        <v>670</v>
      </c>
      <c r="R408" s="62"/>
      <c r="S408" s="62"/>
      <c r="T408" s="62"/>
      <c r="U408" s="442">
        <f t="shared" si="216"/>
        <v>3.6065573770491803</v>
      </c>
      <c r="V408" s="442">
        <f t="shared" si="216"/>
        <v>3.4</v>
      </c>
      <c r="W408" s="442">
        <f t="shared" si="216"/>
        <v>3.1875</v>
      </c>
      <c r="X408" s="442">
        <v>1.1499999999999999</v>
      </c>
      <c r="Y408" s="442">
        <v>1.1000000000000001</v>
      </c>
      <c r="Z408" s="442">
        <v>1.05</v>
      </c>
      <c r="AA408" s="442"/>
      <c r="AB408" s="442"/>
      <c r="AC408" s="442"/>
      <c r="AD408" s="442">
        <f t="shared" si="215"/>
        <v>4.5999999999999996</v>
      </c>
      <c r="AE408" s="442">
        <f t="shared" si="215"/>
        <v>4.4000000000000004</v>
      </c>
      <c r="AF408" s="442">
        <f t="shared" si="215"/>
        <v>4.2</v>
      </c>
      <c r="AG408" s="443">
        <v>430</v>
      </c>
      <c r="AH408" s="443">
        <v>180</v>
      </c>
      <c r="AI408" s="443">
        <v>110</v>
      </c>
      <c r="AJ408" s="68">
        <f t="shared" si="211"/>
        <v>1980</v>
      </c>
      <c r="AK408" s="68">
        <f t="shared" si="205"/>
        <v>790</v>
      </c>
      <c r="AL408" s="68">
        <f t="shared" si="199"/>
        <v>460</v>
      </c>
      <c r="AM408" s="68"/>
      <c r="AN408" s="68"/>
      <c r="AO408" s="68"/>
      <c r="AP408" s="445">
        <f t="shared" si="217"/>
        <v>3.6046511627906979</v>
      </c>
      <c r="AQ408" s="445">
        <f t="shared" si="217"/>
        <v>3.3888888888888888</v>
      </c>
      <c r="AR408" s="445">
        <f t="shared" si="217"/>
        <v>3.1818181818181817</v>
      </c>
      <c r="AS408" s="465">
        <v>310</v>
      </c>
      <c r="AT408" s="465">
        <v>130</v>
      </c>
      <c r="AU408" s="465">
        <v>80</v>
      </c>
      <c r="AV408" s="443">
        <f t="shared" si="210"/>
        <v>1430</v>
      </c>
      <c r="AW408" s="443">
        <f t="shared" si="210"/>
        <v>570</v>
      </c>
      <c r="AX408" s="443">
        <f t="shared" si="214"/>
        <v>335</v>
      </c>
      <c r="AY408" s="446">
        <f t="shared" si="202"/>
        <v>3.6129032258064515</v>
      </c>
      <c r="AZ408" s="446">
        <f t="shared" si="202"/>
        <v>3.3846153846153846</v>
      </c>
      <c r="BA408" s="446">
        <f t="shared" si="202"/>
        <v>3.1875</v>
      </c>
      <c r="BB408" s="447" t="s">
        <v>1246</v>
      </c>
      <c r="BC408" s="447"/>
      <c r="BD408" s="448">
        <v>0</v>
      </c>
      <c r="BE408" s="449">
        <f t="shared" si="203"/>
        <v>9</v>
      </c>
      <c r="BF408" s="447">
        <f t="shared" si="204"/>
        <v>9</v>
      </c>
      <c r="BG408" s="447"/>
      <c r="BJ408" s="104">
        <f t="shared" si="192"/>
        <v>3</v>
      </c>
    </row>
    <row r="409" spans="1:63" s="104" customFormat="1" ht="63">
      <c r="A409" s="275">
        <v>43</v>
      </c>
      <c r="B409" s="20"/>
      <c r="C409" s="20"/>
      <c r="D409" s="20"/>
      <c r="E409" s="277" t="s">
        <v>1334</v>
      </c>
      <c r="F409" s="277" t="s">
        <v>1265</v>
      </c>
      <c r="G409" s="277" t="s">
        <v>1335</v>
      </c>
      <c r="H409" s="277" t="str">
        <f t="shared" si="194"/>
        <v>Ngõ 192 đường 15/10 (từ Hết ranh giới số nhà 192 đến Tiếp giáp đường Thanh Niên (Số nhà 018))</v>
      </c>
      <c r="I409" s="20">
        <v>750</v>
      </c>
      <c r="J409" s="20">
        <v>320</v>
      </c>
      <c r="K409" s="20">
        <v>160</v>
      </c>
      <c r="L409" s="20"/>
      <c r="M409" s="20"/>
      <c r="N409" s="20"/>
      <c r="O409" s="62">
        <f t="shared" si="218"/>
        <v>3600</v>
      </c>
      <c r="P409" s="62">
        <f t="shared" si="213"/>
        <v>1410</v>
      </c>
      <c r="Q409" s="62">
        <f t="shared" si="196"/>
        <v>670</v>
      </c>
      <c r="R409" s="62"/>
      <c r="S409" s="62"/>
      <c r="T409" s="62"/>
      <c r="U409" s="442">
        <f t="shared" si="216"/>
        <v>3.8</v>
      </c>
      <c r="V409" s="442">
        <f t="shared" si="216"/>
        <v>3.40625</v>
      </c>
      <c r="W409" s="442">
        <f t="shared" si="216"/>
        <v>3.1875</v>
      </c>
      <c r="X409" s="442">
        <v>1.2</v>
      </c>
      <c r="Y409" s="442">
        <v>1.1000000000000001</v>
      </c>
      <c r="Z409" s="442">
        <v>1.05</v>
      </c>
      <c r="AA409" s="442"/>
      <c r="AB409" s="442"/>
      <c r="AC409" s="442"/>
      <c r="AD409" s="442">
        <f t="shared" si="215"/>
        <v>4.8</v>
      </c>
      <c r="AE409" s="442">
        <f t="shared" si="215"/>
        <v>4.4000000000000004</v>
      </c>
      <c r="AF409" s="442">
        <f t="shared" si="215"/>
        <v>4.2</v>
      </c>
      <c r="AG409" s="443">
        <v>530</v>
      </c>
      <c r="AH409" s="443">
        <v>220</v>
      </c>
      <c r="AI409" s="443">
        <v>110</v>
      </c>
      <c r="AJ409" s="68">
        <f t="shared" si="211"/>
        <v>2540</v>
      </c>
      <c r="AK409" s="68">
        <f t="shared" si="205"/>
        <v>970</v>
      </c>
      <c r="AL409" s="68">
        <f t="shared" si="199"/>
        <v>460</v>
      </c>
      <c r="AM409" s="68"/>
      <c r="AN409" s="68"/>
      <c r="AO409" s="68"/>
      <c r="AP409" s="445">
        <f t="shared" si="217"/>
        <v>3.7924528301886791</v>
      </c>
      <c r="AQ409" s="445">
        <f t="shared" si="217"/>
        <v>3.4090909090909092</v>
      </c>
      <c r="AR409" s="445">
        <f t="shared" si="217"/>
        <v>3.1818181818181817</v>
      </c>
      <c r="AS409" s="465">
        <v>380</v>
      </c>
      <c r="AT409" s="465">
        <v>160</v>
      </c>
      <c r="AU409" s="465">
        <v>80</v>
      </c>
      <c r="AV409" s="443">
        <f t="shared" si="210"/>
        <v>1820</v>
      </c>
      <c r="AW409" s="443">
        <f t="shared" si="210"/>
        <v>710</v>
      </c>
      <c r="AX409" s="443">
        <f t="shared" si="214"/>
        <v>335</v>
      </c>
      <c r="AY409" s="446">
        <f t="shared" si="202"/>
        <v>3.7894736842105261</v>
      </c>
      <c r="AZ409" s="446">
        <f t="shared" si="202"/>
        <v>3.4375</v>
      </c>
      <c r="BA409" s="446">
        <f t="shared" si="202"/>
        <v>3.1875</v>
      </c>
      <c r="BB409" s="447" t="s">
        <v>1246</v>
      </c>
      <c r="BC409" s="447"/>
      <c r="BD409" s="448">
        <v>0</v>
      </c>
      <c r="BE409" s="449">
        <f t="shared" si="203"/>
        <v>9</v>
      </c>
      <c r="BF409" s="447">
        <f t="shared" si="204"/>
        <v>9</v>
      </c>
      <c r="BG409" s="447"/>
      <c r="BJ409" s="104">
        <f t="shared" si="192"/>
        <v>3</v>
      </c>
    </row>
    <row r="410" spans="1:63" s="104" customFormat="1" ht="63">
      <c r="A410" s="275">
        <v>44</v>
      </c>
      <c r="B410" s="20"/>
      <c r="C410" s="20"/>
      <c r="D410" s="20"/>
      <c r="E410" s="277" t="s">
        <v>1336</v>
      </c>
      <c r="F410" s="277" t="s">
        <v>1259</v>
      </c>
      <c r="G410" s="277" t="s">
        <v>1337</v>
      </c>
      <c r="H410" s="277" t="str">
        <f t="shared" si="194"/>
        <v>Ngõ 9 đường 15/10 (từ Ranh giới số nhà 001 đến Tiếp giáp đường 15/10 (Số nhà 037))</v>
      </c>
      <c r="I410" s="20">
        <v>660</v>
      </c>
      <c r="J410" s="20">
        <v>330</v>
      </c>
      <c r="K410" s="20">
        <v>170</v>
      </c>
      <c r="L410" s="20"/>
      <c r="M410" s="20"/>
      <c r="N410" s="20"/>
      <c r="O410" s="62">
        <f t="shared" si="218"/>
        <v>3040</v>
      </c>
      <c r="P410" s="62">
        <f t="shared" si="213"/>
        <v>1450</v>
      </c>
      <c r="Q410" s="62">
        <f t="shared" si="196"/>
        <v>710</v>
      </c>
      <c r="R410" s="62"/>
      <c r="S410" s="62"/>
      <c r="T410" s="62"/>
      <c r="U410" s="442">
        <f t="shared" si="216"/>
        <v>3.606060606060606</v>
      </c>
      <c r="V410" s="442">
        <f t="shared" si="216"/>
        <v>3.393939393939394</v>
      </c>
      <c r="W410" s="442">
        <f t="shared" si="216"/>
        <v>3.1764705882352939</v>
      </c>
      <c r="X410" s="442">
        <v>1.1499999999999999</v>
      </c>
      <c r="Y410" s="442">
        <v>1.1000000000000001</v>
      </c>
      <c r="Z410" s="442">
        <v>1.05</v>
      </c>
      <c r="AA410" s="442"/>
      <c r="AB410" s="442"/>
      <c r="AC410" s="442"/>
      <c r="AD410" s="442">
        <f t="shared" si="215"/>
        <v>4.5999999999999996</v>
      </c>
      <c r="AE410" s="442">
        <f t="shared" si="215"/>
        <v>4.4000000000000004</v>
      </c>
      <c r="AF410" s="442">
        <f t="shared" si="215"/>
        <v>4.2</v>
      </c>
      <c r="AG410" s="443">
        <v>460</v>
      </c>
      <c r="AH410" s="443">
        <v>230</v>
      </c>
      <c r="AI410" s="443">
        <v>120</v>
      </c>
      <c r="AJ410" s="68">
        <f t="shared" si="211"/>
        <v>2120</v>
      </c>
      <c r="AK410" s="68">
        <f t="shared" si="205"/>
        <v>1010</v>
      </c>
      <c r="AL410" s="68">
        <f t="shared" si="199"/>
        <v>500</v>
      </c>
      <c r="AM410" s="68"/>
      <c r="AN410" s="68"/>
      <c r="AO410" s="68"/>
      <c r="AP410" s="445">
        <f t="shared" si="217"/>
        <v>3.6086956521739131</v>
      </c>
      <c r="AQ410" s="445">
        <f t="shared" si="217"/>
        <v>3.3913043478260869</v>
      </c>
      <c r="AR410" s="445">
        <f t="shared" si="217"/>
        <v>3.1666666666666665</v>
      </c>
      <c r="AS410" s="465">
        <v>330</v>
      </c>
      <c r="AT410" s="465">
        <v>170</v>
      </c>
      <c r="AU410" s="465">
        <v>90</v>
      </c>
      <c r="AV410" s="443">
        <f t="shared" si="210"/>
        <v>1520</v>
      </c>
      <c r="AW410" s="443">
        <f t="shared" si="210"/>
        <v>750</v>
      </c>
      <c r="AX410" s="443">
        <f>ROUND(AU410/K410*Q410,-1)</f>
        <v>380</v>
      </c>
      <c r="AY410" s="446">
        <f t="shared" si="202"/>
        <v>3.606060606060606</v>
      </c>
      <c r="AZ410" s="446">
        <f t="shared" si="202"/>
        <v>3.4117647058823528</v>
      </c>
      <c r="BA410" s="446">
        <f t="shared" si="202"/>
        <v>3.2222222222222223</v>
      </c>
      <c r="BB410" s="447" t="s">
        <v>1246</v>
      </c>
      <c r="BC410" s="447"/>
      <c r="BD410" s="448">
        <v>0</v>
      </c>
      <c r="BE410" s="449">
        <f t="shared" si="203"/>
        <v>9</v>
      </c>
      <c r="BF410" s="447">
        <f t="shared" si="204"/>
        <v>9</v>
      </c>
      <c r="BG410" s="447"/>
      <c r="BJ410" s="104">
        <f t="shared" si="192"/>
        <v>3</v>
      </c>
    </row>
    <row r="411" spans="1:63" s="104" customFormat="1" ht="47.25">
      <c r="A411" s="275">
        <v>45</v>
      </c>
      <c r="B411" s="20"/>
      <c r="C411" s="20"/>
      <c r="D411" s="20"/>
      <c r="E411" s="277" t="s">
        <v>1338</v>
      </c>
      <c r="F411" s="277" t="s">
        <v>1259</v>
      </c>
      <c r="G411" s="277" t="s">
        <v>1339</v>
      </c>
      <c r="H411" s="277" t="str">
        <f t="shared" si="194"/>
        <v>Ngõ 66 đường 15/10 (từ Ranh giới số nhà 001 đến Hết ranh giới số nhà 031)</v>
      </c>
      <c r="I411" s="20">
        <v>430</v>
      </c>
      <c r="J411" s="20">
        <v>220</v>
      </c>
      <c r="K411" s="20">
        <v>140</v>
      </c>
      <c r="L411" s="20"/>
      <c r="M411" s="20"/>
      <c r="N411" s="20"/>
      <c r="O411" s="62">
        <f t="shared" si="218"/>
        <v>1980</v>
      </c>
      <c r="P411" s="62">
        <f t="shared" si="213"/>
        <v>970</v>
      </c>
      <c r="Q411" s="62">
        <f t="shared" si="196"/>
        <v>590</v>
      </c>
      <c r="R411" s="62"/>
      <c r="S411" s="62"/>
      <c r="T411" s="62"/>
      <c r="U411" s="442">
        <f t="shared" si="216"/>
        <v>3.6046511627906979</v>
      </c>
      <c r="V411" s="442">
        <f t="shared" si="216"/>
        <v>3.4090909090909092</v>
      </c>
      <c r="W411" s="442">
        <f t="shared" si="216"/>
        <v>3.2142857142857144</v>
      </c>
      <c r="X411" s="442">
        <v>1.1499999999999999</v>
      </c>
      <c r="Y411" s="442">
        <v>1.1000000000000001</v>
      </c>
      <c r="Z411" s="442">
        <v>1.05</v>
      </c>
      <c r="AA411" s="442"/>
      <c r="AB411" s="442"/>
      <c r="AC411" s="442"/>
      <c r="AD411" s="442">
        <f t="shared" si="215"/>
        <v>4.5999999999999996</v>
      </c>
      <c r="AE411" s="442">
        <f t="shared" si="215"/>
        <v>4.4000000000000004</v>
      </c>
      <c r="AF411" s="442">
        <f t="shared" si="215"/>
        <v>4.2</v>
      </c>
      <c r="AG411" s="443">
        <v>300</v>
      </c>
      <c r="AH411" s="443">
        <v>150</v>
      </c>
      <c r="AI411" s="443">
        <v>100</v>
      </c>
      <c r="AJ411" s="68">
        <f t="shared" si="211"/>
        <v>1380</v>
      </c>
      <c r="AK411" s="68">
        <f t="shared" si="205"/>
        <v>660</v>
      </c>
      <c r="AL411" s="68">
        <f t="shared" si="199"/>
        <v>420</v>
      </c>
      <c r="AM411" s="68"/>
      <c r="AN411" s="68"/>
      <c r="AO411" s="68"/>
      <c r="AP411" s="445">
        <f t="shared" si="217"/>
        <v>3.6</v>
      </c>
      <c r="AQ411" s="445">
        <f t="shared" si="217"/>
        <v>3.4</v>
      </c>
      <c r="AR411" s="445">
        <f t="shared" si="217"/>
        <v>3.2</v>
      </c>
      <c r="AS411" s="465">
        <v>220</v>
      </c>
      <c r="AT411" s="465">
        <v>110</v>
      </c>
      <c r="AU411" s="465">
        <v>70</v>
      </c>
      <c r="AV411" s="443">
        <f t="shared" si="210"/>
        <v>1010</v>
      </c>
      <c r="AW411" s="443">
        <f t="shared" si="210"/>
        <v>490</v>
      </c>
      <c r="AX411" s="443">
        <f t="shared" ref="AX411:AX444" si="219">ROUND(AU411/K411*Q411,0)</f>
        <v>295</v>
      </c>
      <c r="AY411" s="446">
        <f t="shared" si="202"/>
        <v>3.5909090909090908</v>
      </c>
      <c r="AZ411" s="446">
        <f t="shared" si="202"/>
        <v>3.4545454545454546</v>
      </c>
      <c r="BA411" s="446">
        <f t="shared" si="202"/>
        <v>3.2142857142857144</v>
      </c>
      <c r="BB411" s="447" t="s">
        <v>1246</v>
      </c>
      <c r="BC411" s="447"/>
      <c r="BD411" s="448">
        <v>0</v>
      </c>
      <c r="BE411" s="449">
        <f t="shared" si="203"/>
        <v>9</v>
      </c>
      <c r="BF411" s="447">
        <f t="shared" si="204"/>
        <v>9</v>
      </c>
      <c r="BG411" s="447"/>
      <c r="BJ411" s="104">
        <f t="shared" si="192"/>
        <v>3</v>
      </c>
    </row>
    <row r="412" spans="1:63" s="104" customFormat="1" ht="63">
      <c r="A412" s="275">
        <v>46</v>
      </c>
      <c r="B412" s="20"/>
      <c r="C412" s="20"/>
      <c r="D412" s="20"/>
      <c r="E412" s="277" t="s">
        <v>1340</v>
      </c>
      <c r="F412" s="277" t="s">
        <v>1270</v>
      </c>
      <c r="G412" s="277" t="s">
        <v>1341</v>
      </c>
      <c r="H412" s="277" t="str">
        <f t="shared" si="194"/>
        <v>Ngõ 32 đường 15/10 (từ Tiếp giáp ranh giới số nhà 001 đến Trường Mần non số 2 (Số nhà 011))</v>
      </c>
      <c r="I412" s="20">
        <v>780</v>
      </c>
      <c r="J412" s="20">
        <v>320</v>
      </c>
      <c r="K412" s="20">
        <v>160</v>
      </c>
      <c r="L412" s="20"/>
      <c r="M412" s="20"/>
      <c r="N412" s="20"/>
      <c r="O412" s="62">
        <f>ROUND(I412*AD412,-2)</f>
        <v>3700</v>
      </c>
      <c r="P412" s="62">
        <f>ROUND(J412*AE412,-2)</f>
        <v>1400</v>
      </c>
      <c r="Q412" s="62">
        <f t="shared" si="196"/>
        <v>670</v>
      </c>
      <c r="R412" s="62"/>
      <c r="S412" s="62"/>
      <c r="T412" s="62"/>
      <c r="U412" s="442">
        <f t="shared" si="216"/>
        <v>3.7435897435897436</v>
      </c>
      <c r="V412" s="442">
        <f t="shared" si="216"/>
        <v>3.375</v>
      </c>
      <c r="W412" s="442">
        <f t="shared" si="216"/>
        <v>3.1875</v>
      </c>
      <c r="X412" s="442">
        <v>1.2</v>
      </c>
      <c r="Y412" s="442">
        <v>1.1000000000000001</v>
      </c>
      <c r="Z412" s="442">
        <v>1.05</v>
      </c>
      <c r="AA412" s="442"/>
      <c r="AB412" s="442"/>
      <c r="AC412" s="442"/>
      <c r="AD412" s="442">
        <f t="shared" si="215"/>
        <v>4.8</v>
      </c>
      <c r="AE412" s="442">
        <f t="shared" si="215"/>
        <v>4.4000000000000004</v>
      </c>
      <c r="AF412" s="442">
        <f t="shared" si="215"/>
        <v>4.2</v>
      </c>
      <c r="AG412" s="443">
        <v>550</v>
      </c>
      <c r="AH412" s="443">
        <v>220</v>
      </c>
      <c r="AI412" s="443">
        <v>110</v>
      </c>
      <c r="AJ412" s="68">
        <f t="shared" si="211"/>
        <v>2610</v>
      </c>
      <c r="AK412" s="68">
        <f t="shared" si="205"/>
        <v>960</v>
      </c>
      <c r="AL412" s="68">
        <f t="shared" si="199"/>
        <v>460</v>
      </c>
      <c r="AM412" s="68"/>
      <c r="AN412" s="68"/>
      <c r="AO412" s="68"/>
      <c r="AP412" s="445">
        <f t="shared" si="217"/>
        <v>3.7454545454545456</v>
      </c>
      <c r="AQ412" s="445">
        <f t="shared" si="217"/>
        <v>3.3636363636363638</v>
      </c>
      <c r="AR412" s="445">
        <f t="shared" si="217"/>
        <v>3.1818181818181817</v>
      </c>
      <c r="AS412" s="465">
        <v>390</v>
      </c>
      <c r="AT412" s="465">
        <v>160</v>
      </c>
      <c r="AU412" s="465">
        <v>80</v>
      </c>
      <c r="AV412" s="443">
        <f t="shared" si="210"/>
        <v>1850</v>
      </c>
      <c r="AW412" s="443">
        <f t="shared" si="210"/>
        <v>700</v>
      </c>
      <c r="AX412" s="443">
        <f t="shared" si="219"/>
        <v>335</v>
      </c>
      <c r="AY412" s="446">
        <f t="shared" si="202"/>
        <v>3.7435897435897436</v>
      </c>
      <c r="AZ412" s="446">
        <f t="shared" si="202"/>
        <v>3.375</v>
      </c>
      <c r="BA412" s="446">
        <f t="shared" si="202"/>
        <v>3.1875</v>
      </c>
      <c r="BB412" s="447" t="s">
        <v>1246</v>
      </c>
      <c r="BC412" s="447"/>
      <c r="BD412" s="448">
        <v>0</v>
      </c>
      <c r="BE412" s="449">
        <f t="shared" si="203"/>
        <v>9</v>
      </c>
      <c r="BF412" s="447">
        <f t="shared" si="204"/>
        <v>9</v>
      </c>
      <c r="BG412" s="447"/>
      <c r="BJ412" s="104">
        <f t="shared" si="192"/>
        <v>3</v>
      </c>
    </row>
    <row r="413" spans="1:63" s="104" customFormat="1" ht="47.25">
      <c r="A413" s="275">
        <v>47</v>
      </c>
      <c r="B413" s="20"/>
      <c r="C413" s="20"/>
      <c r="D413" s="20"/>
      <c r="E413" s="277" t="s">
        <v>544</v>
      </c>
      <c r="F413" s="277" t="s">
        <v>1342</v>
      </c>
      <c r="G413" s="277" t="s">
        <v>1343</v>
      </c>
      <c r="H413" s="277" t="str">
        <f t="shared" si="194"/>
        <v>Đường Bế Văn Đàn (từ Tiếp giáp số nhà 018 đến Hết ranh giới số nhà 092)</v>
      </c>
      <c r="I413" s="20">
        <v>660</v>
      </c>
      <c r="J413" s="20">
        <v>280</v>
      </c>
      <c r="K413" s="20">
        <v>140</v>
      </c>
      <c r="L413" s="20"/>
      <c r="M413" s="20"/>
      <c r="N413" s="20"/>
      <c r="O413" s="62">
        <f t="shared" ref="O413:Q457" si="220">ROUND(I413*AD413,-1)</f>
        <v>3040</v>
      </c>
      <c r="P413" s="62">
        <f t="shared" si="220"/>
        <v>1230</v>
      </c>
      <c r="Q413" s="62">
        <f t="shared" si="196"/>
        <v>590</v>
      </c>
      <c r="R413" s="62"/>
      <c r="S413" s="62"/>
      <c r="T413" s="62"/>
      <c r="U413" s="442">
        <f t="shared" si="216"/>
        <v>3.606060606060606</v>
      </c>
      <c r="V413" s="442">
        <f t="shared" si="216"/>
        <v>3.3928571428571428</v>
      </c>
      <c r="W413" s="442">
        <f t="shared" si="216"/>
        <v>3.2142857142857144</v>
      </c>
      <c r="X413" s="442">
        <v>1.1499999999999999</v>
      </c>
      <c r="Y413" s="442">
        <v>1.1000000000000001</v>
      </c>
      <c r="Z413" s="442">
        <v>1.05</v>
      </c>
      <c r="AA413" s="442"/>
      <c r="AB413" s="442"/>
      <c r="AC413" s="442"/>
      <c r="AD413" s="442">
        <f t="shared" si="215"/>
        <v>4.5999999999999996</v>
      </c>
      <c r="AE413" s="442">
        <f t="shared" si="215"/>
        <v>4.4000000000000004</v>
      </c>
      <c r="AF413" s="442">
        <f t="shared" si="215"/>
        <v>4.2</v>
      </c>
      <c r="AG413" s="443">
        <v>460</v>
      </c>
      <c r="AH413" s="443">
        <v>200</v>
      </c>
      <c r="AI413" s="443">
        <v>100</v>
      </c>
      <c r="AJ413" s="68">
        <f t="shared" si="211"/>
        <v>2120</v>
      </c>
      <c r="AK413" s="68">
        <f t="shared" si="205"/>
        <v>880</v>
      </c>
      <c r="AL413" s="68">
        <f t="shared" si="199"/>
        <v>420</v>
      </c>
      <c r="AM413" s="68"/>
      <c r="AN413" s="68"/>
      <c r="AO413" s="68"/>
      <c r="AP413" s="445">
        <f t="shared" si="217"/>
        <v>3.6086956521739131</v>
      </c>
      <c r="AQ413" s="445">
        <f t="shared" si="217"/>
        <v>3.4</v>
      </c>
      <c r="AR413" s="445">
        <f t="shared" si="217"/>
        <v>3.2</v>
      </c>
      <c r="AS413" s="465">
        <v>330</v>
      </c>
      <c r="AT413" s="465">
        <v>140</v>
      </c>
      <c r="AU413" s="465">
        <v>70</v>
      </c>
      <c r="AV413" s="443">
        <f t="shared" si="210"/>
        <v>1520</v>
      </c>
      <c r="AW413" s="443">
        <f t="shared" si="210"/>
        <v>620</v>
      </c>
      <c r="AX413" s="443">
        <f t="shared" si="219"/>
        <v>295</v>
      </c>
      <c r="AY413" s="446">
        <f t="shared" si="202"/>
        <v>3.606060606060606</v>
      </c>
      <c r="AZ413" s="446">
        <f t="shared" si="202"/>
        <v>3.4285714285714284</v>
      </c>
      <c r="BA413" s="446">
        <f t="shared" si="202"/>
        <v>3.2142857142857144</v>
      </c>
      <c r="BB413" s="447" t="s">
        <v>1246</v>
      </c>
      <c r="BC413" s="447"/>
      <c r="BD413" s="448">
        <v>0</v>
      </c>
      <c r="BE413" s="449">
        <f t="shared" si="203"/>
        <v>9</v>
      </c>
      <c r="BF413" s="447">
        <f t="shared" si="204"/>
        <v>9</v>
      </c>
      <c r="BG413" s="447"/>
      <c r="BJ413" s="104">
        <f t="shared" si="192"/>
        <v>3</v>
      </c>
    </row>
    <row r="414" spans="1:63" s="104" customFormat="1" ht="47.25">
      <c r="A414" s="275">
        <v>48</v>
      </c>
      <c r="B414" s="20"/>
      <c r="C414" s="20"/>
      <c r="D414" s="20"/>
      <c r="E414" s="277" t="s">
        <v>544</v>
      </c>
      <c r="F414" s="277" t="s">
        <v>1344</v>
      </c>
      <c r="G414" s="277" t="s">
        <v>1345</v>
      </c>
      <c r="H414" s="277" t="str">
        <f t="shared" si="194"/>
        <v>Đường Bế Văn Đàn (từ Tiếp giáp ranh giới số nhà 092 đến Hết ranh giới số nhà 131)</v>
      </c>
      <c r="I414" s="20">
        <v>380</v>
      </c>
      <c r="J414" s="20">
        <v>220</v>
      </c>
      <c r="K414" s="20">
        <v>140</v>
      </c>
      <c r="L414" s="20"/>
      <c r="M414" s="20"/>
      <c r="N414" s="20"/>
      <c r="O414" s="62">
        <f t="shared" si="220"/>
        <v>1670</v>
      </c>
      <c r="P414" s="62">
        <f t="shared" si="220"/>
        <v>920</v>
      </c>
      <c r="Q414" s="62">
        <f t="shared" si="196"/>
        <v>590</v>
      </c>
      <c r="R414" s="62"/>
      <c r="S414" s="62"/>
      <c r="T414" s="62"/>
      <c r="U414" s="442">
        <f t="shared" si="216"/>
        <v>3.3947368421052633</v>
      </c>
      <c r="V414" s="442">
        <f t="shared" si="216"/>
        <v>3.1818181818181817</v>
      </c>
      <c r="W414" s="442">
        <f t="shared" si="216"/>
        <v>3.2142857142857144</v>
      </c>
      <c r="X414" s="442">
        <v>1.1000000000000001</v>
      </c>
      <c r="Y414" s="442">
        <v>1.05</v>
      </c>
      <c r="Z414" s="442">
        <v>1.05</v>
      </c>
      <c r="AA414" s="442"/>
      <c r="AB414" s="442"/>
      <c r="AC414" s="442"/>
      <c r="AD414" s="442">
        <f t="shared" si="215"/>
        <v>4.4000000000000004</v>
      </c>
      <c r="AE414" s="442">
        <f t="shared" si="215"/>
        <v>4.2</v>
      </c>
      <c r="AF414" s="442">
        <f t="shared" si="215"/>
        <v>4.2</v>
      </c>
      <c r="AG414" s="443">
        <v>270</v>
      </c>
      <c r="AH414" s="443">
        <v>150</v>
      </c>
      <c r="AI414" s="443">
        <v>100</v>
      </c>
      <c r="AJ414" s="68">
        <f t="shared" si="211"/>
        <v>1190</v>
      </c>
      <c r="AK414" s="68">
        <f t="shared" si="205"/>
        <v>630</v>
      </c>
      <c r="AL414" s="68">
        <f t="shared" si="199"/>
        <v>420</v>
      </c>
      <c r="AM414" s="68"/>
      <c r="AN414" s="68"/>
      <c r="AO414" s="68"/>
      <c r="AP414" s="445">
        <f t="shared" si="217"/>
        <v>3.4074074074074074</v>
      </c>
      <c r="AQ414" s="445">
        <f t="shared" si="217"/>
        <v>3.2</v>
      </c>
      <c r="AR414" s="445">
        <f t="shared" si="217"/>
        <v>3.2</v>
      </c>
      <c r="AS414" s="465">
        <v>190</v>
      </c>
      <c r="AT414" s="465">
        <v>110</v>
      </c>
      <c r="AU414" s="465">
        <v>70</v>
      </c>
      <c r="AV414" s="443">
        <f t="shared" si="210"/>
        <v>840</v>
      </c>
      <c r="AW414" s="443">
        <f t="shared" si="210"/>
        <v>460</v>
      </c>
      <c r="AX414" s="443">
        <f t="shared" si="219"/>
        <v>295</v>
      </c>
      <c r="AY414" s="446">
        <f t="shared" si="202"/>
        <v>3.4210526315789473</v>
      </c>
      <c r="AZ414" s="446">
        <f t="shared" si="202"/>
        <v>3.1818181818181817</v>
      </c>
      <c r="BA414" s="446">
        <f t="shared" si="202"/>
        <v>3.2142857142857144</v>
      </c>
      <c r="BB414" s="447" t="s">
        <v>1246</v>
      </c>
      <c r="BC414" s="447"/>
      <c r="BD414" s="448">
        <v>0</v>
      </c>
      <c r="BE414" s="449">
        <f t="shared" si="203"/>
        <v>9</v>
      </c>
      <c r="BF414" s="447">
        <f t="shared" si="204"/>
        <v>9</v>
      </c>
      <c r="BG414" s="447"/>
      <c r="BJ414" s="104">
        <f t="shared" si="192"/>
        <v>3</v>
      </c>
    </row>
    <row r="415" spans="1:63" s="104" customFormat="1" ht="63">
      <c r="A415" s="275">
        <v>49</v>
      </c>
      <c r="B415" s="20"/>
      <c r="C415" s="20"/>
      <c r="D415" s="20"/>
      <c r="E415" s="275" t="s">
        <v>1346</v>
      </c>
      <c r="F415" s="275" t="s">
        <v>1270</v>
      </c>
      <c r="G415" s="275" t="s">
        <v>1347</v>
      </c>
      <c r="H415" s="277" t="str">
        <f t="shared" si="194"/>
        <v>Ngõ 123 Tôn Thất Tùng (từ Tiếp giáp ranh giới số nhà 001 đến Hết ranh giới số nhà 021)</v>
      </c>
      <c r="I415" s="20">
        <v>340</v>
      </c>
      <c r="J415" s="20">
        <v>180</v>
      </c>
      <c r="K415" s="20">
        <v>130</v>
      </c>
      <c r="L415" s="20"/>
      <c r="M415" s="20"/>
      <c r="N415" s="20"/>
      <c r="O415" s="62">
        <f t="shared" si="220"/>
        <v>1500</v>
      </c>
      <c r="P415" s="62">
        <f t="shared" si="220"/>
        <v>760</v>
      </c>
      <c r="Q415" s="62">
        <f t="shared" si="196"/>
        <v>550</v>
      </c>
      <c r="R415" s="62"/>
      <c r="S415" s="62"/>
      <c r="T415" s="62"/>
      <c r="U415" s="442">
        <f t="shared" si="216"/>
        <v>3.4117647058823528</v>
      </c>
      <c r="V415" s="442">
        <f t="shared" si="216"/>
        <v>3.2222222222222223</v>
      </c>
      <c r="W415" s="442">
        <f t="shared" si="216"/>
        <v>3.2307692307692308</v>
      </c>
      <c r="X415" s="442">
        <v>1.1000000000000001</v>
      </c>
      <c r="Y415" s="442">
        <v>1.05</v>
      </c>
      <c r="Z415" s="442">
        <v>1.05</v>
      </c>
      <c r="AA415" s="442"/>
      <c r="AB415" s="442"/>
      <c r="AC415" s="442"/>
      <c r="AD415" s="442">
        <f t="shared" si="215"/>
        <v>4.4000000000000004</v>
      </c>
      <c r="AE415" s="442">
        <f t="shared" si="215"/>
        <v>4.2</v>
      </c>
      <c r="AF415" s="442">
        <f t="shared" si="215"/>
        <v>4.2</v>
      </c>
      <c r="AG415" s="443">
        <v>240</v>
      </c>
      <c r="AH415" s="443">
        <v>130</v>
      </c>
      <c r="AI415" s="443">
        <v>90</v>
      </c>
      <c r="AJ415" s="68">
        <f t="shared" si="211"/>
        <v>1060</v>
      </c>
      <c r="AK415" s="68">
        <f t="shared" si="205"/>
        <v>550</v>
      </c>
      <c r="AL415" s="68">
        <f t="shared" si="199"/>
        <v>380</v>
      </c>
      <c r="AM415" s="68"/>
      <c r="AN415" s="68"/>
      <c r="AO415" s="68"/>
      <c r="AP415" s="445">
        <f t="shared" si="217"/>
        <v>3.4166666666666665</v>
      </c>
      <c r="AQ415" s="445">
        <f t="shared" si="217"/>
        <v>3.2307692307692308</v>
      </c>
      <c r="AR415" s="445">
        <f t="shared" si="217"/>
        <v>3.2222222222222223</v>
      </c>
      <c r="AS415" s="465">
        <v>170</v>
      </c>
      <c r="AT415" s="465">
        <v>90</v>
      </c>
      <c r="AU415" s="465">
        <v>70</v>
      </c>
      <c r="AV415" s="443">
        <f t="shared" si="210"/>
        <v>750</v>
      </c>
      <c r="AW415" s="443">
        <f t="shared" si="210"/>
        <v>380</v>
      </c>
      <c r="AX415" s="443">
        <f t="shared" si="219"/>
        <v>296</v>
      </c>
      <c r="AY415" s="446">
        <f t="shared" si="202"/>
        <v>3.4117647058823528</v>
      </c>
      <c r="AZ415" s="446">
        <f t="shared" si="202"/>
        <v>3.2222222222222223</v>
      </c>
      <c r="BA415" s="446">
        <f t="shared" si="202"/>
        <v>3.2285714285714286</v>
      </c>
      <c r="BB415" s="447" t="s">
        <v>1246</v>
      </c>
      <c r="BC415" s="447"/>
      <c r="BD415" s="448">
        <v>0</v>
      </c>
      <c r="BE415" s="449">
        <f t="shared" si="203"/>
        <v>9</v>
      </c>
      <c r="BF415" s="447">
        <f t="shared" si="204"/>
        <v>9</v>
      </c>
      <c r="BG415" s="447"/>
      <c r="BJ415" s="104">
        <f t="shared" si="192"/>
        <v>3</v>
      </c>
    </row>
    <row r="416" spans="1:63" s="104" customFormat="1" ht="63">
      <c r="A416" s="275">
        <v>50</v>
      </c>
      <c r="B416" s="20"/>
      <c r="C416" s="20"/>
      <c r="D416" s="20"/>
      <c r="E416" s="275" t="s">
        <v>1348</v>
      </c>
      <c r="F416" s="275" t="s">
        <v>1270</v>
      </c>
      <c r="G416" s="275" t="s">
        <v>1349</v>
      </c>
      <c r="H416" s="277" t="str">
        <f t="shared" si="194"/>
        <v>Ngõ 135 Tôn Thất Tùng (từ Tiếp giáp ranh giới số nhà 001 đến Hết ranh giới số nhà 008)</v>
      </c>
      <c r="I416" s="20">
        <v>340</v>
      </c>
      <c r="J416" s="20">
        <v>180</v>
      </c>
      <c r="K416" s="20">
        <v>130</v>
      </c>
      <c r="L416" s="20"/>
      <c r="M416" s="20"/>
      <c r="N416" s="20"/>
      <c r="O416" s="62">
        <f t="shared" si="220"/>
        <v>1500</v>
      </c>
      <c r="P416" s="62">
        <f t="shared" si="220"/>
        <v>760</v>
      </c>
      <c r="Q416" s="62">
        <f t="shared" si="196"/>
        <v>550</v>
      </c>
      <c r="R416" s="62"/>
      <c r="S416" s="62"/>
      <c r="T416" s="62"/>
      <c r="U416" s="442">
        <f t="shared" si="216"/>
        <v>3.4117647058823528</v>
      </c>
      <c r="V416" s="442">
        <f t="shared" si="216"/>
        <v>3.2222222222222223</v>
      </c>
      <c r="W416" s="442">
        <f t="shared" si="216"/>
        <v>3.2307692307692308</v>
      </c>
      <c r="X416" s="442">
        <v>1.1000000000000001</v>
      </c>
      <c r="Y416" s="442">
        <v>1.05</v>
      </c>
      <c r="Z416" s="442">
        <v>1.05</v>
      </c>
      <c r="AA416" s="442"/>
      <c r="AB416" s="442"/>
      <c r="AC416" s="442"/>
      <c r="AD416" s="442">
        <f t="shared" si="215"/>
        <v>4.4000000000000004</v>
      </c>
      <c r="AE416" s="442">
        <f t="shared" si="215"/>
        <v>4.2</v>
      </c>
      <c r="AF416" s="442">
        <f t="shared" si="215"/>
        <v>4.2</v>
      </c>
      <c r="AG416" s="443">
        <v>240</v>
      </c>
      <c r="AH416" s="443">
        <v>130</v>
      </c>
      <c r="AI416" s="443">
        <v>90</v>
      </c>
      <c r="AJ416" s="68">
        <f t="shared" si="211"/>
        <v>1060</v>
      </c>
      <c r="AK416" s="68">
        <f t="shared" si="205"/>
        <v>550</v>
      </c>
      <c r="AL416" s="68">
        <f t="shared" si="199"/>
        <v>380</v>
      </c>
      <c r="AM416" s="68"/>
      <c r="AN416" s="68"/>
      <c r="AO416" s="68"/>
      <c r="AP416" s="445">
        <f t="shared" si="217"/>
        <v>3.4166666666666665</v>
      </c>
      <c r="AQ416" s="445">
        <f t="shared" si="217"/>
        <v>3.2307692307692308</v>
      </c>
      <c r="AR416" s="445">
        <f t="shared" si="217"/>
        <v>3.2222222222222223</v>
      </c>
      <c r="AS416" s="465">
        <v>170</v>
      </c>
      <c r="AT416" s="465">
        <v>90</v>
      </c>
      <c r="AU416" s="465">
        <v>70</v>
      </c>
      <c r="AV416" s="443">
        <f t="shared" ref="AV416:AW443" si="221">ROUND(AS416/I416*O416,-1)</f>
        <v>750</v>
      </c>
      <c r="AW416" s="443">
        <f t="shared" si="221"/>
        <v>380</v>
      </c>
      <c r="AX416" s="443">
        <f t="shared" si="219"/>
        <v>296</v>
      </c>
      <c r="AY416" s="446">
        <f t="shared" si="202"/>
        <v>3.4117647058823528</v>
      </c>
      <c r="AZ416" s="446">
        <f t="shared" si="202"/>
        <v>3.2222222222222223</v>
      </c>
      <c r="BA416" s="446">
        <f t="shared" si="202"/>
        <v>3.2285714285714286</v>
      </c>
      <c r="BB416" s="447" t="s">
        <v>1246</v>
      </c>
      <c r="BC416" s="447"/>
      <c r="BD416" s="448">
        <v>0</v>
      </c>
      <c r="BE416" s="449">
        <f t="shared" si="203"/>
        <v>9</v>
      </c>
      <c r="BF416" s="447">
        <f t="shared" si="204"/>
        <v>9</v>
      </c>
      <c r="BG416" s="447"/>
      <c r="BJ416" s="104">
        <f t="shared" si="192"/>
        <v>3</v>
      </c>
    </row>
    <row r="417" spans="1:62" s="104" customFormat="1" ht="63">
      <c r="A417" s="275">
        <v>51</v>
      </c>
      <c r="B417" s="20"/>
      <c r="C417" s="20"/>
      <c r="D417" s="20"/>
      <c r="E417" s="275" t="s">
        <v>1350</v>
      </c>
      <c r="F417" s="275" t="s">
        <v>1270</v>
      </c>
      <c r="G417" s="275" t="s">
        <v>1349</v>
      </c>
      <c r="H417" s="277" t="str">
        <f t="shared" si="194"/>
        <v>Ngõ 10 Tôn Thất Tùng (từ Tiếp giáp ranh giới số nhà 001 đến Hết ranh giới số nhà 008)</v>
      </c>
      <c r="I417" s="20">
        <v>400</v>
      </c>
      <c r="J417" s="20">
        <v>220</v>
      </c>
      <c r="K417" s="20">
        <v>150</v>
      </c>
      <c r="L417" s="20"/>
      <c r="M417" s="20"/>
      <c r="N417" s="20"/>
      <c r="O417" s="62">
        <f t="shared" si="220"/>
        <v>1840</v>
      </c>
      <c r="P417" s="62">
        <f t="shared" si="220"/>
        <v>970</v>
      </c>
      <c r="Q417" s="62">
        <f t="shared" si="196"/>
        <v>630</v>
      </c>
      <c r="R417" s="62"/>
      <c r="S417" s="62"/>
      <c r="T417" s="62"/>
      <c r="U417" s="442">
        <f t="shared" si="216"/>
        <v>3.6</v>
      </c>
      <c r="V417" s="442">
        <f t="shared" si="216"/>
        <v>3.4090909090909092</v>
      </c>
      <c r="W417" s="442">
        <f t="shared" si="216"/>
        <v>3.2</v>
      </c>
      <c r="X417" s="442">
        <v>1.1499999999999999</v>
      </c>
      <c r="Y417" s="442">
        <v>1.1000000000000001</v>
      </c>
      <c r="Z417" s="442">
        <v>1.05</v>
      </c>
      <c r="AA417" s="442"/>
      <c r="AB417" s="442"/>
      <c r="AC417" s="442"/>
      <c r="AD417" s="442">
        <f t="shared" si="215"/>
        <v>4.5999999999999996</v>
      </c>
      <c r="AE417" s="442">
        <f t="shared" si="215"/>
        <v>4.4000000000000004</v>
      </c>
      <c r="AF417" s="442">
        <f t="shared" si="215"/>
        <v>4.2</v>
      </c>
      <c r="AG417" s="443">
        <v>280</v>
      </c>
      <c r="AH417" s="443">
        <v>150</v>
      </c>
      <c r="AI417" s="443">
        <v>110</v>
      </c>
      <c r="AJ417" s="68">
        <f t="shared" si="211"/>
        <v>1290</v>
      </c>
      <c r="AK417" s="68">
        <f t="shared" si="205"/>
        <v>660</v>
      </c>
      <c r="AL417" s="68">
        <f t="shared" si="199"/>
        <v>460</v>
      </c>
      <c r="AM417" s="68"/>
      <c r="AN417" s="68"/>
      <c r="AO417" s="68"/>
      <c r="AP417" s="445">
        <f t="shared" si="217"/>
        <v>3.6071428571428572</v>
      </c>
      <c r="AQ417" s="445">
        <f t="shared" si="217"/>
        <v>3.4</v>
      </c>
      <c r="AR417" s="445">
        <f t="shared" si="217"/>
        <v>3.1818181818181817</v>
      </c>
      <c r="AS417" s="465">
        <v>200</v>
      </c>
      <c r="AT417" s="465">
        <v>110</v>
      </c>
      <c r="AU417" s="465">
        <v>80</v>
      </c>
      <c r="AV417" s="443">
        <f t="shared" si="221"/>
        <v>920</v>
      </c>
      <c r="AW417" s="443">
        <f t="shared" si="221"/>
        <v>490</v>
      </c>
      <c r="AX417" s="443">
        <f t="shared" si="219"/>
        <v>336</v>
      </c>
      <c r="AY417" s="446">
        <f t="shared" si="202"/>
        <v>3.6</v>
      </c>
      <c r="AZ417" s="446">
        <f t="shared" si="202"/>
        <v>3.4545454545454546</v>
      </c>
      <c r="BA417" s="446">
        <f t="shared" si="202"/>
        <v>3.2</v>
      </c>
      <c r="BB417" s="447" t="s">
        <v>1246</v>
      </c>
      <c r="BC417" s="447"/>
      <c r="BD417" s="448">
        <v>0</v>
      </c>
      <c r="BE417" s="449">
        <f t="shared" si="203"/>
        <v>9</v>
      </c>
      <c r="BF417" s="447">
        <f t="shared" si="204"/>
        <v>9</v>
      </c>
      <c r="BG417" s="447"/>
      <c r="BJ417" s="104">
        <f t="shared" si="192"/>
        <v>3</v>
      </c>
    </row>
    <row r="418" spans="1:62" s="104" customFormat="1" ht="63">
      <c r="A418" s="275">
        <v>52</v>
      </c>
      <c r="B418" s="20"/>
      <c r="C418" s="20"/>
      <c r="D418" s="20"/>
      <c r="E418" s="275" t="s">
        <v>1351</v>
      </c>
      <c r="F418" s="275" t="s">
        <v>1270</v>
      </c>
      <c r="G418" s="275" t="s">
        <v>1352</v>
      </c>
      <c r="H418" s="277" t="str">
        <f t="shared" si="194"/>
        <v>Ngõ 2 Phạm Ngọc Thạch (từ Tiếp giáp ranh giới số nhà 001 đến Hết ranh giới số nhà 011)</v>
      </c>
      <c r="I418" s="20">
        <v>340</v>
      </c>
      <c r="J418" s="20">
        <v>180</v>
      </c>
      <c r="K418" s="20">
        <v>130</v>
      </c>
      <c r="L418" s="20"/>
      <c r="M418" s="20"/>
      <c r="N418" s="20"/>
      <c r="O418" s="62">
        <f t="shared" si="220"/>
        <v>1500</v>
      </c>
      <c r="P418" s="62">
        <f t="shared" si="220"/>
        <v>760</v>
      </c>
      <c r="Q418" s="62">
        <f t="shared" si="196"/>
        <v>550</v>
      </c>
      <c r="R418" s="62"/>
      <c r="S418" s="62"/>
      <c r="T418" s="62"/>
      <c r="U418" s="442">
        <f t="shared" si="216"/>
        <v>3.4117647058823528</v>
      </c>
      <c r="V418" s="442">
        <f t="shared" si="216"/>
        <v>3.2222222222222223</v>
      </c>
      <c r="W418" s="442">
        <f t="shared" si="216"/>
        <v>3.2307692307692308</v>
      </c>
      <c r="X418" s="442">
        <v>1.1000000000000001</v>
      </c>
      <c r="Y418" s="442">
        <v>1.05</v>
      </c>
      <c r="Z418" s="442">
        <v>1.05</v>
      </c>
      <c r="AA418" s="442"/>
      <c r="AB418" s="442"/>
      <c r="AC418" s="442"/>
      <c r="AD418" s="442">
        <f t="shared" si="215"/>
        <v>4.4000000000000004</v>
      </c>
      <c r="AE418" s="442">
        <f t="shared" si="215"/>
        <v>4.2</v>
      </c>
      <c r="AF418" s="442">
        <f t="shared" si="215"/>
        <v>4.2</v>
      </c>
      <c r="AG418" s="443">
        <v>240</v>
      </c>
      <c r="AH418" s="443">
        <v>130</v>
      </c>
      <c r="AI418" s="443">
        <v>90</v>
      </c>
      <c r="AJ418" s="68">
        <f t="shared" si="211"/>
        <v>1060</v>
      </c>
      <c r="AK418" s="68">
        <f t="shared" si="205"/>
        <v>550</v>
      </c>
      <c r="AL418" s="68">
        <f t="shared" si="199"/>
        <v>380</v>
      </c>
      <c r="AM418" s="68"/>
      <c r="AN418" s="68"/>
      <c r="AO418" s="68"/>
      <c r="AP418" s="445">
        <f t="shared" si="217"/>
        <v>3.4166666666666665</v>
      </c>
      <c r="AQ418" s="445">
        <f t="shared" si="217"/>
        <v>3.2307692307692308</v>
      </c>
      <c r="AR418" s="445">
        <f t="shared" si="217"/>
        <v>3.2222222222222223</v>
      </c>
      <c r="AS418" s="465">
        <v>170</v>
      </c>
      <c r="AT418" s="465">
        <v>90</v>
      </c>
      <c r="AU418" s="465">
        <v>70</v>
      </c>
      <c r="AV418" s="443">
        <f t="shared" si="221"/>
        <v>750</v>
      </c>
      <c r="AW418" s="443">
        <f t="shared" si="221"/>
        <v>380</v>
      </c>
      <c r="AX418" s="443">
        <f t="shared" si="219"/>
        <v>296</v>
      </c>
      <c r="AY418" s="446">
        <f t="shared" si="202"/>
        <v>3.4117647058823528</v>
      </c>
      <c r="AZ418" s="446">
        <f t="shared" si="202"/>
        <v>3.2222222222222223</v>
      </c>
      <c r="BA418" s="446">
        <f t="shared" si="202"/>
        <v>3.2285714285714286</v>
      </c>
      <c r="BB418" s="447" t="s">
        <v>1246</v>
      </c>
      <c r="BC418" s="447"/>
      <c r="BD418" s="448">
        <v>0</v>
      </c>
      <c r="BE418" s="449">
        <f t="shared" si="203"/>
        <v>9</v>
      </c>
      <c r="BF418" s="447">
        <f t="shared" si="204"/>
        <v>9</v>
      </c>
      <c r="BG418" s="447"/>
      <c r="BJ418" s="104">
        <f t="shared" si="192"/>
        <v>3</v>
      </c>
    </row>
    <row r="419" spans="1:62" s="104" customFormat="1" ht="63">
      <c r="A419" s="275">
        <v>53</v>
      </c>
      <c r="B419" s="20"/>
      <c r="C419" s="20"/>
      <c r="D419" s="20"/>
      <c r="E419" s="275" t="s">
        <v>1353</v>
      </c>
      <c r="F419" s="275" t="s">
        <v>1270</v>
      </c>
      <c r="G419" s="275" t="s">
        <v>1354</v>
      </c>
      <c r="H419" s="277" t="str">
        <f t="shared" si="194"/>
        <v>Ngõ 2 phố Hoàng Liên (từ Tiếp giáp ranh giới số nhà 001 đến Hết ranh giới số nhà 003)</v>
      </c>
      <c r="I419" s="20">
        <v>340</v>
      </c>
      <c r="J419" s="20">
        <v>180</v>
      </c>
      <c r="K419" s="20">
        <v>130</v>
      </c>
      <c r="L419" s="20"/>
      <c r="M419" s="20"/>
      <c r="N419" s="20"/>
      <c r="O419" s="62">
        <f t="shared" si="220"/>
        <v>1500</v>
      </c>
      <c r="P419" s="62">
        <f t="shared" si="220"/>
        <v>760</v>
      </c>
      <c r="Q419" s="62">
        <f t="shared" si="196"/>
        <v>550</v>
      </c>
      <c r="R419" s="62"/>
      <c r="S419" s="62"/>
      <c r="T419" s="62"/>
      <c r="U419" s="442">
        <f t="shared" si="216"/>
        <v>3.4117647058823528</v>
      </c>
      <c r="V419" s="442">
        <f t="shared" si="216"/>
        <v>3.2222222222222223</v>
      </c>
      <c r="W419" s="442">
        <f t="shared" si="216"/>
        <v>3.2307692307692308</v>
      </c>
      <c r="X419" s="442">
        <v>1.1000000000000001</v>
      </c>
      <c r="Y419" s="442">
        <v>1.05</v>
      </c>
      <c r="Z419" s="442">
        <v>1.05</v>
      </c>
      <c r="AA419" s="442"/>
      <c r="AB419" s="442"/>
      <c r="AC419" s="442"/>
      <c r="AD419" s="442">
        <f t="shared" si="215"/>
        <v>4.4000000000000004</v>
      </c>
      <c r="AE419" s="442">
        <f t="shared" si="215"/>
        <v>4.2</v>
      </c>
      <c r="AF419" s="442">
        <f t="shared" si="215"/>
        <v>4.2</v>
      </c>
      <c r="AG419" s="443">
        <v>240</v>
      </c>
      <c r="AH419" s="443">
        <v>130</v>
      </c>
      <c r="AI419" s="443">
        <v>90</v>
      </c>
      <c r="AJ419" s="68">
        <f t="shared" si="211"/>
        <v>1060</v>
      </c>
      <c r="AK419" s="68">
        <f t="shared" si="205"/>
        <v>550</v>
      </c>
      <c r="AL419" s="68">
        <f t="shared" si="199"/>
        <v>380</v>
      </c>
      <c r="AM419" s="68"/>
      <c r="AN419" s="68"/>
      <c r="AO419" s="68"/>
      <c r="AP419" s="445">
        <f t="shared" si="217"/>
        <v>3.4166666666666665</v>
      </c>
      <c r="AQ419" s="445">
        <f t="shared" si="217"/>
        <v>3.2307692307692308</v>
      </c>
      <c r="AR419" s="445">
        <f t="shared" si="217"/>
        <v>3.2222222222222223</v>
      </c>
      <c r="AS419" s="465">
        <v>170</v>
      </c>
      <c r="AT419" s="465">
        <v>90</v>
      </c>
      <c r="AU419" s="465">
        <v>70</v>
      </c>
      <c r="AV419" s="443">
        <f t="shared" si="221"/>
        <v>750</v>
      </c>
      <c r="AW419" s="443">
        <f t="shared" si="221"/>
        <v>380</v>
      </c>
      <c r="AX419" s="443">
        <f t="shared" si="219"/>
        <v>296</v>
      </c>
      <c r="AY419" s="446">
        <f t="shared" si="202"/>
        <v>3.4117647058823528</v>
      </c>
      <c r="AZ419" s="446">
        <f t="shared" si="202"/>
        <v>3.2222222222222223</v>
      </c>
      <c r="BA419" s="446">
        <f t="shared" si="202"/>
        <v>3.2285714285714286</v>
      </c>
      <c r="BB419" s="447" t="s">
        <v>1246</v>
      </c>
      <c r="BC419" s="447"/>
      <c r="BD419" s="448">
        <v>0</v>
      </c>
      <c r="BE419" s="449">
        <f t="shared" si="203"/>
        <v>9</v>
      </c>
      <c r="BF419" s="447">
        <f t="shared" si="204"/>
        <v>9</v>
      </c>
      <c r="BG419" s="447"/>
      <c r="BJ419" s="104">
        <f t="shared" si="192"/>
        <v>3</v>
      </c>
    </row>
    <row r="420" spans="1:62" s="104" customFormat="1" ht="63">
      <c r="A420" s="275">
        <v>54</v>
      </c>
      <c r="B420" s="20"/>
      <c r="C420" s="20"/>
      <c r="D420" s="20"/>
      <c r="E420" s="275" t="s">
        <v>1355</v>
      </c>
      <c r="F420" s="275" t="s">
        <v>1270</v>
      </c>
      <c r="G420" s="275" t="s">
        <v>1356</v>
      </c>
      <c r="H420" s="277" t="str">
        <f t="shared" si="194"/>
        <v>Ngõ 28 phố Hoàng Liên (từ Tiếp giáp ranh giới số nhà 001 đến Hết ranh giới số nhà 025)</v>
      </c>
      <c r="I420" s="20">
        <v>340</v>
      </c>
      <c r="J420" s="20">
        <v>180</v>
      </c>
      <c r="K420" s="20">
        <v>130</v>
      </c>
      <c r="L420" s="20"/>
      <c r="M420" s="20"/>
      <c r="N420" s="20"/>
      <c r="O420" s="62">
        <f t="shared" si="220"/>
        <v>1500</v>
      </c>
      <c r="P420" s="62">
        <f t="shared" si="220"/>
        <v>760</v>
      </c>
      <c r="Q420" s="62">
        <f t="shared" si="196"/>
        <v>550</v>
      </c>
      <c r="R420" s="62"/>
      <c r="S420" s="62"/>
      <c r="T420" s="62"/>
      <c r="U420" s="442">
        <f t="shared" si="216"/>
        <v>3.4117647058823528</v>
      </c>
      <c r="V420" s="442">
        <f t="shared" si="216"/>
        <v>3.2222222222222223</v>
      </c>
      <c r="W420" s="442">
        <f t="shared" si="216"/>
        <v>3.2307692307692308</v>
      </c>
      <c r="X420" s="442">
        <v>1.1000000000000001</v>
      </c>
      <c r="Y420" s="442">
        <v>1.05</v>
      </c>
      <c r="Z420" s="442">
        <v>1.05</v>
      </c>
      <c r="AA420" s="442"/>
      <c r="AB420" s="442"/>
      <c r="AC420" s="442"/>
      <c r="AD420" s="442">
        <f t="shared" si="215"/>
        <v>4.4000000000000004</v>
      </c>
      <c r="AE420" s="442">
        <f t="shared" si="215"/>
        <v>4.2</v>
      </c>
      <c r="AF420" s="442">
        <f t="shared" si="215"/>
        <v>4.2</v>
      </c>
      <c r="AG420" s="443">
        <v>240</v>
      </c>
      <c r="AH420" s="443">
        <v>130</v>
      </c>
      <c r="AI420" s="443">
        <v>90</v>
      </c>
      <c r="AJ420" s="68">
        <f t="shared" si="211"/>
        <v>1060</v>
      </c>
      <c r="AK420" s="68">
        <f t="shared" si="205"/>
        <v>550</v>
      </c>
      <c r="AL420" s="68">
        <f t="shared" si="199"/>
        <v>380</v>
      </c>
      <c r="AM420" s="68"/>
      <c r="AN420" s="68"/>
      <c r="AO420" s="68"/>
      <c r="AP420" s="445">
        <f t="shared" si="217"/>
        <v>3.4166666666666665</v>
      </c>
      <c r="AQ420" s="445">
        <f t="shared" si="217"/>
        <v>3.2307692307692308</v>
      </c>
      <c r="AR420" s="445">
        <f t="shared" si="217"/>
        <v>3.2222222222222223</v>
      </c>
      <c r="AS420" s="465">
        <v>170</v>
      </c>
      <c r="AT420" s="465">
        <v>90</v>
      </c>
      <c r="AU420" s="465">
        <v>70</v>
      </c>
      <c r="AV420" s="443">
        <f t="shared" si="221"/>
        <v>750</v>
      </c>
      <c r="AW420" s="443">
        <f t="shared" si="221"/>
        <v>380</v>
      </c>
      <c r="AX420" s="443">
        <f t="shared" si="219"/>
        <v>296</v>
      </c>
      <c r="AY420" s="446">
        <f t="shared" si="202"/>
        <v>3.4117647058823528</v>
      </c>
      <c r="AZ420" s="446">
        <f t="shared" si="202"/>
        <v>3.2222222222222223</v>
      </c>
      <c r="BA420" s="446">
        <f t="shared" si="202"/>
        <v>3.2285714285714286</v>
      </c>
      <c r="BB420" s="447" t="s">
        <v>1246</v>
      </c>
      <c r="BC420" s="447"/>
      <c r="BD420" s="448">
        <v>0</v>
      </c>
      <c r="BE420" s="449">
        <f t="shared" si="203"/>
        <v>9</v>
      </c>
      <c r="BF420" s="447">
        <f t="shared" si="204"/>
        <v>9</v>
      </c>
      <c r="BG420" s="447"/>
      <c r="BJ420" s="104">
        <f t="shared" si="192"/>
        <v>3</v>
      </c>
    </row>
    <row r="421" spans="1:62" s="104" customFormat="1" ht="63">
      <c r="A421" s="275">
        <v>55</v>
      </c>
      <c r="B421" s="20"/>
      <c r="C421" s="20"/>
      <c r="D421" s="20"/>
      <c r="E421" s="275" t="s">
        <v>1357</v>
      </c>
      <c r="F421" s="275" t="s">
        <v>1270</v>
      </c>
      <c r="G421" s="275" t="s">
        <v>1358</v>
      </c>
      <c r="H421" s="277" t="str">
        <f t="shared" si="194"/>
        <v>Ngõ 12 Lương Định Của (từ Tiếp giáp ranh giới số nhà 001 đến Hết ranh giới số nhà 017)</v>
      </c>
      <c r="I421" s="20">
        <v>400</v>
      </c>
      <c r="J421" s="20">
        <v>220</v>
      </c>
      <c r="K421" s="20">
        <v>150</v>
      </c>
      <c r="L421" s="20"/>
      <c r="M421" s="20"/>
      <c r="N421" s="20"/>
      <c r="O421" s="62">
        <f t="shared" si="220"/>
        <v>1840</v>
      </c>
      <c r="P421" s="62">
        <f t="shared" si="220"/>
        <v>970</v>
      </c>
      <c r="Q421" s="62">
        <f t="shared" si="196"/>
        <v>630</v>
      </c>
      <c r="R421" s="62"/>
      <c r="S421" s="62"/>
      <c r="T421" s="62"/>
      <c r="U421" s="442">
        <f t="shared" si="216"/>
        <v>3.6</v>
      </c>
      <c r="V421" s="442">
        <f t="shared" si="216"/>
        <v>3.4090909090909092</v>
      </c>
      <c r="W421" s="442">
        <f t="shared" si="216"/>
        <v>3.2</v>
      </c>
      <c r="X421" s="442">
        <v>1.1499999999999999</v>
      </c>
      <c r="Y421" s="442">
        <v>1.1000000000000001</v>
      </c>
      <c r="Z421" s="442">
        <v>1.05</v>
      </c>
      <c r="AA421" s="442"/>
      <c r="AB421" s="442"/>
      <c r="AC421" s="442"/>
      <c r="AD421" s="442">
        <f t="shared" si="215"/>
        <v>4.5999999999999996</v>
      </c>
      <c r="AE421" s="442">
        <f t="shared" si="215"/>
        <v>4.4000000000000004</v>
      </c>
      <c r="AF421" s="442">
        <f t="shared" si="215"/>
        <v>4.2</v>
      </c>
      <c r="AG421" s="443">
        <v>280</v>
      </c>
      <c r="AH421" s="443">
        <v>150</v>
      </c>
      <c r="AI421" s="443">
        <v>110</v>
      </c>
      <c r="AJ421" s="68">
        <f t="shared" si="211"/>
        <v>1290</v>
      </c>
      <c r="AK421" s="68">
        <f t="shared" si="205"/>
        <v>660</v>
      </c>
      <c r="AL421" s="68">
        <f t="shared" si="199"/>
        <v>460</v>
      </c>
      <c r="AM421" s="68"/>
      <c r="AN421" s="68"/>
      <c r="AO421" s="68"/>
      <c r="AP421" s="445">
        <f t="shared" si="217"/>
        <v>3.6071428571428572</v>
      </c>
      <c r="AQ421" s="445">
        <f t="shared" si="217"/>
        <v>3.4</v>
      </c>
      <c r="AR421" s="445">
        <f t="shared" si="217"/>
        <v>3.1818181818181817</v>
      </c>
      <c r="AS421" s="465">
        <v>200</v>
      </c>
      <c r="AT421" s="465">
        <v>110</v>
      </c>
      <c r="AU421" s="465">
        <v>80</v>
      </c>
      <c r="AV421" s="443">
        <f t="shared" si="221"/>
        <v>920</v>
      </c>
      <c r="AW421" s="443">
        <f t="shared" si="221"/>
        <v>490</v>
      </c>
      <c r="AX421" s="443">
        <f t="shared" si="219"/>
        <v>336</v>
      </c>
      <c r="AY421" s="446">
        <f t="shared" si="202"/>
        <v>3.6</v>
      </c>
      <c r="AZ421" s="446">
        <f t="shared" si="202"/>
        <v>3.4545454545454546</v>
      </c>
      <c r="BA421" s="446">
        <f t="shared" si="202"/>
        <v>3.2</v>
      </c>
      <c r="BB421" s="447" t="s">
        <v>1246</v>
      </c>
      <c r="BC421" s="447"/>
      <c r="BD421" s="448">
        <v>0</v>
      </c>
      <c r="BE421" s="449">
        <f t="shared" si="203"/>
        <v>9</v>
      </c>
      <c r="BF421" s="447">
        <f t="shared" si="204"/>
        <v>9</v>
      </c>
      <c r="BG421" s="447"/>
      <c r="BJ421" s="104">
        <f t="shared" si="192"/>
        <v>3</v>
      </c>
    </row>
    <row r="422" spans="1:62" s="104" customFormat="1" ht="63">
      <c r="A422" s="275">
        <v>56</v>
      </c>
      <c r="B422" s="20"/>
      <c r="C422" s="20"/>
      <c r="D422" s="20"/>
      <c r="E422" s="275" t="s">
        <v>811</v>
      </c>
      <c r="F422" s="275" t="s">
        <v>1359</v>
      </c>
      <c r="G422" s="275" t="s">
        <v>1360</v>
      </c>
      <c r="H422" s="277" t="str">
        <f t="shared" si="194"/>
        <v>Đường Nguyễn Chí Thanh (từ Đối diện cổng Huyện đội tiếp giáp đất nhà ông Hương Sinh đến Hết địa phận xã)</v>
      </c>
      <c r="I422" s="20">
        <v>400</v>
      </c>
      <c r="J422" s="20">
        <v>220</v>
      </c>
      <c r="K422" s="20">
        <v>150</v>
      </c>
      <c r="L422" s="20"/>
      <c r="M422" s="20"/>
      <c r="N422" s="20"/>
      <c r="O422" s="62">
        <f t="shared" si="220"/>
        <v>1840</v>
      </c>
      <c r="P422" s="62">
        <f t="shared" si="220"/>
        <v>970</v>
      </c>
      <c r="Q422" s="62">
        <f t="shared" si="196"/>
        <v>630</v>
      </c>
      <c r="R422" s="62"/>
      <c r="S422" s="62"/>
      <c r="T422" s="62"/>
      <c r="U422" s="442">
        <f t="shared" si="216"/>
        <v>3.6</v>
      </c>
      <c r="V422" s="442">
        <f t="shared" si="216"/>
        <v>3.4090909090909092</v>
      </c>
      <c r="W422" s="442">
        <f t="shared" si="216"/>
        <v>3.2</v>
      </c>
      <c r="X422" s="442">
        <v>1.1499999999999999</v>
      </c>
      <c r="Y422" s="442">
        <v>1.1000000000000001</v>
      </c>
      <c r="Z422" s="442">
        <v>1.05</v>
      </c>
      <c r="AA422" s="442"/>
      <c r="AB422" s="442"/>
      <c r="AC422" s="442"/>
      <c r="AD422" s="442">
        <f t="shared" si="215"/>
        <v>4.5999999999999996</v>
      </c>
      <c r="AE422" s="442">
        <f t="shared" si="215"/>
        <v>4.4000000000000004</v>
      </c>
      <c r="AF422" s="442">
        <f t="shared" si="215"/>
        <v>4.2</v>
      </c>
      <c r="AG422" s="443">
        <v>280</v>
      </c>
      <c r="AH422" s="443">
        <v>150</v>
      </c>
      <c r="AI422" s="443">
        <v>110</v>
      </c>
      <c r="AJ422" s="68">
        <f t="shared" si="211"/>
        <v>1290</v>
      </c>
      <c r="AK422" s="68">
        <f t="shared" si="205"/>
        <v>660</v>
      </c>
      <c r="AL422" s="68">
        <f t="shared" si="199"/>
        <v>460</v>
      </c>
      <c r="AM422" s="68"/>
      <c r="AN422" s="68"/>
      <c r="AO422" s="68"/>
      <c r="AP422" s="445">
        <f t="shared" si="217"/>
        <v>3.6071428571428572</v>
      </c>
      <c r="AQ422" s="445">
        <f t="shared" si="217"/>
        <v>3.4</v>
      </c>
      <c r="AR422" s="445">
        <f t="shared" si="217"/>
        <v>3.1818181818181817</v>
      </c>
      <c r="AS422" s="465">
        <v>200</v>
      </c>
      <c r="AT422" s="465">
        <v>110</v>
      </c>
      <c r="AU422" s="465">
        <v>80</v>
      </c>
      <c r="AV422" s="443">
        <f t="shared" si="221"/>
        <v>920</v>
      </c>
      <c r="AW422" s="443">
        <f t="shared" si="221"/>
        <v>490</v>
      </c>
      <c r="AX422" s="443">
        <f t="shared" si="219"/>
        <v>336</v>
      </c>
      <c r="AY422" s="446">
        <f t="shared" si="202"/>
        <v>3.6</v>
      </c>
      <c r="AZ422" s="446">
        <f t="shared" si="202"/>
        <v>3.4545454545454546</v>
      </c>
      <c r="BA422" s="446">
        <f t="shared" si="202"/>
        <v>3.2</v>
      </c>
      <c r="BB422" s="447" t="s">
        <v>1246</v>
      </c>
      <c r="BC422" s="447"/>
      <c r="BD422" s="448">
        <v>0</v>
      </c>
      <c r="BE422" s="449">
        <f t="shared" si="203"/>
        <v>9</v>
      </c>
      <c r="BF422" s="447">
        <f t="shared" si="204"/>
        <v>9</v>
      </c>
      <c r="BG422" s="447"/>
      <c r="BJ422" s="104">
        <f t="shared" si="192"/>
        <v>3</v>
      </c>
    </row>
    <row r="423" spans="1:62" s="104" customFormat="1" ht="63">
      <c r="A423" s="275">
        <v>57</v>
      </c>
      <c r="B423" s="20"/>
      <c r="C423" s="20"/>
      <c r="D423" s="20"/>
      <c r="E423" s="275" t="s">
        <v>1361</v>
      </c>
      <c r="F423" s="275" t="s">
        <v>1270</v>
      </c>
      <c r="G423" s="275" t="s">
        <v>1362</v>
      </c>
      <c r="H423" s="277" t="str">
        <f t="shared" si="194"/>
        <v>Ngõ 665 Điện Biên Phủ (từ Tiếp giáp ranh giới số nhà 001 đến Hết ranh giới số nhà 013)</v>
      </c>
      <c r="I423" s="20">
        <v>340</v>
      </c>
      <c r="J423" s="20">
        <v>180</v>
      </c>
      <c r="K423" s="20">
        <v>130</v>
      </c>
      <c r="L423" s="20"/>
      <c r="M423" s="20"/>
      <c r="N423" s="20"/>
      <c r="O423" s="62">
        <f t="shared" si="220"/>
        <v>1500</v>
      </c>
      <c r="P423" s="62">
        <f t="shared" si="220"/>
        <v>760</v>
      </c>
      <c r="Q423" s="62">
        <f t="shared" si="196"/>
        <v>550</v>
      </c>
      <c r="R423" s="62"/>
      <c r="S423" s="62"/>
      <c r="T423" s="62"/>
      <c r="U423" s="442">
        <f t="shared" si="216"/>
        <v>3.4117647058823528</v>
      </c>
      <c r="V423" s="442">
        <f t="shared" si="216"/>
        <v>3.2222222222222223</v>
      </c>
      <c r="W423" s="442">
        <f t="shared" si="216"/>
        <v>3.2307692307692308</v>
      </c>
      <c r="X423" s="442">
        <v>1.1000000000000001</v>
      </c>
      <c r="Y423" s="442">
        <v>1.05</v>
      </c>
      <c r="Z423" s="442">
        <v>1.05</v>
      </c>
      <c r="AA423" s="442"/>
      <c r="AB423" s="442"/>
      <c r="AC423" s="442"/>
      <c r="AD423" s="442">
        <f t="shared" si="215"/>
        <v>4.4000000000000004</v>
      </c>
      <c r="AE423" s="442">
        <f t="shared" si="215"/>
        <v>4.2</v>
      </c>
      <c r="AF423" s="442">
        <f t="shared" si="215"/>
        <v>4.2</v>
      </c>
      <c r="AG423" s="443">
        <v>240</v>
      </c>
      <c r="AH423" s="443">
        <v>130</v>
      </c>
      <c r="AI423" s="443">
        <v>90</v>
      </c>
      <c r="AJ423" s="68">
        <f t="shared" si="211"/>
        <v>1060</v>
      </c>
      <c r="AK423" s="68">
        <f t="shared" si="205"/>
        <v>550</v>
      </c>
      <c r="AL423" s="68">
        <f t="shared" si="199"/>
        <v>380</v>
      </c>
      <c r="AM423" s="68"/>
      <c r="AN423" s="68"/>
      <c r="AO423" s="68"/>
      <c r="AP423" s="445">
        <f t="shared" si="217"/>
        <v>3.4166666666666665</v>
      </c>
      <c r="AQ423" s="445">
        <f t="shared" si="217"/>
        <v>3.2307692307692308</v>
      </c>
      <c r="AR423" s="445">
        <f t="shared" si="217"/>
        <v>3.2222222222222223</v>
      </c>
      <c r="AS423" s="465">
        <v>170</v>
      </c>
      <c r="AT423" s="465">
        <v>90</v>
      </c>
      <c r="AU423" s="465">
        <v>70</v>
      </c>
      <c r="AV423" s="443">
        <f t="shared" si="221"/>
        <v>750</v>
      </c>
      <c r="AW423" s="443">
        <f t="shared" si="221"/>
        <v>380</v>
      </c>
      <c r="AX423" s="443">
        <f t="shared" si="219"/>
        <v>296</v>
      </c>
      <c r="AY423" s="446">
        <f t="shared" si="202"/>
        <v>3.4117647058823528</v>
      </c>
      <c r="AZ423" s="446">
        <f t="shared" si="202"/>
        <v>3.2222222222222223</v>
      </c>
      <c r="BA423" s="446">
        <f t="shared" si="202"/>
        <v>3.2285714285714286</v>
      </c>
      <c r="BB423" s="447" t="s">
        <v>1246</v>
      </c>
      <c r="BC423" s="447"/>
      <c r="BD423" s="448">
        <v>0</v>
      </c>
      <c r="BE423" s="449">
        <f t="shared" si="203"/>
        <v>9</v>
      </c>
      <c r="BF423" s="447">
        <f t="shared" si="204"/>
        <v>9</v>
      </c>
      <c r="BG423" s="447"/>
      <c r="BJ423" s="104">
        <f t="shared" si="192"/>
        <v>3</v>
      </c>
    </row>
    <row r="424" spans="1:62" s="104" customFormat="1" ht="63">
      <c r="A424" s="275">
        <v>58</v>
      </c>
      <c r="B424" s="20"/>
      <c r="C424" s="20"/>
      <c r="D424" s="20"/>
      <c r="E424" s="275" t="s">
        <v>1363</v>
      </c>
      <c r="F424" s="275" t="s">
        <v>1270</v>
      </c>
      <c r="G424" s="275" t="s">
        <v>1297</v>
      </c>
      <c r="H424" s="277" t="str">
        <f t="shared" si="194"/>
        <v>Ngõ 819 Điện Biên Phủ (từ Tiếp giáp ranh giới số nhà 001 đến Hết ranh giới số nhà 015)</v>
      </c>
      <c r="I424" s="20">
        <v>340</v>
      </c>
      <c r="J424" s="20">
        <v>180</v>
      </c>
      <c r="K424" s="20">
        <v>130</v>
      </c>
      <c r="L424" s="20"/>
      <c r="M424" s="20"/>
      <c r="N424" s="20"/>
      <c r="O424" s="62">
        <f t="shared" si="220"/>
        <v>1500</v>
      </c>
      <c r="P424" s="62">
        <f t="shared" si="220"/>
        <v>760</v>
      </c>
      <c r="Q424" s="62">
        <f t="shared" si="196"/>
        <v>550</v>
      </c>
      <c r="R424" s="62"/>
      <c r="S424" s="62"/>
      <c r="T424" s="62"/>
      <c r="U424" s="442">
        <f t="shared" si="216"/>
        <v>3.4117647058823528</v>
      </c>
      <c r="V424" s="442">
        <f t="shared" si="216"/>
        <v>3.2222222222222223</v>
      </c>
      <c r="W424" s="442">
        <f t="shared" si="216"/>
        <v>3.2307692307692308</v>
      </c>
      <c r="X424" s="442">
        <v>1.1000000000000001</v>
      </c>
      <c r="Y424" s="442">
        <v>1.05</v>
      </c>
      <c r="Z424" s="442">
        <v>1.05</v>
      </c>
      <c r="AA424" s="442"/>
      <c r="AB424" s="442"/>
      <c r="AC424" s="442"/>
      <c r="AD424" s="442">
        <f t="shared" si="215"/>
        <v>4.4000000000000004</v>
      </c>
      <c r="AE424" s="442">
        <f t="shared" si="215"/>
        <v>4.2</v>
      </c>
      <c r="AF424" s="442">
        <f t="shared" si="215"/>
        <v>4.2</v>
      </c>
      <c r="AG424" s="443">
        <v>240</v>
      </c>
      <c r="AH424" s="443">
        <v>130</v>
      </c>
      <c r="AI424" s="443">
        <v>90</v>
      </c>
      <c r="AJ424" s="68">
        <f t="shared" si="211"/>
        <v>1060</v>
      </c>
      <c r="AK424" s="68">
        <f t="shared" si="205"/>
        <v>550</v>
      </c>
      <c r="AL424" s="68">
        <f t="shared" si="199"/>
        <v>380</v>
      </c>
      <c r="AM424" s="68"/>
      <c r="AN424" s="68"/>
      <c r="AO424" s="68"/>
      <c r="AP424" s="445">
        <f t="shared" si="217"/>
        <v>3.4166666666666665</v>
      </c>
      <c r="AQ424" s="445">
        <f t="shared" si="217"/>
        <v>3.2307692307692308</v>
      </c>
      <c r="AR424" s="445">
        <f t="shared" si="217"/>
        <v>3.2222222222222223</v>
      </c>
      <c r="AS424" s="465">
        <v>170</v>
      </c>
      <c r="AT424" s="465">
        <v>90</v>
      </c>
      <c r="AU424" s="465">
        <v>70</v>
      </c>
      <c r="AV424" s="443">
        <f t="shared" si="221"/>
        <v>750</v>
      </c>
      <c r="AW424" s="443">
        <f t="shared" si="221"/>
        <v>380</v>
      </c>
      <c r="AX424" s="443">
        <f t="shared" si="219"/>
        <v>296</v>
      </c>
      <c r="AY424" s="446">
        <f t="shared" si="202"/>
        <v>3.4117647058823528</v>
      </c>
      <c r="AZ424" s="446">
        <f t="shared" si="202"/>
        <v>3.2222222222222223</v>
      </c>
      <c r="BA424" s="446">
        <f t="shared" si="202"/>
        <v>3.2285714285714286</v>
      </c>
      <c r="BB424" s="447" t="s">
        <v>1246</v>
      </c>
      <c r="BC424" s="447"/>
      <c r="BD424" s="448">
        <v>0</v>
      </c>
      <c r="BE424" s="449">
        <f t="shared" si="203"/>
        <v>9</v>
      </c>
      <c r="BF424" s="447">
        <f t="shared" si="204"/>
        <v>9</v>
      </c>
      <c r="BG424" s="447"/>
      <c r="BJ424" s="104">
        <f t="shared" si="192"/>
        <v>3</v>
      </c>
    </row>
    <row r="425" spans="1:62" s="104" customFormat="1" ht="63">
      <c r="A425" s="275">
        <v>59</v>
      </c>
      <c r="B425" s="20"/>
      <c r="C425" s="20"/>
      <c r="D425" s="20"/>
      <c r="E425" s="275" t="s">
        <v>1364</v>
      </c>
      <c r="F425" s="275" t="s">
        <v>1270</v>
      </c>
      <c r="G425" s="275" t="s">
        <v>1297</v>
      </c>
      <c r="H425" s="277" t="str">
        <f t="shared" si="194"/>
        <v>Ngõ 14 đường 15/10 (từ Tiếp giáp ranh giới số nhà 001 đến Hết ranh giới số nhà 015)</v>
      </c>
      <c r="I425" s="20">
        <v>340</v>
      </c>
      <c r="J425" s="20">
        <v>180</v>
      </c>
      <c r="K425" s="20">
        <v>130</v>
      </c>
      <c r="L425" s="20"/>
      <c r="M425" s="20"/>
      <c r="N425" s="20"/>
      <c r="O425" s="62">
        <f t="shared" si="220"/>
        <v>1500</v>
      </c>
      <c r="P425" s="62">
        <f t="shared" si="220"/>
        <v>760</v>
      </c>
      <c r="Q425" s="62">
        <f t="shared" si="196"/>
        <v>550</v>
      </c>
      <c r="R425" s="62"/>
      <c r="S425" s="62"/>
      <c r="T425" s="62"/>
      <c r="U425" s="442">
        <f t="shared" si="216"/>
        <v>3.4117647058823528</v>
      </c>
      <c r="V425" s="442">
        <f t="shared" si="216"/>
        <v>3.2222222222222223</v>
      </c>
      <c r="W425" s="442">
        <f t="shared" si="216"/>
        <v>3.2307692307692308</v>
      </c>
      <c r="X425" s="442">
        <v>1.1000000000000001</v>
      </c>
      <c r="Y425" s="442">
        <v>1.05</v>
      </c>
      <c r="Z425" s="442">
        <v>1.05</v>
      </c>
      <c r="AA425" s="442"/>
      <c r="AB425" s="442"/>
      <c r="AC425" s="442"/>
      <c r="AD425" s="442">
        <f t="shared" si="215"/>
        <v>4.4000000000000004</v>
      </c>
      <c r="AE425" s="442">
        <f t="shared" si="215"/>
        <v>4.2</v>
      </c>
      <c r="AF425" s="442">
        <f t="shared" si="215"/>
        <v>4.2</v>
      </c>
      <c r="AG425" s="443">
        <v>240</v>
      </c>
      <c r="AH425" s="443">
        <v>130</v>
      </c>
      <c r="AI425" s="443">
        <v>90</v>
      </c>
      <c r="AJ425" s="68">
        <f t="shared" si="211"/>
        <v>1060</v>
      </c>
      <c r="AK425" s="68">
        <f t="shared" si="205"/>
        <v>550</v>
      </c>
      <c r="AL425" s="68">
        <f t="shared" si="199"/>
        <v>380</v>
      </c>
      <c r="AM425" s="68"/>
      <c r="AN425" s="68"/>
      <c r="AO425" s="68"/>
      <c r="AP425" s="445">
        <f t="shared" si="217"/>
        <v>3.4166666666666665</v>
      </c>
      <c r="AQ425" s="445">
        <f t="shared" si="217"/>
        <v>3.2307692307692308</v>
      </c>
      <c r="AR425" s="445">
        <f t="shared" si="217"/>
        <v>3.2222222222222223</v>
      </c>
      <c r="AS425" s="465">
        <v>170</v>
      </c>
      <c r="AT425" s="465">
        <v>90</v>
      </c>
      <c r="AU425" s="465">
        <v>70</v>
      </c>
      <c r="AV425" s="443">
        <f t="shared" si="221"/>
        <v>750</v>
      </c>
      <c r="AW425" s="443">
        <f t="shared" si="221"/>
        <v>380</v>
      </c>
      <c r="AX425" s="443">
        <f t="shared" si="219"/>
        <v>296</v>
      </c>
      <c r="AY425" s="446">
        <f t="shared" si="202"/>
        <v>3.4117647058823528</v>
      </c>
      <c r="AZ425" s="446">
        <f t="shared" si="202"/>
        <v>3.2222222222222223</v>
      </c>
      <c r="BA425" s="446">
        <f t="shared" si="202"/>
        <v>3.2285714285714286</v>
      </c>
      <c r="BB425" s="447" t="s">
        <v>1246</v>
      </c>
      <c r="BC425" s="447"/>
      <c r="BD425" s="448">
        <v>0</v>
      </c>
      <c r="BE425" s="449">
        <f t="shared" si="203"/>
        <v>9</v>
      </c>
      <c r="BF425" s="447">
        <f t="shared" si="204"/>
        <v>9</v>
      </c>
      <c r="BG425" s="447"/>
      <c r="BJ425" s="104">
        <f t="shared" si="192"/>
        <v>3</v>
      </c>
    </row>
    <row r="426" spans="1:62" s="104" customFormat="1" ht="63">
      <c r="A426" s="275">
        <v>60</v>
      </c>
      <c r="B426" s="20"/>
      <c r="C426" s="20"/>
      <c r="D426" s="20"/>
      <c r="E426" s="275" t="s">
        <v>1365</v>
      </c>
      <c r="F426" s="275" t="s">
        <v>1270</v>
      </c>
      <c r="G426" s="275" t="s">
        <v>1366</v>
      </c>
      <c r="H426" s="277" t="str">
        <f t="shared" si="194"/>
        <v>Ngõ 476 Điện Biên Phủ (từ Tiếp giáp ranh giới số nhà 001 đến Hết ranh giới số nhà 007)</v>
      </c>
      <c r="I426" s="20">
        <v>340</v>
      </c>
      <c r="J426" s="20">
        <v>180</v>
      </c>
      <c r="K426" s="20">
        <v>130</v>
      </c>
      <c r="L426" s="20"/>
      <c r="M426" s="20"/>
      <c r="N426" s="20"/>
      <c r="O426" s="62">
        <f t="shared" si="220"/>
        <v>1500</v>
      </c>
      <c r="P426" s="62">
        <f t="shared" si="220"/>
        <v>760</v>
      </c>
      <c r="Q426" s="62">
        <f t="shared" si="196"/>
        <v>550</v>
      </c>
      <c r="R426" s="62"/>
      <c r="S426" s="62"/>
      <c r="T426" s="62"/>
      <c r="U426" s="442">
        <f t="shared" si="216"/>
        <v>3.4117647058823528</v>
      </c>
      <c r="V426" s="442">
        <f t="shared" si="216"/>
        <v>3.2222222222222223</v>
      </c>
      <c r="W426" s="442">
        <f t="shared" si="216"/>
        <v>3.2307692307692308</v>
      </c>
      <c r="X426" s="442">
        <v>1.1000000000000001</v>
      </c>
      <c r="Y426" s="442">
        <v>1.05</v>
      </c>
      <c r="Z426" s="442">
        <v>1.05</v>
      </c>
      <c r="AA426" s="442"/>
      <c r="AB426" s="442"/>
      <c r="AC426" s="442"/>
      <c r="AD426" s="442">
        <f t="shared" si="215"/>
        <v>4.4000000000000004</v>
      </c>
      <c r="AE426" s="442">
        <f t="shared" si="215"/>
        <v>4.2</v>
      </c>
      <c r="AF426" s="442">
        <f t="shared" si="215"/>
        <v>4.2</v>
      </c>
      <c r="AG426" s="443">
        <v>240</v>
      </c>
      <c r="AH426" s="443">
        <v>130</v>
      </c>
      <c r="AI426" s="443">
        <v>90</v>
      </c>
      <c r="AJ426" s="68">
        <f t="shared" si="211"/>
        <v>1060</v>
      </c>
      <c r="AK426" s="68">
        <f t="shared" si="205"/>
        <v>550</v>
      </c>
      <c r="AL426" s="68">
        <f t="shared" si="199"/>
        <v>380</v>
      </c>
      <c r="AM426" s="68"/>
      <c r="AN426" s="68"/>
      <c r="AO426" s="68"/>
      <c r="AP426" s="445">
        <f t="shared" si="217"/>
        <v>3.4166666666666665</v>
      </c>
      <c r="AQ426" s="445">
        <f t="shared" si="217"/>
        <v>3.2307692307692308</v>
      </c>
      <c r="AR426" s="445">
        <f t="shared" si="217"/>
        <v>3.2222222222222223</v>
      </c>
      <c r="AS426" s="465">
        <v>170</v>
      </c>
      <c r="AT426" s="465">
        <v>90</v>
      </c>
      <c r="AU426" s="465">
        <v>70</v>
      </c>
      <c r="AV426" s="443">
        <f t="shared" si="221"/>
        <v>750</v>
      </c>
      <c r="AW426" s="443">
        <f t="shared" si="221"/>
        <v>380</v>
      </c>
      <c r="AX426" s="443">
        <f t="shared" si="219"/>
        <v>296</v>
      </c>
      <c r="AY426" s="446">
        <f t="shared" si="202"/>
        <v>3.4117647058823528</v>
      </c>
      <c r="AZ426" s="446">
        <f t="shared" si="202"/>
        <v>3.2222222222222223</v>
      </c>
      <c r="BA426" s="446">
        <f t="shared" si="202"/>
        <v>3.2285714285714286</v>
      </c>
      <c r="BB426" s="447" t="s">
        <v>1246</v>
      </c>
      <c r="BC426" s="447"/>
      <c r="BD426" s="448">
        <v>0</v>
      </c>
      <c r="BE426" s="449">
        <f t="shared" si="203"/>
        <v>9</v>
      </c>
      <c r="BF426" s="447">
        <f t="shared" si="204"/>
        <v>9</v>
      </c>
      <c r="BG426" s="447"/>
      <c r="BJ426" s="104">
        <f t="shared" si="192"/>
        <v>3</v>
      </c>
    </row>
    <row r="427" spans="1:62" s="104" customFormat="1" ht="78.75">
      <c r="A427" s="275">
        <v>61</v>
      </c>
      <c r="B427" s="20"/>
      <c r="C427" s="20"/>
      <c r="D427" s="20"/>
      <c r="E427" s="275" t="s">
        <v>1367</v>
      </c>
      <c r="F427" s="275" t="s">
        <v>1270</v>
      </c>
      <c r="G427" s="275" t="s">
        <v>1368</v>
      </c>
      <c r="H427" s="277" t="str">
        <f t="shared" si="194"/>
        <v>Ngách 2 ngõ 458 đường Điện Biên Phủ (từ Tiếp giáp ranh giới số nhà 001 đến Tiếp giáp ranh giới số nhà 015)</v>
      </c>
      <c r="I427" s="20">
        <v>400</v>
      </c>
      <c r="J427" s="20">
        <v>220</v>
      </c>
      <c r="K427" s="20">
        <v>150</v>
      </c>
      <c r="L427" s="20"/>
      <c r="M427" s="20"/>
      <c r="N427" s="20"/>
      <c r="O427" s="62">
        <f t="shared" si="220"/>
        <v>1840</v>
      </c>
      <c r="P427" s="62">
        <f t="shared" si="220"/>
        <v>970</v>
      </c>
      <c r="Q427" s="62">
        <f t="shared" si="196"/>
        <v>630</v>
      </c>
      <c r="R427" s="62"/>
      <c r="S427" s="62"/>
      <c r="T427" s="62"/>
      <c r="U427" s="442">
        <f t="shared" si="216"/>
        <v>3.6</v>
      </c>
      <c r="V427" s="442">
        <f t="shared" si="216"/>
        <v>3.4090909090909092</v>
      </c>
      <c r="W427" s="442">
        <f t="shared" si="216"/>
        <v>3.2</v>
      </c>
      <c r="X427" s="442">
        <v>1.1499999999999999</v>
      </c>
      <c r="Y427" s="442">
        <v>1.1000000000000001</v>
      </c>
      <c r="Z427" s="442">
        <v>1.05</v>
      </c>
      <c r="AA427" s="442"/>
      <c r="AB427" s="442"/>
      <c r="AC427" s="442"/>
      <c r="AD427" s="442">
        <f t="shared" si="215"/>
        <v>4.5999999999999996</v>
      </c>
      <c r="AE427" s="442">
        <f t="shared" si="215"/>
        <v>4.4000000000000004</v>
      </c>
      <c r="AF427" s="442">
        <f t="shared" si="215"/>
        <v>4.2</v>
      </c>
      <c r="AG427" s="443">
        <v>280</v>
      </c>
      <c r="AH427" s="443">
        <v>150</v>
      </c>
      <c r="AI427" s="443">
        <v>110</v>
      </c>
      <c r="AJ427" s="68">
        <f t="shared" si="211"/>
        <v>1290</v>
      </c>
      <c r="AK427" s="68">
        <f t="shared" si="205"/>
        <v>660</v>
      </c>
      <c r="AL427" s="68">
        <f t="shared" si="199"/>
        <v>460</v>
      </c>
      <c r="AM427" s="68"/>
      <c r="AN427" s="68"/>
      <c r="AO427" s="68"/>
      <c r="AP427" s="445">
        <f t="shared" si="217"/>
        <v>3.6071428571428572</v>
      </c>
      <c r="AQ427" s="445">
        <f t="shared" si="217"/>
        <v>3.4</v>
      </c>
      <c r="AR427" s="445">
        <f t="shared" si="217"/>
        <v>3.1818181818181817</v>
      </c>
      <c r="AS427" s="465">
        <v>200</v>
      </c>
      <c r="AT427" s="465">
        <v>110</v>
      </c>
      <c r="AU427" s="465">
        <v>80</v>
      </c>
      <c r="AV427" s="443">
        <f t="shared" si="221"/>
        <v>920</v>
      </c>
      <c r="AW427" s="443">
        <f t="shared" si="221"/>
        <v>490</v>
      </c>
      <c r="AX427" s="443">
        <f t="shared" si="219"/>
        <v>336</v>
      </c>
      <c r="AY427" s="446">
        <f t="shared" si="202"/>
        <v>3.6</v>
      </c>
      <c r="AZ427" s="446">
        <f t="shared" si="202"/>
        <v>3.4545454545454546</v>
      </c>
      <c r="BA427" s="446">
        <f t="shared" si="202"/>
        <v>3.2</v>
      </c>
      <c r="BB427" s="447" t="s">
        <v>1246</v>
      </c>
      <c r="BC427" s="447"/>
      <c r="BD427" s="448">
        <v>0</v>
      </c>
      <c r="BE427" s="449">
        <f t="shared" si="203"/>
        <v>9</v>
      </c>
      <c r="BF427" s="447">
        <f t="shared" si="204"/>
        <v>9</v>
      </c>
      <c r="BG427" s="447"/>
      <c r="BJ427" s="104">
        <f t="shared" si="192"/>
        <v>3</v>
      </c>
    </row>
    <row r="428" spans="1:62" s="104" customFormat="1" ht="47.25">
      <c r="A428" s="275">
        <v>62</v>
      </c>
      <c r="B428" s="20"/>
      <c r="C428" s="20"/>
      <c r="D428" s="20"/>
      <c r="E428" s="275" t="s">
        <v>1369</v>
      </c>
      <c r="F428" s="275" t="s">
        <v>1370</v>
      </c>
      <c r="G428" s="275" t="s">
        <v>1297</v>
      </c>
      <c r="H428" s="277" t="str">
        <f t="shared" si="194"/>
        <v>Ngõ 18 đường Thanh Niên (từ Tiếp giáp số nhà 001 đến Hết ranh giới số nhà 015)</v>
      </c>
      <c r="I428" s="20">
        <v>400</v>
      </c>
      <c r="J428" s="20">
        <v>220</v>
      </c>
      <c r="K428" s="20">
        <v>150</v>
      </c>
      <c r="L428" s="20"/>
      <c r="M428" s="20"/>
      <c r="N428" s="20"/>
      <c r="O428" s="62">
        <f t="shared" si="220"/>
        <v>1840</v>
      </c>
      <c r="P428" s="62">
        <f t="shared" si="220"/>
        <v>970</v>
      </c>
      <c r="Q428" s="62">
        <f t="shared" si="196"/>
        <v>630</v>
      </c>
      <c r="R428" s="62"/>
      <c r="S428" s="62"/>
      <c r="T428" s="62"/>
      <c r="U428" s="442">
        <f t="shared" si="216"/>
        <v>3.6</v>
      </c>
      <c r="V428" s="442">
        <f t="shared" si="216"/>
        <v>3.4090909090909092</v>
      </c>
      <c r="W428" s="442">
        <f t="shared" si="216"/>
        <v>3.2</v>
      </c>
      <c r="X428" s="442">
        <v>1.1499999999999999</v>
      </c>
      <c r="Y428" s="442">
        <v>1.1000000000000001</v>
      </c>
      <c r="Z428" s="442">
        <v>1.05</v>
      </c>
      <c r="AA428" s="442"/>
      <c r="AB428" s="442"/>
      <c r="AC428" s="442"/>
      <c r="AD428" s="442">
        <f t="shared" si="215"/>
        <v>4.5999999999999996</v>
      </c>
      <c r="AE428" s="442">
        <f t="shared" si="215"/>
        <v>4.4000000000000004</v>
      </c>
      <c r="AF428" s="442">
        <f t="shared" si="215"/>
        <v>4.2</v>
      </c>
      <c r="AG428" s="443">
        <v>280</v>
      </c>
      <c r="AH428" s="443">
        <v>150</v>
      </c>
      <c r="AI428" s="443">
        <v>110</v>
      </c>
      <c r="AJ428" s="68">
        <f t="shared" si="211"/>
        <v>1290</v>
      </c>
      <c r="AK428" s="68">
        <f t="shared" si="205"/>
        <v>660</v>
      </c>
      <c r="AL428" s="68">
        <f t="shared" si="199"/>
        <v>460</v>
      </c>
      <c r="AM428" s="68"/>
      <c r="AN428" s="68"/>
      <c r="AO428" s="68"/>
      <c r="AP428" s="445">
        <f t="shared" si="217"/>
        <v>3.6071428571428572</v>
      </c>
      <c r="AQ428" s="445">
        <f t="shared" si="217"/>
        <v>3.4</v>
      </c>
      <c r="AR428" s="445">
        <f t="shared" si="217"/>
        <v>3.1818181818181817</v>
      </c>
      <c r="AS428" s="465">
        <v>200</v>
      </c>
      <c r="AT428" s="465">
        <v>110</v>
      </c>
      <c r="AU428" s="465">
        <v>80</v>
      </c>
      <c r="AV428" s="443">
        <f t="shared" si="221"/>
        <v>920</v>
      </c>
      <c r="AW428" s="443">
        <f t="shared" si="221"/>
        <v>490</v>
      </c>
      <c r="AX428" s="443">
        <f t="shared" si="219"/>
        <v>336</v>
      </c>
      <c r="AY428" s="446">
        <f t="shared" si="202"/>
        <v>3.6</v>
      </c>
      <c r="AZ428" s="446">
        <f t="shared" si="202"/>
        <v>3.4545454545454546</v>
      </c>
      <c r="BA428" s="446">
        <f t="shared" si="202"/>
        <v>3.2</v>
      </c>
      <c r="BB428" s="447" t="s">
        <v>1246</v>
      </c>
      <c r="BC428" s="447"/>
      <c r="BD428" s="448">
        <v>0</v>
      </c>
      <c r="BE428" s="449">
        <f t="shared" si="203"/>
        <v>9</v>
      </c>
      <c r="BF428" s="447">
        <f t="shared" si="204"/>
        <v>9</v>
      </c>
      <c r="BG428" s="447"/>
      <c r="BJ428" s="104">
        <f t="shared" si="192"/>
        <v>3</v>
      </c>
    </row>
    <row r="429" spans="1:62" s="104" customFormat="1" ht="63">
      <c r="A429" s="275">
        <v>63</v>
      </c>
      <c r="B429" s="20"/>
      <c r="C429" s="20"/>
      <c r="D429" s="20"/>
      <c r="E429" s="275" t="s">
        <v>1371</v>
      </c>
      <c r="F429" s="275" t="s">
        <v>1270</v>
      </c>
      <c r="G429" s="275" t="s">
        <v>1366</v>
      </c>
      <c r="H429" s="277" t="str">
        <f t="shared" si="194"/>
        <v>Ngõ 181 Điện Biên Phủ (từ Tiếp giáp ranh giới số nhà 001 đến Hết ranh giới số nhà 007)</v>
      </c>
      <c r="I429" s="20">
        <v>270</v>
      </c>
      <c r="J429" s="20">
        <v>190</v>
      </c>
      <c r="K429" s="20">
        <v>130</v>
      </c>
      <c r="L429" s="20"/>
      <c r="M429" s="20"/>
      <c r="N429" s="20"/>
      <c r="O429" s="62">
        <f t="shared" si="220"/>
        <v>1190</v>
      </c>
      <c r="P429" s="62">
        <f t="shared" si="220"/>
        <v>800</v>
      </c>
      <c r="Q429" s="62">
        <f t="shared" si="196"/>
        <v>550</v>
      </c>
      <c r="R429" s="62"/>
      <c r="S429" s="62"/>
      <c r="T429" s="62"/>
      <c r="U429" s="442">
        <f t="shared" si="216"/>
        <v>3.4074074074074074</v>
      </c>
      <c r="V429" s="442">
        <f t="shared" si="216"/>
        <v>3.2105263157894739</v>
      </c>
      <c r="W429" s="442">
        <f t="shared" si="216"/>
        <v>3.2307692307692308</v>
      </c>
      <c r="X429" s="442">
        <v>1.1000000000000001</v>
      </c>
      <c r="Y429" s="442">
        <v>1.05</v>
      </c>
      <c r="Z429" s="442">
        <v>1.05</v>
      </c>
      <c r="AA429" s="442"/>
      <c r="AB429" s="442"/>
      <c r="AC429" s="442"/>
      <c r="AD429" s="442">
        <f t="shared" si="215"/>
        <v>4.4000000000000004</v>
      </c>
      <c r="AE429" s="442">
        <f t="shared" si="215"/>
        <v>4.2</v>
      </c>
      <c r="AF429" s="442">
        <f t="shared" si="215"/>
        <v>4.2</v>
      </c>
      <c r="AG429" s="443">
        <v>190</v>
      </c>
      <c r="AH429" s="443">
        <v>130</v>
      </c>
      <c r="AI429" s="443">
        <v>90</v>
      </c>
      <c r="AJ429" s="68">
        <f t="shared" si="211"/>
        <v>840</v>
      </c>
      <c r="AK429" s="68">
        <f t="shared" si="205"/>
        <v>550</v>
      </c>
      <c r="AL429" s="68">
        <f t="shared" si="199"/>
        <v>380</v>
      </c>
      <c r="AM429" s="68"/>
      <c r="AN429" s="68"/>
      <c r="AO429" s="68"/>
      <c r="AP429" s="445">
        <f t="shared" si="217"/>
        <v>3.4210526315789473</v>
      </c>
      <c r="AQ429" s="445">
        <f t="shared" si="217"/>
        <v>3.2307692307692308</v>
      </c>
      <c r="AR429" s="445">
        <f t="shared" si="217"/>
        <v>3.2222222222222223</v>
      </c>
      <c r="AS429" s="465">
        <v>140</v>
      </c>
      <c r="AT429" s="465">
        <v>100</v>
      </c>
      <c r="AU429" s="465">
        <v>70</v>
      </c>
      <c r="AV429" s="443">
        <f t="shared" si="221"/>
        <v>620</v>
      </c>
      <c r="AW429" s="443">
        <f t="shared" si="221"/>
        <v>420</v>
      </c>
      <c r="AX429" s="443">
        <f t="shared" si="219"/>
        <v>296</v>
      </c>
      <c r="AY429" s="446">
        <f t="shared" si="202"/>
        <v>3.4285714285714284</v>
      </c>
      <c r="AZ429" s="446">
        <f t="shared" si="202"/>
        <v>3.2</v>
      </c>
      <c r="BA429" s="446">
        <f t="shared" si="202"/>
        <v>3.2285714285714286</v>
      </c>
      <c r="BB429" s="447" t="s">
        <v>1246</v>
      </c>
      <c r="BC429" s="447"/>
      <c r="BD429" s="448">
        <v>0</v>
      </c>
      <c r="BE429" s="449">
        <f t="shared" si="203"/>
        <v>9</v>
      </c>
      <c r="BF429" s="447">
        <f t="shared" si="204"/>
        <v>9</v>
      </c>
      <c r="BG429" s="447"/>
      <c r="BJ429" s="104">
        <f t="shared" ref="BJ429:BJ466" si="222">COUNT(O429:Q429)</f>
        <v>3</v>
      </c>
    </row>
    <row r="430" spans="1:62" s="104" customFormat="1" ht="63">
      <c r="A430" s="275">
        <v>64</v>
      </c>
      <c r="B430" s="20"/>
      <c r="C430" s="20"/>
      <c r="D430" s="20"/>
      <c r="E430" s="275" t="s">
        <v>1372</v>
      </c>
      <c r="F430" s="275" t="s">
        <v>1270</v>
      </c>
      <c r="G430" s="275" t="s">
        <v>1373</v>
      </c>
      <c r="H430" s="277" t="str">
        <f t="shared" ref="H430:H466" si="223">E430&amp;" (từ "&amp;F430&amp;" đến "&amp;G430&amp;")"</f>
        <v>Ngõ 119 Điện Biên Phủ (từ Tiếp giáp ranh giới số nhà 001 đến Hết ranh giới số nhà 012)</v>
      </c>
      <c r="I430" s="20">
        <v>270</v>
      </c>
      <c r="J430" s="20">
        <v>190</v>
      </c>
      <c r="K430" s="20">
        <v>130</v>
      </c>
      <c r="L430" s="20"/>
      <c r="M430" s="20"/>
      <c r="N430" s="20"/>
      <c r="O430" s="62">
        <f t="shared" si="220"/>
        <v>1190</v>
      </c>
      <c r="P430" s="62">
        <f t="shared" si="220"/>
        <v>800</v>
      </c>
      <c r="Q430" s="62">
        <f t="shared" si="196"/>
        <v>550</v>
      </c>
      <c r="R430" s="62"/>
      <c r="S430" s="62"/>
      <c r="T430" s="62"/>
      <c r="U430" s="442">
        <f t="shared" si="216"/>
        <v>3.4074074074074074</v>
      </c>
      <c r="V430" s="442">
        <f t="shared" si="216"/>
        <v>3.2105263157894739</v>
      </c>
      <c r="W430" s="442">
        <f t="shared" si="216"/>
        <v>3.2307692307692308</v>
      </c>
      <c r="X430" s="442">
        <v>1.1000000000000001</v>
      </c>
      <c r="Y430" s="442">
        <v>1.05</v>
      </c>
      <c r="Z430" s="442">
        <v>1.05</v>
      </c>
      <c r="AA430" s="442"/>
      <c r="AB430" s="442"/>
      <c r="AC430" s="442"/>
      <c r="AD430" s="442">
        <f t="shared" si="215"/>
        <v>4.4000000000000004</v>
      </c>
      <c r="AE430" s="442">
        <f t="shared" si="215"/>
        <v>4.2</v>
      </c>
      <c r="AF430" s="442">
        <f t="shared" si="215"/>
        <v>4.2</v>
      </c>
      <c r="AG430" s="443">
        <v>190</v>
      </c>
      <c r="AH430" s="443">
        <v>130</v>
      </c>
      <c r="AI430" s="443">
        <v>90</v>
      </c>
      <c r="AJ430" s="68">
        <f t="shared" si="211"/>
        <v>840</v>
      </c>
      <c r="AK430" s="68">
        <f t="shared" si="205"/>
        <v>550</v>
      </c>
      <c r="AL430" s="68">
        <f t="shared" si="199"/>
        <v>380</v>
      </c>
      <c r="AM430" s="68"/>
      <c r="AN430" s="68"/>
      <c r="AO430" s="68"/>
      <c r="AP430" s="445">
        <f t="shared" si="217"/>
        <v>3.4210526315789473</v>
      </c>
      <c r="AQ430" s="445">
        <f t="shared" si="217"/>
        <v>3.2307692307692308</v>
      </c>
      <c r="AR430" s="445">
        <f t="shared" si="217"/>
        <v>3.2222222222222223</v>
      </c>
      <c r="AS430" s="465">
        <v>140</v>
      </c>
      <c r="AT430" s="465">
        <v>100</v>
      </c>
      <c r="AU430" s="465">
        <v>70</v>
      </c>
      <c r="AV430" s="443">
        <f t="shared" si="221"/>
        <v>620</v>
      </c>
      <c r="AW430" s="443">
        <f t="shared" si="221"/>
        <v>420</v>
      </c>
      <c r="AX430" s="443">
        <f t="shared" si="219"/>
        <v>296</v>
      </c>
      <c r="AY430" s="446">
        <f t="shared" ref="AY430:BA461" si="224">(AV430-AS430)/AS430</f>
        <v>3.4285714285714284</v>
      </c>
      <c r="AZ430" s="446">
        <f t="shared" si="224"/>
        <v>3.2</v>
      </c>
      <c r="BA430" s="446">
        <f t="shared" si="224"/>
        <v>3.2285714285714286</v>
      </c>
      <c r="BB430" s="447" t="s">
        <v>1246</v>
      </c>
      <c r="BC430" s="447"/>
      <c r="BD430" s="448">
        <v>0</v>
      </c>
      <c r="BE430" s="449">
        <f t="shared" si="203"/>
        <v>9</v>
      </c>
      <c r="BF430" s="447">
        <f t="shared" si="204"/>
        <v>9</v>
      </c>
      <c r="BG430" s="447"/>
      <c r="BJ430" s="104">
        <f t="shared" si="222"/>
        <v>3</v>
      </c>
    </row>
    <row r="431" spans="1:62" s="104" customFormat="1" ht="63">
      <c r="A431" s="275">
        <v>65</v>
      </c>
      <c r="B431" s="20"/>
      <c r="C431" s="20"/>
      <c r="D431" s="20"/>
      <c r="E431" s="275" t="s">
        <v>1374</v>
      </c>
      <c r="F431" s="275" t="s">
        <v>1270</v>
      </c>
      <c r="G431" s="275" t="s">
        <v>1275</v>
      </c>
      <c r="H431" s="277" t="str">
        <f t="shared" si="223"/>
        <v>Ngõ 483 Điện Biên Phủ (từ Tiếp giáp ranh giới số nhà 001 đến Hết ranh giới số nhà 016)</v>
      </c>
      <c r="I431" s="20">
        <v>340</v>
      </c>
      <c r="J431" s="20">
        <v>180</v>
      </c>
      <c r="K431" s="20">
        <v>130</v>
      </c>
      <c r="L431" s="20"/>
      <c r="M431" s="20"/>
      <c r="N431" s="20"/>
      <c r="O431" s="62">
        <f t="shared" si="220"/>
        <v>1500</v>
      </c>
      <c r="P431" s="62">
        <f t="shared" si="220"/>
        <v>760</v>
      </c>
      <c r="Q431" s="62">
        <f t="shared" si="196"/>
        <v>550</v>
      </c>
      <c r="R431" s="62"/>
      <c r="S431" s="62"/>
      <c r="T431" s="62"/>
      <c r="U431" s="442">
        <f t="shared" si="216"/>
        <v>3.4117647058823528</v>
      </c>
      <c r="V431" s="442">
        <f t="shared" si="216"/>
        <v>3.2222222222222223</v>
      </c>
      <c r="W431" s="442">
        <f t="shared" si="216"/>
        <v>3.2307692307692308</v>
      </c>
      <c r="X431" s="442">
        <v>1.1000000000000001</v>
      </c>
      <c r="Y431" s="442">
        <v>1.05</v>
      </c>
      <c r="Z431" s="442">
        <v>1.05</v>
      </c>
      <c r="AA431" s="442"/>
      <c r="AB431" s="442"/>
      <c r="AC431" s="442"/>
      <c r="AD431" s="442">
        <f t="shared" ref="AD431:AF461" si="225">X431*(1+$G$3)</f>
        <v>4.4000000000000004</v>
      </c>
      <c r="AE431" s="442">
        <f t="shared" si="225"/>
        <v>4.2</v>
      </c>
      <c r="AF431" s="442">
        <f t="shared" si="225"/>
        <v>4.2</v>
      </c>
      <c r="AG431" s="443">
        <v>240</v>
      </c>
      <c r="AH431" s="443">
        <v>130</v>
      </c>
      <c r="AI431" s="443">
        <v>90</v>
      </c>
      <c r="AJ431" s="68">
        <f t="shared" si="211"/>
        <v>1060</v>
      </c>
      <c r="AK431" s="68">
        <f t="shared" si="205"/>
        <v>550</v>
      </c>
      <c r="AL431" s="68">
        <f t="shared" si="199"/>
        <v>380</v>
      </c>
      <c r="AM431" s="68"/>
      <c r="AN431" s="68"/>
      <c r="AO431" s="68"/>
      <c r="AP431" s="445">
        <f t="shared" si="217"/>
        <v>3.4166666666666665</v>
      </c>
      <c r="AQ431" s="445">
        <f t="shared" si="217"/>
        <v>3.2307692307692308</v>
      </c>
      <c r="AR431" s="445">
        <f t="shared" si="217"/>
        <v>3.2222222222222223</v>
      </c>
      <c r="AS431" s="465">
        <v>170</v>
      </c>
      <c r="AT431" s="465">
        <v>90</v>
      </c>
      <c r="AU431" s="465">
        <v>70</v>
      </c>
      <c r="AV431" s="443">
        <f t="shared" si="221"/>
        <v>750</v>
      </c>
      <c r="AW431" s="443">
        <f t="shared" si="221"/>
        <v>380</v>
      </c>
      <c r="AX431" s="443">
        <f t="shared" si="219"/>
        <v>296</v>
      </c>
      <c r="AY431" s="446">
        <f t="shared" si="224"/>
        <v>3.4117647058823528</v>
      </c>
      <c r="AZ431" s="446">
        <f t="shared" si="224"/>
        <v>3.2222222222222223</v>
      </c>
      <c r="BA431" s="446">
        <f t="shared" si="224"/>
        <v>3.2285714285714286</v>
      </c>
      <c r="BB431" s="447" t="s">
        <v>1246</v>
      </c>
      <c r="BC431" s="447"/>
      <c r="BD431" s="448">
        <v>0</v>
      </c>
      <c r="BE431" s="449">
        <f t="shared" si="203"/>
        <v>9</v>
      </c>
      <c r="BF431" s="447">
        <f t="shared" si="204"/>
        <v>9</v>
      </c>
      <c r="BG431" s="447"/>
      <c r="BJ431" s="104">
        <f t="shared" si="222"/>
        <v>3</v>
      </c>
    </row>
    <row r="432" spans="1:62" s="104" customFormat="1" ht="63">
      <c r="A432" s="275">
        <v>66</v>
      </c>
      <c r="B432" s="20"/>
      <c r="C432" s="20"/>
      <c r="D432" s="20"/>
      <c r="E432" s="275" t="s">
        <v>1375</v>
      </c>
      <c r="F432" s="275" t="s">
        <v>1274</v>
      </c>
      <c r="G432" s="275" t="s">
        <v>1376</v>
      </c>
      <c r="H432" s="277" t="str">
        <f t="shared" si="223"/>
        <v>Ngõ 73 Tô Vĩnh Diện (từ Tiếp giáp ranh giới số nhà 002 đến Hết ranh giới số nhà 030)</v>
      </c>
      <c r="I432" s="20">
        <v>340</v>
      </c>
      <c r="J432" s="20">
        <v>180</v>
      </c>
      <c r="K432" s="20">
        <v>130</v>
      </c>
      <c r="L432" s="20"/>
      <c r="M432" s="20"/>
      <c r="N432" s="20"/>
      <c r="O432" s="62">
        <f t="shared" si="220"/>
        <v>1500</v>
      </c>
      <c r="P432" s="62">
        <f t="shared" si="220"/>
        <v>760</v>
      </c>
      <c r="Q432" s="62">
        <f t="shared" si="220"/>
        <v>550</v>
      </c>
      <c r="R432" s="62"/>
      <c r="S432" s="62"/>
      <c r="T432" s="62"/>
      <c r="U432" s="442">
        <f t="shared" ref="U432:W461" si="226">(O432-I432)/I432</f>
        <v>3.4117647058823528</v>
      </c>
      <c r="V432" s="442">
        <f t="shared" si="226"/>
        <v>3.2222222222222223</v>
      </c>
      <c r="W432" s="442">
        <f t="shared" si="226"/>
        <v>3.2307692307692308</v>
      </c>
      <c r="X432" s="442">
        <v>1.1000000000000001</v>
      </c>
      <c r="Y432" s="442">
        <v>1.05</v>
      </c>
      <c r="Z432" s="442">
        <v>1.05</v>
      </c>
      <c r="AA432" s="442"/>
      <c r="AB432" s="442"/>
      <c r="AC432" s="442"/>
      <c r="AD432" s="442">
        <f t="shared" si="225"/>
        <v>4.4000000000000004</v>
      </c>
      <c r="AE432" s="442">
        <f t="shared" si="225"/>
        <v>4.2</v>
      </c>
      <c r="AF432" s="442">
        <f t="shared" si="225"/>
        <v>4.2</v>
      </c>
      <c r="AG432" s="443">
        <v>240</v>
      </c>
      <c r="AH432" s="443">
        <v>130</v>
      </c>
      <c r="AI432" s="443">
        <v>90</v>
      </c>
      <c r="AJ432" s="68">
        <f t="shared" si="211"/>
        <v>1060</v>
      </c>
      <c r="AK432" s="68">
        <f t="shared" si="205"/>
        <v>550</v>
      </c>
      <c r="AL432" s="68">
        <f t="shared" si="205"/>
        <v>380</v>
      </c>
      <c r="AM432" s="68"/>
      <c r="AN432" s="68"/>
      <c r="AO432" s="68"/>
      <c r="AP432" s="445">
        <f t="shared" ref="AP432:AR461" si="227">(AJ432-AG432)/AG432</f>
        <v>3.4166666666666665</v>
      </c>
      <c r="AQ432" s="445">
        <f t="shared" si="227"/>
        <v>3.2307692307692308</v>
      </c>
      <c r="AR432" s="445">
        <f t="shared" si="227"/>
        <v>3.2222222222222223</v>
      </c>
      <c r="AS432" s="465">
        <v>170</v>
      </c>
      <c r="AT432" s="465">
        <v>90</v>
      </c>
      <c r="AU432" s="465">
        <v>70</v>
      </c>
      <c r="AV432" s="443">
        <f t="shared" si="221"/>
        <v>750</v>
      </c>
      <c r="AW432" s="443">
        <f t="shared" si="221"/>
        <v>380</v>
      </c>
      <c r="AX432" s="443">
        <f t="shared" si="219"/>
        <v>296</v>
      </c>
      <c r="AY432" s="446">
        <f t="shared" si="224"/>
        <v>3.4117647058823528</v>
      </c>
      <c r="AZ432" s="446">
        <f t="shared" si="224"/>
        <v>3.2222222222222223</v>
      </c>
      <c r="BA432" s="446">
        <f t="shared" si="224"/>
        <v>3.2285714285714286</v>
      </c>
      <c r="BB432" s="447" t="s">
        <v>1246</v>
      </c>
      <c r="BC432" s="447"/>
      <c r="BD432" s="448">
        <v>0</v>
      </c>
      <c r="BE432" s="449">
        <f t="shared" ref="BE432:BE461" si="228">BF432-BD432</f>
        <v>9</v>
      </c>
      <c r="BF432" s="447">
        <f t="shared" ref="BF432:BF461" si="229">COUNT(I432:K432)*3</f>
        <v>9</v>
      </c>
      <c r="BG432" s="447"/>
      <c r="BJ432" s="104">
        <f t="shared" si="222"/>
        <v>3</v>
      </c>
    </row>
    <row r="433" spans="1:62" s="104" customFormat="1" ht="63">
      <c r="A433" s="275">
        <v>67</v>
      </c>
      <c r="B433" s="20"/>
      <c r="C433" s="20"/>
      <c r="D433" s="20"/>
      <c r="E433" s="275" t="s">
        <v>1377</v>
      </c>
      <c r="F433" s="275" t="s">
        <v>1270</v>
      </c>
      <c r="G433" s="275" t="s">
        <v>1378</v>
      </c>
      <c r="H433" s="277" t="str">
        <f t="shared" si="223"/>
        <v>Ngõ 86 đường Thanh Niên (từ Tiếp giáp ranh giới số nhà 001 đến Hết ranh giới số nhà 028)</v>
      </c>
      <c r="I433" s="20">
        <v>400</v>
      </c>
      <c r="J433" s="20">
        <v>220</v>
      </c>
      <c r="K433" s="20">
        <v>150</v>
      </c>
      <c r="L433" s="20"/>
      <c r="M433" s="20"/>
      <c r="N433" s="20"/>
      <c r="O433" s="62">
        <f t="shared" si="220"/>
        <v>1840</v>
      </c>
      <c r="P433" s="62">
        <f t="shared" si="220"/>
        <v>970</v>
      </c>
      <c r="Q433" s="62">
        <f t="shared" si="220"/>
        <v>630</v>
      </c>
      <c r="R433" s="62"/>
      <c r="S433" s="62"/>
      <c r="T433" s="62"/>
      <c r="U433" s="442">
        <f t="shared" si="226"/>
        <v>3.6</v>
      </c>
      <c r="V433" s="442">
        <f t="shared" si="226"/>
        <v>3.4090909090909092</v>
      </c>
      <c r="W433" s="442">
        <f t="shared" si="226"/>
        <v>3.2</v>
      </c>
      <c r="X433" s="442">
        <v>1.1499999999999999</v>
      </c>
      <c r="Y433" s="442">
        <v>1.1000000000000001</v>
      </c>
      <c r="Z433" s="442">
        <v>1.05</v>
      </c>
      <c r="AA433" s="442"/>
      <c r="AB433" s="442"/>
      <c r="AC433" s="442"/>
      <c r="AD433" s="442">
        <f t="shared" si="225"/>
        <v>4.5999999999999996</v>
      </c>
      <c r="AE433" s="442">
        <f t="shared" si="225"/>
        <v>4.4000000000000004</v>
      </c>
      <c r="AF433" s="442">
        <f t="shared" si="225"/>
        <v>4.2</v>
      </c>
      <c r="AG433" s="443">
        <v>280</v>
      </c>
      <c r="AH433" s="443">
        <v>150</v>
      </c>
      <c r="AI433" s="443">
        <v>110</v>
      </c>
      <c r="AJ433" s="68">
        <f t="shared" si="211"/>
        <v>1290</v>
      </c>
      <c r="AK433" s="68">
        <f t="shared" si="211"/>
        <v>660</v>
      </c>
      <c r="AL433" s="68">
        <f t="shared" si="211"/>
        <v>460</v>
      </c>
      <c r="AM433" s="68"/>
      <c r="AN433" s="68"/>
      <c r="AO433" s="68"/>
      <c r="AP433" s="445">
        <f t="shared" si="227"/>
        <v>3.6071428571428572</v>
      </c>
      <c r="AQ433" s="445">
        <f t="shared" si="227"/>
        <v>3.4</v>
      </c>
      <c r="AR433" s="445">
        <f t="shared" si="227"/>
        <v>3.1818181818181817</v>
      </c>
      <c r="AS433" s="465">
        <v>200</v>
      </c>
      <c r="AT433" s="465">
        <v>110</v>
      </c>
      <c r="AU433" s="465">
        <v>80</v>
      </c>
      <c r="AV433" s="443">
        <f t="shared" si="221"/>
        <v>920</v>
      </c>
      <c r="AW433" s="443">
        <f t="shared" si="221"/>
        <v>490</v>
      </c>
      <c r="AX433" s="443">
        <f t="shared" si="219"/>
        <v>336</v>
      </c>
      <c r="AY433" s="446">
        <f t="shared" si="224"/>
        <v>3.6</v>
      </c>
      <c r="AZ433" s="446">
        <f t="shared" si="224"/>
        <v>3.4545454545454546</v>
      </c>
      <c r="BA433" s="446">
        <f t="shared" si="224"/>
        <v>3.2</v>
      </c>
      <c r="BB433" s="447" t="s">
        <v>1246</v>
      </c>
      <c r="BC433" s="447"/>
      <c r="BD433" s="448">
        <v>0</v>
      </c>
      <c r="BE433" s="449">
        <f t="shared" si="228"/>
        <v>9</v>
      </c>
      <c r="BF433" s="447">
        <f t="shared" si="229"/>
        <v>9</v>
      </c>
      <c r="BG433" s="447"/>
      <c r="BJ433" s="104">
        <f t="shared" si="222"/>
        <v>3</v>
      </c>
    </row>
    <row r="434" spans="1:62" s="104" customFormat="1" ht="47.25">
      <c r="A434" s="275">
        <v>68</v>
      </c>
      <c r="B434" s="20"/>
      <c r="C434" s="20"/>
      <c r="D434" s="20"/>
      <c r="E434" s="275" t="s">
        <v>1379</v>
      </c>
      <c r="F434" s="275" t="s">
        <v>1259</v>
      </c>
      <c r="G434" s="275" t="s">
        <v>1380</v>
      </c>
      <c r="H434" s="277" t="str">
        <f t="shared" si="223"/>
        <v>Ngõ 164 đường Thanh Niên (từ Ranh giới số nhà 001 đến Hết ranh giới số nhà 014)</v>
      </c>
      <c r="I434" s="20">
        <v>340</v>
      </c>
      <c r="J434" s="20">
        <v>180</v>
      </c>
      <c r="K434" s="20">
        <v>130</v>
      </c>
      <c r="L434" s="20"/>
      <c r="M434" s="20"/>
      <c r="N434" s="20"/>
      <c r="O434" s="62">
        <f t="shared" si="220"/>
        <v>1500</v>
      </c>
      <c r="P434" s="62">
        <f t="shared" si="220"/>
        <v>760</v>
      </c>
      <c r="Q434" s="62">
        <f t="shared" si="220"/>
        <v>550</v>
      </c>
      <c r="R434" s="62"/>
      <c r="S434" s="62"/>
      <c r="T434" s="62"/>
      <c r="U434" s="442">
        <f t="shared" si="226"/>
        <v>3.4117647058823528</v>
      </c>
      <c r="V434" s="442">
        <f t="shared" si="226"/>
        <v>3.2222222222222223</v>
      </c>
      <c r="W434" s="442">
        <f t="shared" si="226"/>
        <v>3.2307692307692308</v>
      </c>
      <c r="X434" s="442">
        <v>1.1000000000000001</v>
      </c>
      <c r="Y434" s="442">
        <v>1.05</v>
      </c>
      <c r="Z434" s="442">
        <v>1.05</v>
      </c>
      <c r="AA434" s="442"/>
      <c r="AB434" s="442"/>
      <c r="AC434" s="442"/>
      <c r="AD434" s="442">
        <f t="shared" si="225"/>
        <v>4.4000000000000004</v>
      </c>
      <c r="AE434" s="442">
        <f t="shared" si="225"/>
        <v>4.2</v>
      </c>
      <c r="AF434" s="442">
        <f t="shared" si="225"/>
        <v>4.2</v>
      </c>
      <c r="AG434" s="443">
        <v>240</v>
      </c>
      <c r="AH434" s="443">
        <v>130</v>
      </c>
      <c r="AI434" s="443">
        <v>90</v>
      </c>
      <c r="AJ434" s="68">
        <f t="shared" ref="AJ434:AL461" si="230">ROUND(AG434/I434*O434,-1)</f>
        <v>1060</v>
      </c>
      <c r="AK434" s="68">
        <f t="shared" si="230"/>
        <v>550</v>
      </c>
      <c r="AL434" s="68">
        <f t="shared" si="230"/>
        <v>380</v>
      </c>
      <c r="AM434" s="68"/>
      <c r="AN434" s="68"/>
      <c r="AO434" s="68"/>
      <c r="AP434" s="445">
        <f t="shared" si="227"/>
        <v>3.4166666666666665</v>
      </c>
      <c r="AQ434" s="445">
        <f t="shared" si="227"/>
        <v>3.2307692307692308</v>
      </c>
      <c r="AR434" s="445">
        <f t="shared" si="227"/>
        <v>3.2222222222222223</v>
      </c>
      <c r="AS434" s="465">
        <v>170</v>
      </c>
      <c r="AT434" s="465">
        <v>90</v>
      </c>
      <c r="AU434" s="465">
        <v>70</v>
      </c>
      <c r="AV434" s="443">
        <f t="shared" si="221"/>
        <v>750</v>
      </c>
      <c r="AW434" s="443">
        <f>ROUND(AT434/J434*P434,0)</f>
        <v>380</v>
      </c>
      <c r="AX434" s="443">
        <f t="shared" si="219"/>
        <v>296</v>
      </c>
      <c r="AY434" s="446">
        <f t="shared" si="224"/>
        <v>3.4117647058823528</v>
      </c>
      <c r="AZ434" s="446">
        <f t="shared" si="224"/>
        <v>3.2222222222222223</v>
      </c>
      <c r="BA434" s="446">
        <f t="shared" si="224"/>
        <v>3.2285714285714286</v>
      </c>
      <c r="BB434" s="447" t="s">
        <v>1246</v>
      </c>
      <c r="BC434" s="447"/>
      <c r="BD434" s="448">
        <v>0</v>
      </c>
      <c r="BE434" s="449">
        <f t="shared" si="228"/>
        <v>9</v>
      </c>
      <c r="BF434" s="447">
        <f t="shared" si="229"/>
        <v>9</v>
      </c>
      <c r="BG434" s="447"/>
      <c r="BJ434" s="104">
        <f t="shared" si="222"/>
        <v>3</v>
      </c>
    </row>
    <row r="435" spans="1:62" s="104" customFormat="1" ht="63">
      <c r="A435" s="275">
        <v>69</v>
      </c>
      <c r="B435" s="20"/>
      <c r="C435" s="20"/>
      <c r="D435" s="20"/>
      <c r="E435" s="275" t="s">
        <v>1381</v>
      </c>
      <c r="F435" s="275" t="s">
        <v>1382</v>
      </c>
      <c r="G435" s="275" t="s">
        <v>1297</v>
      </c>
      <c r="H435" s="277" t="str">
        <f t="shared" si="223"/>
        <v>Ngõ 88 Nguyễn Chí Thanh (từ Tiếp giáp ranh giới số nhà 001) đến Hết ranh giới số nhà 015)</v>
      </c>
      <c r="I435" s="20">
        <v>400</v>
      </c>
      <c r="J435" s="20">
        <v>220</v>
      </c>
      <c r="K435" s="20">
        <v>150</v>
      </c>
      <c r="L435" s="20"/>
      <c r="M435" s="20"/>
      <c r="N435" s="20"/>
      <c r="O435" s="62">
        <f t="shared" si="220"/>
        <v>1840</v>
      </c>
      <c r="P435" s="62">
        <f t="shared" si="220"/>
        <v>970</v>
      </c>
      <c r="Q435" s="62">
        <f t="shared" si="220"/>
        <v>630</v>
      </c>
      <c r="R435" s="62"/>
      <c r="S435" s="62"/>
      <c r="T435" s="62"/>
      <c r="U435" s="442">
        <f t="shared" si="226"/>
        <v>3.6</v>
      </c>
      <c r="V435" s="442">
        <f t="shared" si="226"/>
        <v>3.4090909090909092</v>
      </c>
      <c r="W435" s="442">
        <f t="shared" si="226"/>
        <v>3.2</v>
      </c>
      <c r="X435" s="442">
        <v>1.1499999999999999</v>
      </c>
      <c r="Y435" s="442">
        <v>1.1000000000000001</v>
      </c>
      <c r="Z435" s="442">
        <v>1.05</v>
      </c>
      <c r="AA435" s="442"/>
      <c r="AB435" s="442"/>
      <c r="AC435" s="442"/>
      <c r="AD435" s="442">
        <f t="shared" si="225"/>
        <v>4.5999999999999996</v>
      </c>
      <c r="AE435" s="442">
        <f t="shared" si="225"/>
        <v>4.4000000000000004</v>
      </c>
      <c r="AF435" s="442">
        <f t="shared" si="225"/>
        <v>4.2</v>
      </c>
      <c r="AG435" s="443">
        <v>280</v>
      </c>
      <c r="AH435" s="443">
        <v>150</v>
      </c>
      <c r="AI435" s="443">
        <v>110</v>
      </c>
      <c r="AJ435" s="68">
        <f t="shared" si="230"/>
        <v>1290</v>
      </c>
      <c r="AK435" s="68">
        <f t="shared" si="230"/>
        <v>660</v>
      </c>
      <c r="AL435" s="68">
        <f t="shared" si="230"/>
        <v>460</v>
      </c>
      <c r="AM435" s="68"/>
      <c r="AN435" s="68"/>
      <c r="AO435" s="68"/>
      <c r="AP435" s="445">
        <f t="shared" si="227"/>
        <v>3.6071428571428572</v>
      </c>
      <c r="AQ435" s="445">
        <f t="shared" si="227"/>
        <v>3.4</v>
      </c>
      <c r="AR435" s="445">
        <f t="shared" si="227"/>
        <v>3.1818181818181817</v>
      </c>
      <c r="AS435" s="465">
        <v>200</v>
      </c>
      <c r="AT435" s="465">
        <v>110</v>
      </c>
      <c r="AU435" s="465">
        <v>80</v>
      </c>
      <c r="AV435" s="443">
        <f t="shared" si="221"/>
        <v>920</v>
      </c>
      <c r="AW435" s="443">
        <f t="shared" si="221"/>
        <v>490</v>
      </c>
      <c r="AX435" s="443">
        <f t="shared" si="219"/>
        <v>336</v>
      </c>
      <c r="AY435" s="446">
        <f t="shared" si="224"/>
        <v>3.6</v>
      </c>
      <c r="AZ435" s="446">
        <f t="shared" si="224"/>
        <v>3.4545454545454546</v>
      </c>
      <c r="BA435" s="446">
        <f t="shared" si="224"/>
        <v>3.2</v>
      </c>
      <c r="BB435" s="447" t="s">
        <v>1246</v>
      </c>
      <c r="BC435" s="447"/>
      <c r="BD435" s="448">
        <v>0</v>
      </c>
      <c r="BE435" s="449">
        <f t="shared" si="228"/>
        <v>9</v>
      </c>
      <c r="BF435" s="447">
        <f t="shared" si="229"/>
        <v>9</v>
      </c>
      <c r="BG435" s="447"/>
      <c r="BJ435" s="104">
        <f t="shared" si="222"/>
        <v>3</v>
      </c>
    </row>
    <row r="436" spans="1:62" s="104" customFormat="1" ht="63">
      <c r="A436" s="275">
        <v>70</v>
      </c>
      <c r="B436" s="20"/>
      <c r="C436" s="20"/>
      <c r="D436" s="20"/>
      <c r="E436" s="275" t="s">
        <v>1383</v>
      </c>
      <c r="F436" s="275" t="s">
        <v>1384</v>
      </c>
      <c r="G436" s="275" t="s">
        <v>1385</v>
      </c>
      <c r="H436" s="277" t="str">
        <f t="shared" si="223"/>
        <v>Ngõ 67 Tô Vĩnh Diện (từ Tiếp giáp ranh giới số nhà 012 đến Hết ranh giới số nhà 034)</v>
      </c>
      <c r="I436" s="20">
        <v>270</v>
      </c>
      <c r="J436" s="20">
        <v>190</v>
      </c>
      <c r="K436" s="20">
        <v>130</v>
      </c>
      <c r="L436" s="20"/>
      <c r="M436" s="20"/>
      <c r="N436" s="20"/>
      <c r="O436" s="62">
        <f t="shared" si="220"/>
        <v>1190</v>
      </c>
      <c r="P436" s="62">
        <f t="shared" si="220"/>
        <v>800</v>
      </c>
      <c r="Q436" s="62">
        <f t="shared" si="220"/>
        <v>550</v>
      </c>
      <c r="R436" s="62"/>
      <c r="S436" s="62"/>
      <c r="T436" s="62"/>
      <c r="U436" s="442">
        <f t="shared" si="226"/>
        <v>3.4074074074074074</v>
      </c>
      <c r="V436" s="442">
        <f t="shared" si="226"/>
        <v>3.2105263157894739</v>
      </c>
      <c r="W436" s="442">
        <f t="shared" si="226"/>
        <v>3.2307692307692308</v>
      </c>
      <c r="X436" s="442">
        <v>1.1000000000000001</v>
      </c>
      <c r="Y436" s="442">
        <v>1.05</v>
      </c>
      <c r="Z436" s="442">
        <v>1.05</v>
      </c>
      <c r="AA436" s="442"/>
      <c r="AB436" s="442"/>
      <c r="AC436" s="442"/>
      <c r="AD436" s="442">
        <f t="shared" si="225"/>
        <v>4.4000000000000004</v>
      </c>
      <c r="AE436" s="442">
        <f t="shared" si="225"/>
        <v>4.2</v>
      </c>
      <c r="AF436" s="442">
        <f t="shared" si="225"/>
        <v>4.2</v>
      </c>
      <c r="AG436" s="443">
        <v>190</v>
      </c>
      <c r="AH436" s="443">
        <v>130</v>
      </c>
      <c r="AI436" s="443">
        <v>90</v>
      </c>
      <c r="AJ436" s="68">
        <f t="shared" si="230"/>
        <v>840</v>
      </c>
      <c r="AK436" s="68">
        <f t="shared" si="230"/>
        <v>550</v>
      </c>
      <c r="AL436" s="68">
        <f t="shared" si="230"/>
        <v>380</v>
      </c>
      <c r="AM436" s="68"/>
      <c r="AN436" s="68"/>
      <c r="AO436" s="68"/>
      <c r="AP436" s="445">
        <f t="shared" si="227"/>
        <v>3.4210526315789473</v>
      </c>
      <c r="AQ436" s="445">
        <f t="shared" si="227"/>
        <v>3.2307692307692308</v>
      </c>
      <c r="AR436" s="445">
        <f t="shared" si="227"/>
        <v>3.2222222222222223</v>
      </c>
      <c r="AS436" s="465">
        <v>140</v>
      </c>
      <c r="AT436" s="465">
        <v>100</v>
      </c>
      <c r="AU436" s="465">
        <v>70</v>
      </c>
      <c r="AV436" s="443">
        <f t="shared" si="221"/>
        <v>620</v>
      </c>
      <c r="AW436" s="443">
        <f t="shared" si="221"/>
        <v>420</v>
      </c>
      <c r="AX436" s="443">
        <f t="shared" si="219"/>
        <v>296</v>
      </c>
      <c r="AY436" s="446">
        <f t="shared" si="224"/>
        <v>3.4285714285714284</v>
      </c>
      <c r="AZ436" s="446">
        <f t="shared" si="224"/>
        <v>3.2</v>
      </c>
      <c r="BA436" s="446">
        <f t="shared" si="224"/>
        <v>3.2285714285714286</v>
      </c>
      <c r="BB436" s="447" t="s">
        <v>1246</v>
      </c>
      <c r="BC436" s="447"/>
      <c r="BD436" s="448">
        <v>0</v>
      </c>
      <c r="BE436" s="449">
        <f t="shared" si="228"/>
        <v>9</v>
      </c>
      <c r="BF436" s="447">
        <f t="shared" si="229"/>
        <v>9</v>
      </c>
      <c r="BG436" s="447"/>
      <c r="BJ436" s="104">
        <f t="shared" si="222"/>
        <v>3</v>
      </c>
    </row>
    <row r="437" spans="1:62" s="104" customFormat="1" ht="63">
      <c r="A437" s="275">
        <v>71</v>
      </c>
      <c r="B437" s="20"/>
      <c r="C437" s="20"/>
      <c r="D437" s="20"/>
      <c r="E437" s="275" t="s">
        <v>1386</v>
      </c>
      <c r="F437" s="275" t="s">
        <v>1274</v>
      </c>
      <c r="G437" s="275" t="s">
        <v>1387</v>
      </c>
      <c r="H437" s="277" t="str">
        <f t="shared" si="223"/>
        <v>Ngõ 44 phố Hoàng Liên (từ Tiếp giáp ranh giới số nhà 002 đến Hết ranh giới số nhà 004)</v>
      </c>
      <c r="I437" s="20">
        <v>340</v>
      </c>
      <c r="J437" s="20">
        <v>220</v>
      </c>
      <c r="K437" s="20">
        <v>150</v>
      </c>
      <c r="L437" s="20"/>
      <c r="M437" s="20"/>
      <c r="N437" s="20"/>
      <c r="O437" s="62">
        <f t="shared" si="220"/>
        <v>1500</v>
      </c>
      <c r="P437" s="62">
        <f t="shared" si="220"/>
        <v>920</v>
      </c>
      <c r="Q437" s="62">
        <f t="shared" si="220"/>
        <v>630</v>
      </c>
      <c r="R437" s="62"/>
      <c r="S437" s="62"/>
      <c r="T437" s="62"/>
      <c r="U437" s="442">
        <f t="shared" si="226"/>
        <v>3.4117647058823528</v>
      </c>
      <c r="V437" s="442">
        <f t="shared" si="226"/>
        <v>3.1818181818181817</v>
      </c>
      <c r="W437" s="442">
        <f t="shared" si="226"/>
        <v>3.2</v>
      </c>
      <c r="X437" s="442">
        <v>1.1000000000000001</v>
      </c>
      <c r="Y437" s="442">
        <v>1.05</v>
      </c>
      <c r="Z437" s="442">
        <v>1.05</v>
      </c>
      <c r="AA437" s="442"/>
      <c r="AB437" s="442"/>
      <c r="AC437" s="442"/>
      <c r="AD437" s="442">
        <f t="shared" si="225"/>
        <v>4.4000000000000004</v>
      </c>
      <c r="AE437" s="442">
        <f t="shared" si="225"/>
        <v>4.2</v>
      </c>
      <c r="AF437" s="442">
        <f t="shared" si="225"/>
        <v>4.2</v>
      </c>
      <c r="AG437" s="443">
        <v>240</v>
      </c>
      <c r="AH437" s="443">
        <v>150</v>
      </c>
      <c r="AI437" s="443">
        <v>110</v>
      </c>
      <c r="AJ437" s="68">
        <f t="shared" si="230"/>
        <v>1060</v>
      </c>
      <c r="AK437" s="68">
        <f t="shared" si="230"/>
        <v>630</v>
      </c>
      <c r="AL437" s="68">
        <f t="shared" si="230"/>
        <v>460</v>
      </c>
      <c r="AM437" s="68"/>
      <c r="AN437" s="68"/>
      <c r="AO437" s="68"/>
      <c r="AP437" s="445">
        <f t="shared" si="227"/>
        <v>3.4166666666666665</v>
      </c>
      <c r="AQ437" s="445">
        <f t="shared" si="227"/>
        <v>3.2</v>
      </c>
      <c r="AR437" s="445">
        <f t="shared" si="227"/>
        <v>3.1818181818181817</v>
      </c>
      <c r="AS437" s="465">
        <v>170</v>
      </c>
      <c r="AT437" s="465">
        <v>110</v>
      </c>
      <c r="AU437" s="465">
        <v>80</v>
      </c>
      <c r="AV437" s="443">
        <f t="shared" si="221"/>
        <v>750</v>
      </c>
      <c r="AW437" s="443">
        <f t="shared" si="221"/>
        <v>460</v>
      </c>
      <c r="AX437" s="443">
        <f t="shared" si="219"/>
        <v>336</v>
      </c>
      <c r="AY437" s="446">
        <f t="shared" si="224"/>
        <v>3.4117647058823528</v>
      </c>
      <c r="AZ437" s="446">
        <f t="shared" si="224"/>
        <v>3.1818181818181817</v>
      </c>
      <c r="BA437" s="446">
        <f t="shared" si="224"/>
        <v>3.2</v>
      </c>
      <c r="BB437" s="447" t="s">
        <v>1246</v>
      </c>
      <c r="BC437" s="447"/>
      <c r="BD437" s="448">
        <v>0</v>
      </c>
      <c r="BE437" s="449">
        <f t="shared" si="228"/>
        <v>9</v>
      </c>
      <c r="BF437" s="447">
        <f t="shared" si="229"/>
        <v>9</v>
      </c>
      <c r="BG437" s="447"/>
      <c r="BJ437" s="104">
        <f t="shared" si="222"/>
        <v>3</v>
      </c>
    </row>
    <row r="438" spans="1:62" s="104" customFormat="1" ht="63">
      <c r="A438" s="275">
        <v>72</v>
      </c>
      <c r="B438" s="20"/>
      <c r="C438" s="20"/>
      <c r="D438" s="20"/>
      <c r="E438" s="275" t="s">
        <v>1388</v>
      </c>
      <c r="F438" s="275" t="s">
        <v>1270</v>
      </c>
      <c r="G438" s="275" t="s">
        <v>1354</v>
      </c>
      <c r="H438" s="277" t="str">
        <f t="shared" si="223"/>
        <v>Ngõ 22 phố Hoàng Liên (từ Tiếp giáp ranh giới số nhà 001 đến Hết ranh giới số nhà 003)</v>
      </c>
      <c r="I438" s="20">
        <v>340</v>
      </c>
      <c r="J438" s="20">
        <v>220</v>
      </c>
      <c r="K438" s="20">
        <v>150</v>
      </c>
      <c r="L438" s="20"/>
      <c r="M438" s="20"/>
      <c r="N438" s="20"/>
      <c r="O438" s="62">
        <f t="shared" si="220"/>
        <v>1500</v>
      </c>
      <c r="P438" s="62">
        <f t="shared" si="220"/>
        <v>920</v>
      </c>
      <c r="Q438" s="62">
        <f t="shared" si="220"/>
        <v>630</v>
      </c>
      <c r="R438" s="62"/>
      <c r="S438" s="62"/>
      <c r="T438" s="62"/>
      <c r="U438" s="442">
        <f t="shared" si="226"/>
        <v>3.4117647058823528</v>
      </c>
      <c r="V438" s="442">
        <f t="shared" si="226"/>
        <v>3.1818181818181817</v>
      </c>
      <c r="W438" s="442">
        <f t="shared" si="226"/>
        <v>3.2</v>
      </c>
      <c r="X438" s="442">
        <v>1.1000000000000001</v>
      </c>
      <c r="Y438" s="442">
        <v>1.05</v>
      </c>
      <c r="Z438" s="442">
        <v>1.05</v>
      </c>
      <c r="AA438" s="442"/>
      <c r="AB438" s="442"/>
      <c r="AC438" s="442"/>
      <c r="AD438" s="442">
        <f t="shared" si="225"/>
        <v>4.4000000000000004</v>
      </c>
      <c r="AE438" s="442">
        <f t="shared" si="225"/>
        <v>4.2</v>
      </c>
      <c r="AF438" s="442">
        <f t="shared" si="225"/>
        <v>4.2</v>
      </c>
      <c r="AG438" s="443">
        <v>240</v>
      </c>
      <c r="AH438" s="443">
        <v>150</v>
      </c>
      <c r="AI438" s="443">
        <v>110</v>
      </c>
      <c r="AJ438" s="68">
        <f t="shared" si="230"/>
        <v>1060</v>
      </c>
      <c r="AK438" s="68">
        <f t="shared" si="230"/>
        <v>630</v>
      </c>
      <c r="AL438" s="68">
        <f t="shared" si="230"/>
        <v>460</v>
      </c>
      <c r="AM438" s="68"/>
      <c r="AN438" s="68"/>
      <c r="AO438" s="68"/>
      <c r="AP438" s="445">
        <f t="shared" si="227"/>
        <v>3.4166666666666665</v>
      </c>
      <c r="AQ438" s="445">
        <f t="shared" si="227"/>
        <v>3.2</v>
      </c>
      <c r="AR438" s="445">
        <f t="shared" si="227"/>
        <v>3.1818181818181817</v>
      </c>
      <c r="AS438" s="465">
        <v>170</v>
      </c>
      <c r="AT438" s="465">
        <v>110</v>
      </c>
      <c r="AU438" s="465">
        <v>80</v>
      </c>
      <c r="AV438" s="443">
        <f t="shared" si="221"/>
        <v>750</v>
      </c>
      <c r="AW438" s="443">
        <f t="shared" si="221"/>
        <v>460</v>
      </c>
      <c r="AX438" s="443">
        <f t="shared" si="219"/>
        <v>336</v>
      </c>
      <c r="AY438" s="446">
        <f t="shared" si="224"/>
        <v>3.4117647058823528</v>
      </c>
      <c r="AZ438" s="446">
        <f t="shared" si="224"/>
        <v>3.1818181818181817</v>
      </c>
      <c r="BA438" s="446">
        <f t="shared" si="224"/>
        <v>3.2</v>
      </c>
      <c r="BB438" s="447" t="s">
        <v>1246</v>
      </c>
      <c r="BC438" s="447"/>
      <c r="BD438" s="448">
        <v>0</v>
      </c>
      <c r="BE438" s="449">
        <f t="shared" si="228"/>
        <v>9</v>
      </c>
      <c r="BF438" s="447">
        <f t="shared" si="229"/>
        <v>9</v>
      </c>
      <c r="BG438" s="447"/>
      <c r="BJ438" s="104">
        <f t="shared" si="222"/>
        <v>3</v>
      </c>
    </row>
    <row r="439" spans="1:62" s="104" customFormat="1" ht="63">
      <c r="A439" s="275">
        <v>73</v>
      </c>
      <c r="B439" s="20"/>
      <c r="C439" s="20"/>
      <c r="D439" s="20"/>
      <c r="E439" s="275" t="s">
        <v>1389</v>
      </c>
      <c r="F439" s="275" t="s">
        <v>1270</v>
      </c>
      <c r="G439" s="275" t="s">
        <v>1390</v>
      </c>
      <c r="H439" s="277" t="str">
        <f t="shared" si="223"/>
        <v>Ngõ 36 Lý Tự Trọng (từ Tiếp giáp ranh giới số nhà 001 đến Hết ranh giới số nhà 009)</v>
      </c>
      <c r="I439" s="20">
        <v>340</v>
      </c>
      <c r="J439" s="20">
        <v>220</v>
      </c>
      <c r="K439" s="20">
        <v>150</v>
      </c>
      <c r="L439" s="20"/>
      <c r="M439" s="20"/>
      <c r="N439" s="20"/>
      <c r="O439" s="62">
        <f t="shared" si="220"/>
        <v>1500</v>
      </c>
      <c r="P439" s="62">
        <f t="shared" si="220"/>
        <v>920</v>
      </c>
      <c r="Q439" s="62">
        <f t="shared" si="220"/>
        <v>630</v>
      </c>
      <c r="R439" s="62"/>
      <c r="S439" s="62"/>
      <c r="T439" s="62"/>
      <c r="U439" s="442">
        <f t="shared" si="226"/>
        <v>3.4117647058823528</v>
      </c>
      <c r="V439" s="442">
        <f t="shared" si="226"/>
        <v>3.1818181818181817</v>
      </c>
      <c r="W439" s="442">
        <f t="shared" si="226"/>
        <v>3.2</v>
      </c>
      <c r="X439" s="442">
        <v>1.1000000000000001</v>
      </c>
      <c r="Y439" s="442">
        <v>1.05</v>
      </c>
      <c r="Z439" s="442">
        <v>1.05</v>
      </c>
      <c r="AA439" s="442"/>
      <c r="AB439" s="442"/>
      <c r="AC439" s="442"/>
      <c r="AD439" s="442">
        <f t="shared" si="225"/>
        <v>4.4000000000000004</v>
      </c>
      <c r="AE439" s="442">
        <f t="shared" si="225"/>
        <v>4.2</v>
      </c>
      <c r="AF439" s="442">
        <f t="shared" si="225"/>
        <v>4.2</v>
      </c>
      <c r="AG439" s="443">
        <v>240</v>
      </c>
      <c r="AH439" s="443">
        <v>150</v>
      </c>
      <c r="AI439" s="443">
        <v>110</v>
      </c>
      <c r="AJ439" s="68">
        <f t="shared" si="230"/>
        <v>1060</v>
      </c>
      <c r="AK439" s="68">
        <f t="shared" si="230"/>
        <v>630</v>
      </c>
      <c r="AL439" s="68">
        <f t="shared" si="230"/>
        <v>460</v>
      </c>
      <c r="AM439" s="68"/>
      <c r="AN439" s="68"/>
      <c r="AO439" s="68"/>
      <c r="AP439" s="445">
        <f t="shared" si="227"/>
        <v>3.4166666666666665</v>
      </c>
      <c r="AQ439" s="445">
        <f t="shared" si="227"/>
        <v>3.2</v>
      </c>
      <c r="AR439" s="445">
        <f t="shared" si="227"/>
        <v>3.1818181818181817</v>
      </c>
      <c r="AS439" s="465">
        <v>170</v>
      </c>
      <c r="AT439" s="465">
        <v>110</v>
      </c>
      <c r="AU439" s="465">
        <v>80</v>
      </c>
      <c r="AV439" s="443">
        <f t="shared" si="221"/>
        <v>750</v>
      </c>
      <c r="AW439" s="443">
        <f t="shared" si="221"/>
        <v>460</v>
      </c>
      <c r="AX439" s="443">
        <f t="shared" si="219"/>
        <v>336</v>
      </c>
      <c r="AY439" s="446">
        <f t="shared" si="224"/>
        <v>3.4117647058823528</v>
      </c>
      <c r="AZ439" s="446">
        <f t="shared" si="224"/>
        <v>3.1818181818181817</v>
      </c>
      <c r="BA439" s="446">
        <f t="shared" si="224"/>
        <v>3.2</v>
      </c>
      <c r="BB439" s="447" t="s">
        <v>1246</v>
      </c>
      <c r="BC439" s="447"/>
      <c r="BD439" s="448">
        <v>0</v>
      </c>
      <c r="BE439" s="449">
        <f t="shared" si="228"/>
        <v>9</v>
      </c>
      <c r="BF439" s="447">
        <f t="shared" si="229"/>
        <v>9</v>
      </c>
      <c r="BG439" s="447"/>
      <c r="BJ439" s="104">
        <f t="shared" si="222"/>
        <v>3</v>
      </c>
    </row>
    <row r="440" spans="1:62" s="104" customFormat="1" ht="47.25">
      <c r="A440" s="275">
        <v>74</v>
      </c>
      <c r="B440" s="20"/>
      <c r="C440" s="20"/>
      <c r="D440" s="20"/>
      <c r="E440" s="275" t="s">
        <v>1391</v>
      </c>
      <c r="F440" s="275" t="s">
        <v>1302</v>
      </c>
      <c r="G440" s="275" t="s">
        <v>1349</v>
      </c>
      <c r="H440" s="277" t="str">
        <f t="shared" si="223"/>
        <v>Ngõ 146 đường 15/10 (từ Hết ranh giới số nhà 001 đến Hết ranh giới số nhà 008)</v>
      </c>
      <c r="I440" s="20">
        <v>270</v>
      </c>
      <c r="J440" s="20">
        <v>190</v>
      </c>
      <c r="K440" s="20">
        <v>130</v>
      </c>
      <c r="L440" s="20"/>
      <c r="M440" s="20"/>
      <c r="N440" s="20"/>
      <c r="O440" s="62">
        <f t="shared" si="220"/>
        <v>1190</v>
      </c>
      <c r="P440" s="62">
        <f t="shared" si="220"/>
        <v>800</v>
      </c>
      <c r="Q440" s="62">
        <f t="shared" si="220"/>
        <v>550</v>
      </c>
      <c r="R440" s="62"/>
      <c r="S440" s="62"/>
      <c r="T440" s="62"/>
      <c r="U440" s="442">
        <f t="shared" si="226"/>
        <v>3.4074074074074074</v>
      </c>
      <c r="V440" s="442">
        <f t="shared" si="226"/>
        <v>3.2105263157894739</v>
      </c>
      <c r="W440" s="442">
        <f t="shared" si="226"/>
        <v>3.2307692307692308</v>
      </c>
      <c r="X440" s="442">
        <v>1.1000000000000001</v>
      </c>
      <c r="Y440" s="442">
        <v>1.05</v>
      </c>
      <c r="Z440" s="442">
        <v>1.05</v>
      </c>
      <c r="AA440" s="442"/>
      <c r="AB440" s="442"/>
      <c r="AC440" s="442"/>
      <c r="AD440" s="442">
        <f t="shared" si="225"/>
        <v>4.4000000000000004</v>
      </c>
      <c r="AE440" s="442">
        <f t="shared" si="225"/>
        <v>4.2</v>
      </c>
      <c r="AF440" s="442">
        <f t="shared" si="225"/>
        <v>4.2</v>
      </c>
      <c r="AG440" s="443">
        <v>190</v>
      </c>
      <c r="AH440" s="443">
        <v>130</v>
      </c>
      <c r="AI440" s="443">
        <v>90</v>
      </c>
      <c r="AJ440" s="68">
        <f t="shared" si="230"/>
        <v>840</v>
      </c>
      <c r="AK440" s="68">
        <f t="shared" si="230"/>
        <v>550</v>
      </c>
      <c r="AL440" s="68">
        <f t="shared" si="230"/>
        <v>380</v>
      </c>
      <c r="AM440" s="68"/>
      <c r="AN440" s="68"/>
      <c r="AO440" s="68"/>
      <c r="AP440" s="445">
        <f t="shared" si="227"/>
        <v>3.4210526315789473</v>
      </c>
      <c r="AQ440" s="445">
        <f t="shared" si="227"/>
        <v>3.2307692307692308</v>
      </c>
      <c r="AR440" s="445">
        <f t="shared" si="227"/>
        <v>3.2222222222222223</v>
      </c>
      <c r="AS440" s="465">
        <v>140</v>
      </c>
      <c r="AT440" s="465">
        <v>100</v>
      </c>
      <c r="AU440" s="465">
        <v>70</v>
      </c>
      <c r="AV440" s="443">
        <f t="shared" si="221"/>
        <v>620</v>
      </c>
      <c r="AW440" s="443">
        <f t="shared" si="221"/>
        <v>420</v>
      </c>
      <c r="AX440" s="443">
        <f t="shared" si="219"/>
        <v>296</v>
      </c>
      <c r="AY440" s="446">
        <f t="shared" si="224"/>
        <v>3.4285714285714284</v>
      </c>
      <c r="AZ440" s="446">
        <f t="shared" si="224"/>
        <v>3.2</v>
      </c>
      <c r="BA440" s="446">
        <f t="shared" si="224"/>
        <v>3.2285714285714286</v>
      </c>
      <c r="BB440" s="447" t="s">
        <v>1246</v>
      </c>
      <c r="BC440" s="447"/>
      <c r="BD440" s="448">
        <v>0</v>
      </c>
      <c r="BE440" s="449">
        <f t="shared" si="228"/>
        <v>9</v>
      </c>
      <c r="BF440" s="447">
        <f t="shared" si="229"/>
        <v>9</v>
      </c>
      <c r="BG440" s="447"/>
      <c r="BJ440" s="104">
        <f t="shared" si="222"/>
        <v>3</v>
      </c>
    </row>
    <row r="441" spans="1:62" s="104" customFormat="1" ht="47.25">
      <c r="A441" s="275">
        <v>75</v>
      </c>
      <c r="B441" s="20"/>
      <c r="C441" s="20"/>
      <c r="D441" s="20"/>
      <c r="E441" s="275" t="s">
        <v>1392</v>
      </c>
      <c r="F441" s="275" t="s">
        <v>1370</v>
      </c>
      <c r="G441" s="275" t="s">
        <v>1352</v>
      </c>
      <c r="H441" s="277" t="str">
        <f t="shared" si="223"/>
        <v>Ngõ 110 Điện Biên Phủ (từ Tiếp giáp số nhà 001 đến Hết ranh giới số nhà 011)</v>
      </c>
      <c r="I441" s="20">
        <v>270</v>
      </c>
      <c r="J441" s="20">
        <v>190</v>
      </c>
      <c r="K441" s="20">
        <v>130</v>
      </c>
      <c r="L441" s="20"/>
      <c r="M441" s="20"/>
      <c r="N441" s="20"/>
      <c r="O441" s="62">
        <f t="shared" si="220"/>
        <v>1190</v>
      </c>
      <c r="P441" s="62">
        <f t="shared" si="220"/>
        <v>800</v>
      </c>
      <c r="Q441" s="62">
        <f t="shared" si="220"/>
        <v>550</v>
      </c>
      <c r="R441" s="62"/>
      <c r="S441" s="62"/>
      <c r="T441" s="62"/>
      <c r="U441" s="442">
        <f t="shared" si="226"/>
        <v>3.4074074074074074</v>
      </c>
      <c r="V441" s="442">
        <f t="shared" si="226"/>
        <v>3.2105263157894739</v>
      </c>
      <c r="W441" s="442">
        <f t="shared" si="226"/>
        <v>3.2307692307692308</v>
      </c>
      <c r="X441" s="442">
        <v>1.1000000000000001</v>
      </c>
      <c r="Y441" s="442">
        <v>1.05</v>
      </c>
      <c r="Z441" s="442">
        <v>1.05</v>
      </c>
      <c r="AA441" s="442"/>
      <c r="AB441" s="442"/>
      <c r="AC441" s="442"/>
      <c r="AD441" s="442">
        <f t="shared" si="225"/>
        <v>4.4000000000000004</v>
      </c>
      <c r="AE441" s="442">
        <f t="shared" si="225"/>
        <v>4.2</v>
      </c>
      <c r="AF441" s="442">
        <f t="shared" si="225"/>
        <v>4.2</v>
      </c>
      <c r="AG441" s="443">
        <v>190</v>
      </c>
      <c r="AH441" s="443">
        <v>130</v>
      </c>
      <c r="AI441" s="443">
        <v>90</v>
      </c>
      <c r="AJ441" s="68">
        <f t="shared" si="230"/>
        <v>840</v>
      </c>
      <c r="AK441" s="68">
        <f t="shared" si="230"/>
        <v>550</v>
      </c>
      <c r="AL441" s="68">
        <f t="shared" si="230"/>
        <v>380</v>
      </c>
      <c r="AM441" s="68"/>
      <c r="AN441" s="68"/>
      <c r="AO441" s="68"/>
      <c r="AP441" s="445">
        <f t="shared" si="227"/>
        <v>3.4210526315789473</v>
      </c>
      <c r="AQ441" s="445">
        <f t="shared" si="227"/>
        <v>3.2307692307692308</v>
      </c>
      <c r="AR441" s="445">
        <f t="shared" si="227"/>
        <v>3.2222222222222223</v>
      </c>
      <c r="AS441" s="465">
        <v>140</v>
      </c>
      <c r="AT441" s="465">
        <v>100</v>
      </c>
      <c r="AU441" s="465">
        <v>70</v>
      </c>
      <c r="AV441" s="443">
        <f t="shared" si="221"/>
        <v>620</v>
      </c>
      <c r="AW441" s="443">
        <f t="shared" si="221"/>
        <v>420</v>
      </c>
      <c r="AX441" s="443">
        <f t="shared" si="219"/>
        <v>296</v>
      </c>
      <c r="AY441" s="446">
        <f t="shared" si="224"/>
        <v>3.4285714285714284</v>
      </c>
      <c r="AZ441" s="446">
        <f t="shared" si="224"/>
        <v>3.2</v>
      </c>
      <c r="BA441" s="446">
        <f t="shared" si="224"/>
        <v>3.2285714285714286</v>
      </c>
      <c r="BB441" s="447" t="s">
        <v>1246</v>
      </c>
      <c r="BC441" s="447"/>
      <c r="BD441" s="448">
        <v>0</v>
      </c>
      <c r="BE441" s="449">
        <f t="shared" si="228"/>
        <v>9</v>
      </c>
      <c r="BF441" s="447">
        <f t="shared" si="229"/>
        <v>9</v>
      </c>
      <c r="BG441" s="447"/>
      <c r="BJ441" s="104">
        <f t="shared" si="222"/>
        <v>3</v>
      </c>
    </row>
    <row r="442" spans="1:62" s="104" customFormat="1" ht="47.25">
      <c r="A442" s="275">
        <v>76</v>
      </c>
      <c r="B442" s="20"/>
      <c r="C442" s="20"/>
      <c r="D442" s="20"/>
      <c r="E442" s="275" t="s">
        <v>1393</v>
      </c>
      <c r="F442" s="275" t="s">
        <v>1259</v>
      </c>
      <c r="G442" s="275" t="s">
        <v>1347</v>
      </c>
      <c r="H442" s="277" t="str">
        <f t="shared" si="223"/>
        <v>Ngõ 23 Tô Vĩnh Diện (từ Ranh giới số nhà 001 đến Hết ranh giới số nhà 021)</v>
      </c>
      <c r="I442" s="20">
        <v>270</v>
      </c>
      <c r="J442" s="20">
        <v>190</v>
      </c>
      <c r="K442" s="20">
        <v>130</v>
      </c>
      <c r="L442" s="20"/>
      <c r="M442" s="20"/>
      <c r="N442" s="20"/>
      <c r="O442" s="62">
        <f t="shared" si="220"/>
        <v>1190</v>
      </c>
      <c r="P442" s="62">
        <f t="shared" si="220"/>
        <v>800</v>
      </c>
      <c r="Q442" s="62">
        <f t="shared" si="220"/>
        <v>550</v>
      </c>
      <c r="R442" s="62"/>
      <c r="S442" s="62"/>
      <c r="T442" s="62"/>
      <c r="U442" s="442">
        <f t="shared" si="226"/>
        <v>3.4074074074074074</v>
      </c>
      <c r="V442" s="442">
        <f t="shared" si="226"/>
        <v>3.2105263157894739</v>
      </c>
      <c r="W442" s="442">
        <f t="shared" si="226"/>
        <v>3.2307692307692308</v>
      </c>
      <c r="X442" s="442">
        <v>1.1000000000000001</v>
      </c>
      <c r="Y442" s="442">
        <v>1.05</v>
      </c>
      <c r="Z442" s="442">
        <v>1.05</v>
      </c>
      <c r="AA442" s="442"/>
      <c r="AB442" s="442"/>
      <c r="AC442" s="442"/>
      <c r="AD442" s="442">
        <f t="shared" si="225"/>
        <v>4.4000000000000004</v>
      </c>
      <c r="AE442" s="442">
        <f t="shared" si="225"/>
        <v>4.2</v>
      </c>
      <c r="AF442" s="442">
        <f t="shared" si="225"/>
        <v>4.2</v>
      </c>
      <c r="AG442" s="443">
        <v>190</v>
      </c>
      <c r="AH442" s="443">
        <v>130</v>
      </c>
      <c r="AI442" s="443">
        <v>90</v>
      </c>
      <c r="AJ442" s="68">
        <f t="shared" si="230"/>
        <v>840</v>
      </c>
      <c r="AK442" s="68">
        <f t="shared" si="230"/>
        <v>550</v>
      </c>
      <c r="AL442" s="68">
        <f t="shared" si="230"/>
        <v>380</v>
      </c>
      <c r="AM442" s="68"/>
      <c r="AN442" s="68"/>
      <c r="AO442" s="68"/>
      <c r="AP442" s="445">
        <f t="shared" si="227"/>
        <v>3.4210526315789473</v>
      </c>
      <c r="AQ442" s="445">
        <f t="shared" si="227"/>
        <v>3.2307692307692308</v>
      </c>
      <c r="AR442" s="445">
        <f t="shared" si="227"/>
        <v>3.2222222222222223</v>
      </c>
      <c r="AS442" s="465">
        <v>140</v>
      </c>
      <c r="AT442" s="465">
        <v>100</v>
      </c>
      <c r="AU442" s="465">
        <v>70</v>
      </c>
      <c r="AV442" s="443">
        <f t="shared" si="221"/>
        <v>620</v>
      </c>
      <c r="AW442" s="443">
        <f t="shared" si="221"/>
        <v>420</v>
      </c>
      <c r="AX442" s="443">
        <f t="shared" si="219"/>
        <v>296</v>
      </c>
      <c r="AY442" s="446">
        <f t="shared" si="224"/>
        <v>3.4285714285714284</v>
      </c>
      <c r="AZ442" s="446">
        <f t="shared" si="224"/>
        <v>3.2</v>
      </c>
      <c r="BA442" s="446">
        <f t="shared" si="224"/>
        <v>3.2285714285714286</v>
      </c>
      <c r="BB442" s="447" t="s">
        <v>1246</v>
      </c>
      <c r="BC442" s="447"/>
      <c r="BD442" s="448">
        <v>0</v>
      </c>
      <c r="BE442" s="449">
        <f t="shared" si="228"/>
        <v>9</v>
      </c>
      <c r="BF442" s="447">
        <f t="shared" si="229"/>
        <v>9</v>
      </c>
      <c r="BG442" s="447"/>
      <c r="BJ442" s="104">
        <f t="shared" si="222"/>
        <v>3</v>
      </c>
    </row>
    <row r="443" spans="1:62" s="104" customFormat="1" ht="63">
      <c r="A443" s="275">
        <v>77</v>
      </c>
      <c r="B443" s="20"/>
      <c r="C443" s="20"/>
      <c r="D443" s="20"/>
      <c r="E443" s="275" t="s">
        <v>599</v>
      </c>
      <c r="F443" s="275" t="s">
        <v>1394</v>
      </c>
      <c r="G443" s="275" t="s">
        <v>1395</v>
      </c>
      <c r="H443" s="277" t="str">
        <f t="shared" si="223"/>
        <v>Phố Tô Vĩnh Diện (từ Tiếp giáp ranh giới nhà ông An đến Hết ranh giới đất nhà ông Thế)</v>
      </c>
      <c r="I443" s="20">
        <v>270</v>
      </c>
      <c r="J443" s="20">
        <v>190</v>
      </c>
      <c r="K443" s="20">
        <v>130</v>
      </c>
      <c r="L443" s="20"/>
      <c r="M443" s="20"/>
      <c r="N443" s="20"/>
      <c r="O443" s="62">
        <f t="shared" si="220"/>
        <v>1190</v>
      </c>
      <c r="P443" s="62">
        <f t="shared" si="220"/>
        <v>800</v>
      </c>
      <c r="Q443" s="62">
        <f t="shared" si="220"/>
        <v>550</v>
      </c>
      <c r="R443" s="62"/>
      <c r="S443" s="62"/>
      <c r="T443" s="62"/>
      <c r="U443" s="442">
        <f t="shared" si="226"/>
        <v>3.4074074074074074</v>
      </c>
      <c r="V443" s="442">
        <f t="shared" si="226"/>
        <v>3.2105263157894739</v>
      </c>
      <c r="W443" s="442">
        <f t="shared" si="226"/>
        <v>3.2307692307692308</v>
      </c>
      <c r="X443" s="442">
        <v>1.1000000000000001</v>
      </c>
      <c r="Y443" s="442">
        <v>1.05</v>
      </c>
      <c r="Z443" s="442">
        <v>1.05</v>
      </c>
      <c r="AA443" s="442"/>
      <c r="AB443" s="442"/>
      <c r="AC443" s="442"/>
      <c r="AD443" s="442">
        <f t="shared" si="225"/>
        <v>4.4000000000000004</v>
      </c>
      <c r="AE443" s="442">
        <f t="shared" si="225"/>
        <v>4.2</v>
      </c>
      <c r="AF443" s="442">
        <f t="shared" si="225"/>
        <v>4.2</v>
      </c>
      <c r="AG443" s="443">
        <v>190</v>
      </c>
      <c r="AH443" s="443">
        <v>130</v>
      </c>
      <c r="AI443" s="443">
        <v>90</v>
      </c>
      <c r="AJ443" s="68">
        <f t="shared" si="230"/>
        <v>840</v>
      </c>
      <c r="AK443" s="68">
        <f t="shared" si="230"/>
        <v>550</v>
      </c>
      <c r="AL443" s="68">
        <f t="shared" si="230"/>
        <v>380</v>
      </c>
      <c r="AM443" s="68"/>
      <c r="AN443" s="68"/>
      <c r="AO443" s="68"/>
      <c r="AP443" s="445">
        <f t="shared" si="227"/>
        <v>3.4210526315789473</v>
      </c>
      <c r="AQ443" s="445">
        <f t="shared" si="227"/>
        <v>3.2307692307692308</v>
      </c>
      <c r="AR443" s="445">
        <f t="shared" si="227"/>
        <v>3.2222222222222223</v>
      </c>
      <c r="AS443" s="465">
        <v>140</v>
      </c>
      <c r="AT443" s="465">
        <v>100</v>
      </c>
      <c r="AU443" s="465">
        <v>70</v>
      </c>
      <c r="AV443" s="443">
        <f t="shared" si="221"/>
        <v>620</v>
      </c>
      <c r="AW443" s="443">
        <f t="shared" si="221"/>
        <v>420</v>
      </c>
      <c r="AX443" s="443">
        <f t="shared" si="219"/>
        <v>296</v>
      </c>
      <c r="AY443" s="446">
        <f t="shared" si="224"/>
        <v>3.4285714285714284</v>
      </c>
      <c r="AZ443" s="446">
        <f t="shared" si="224"/>
        <v>3.2</v>
      </c>
      <c r="BA443" s="446">
        <f t="shared" si="224"/>
        <v>3.2285714285714286</v>
      </c>
      <c r="BB443" s="447" t="s">
        <v>1246</v>
      </c>
      <c r="BC443" s="447"/>
      <c r="BD443" s="448">
        <v>0</v>
      </c>
      <c r="BE443" s="449">
        <f t="shared" si="228"/>
        <v>9</v>
      </c>
      <c r="BF443" s="447">
        <f t="shared" si="229"/>
        <v>9</v>
      </c>
      <c r="BG443" s="447"/>
      <c r="BJ443" s="104">
        <f t="shared" si="222"/>
        <v>3</v>
      </c>
    </row>
    <row r="444" spans="1:62" s="104" customFormat="1" ht="63">
      <c r="A444" s="275">
        <v>78</v>
      </c>
      <c r="B444" s="20"/>
      <c r="C444" s="20"/>
      <c r="D444" s="20"/>
      <c r="E444" s="275" t="s">
        <v>1396</v>
      </c>
      <c r="F444" s="275" t="s">
        <v>1270</v>
      </c>
      <c r="G444" s="275" t="s">
        <v>1297</v>
      </c>
      <c r="H444" s="277" t="str">
        <f t="shared" si="223"/>
        <v>Ngõ 83 Trần Huy Liệu (từ Tiếp giáp ranh giới số nhà 001 đến Hết ranh giới số nhà 015)</v>
      </c>
      <c r="I444" s="20">
        <v>270</v>
      </c>
      <c r="J444" s="20">
        <v>190</v>
      </c>
      <c r="K444" s="20">
        <v>130</v>
      </c>
      <c r="L444" s="20"/>
      <c r="M444" s="20"/>
      <c r="N444" s="20"/>
      <c r="O444" s="62">
        <f t="shared" si="220"/>
        <v>1190</v>
      </c>
      <c r="P444" s="62">
        <f t="shared" si="220"/>
        <v>800</v>
      </c>
      <c r="Q444" s="62">
        <f t="shared" si="220"/>
        <v>550</v>
      </c>
      <c r="R444" s="62"/>
      <c r="S444" s="62"/>
      <c r="T444" s="62"/>
      <c r="U444" s="442">
        <f t="shared" si="226"/>
        <v>3.4074074074074074</v>
      </c>
      <c r="V444" s="442">
        <f t="shared" si="226"/>
        <v>3.2105263157894739</v>
      </c>
      <c r="W444" s="442">
        <f t="shared" si="226"/>
        <v>3.2307692307692308</v>
      </c>
      <c r="X444" s="442">
        <v>1.1000000000000001</v>
      </c>
      <c r="Y444" s="442">
        <v>1.05</v>
      </c>
      <c r="Z444" s="442">
        <v>1.05</v>
      </c>
      <c r="AA444" s="442"/>
      <c r="AB444" s="442"/>
      <c r="AC444" s="442"/>
      <c r="AD444" s="442">
        <f t="shared" si="225"/>
        <v>4.4000000000000004</v>
      </c>
      <c r="AE444" s="442">
        <f t="shared" si="225"/>
        <v>4.2</v>
      </c>
      <c r="AF444" s="442">
        <f t="shared" si="225"/>
        <v>4.2</v>
      </c>
      <c r="AG444" s="443">
        <v>190</v>
      </c>
      <c r="AH444" s="443">
        <v>130</v>
      </c>
      <c r="AI444" s="443">
        <v>90</v>
      </c>
      <c r="AJ444" s="68">
        <f t="shared" si="230"/>
        <v>840</v>
      </c>
      <c r="AK444" s="68">
        <f t="shared" si="230"/>
        <v>550</v>
      </c>
      <c r="AL444" s="68">
        <f t="shared" si="230"/>
        <v>380</v>
      </c>
      <c r="AM444" s="68"/>
      <c r="AN444" s="68"/>
      <c r="AO444" s="68"/>
      <c r="AP444" s="445">
        <f t="shared" si="227"/>
        <v>3.4210526315789473</v>
      </c>
      <c r="AQ444" s="445">
        <f t="shared" si="227"/>
        <v>3.2307692307692308</v>
      </c>
      <c r="AR444" s="445">
        <f t="shared" si="227"/>
        <v>3.2222222222222223</v>
      </c>
      <c r="AS444" s="465">
        <v>140</v>
      </c>
      <c r="AT444" s="465">
        <v>100</v>
      </c>
      <c r="AU444" s="465">
        <v>70</v>
      </c>
      <c r="AV444" s="443">
        <f t="shared" ref="AV444:AW461" si="231">ROUND(AS444/I444*O444,-1)</f>
        <v>620</v>
      </c>
      <c r="AW444" s="443">
        <f t="shared" si="231"/>
        <v>420</v>
      </c>
      <c r="AX444" s="443">
        <f t="shared" si="219"/>
        <v>296</v>
      </c>
      <c r="AY444" s="446">
        <f t="shared" si="224"/>
        <v>3.4285714285714284</v>
      </c>
      <c r="AZ444" s="446">
        <f t="shared" si="224"/>
        <v>3.2</v>
      </c>
      <c r="BA444" s="446">
        <f t="shared" si="224"/>
        <v>3.2285714285714286</v>
      </c>
      <c r="BB444" s="447" t="s">
        <v>1246</v>
      </c>
      <c r="BC444" s="447"/>
      <c r="BD444" s="448">
        <v>0</v>
      </c>
      <c r="BE444" s="449">
        <f t="shared" si="228"/>
        <v>9</v>
      </c>
      <c r="BF444" s="447">
        <f t="shared" si="229"/>
        <v>9</v>
      </c>
      <c r="BG444" s="447"/>
      <c r="BJ444" s="104">
        <f t="shared" si="222"/>
        <v>3</v>
      </c>
    </row>
    <row r="445" spans="1:62" s="104" customFormat="1" ht="63">
      <c r="A445" s="275">
        <v>79</v>
      </c>
      <c r="B445" s="20"/>
      <c r="C445" s="20"/>
      <c r="D445" s="20"/>
      <c r="E445" s="275" t="s">
        <v>1323</v>
      </c>
      <c r="F445" s="275" t="s">
        <v>1397</v>
      </c>
      <c r="G445" s="275" t="s">
        <v>1398</v>
      </c>
      <c r="H445" s="277" t="str">
        <f t="shared" si="223"/>
        <v>Phố Trần Quốc Mạnh (từ Tiếp giáp ngã 3 Quốc lộ 32 (Số nhà 002) đến Tiếp giáp số nhà 022)</v>
      </c>
      <c r="I445" s="20">
        <v>680</v>
      </c>
      <c r="J445" s="20">
        <v>540</v>
      </c>
      <c r="K445" s="20">
        <v>250</v>
      </c>
      <c r="L445" s="20"/>
      <c r="M445" s="20"/>
      <c r="N445" s="20"/>
      <c r="O445" s="62">
        <f t="shared" si="220"/>
        <v>3130</v>
      </c>
      <c r="P445" s="62">
        <f t="shared" si="220"/>
        <v>2380</v>
      </c>
      <c r="Q445" s="62">
        <f t="shared" si="220"/>
        <v>1050</v>
      </c>
      <c r="R445" s="62"/>
      <c r="S445" s="62"/>
      <c r="T445" s="62"/>
      <c r="U445" s="442">
        <f t="shared" si="226"/>
        <v>3.6029411764705883</v>
      </c>
      <c r="V445" s="442">
        <f t="shared" si="226"/>
        <v>3.4074074074074074</v>
      </c>
      <c r="W445" s="442">
        <f t="shared" si="226"/>
        <v>3.2</v>
      </c>
      <c r="X445" s="442">
        <v>1.1499999999999999</v>
      </c>
      <c r="Y445" s="442">
        <v>1.1000000000000001</v>
      </c>
      <c r="Z445" s="442">
        <v>1.05</v>
      </c>
      <c r="AA445" s="442"/>
      <c r="AB445" s="442"/>
      <c r="AC445" s="442"/>
      <c r="AD445" s="442">
        <f t="shared" si="225"/>
        <v>4.5999999999999996</v>
      </c>
      <c r="AE445" s="442">
        <f t="shared" si="225"/>
        <v>4.4000000000000004</v>
      </c>
      <c r="AF445" s="442">
        <f t="shared" si="225"/>
        <v>4.2</v>
      </c>
      <c r="AG445" s="443">
        <v>480</v>
      </c>
      <c r="AH445" s="443">
        <v>380</v>
      </c>
      <c r="AI445" s="443">
        <v>180</v>
      </c>
      <c r="AJ445" s="68">
        <f t="shared" si="230"/>
        <v>2210</v>
      </c>
      <c r="AK445" s="68">
        <f t="shared" si="230"/>
        <v>1670</v>
      </c>
      <c r="AL445" s="68">
        <f t="shared" si="230"/>
        <v>760</v>
      </c>
      <c r="AM445" s="68"/>
      <c r="AN445" s="68"/>
      <c r="AO445" s="68"/>
      <c r="AP445" s="445">
        <f t="shared" si="227"/>
        <v>3.6041666666666665</v>
      </c>
      <c r="AQ445" s="445">
        <f t="shared" si="227"/>
        <v>3.3947368421052633</v>
      </c>
      <c r="AR445" s="445">
        <f t="shared" si="227"/>
        <v>3.2222222222222223</v>
      </c>
      <c r="AS445" s="465">
        <v>340</v>
      </c>
      <c r="AT445" s="465">
        <v>270</v>
      </c>
      <c r="AU445" s="465">
        <v>130</v>
      </c>
      <c r="AV445" s="443">
        <f t="shared" si="231"/>
        <v>1570</v>
      </c>
      <c r="AW445" s="443">
        <f t="shared" si="231"/>
        <v>1190</v>
      </c>
      <c r="AX445" s="443">
        <f>ROUND(AU445/K445*Q445,-1)</f>
        <v>550</v>
      </c>
      <c r="AY445" s="446">
        <f t="shared" si="224"/>
        <v>3.6176470588235294</v>
      </c>
      <c r="AZ445" s="446">
        <f t="shared" si="224"/>
        <v>3.4074074074074074</v>
      </c>
      <c r="BA445" s="446">
        <f t="shared" si="224"/>
        <v>3.2307692307692308</v>
      </c>
      <c r="BB445" s="447" t="s">
        <v>1246</v>
      </c>
      <c r="BC445" s="447"/>
      <c r="BD445" s="448">
        <v>0</v>
      </c>
      <c r="BE445" s="449">
        <f t="shared" si="228"/>
        <v>9</v>
      </c>
      <c r="BF445" s="447">
        <f t="shared" si="229"/>
        <v>9</v>
      </c>
      <c r="BG445" s="447"/>
      <c r="BJ445" s="104">
        <f t="shared" si="222"/>
        <v>3</v>
      </c>
    </row>
    <row r="446" spans="1:62" s="287" customFormat="1" ht="39.75" customHeight="1">
      <c r="A446" s="277">
        <v>80</v>
      </c>
      <c r="B446" s="376"/>
      <c r="C446" s="376"/>
      <c r="D446" s="376"/>
      <c r="E446" s="277" t="s">
        <v>1399</v>
      </c>
      <c r="F446" s="277" t="s">
        <v>1270</v>
      </c>
      <c r="G446" s="277" t="s">
        <v>1400</v>
      </c>
      <c r="H446" s="277" t="str">
        <f t="shared" si="223"/>
        <v>Ngõ 400 Điện Biên Phủ (từ Tiếp giáp ranh giới số nhà 001 đến Đến cuối đường (Hết ranh giới số nhà 006))</v>
      </c>
      <c r="I446" s="376">
        <v>400</v>
      </c>
      <c r="J446" s="376">
        <v>220</v>
      </c>
      <c r="K446" s="376">
        <v>150</v>
      </c>
      <c r="L446" s="376"/>
      <c r="M446" s="376"/>
      <c r="N446" s="376"/>
      <c r="O446" s="62">
        <f t="shared" si="220"/>
        <v>1840</v>
      </c>
      <c r="P446" s="62">
        <f t="shared" si="220"/>
        <v>970</v>
      </c>
      <c r="Q446" s="62">
        <f t="shared" si="220"/>
        <v>630</v>
      </c>
      <c r="R446" s="62"/>
      <c r="S446" s="62"/>
      <c r="T446" s="62"/>
      <c r="U446" s="442">
        <f t="shared" si="226"/>
        <v>3.6</v>
      </c>
      <c r="V446" s="442">
        <f t="shared" si="226"/>
        <v>3.4090909090909092</v>
      </c>
      <c r="W446" s="442">
        <f t="shared" si="226"/>
        <v>3.2</v>
      </c>
      <c r="X446" s="393">
        <v>1.1499999999999999</v>
      </c>
      <c r="Y446" s="393">
        <v>1.1000000000000001</v>
      </c>
      <c r="Z446" s="393">
        <v>1.05</v>
      </c>
      <c r="AA446" s="393"/>
      <c r="AB446" s="393"/>
      <c r="AC446" s="393"/>
      <c r="AD446" s="393">
        <f t="shared" si="225"/>
        <v>4.5999999999999996</v>
      </c>
      <c r="AE446" s="393">
        <f t="shared" si="225"/>
        <v>4.4000000000000004</v>
      </c>
      <c r="AF446" s="393">
        <f t="shared" si="225"/>
        <v>4.2</v>
      </c>
      <c r="AG446" s="467">
        <v>280</v>
      </c>
      <c r="AH446" s="467">
        <v>150</v>
      </c>
      <c r="AI446" s="467">
        <v>110</v>
      </c>
      <c r="AJ446" s="68">
        <f t="shared" si="230"/>
        <v>1290</v>
      </c>
      <c r="AK446" s="68">
        <f t="shared" si="230"/>
        <v>660</v>
      </c>
      <c r="AL446" s="68">
        <f t="shared" si="230"/>
        <v>460</v>
      </c>
      <c r="AM446" s="68"/>
      <c r="AN446" s="68"/>
      <c r="AO446" s="68"/>
      <c r="AP446" s="445">
        <f t="shared" si="227"/>
        <v>3.6071428571428572</v>
      </c>
      <c r="AQ446" s="445">
        <f t="shared" si="227"/>
        <v>3.4</v>
      </c>
      <c r="AR446" s="445">
        <f t="shared" si="227"/>
        <v>3.1818181818181817</v>
      </c>
      <c r="AS446" s="346">
        <v>200</v>
      </c>
      <c r="AT446" s="346">
        <v>110</v>
      </c>
      <c r="AU446" s="346">
        <v>80</v>
      </c>
      <c r="AV446" s="443">
        <f t="shared" si="231"/>
        <v>920</v>
      </c>
      <c r="AW446" s="443">
        <f t="shared" si="231"/>
        <v>490</v>
      </c>
      <c r="AX446" s="443">
        <f t="shared" ref="AX446:AX461" si="232">ROUND(AU446/K446*Q446,0)</f>
        <v>336</v>
      </c>
      <c r="AY446" s="446">
        <f t="shared" si="224"/>
        <v>3.6</v>
      </c>
      <c r="AZ446" s="446">
        <f t="shared" si="224"/>
        <v>3.4545454545454546</v>
      </c>
      <c r="BA446" s="446">
        <f t="shared" si="224"/>
        <v>3.2</v>
      </c>
      <c r="BB446" s="468" t="s">
        <v>1246</v>
      </c>
      <c r="BC446" s="468"/>
      <c r="BD446" s="469">
        <v>0</v>
      </c>
      <c r="BE446" s="470">
        <f t="shared" si="228"/>
        <v>9</v>
      </c>
      <c r="BF446" s="468">
        <f t="shared" si="229"/>
        <v>9</v>
      </c>
      <c r="BG446" s="468"/>
      <c r="BJ446" s="104">
        <f t="shared" si="222"/>
        <v>3</v>
      </c>
    </row>
    <row r="447" spans="1:62" s="104" customFormat="1" ht="63">
      <c r="A447" s="275">
        <v>81</v>
      </c>
      <c r="B447" s="20"/>
      <c r="C447" s="20"/>
      <c r="D447" s="20"/>
      <c r="E447" s="275" t="s">
        <v>1401</v>
      </c>
      <c r="F447" s="275" t="s">
        <v>1270</v>
      </c>
      <c r="G447" s="275" t="s">
        <v>1402</v>
      </c>
      <c r="H447" s="277" t="str">
        <f t="shared" si="223"/>
        <v>Ngõ 529 Điện Biên Phủ (từ Tiếp giáp ranh giới số nhà 001 đến Tiếp giáp ranh giới đất Trạm Y tế (Số nhà 002))</v>
      </c>
      <c r="I447" s="20">
        <v>400</v>
      </c>
      <c r="J447" s="20">
        <v>220</v>
      </c>
      <c r="K447" s="20">
        <v>150</v>
      </c>
      <c r="L447" s="20"/>
      <c r="M447" s="20"/>
      <c r="N447" s="20"/>
      <c r="O447" s="62">
        <f t="shared" si="220"/>
        <v>1840</v>
      </c>
      <c r="P447" s="62">
        <f t="shared" si="220"/>
        <v>970</v>
      </c>
      <c r="Q447" s="62">
        <f t="shared" si="220"/>
        <v>630</v>
      </c>
      <c r="R447" s="62"/>
      <c r="S447" s="62"/>
      <c r="T447" s="62"/>
      <c r="U447" s="442">
        <f t="shared" si="226"/>
        <v>3.6</v>
      </c>
      <c r="V447" s="442">
        <f t="shared" si="226"/>
        <v>3.4090909090909092</v>
      </c>
      <c r="W447" s="442">
        <f t="shared" si="226"/>
        <v>3.2</v>
      </c>
      <c r="X447" s="442">
        <v>1.1499999999999999</v>
      </c>
      <c r="Y447" s="442">
        <v>1.1000000000000001</v>
      </c>
      <c r="Z447" s="442">
        <v>1.05</v>
      </c>
      <c r="AA447" s="442"/>
      <c r="AB447" s="442"/>
      <c r="AC447" s="442"/>
      <c r="AD447" s="442">
        <f t="shared" si="225"/>
        <v>4.5999999999999996</v>
      </c>
      <c r="AE447" s="442">
        <f t="shared" si="225"/>
        <v>4.4000000000000004</v>
      </c>
      <c r="AF447" s="442">
        <f t="shared" si="225"/>
        <v>4.2</v>
      </c>
      <c r="AG447" s="443">
        <v>280</v>
      </c>
      <c r="AH447" s="443">
        <v>150</v>
      </c>
      <c r="AI447" s="443">
        <v>110</v>
      </c>
      <c r="AJ447" s="68">
        <f t="shared" si="230"/>
        <v>1290</v>
      </c>
      <c r="AK447" s="68">
        <f t="shared" si="230"/>
        <v>660</v>
      </c>
      <c r="AL447" s="68">
        <f t="shared" si="230"/>
        <v>460</v>
      </c>
      <c r="AM447" s="68"/>
      <c r="AN447" s="68"/>
      <c r="AO447" s="68"/>
      <c r="AP447" s="445">
        <f t="shared" si="227"/>
        <v>3.6071428571428572</v>
      </c>
      <c r="AQ447" s="445">
        <f t="shared" si="227"/>
        <v>3.4</v>
      </c>
      <c r="AR447" s="445">
        <f t="shared" si="227"/>
        <v>3.1818181818181817</v>
      </c>
      <c r="AS447" s="465">
        <v>200</v>
      </c>
      <c r="AT447" s="465">
        <v>110</v>
      </c>
      <c r="AU447" s="465">
        <v>80</v>
      </c>
      <c r="AV447" s="443">
        <f t="shared" si="231"/>
        <v>920</v>
      </c>
      <c r="AW447" s="443">
        <f t="shared" si="231"/>
        <v>490</v>
      </c>
      <c r="AX447" s="443">
        <f t="shared" si="232"/>
        <v>336</v>
      </c>
      <c r="AY447" s="446">
        <f t="shared" si="224"/>
        <v>3.6</v>
      </c>
      <c r="AZ447" s="446">
        <f t="shared" si="224"/>
        <v>3.4545454545454546</v>
      </c>
      <c r="BA447" s="446">
        <f t="shared" si="224"/>
        <v>3.2</v>
      </c>
      <c r="BB447" s="447" t="s">
        <v>1246</v>
      </c>
      <c r="BC447" s="447"/>
      <c r="BD447" s="448">
        <v>0</v>
      </c>
      <c r="BE447" s="449">
        <f t="shared" si="228"/>
        <v>9</v>
      </c>
      <c r="BF447" s="447">
        <f t="shared" si="229"/>
        <v>9</v>
      </c>
      <c r="BG447" s="447"/>
      <c r="BJ447" s="104">
        <f t="shared" si="222"/>
        <v>3</v>
      </c>
    </row>
    <row r="448" spans="1:62" s="104" customFormat="1" ht="78.75">
      <c r="A448" s="275">
        <v>82</v>
      </c>
      <c r="B448" s="20"/>
      <c r="C448" s="20"/>
      <c r="D448" s="20"/>
      <c r="E448" s="275" t="s">
        <v>1403</v>
      </c>
      <c r="F448" s="275" t="s">
        <v>1270</v>
      </c>
      <c r="G448" s="275" t="s">
        <v>1404</v>
      </c>
      <c r="H448" s="277" t="str">
        <f t="shared" si="223"/>
        <v>Ngõ 73 Điện Biên Phủ (từ Tiếp giáp ranh giới số nhà 001 đến Hết ranh giới đất Công ty ga Hải Vân (Số nhà 005))</v>
      </c>
      <c r="I448" s="20">
        <v>400</v>
      </c>
      <c r="J448" s="20">
        <v>220</v>
      </c>
      <c r="K448" s="20">
        <v>150</v>
      </c>
      <c r="L448" s="20"/>
      <c r="M448" s="20"/>
      <c r="N448" s="20"/>
      <c r="O448" s="62">
        <f t="shared" si="220"/>
        <v>1840</v>
      </c>
      <c r="P448" s="62">
        <f t="shared" si="220"/>
        <v>970</v>
      </c>
      <c r="Q448" s="62">
        <f t="shared" si="220"/>
        <v>630</v>
      </c>
      <c r="R448" s="62"/>
      <c r="S448" s="62"/>
      <c r="T448" s="62"/>
      <c r="U448" s="442">
        <f t="shared" si="226"/>
        <v>3.6</v>
      </c>
      <c r="V448" s="442">
        <f t="shared" si="226"/>
        <v>3.4090909090909092</v>
      </c>
      <c r="W448" s="442">
        <f t="shared" si="226"/>
        <v>3.2</v>
      </c>
      <c r="X448" s="442">
        <v>1.1499999999999999</v>
      </c>
      <c r="Y448" s="442">
        <v>1.1000000000000001</v>
      </c>
      <c r="Z448" s="442">
        <v>1.05</v>
      </c>
      <c r="AA448" s="442"/>
      <c r="AB448" s="442"/>
      <c r="AC448" s="442"/>
      <c r="AD448" s="442">
        <f t="shared" si="225"/>
        <v>4.5999999999999996</v>
      </c>
      <c r="AE448" s="442">
        <f t="shared" si="225"/>
        <v>4.4000000000000004</v>
      </c>
      <c r="AF448" s="442">
        <f t="shared" si="225"/>
        <v>4.2</v>
      </c>
      <c r="AG448" s="443">
        <v>280</v>
      </c>
      <c r="AH448" s="443">
        <v>150</v>
      </c>
      <c r="AI448" s="443">
        <v>110</v>
      </c>
      <c r="AJ448" s="68">
        <f t="shared" si="230"/>
        <v>1290</v>
      </c>
      <c r="AK448" s="68">
        <f t="shared" si="230"/>
        <v>660</v>
      </c>
      <c r="AL448" s="68">
        <f t="shared" si="230"/>
        <v>460</v>
      </c>
      <c r="AM448" s="68"/>
      <c r="AN448" s="68"/>
      <c r="AO448" s="68"/>
      <c r="AP448" s="445">
        <f t="shared" si="227"/>
        <v>3.6071428571428572</v>
      </c>
      <c r="AQ448" s="445">
        <f t="shared" si="227"/>
        <v>3.4</v>
      </c>
      <c r="AR448" s="445">
        <f t="shared" si="227"/>
        <v>3.1818181818181817</v>
      </c>
      <c r="AS448" s="465">
        <v>200</v>
      </c>
      <c r="AT448" s="465">
        <v>110</v>
      </c>
      <c r="AU448" s="465">
        <v>80</v>
      </c>
      <c r="AV448" s="443">
        <f t="shared" si="231"/>
        <v>920</v>
      </c>
      <c r="AW448" s="443">
        <f t="shared" si="231"/>
        <v>490</v>
      </c>
      <c r="AX448" s="443">
        <f t="shared" si="232"/>
        <v>336</v>
      </c>
      <c r="AY448" s="446">
        <f t="shared" si="224"/>
        <v>3.6</v>
      </c>
      <c r="AZ448" s="446">
        <f t="shared" si="224"/>
        <v>3.4545454545454546</v>
      </c>
      <c r="BA448" s="446">
        <f t="shared" si="224"/>
        <v>3.2</v>
      </c>
      <c r="BB448" s="447" t="s">
        <v>1246</v>
      </c>
      <c r="BC448" s="447"/>
      <c r="BD448" s="448">
        <v>0</v>
      </c>
      <c r="BE448" s="449">
        <f t="shared" si="228"/>
        <v>9</v>
      </c>
      <c r="BF448" s="447">
        <f t="shared" si="229"/>
        <v>9</v>
      </c>
      <c r="BG448" s="447"/>
      <c r="BJ448" s="104">
        <f t="shared" si="222"/>
        <v>3</v>
      </c>
    </row>
    <row r="449" spans="1:62" s="104" customFormat="1" ht="47.25">
      <c r="A449" s="275">
        <v>83</v>
      </c>
      <c r="B449" s="20"/>
      <c r="C449" s="20"/>
      <c r="D449" s="20"/>
      <c r="E449" s="275" t="s">
        <v>1405</v>
      </c>
      <c r="F449" s="275" t="s">
        <v>1370</v>
      </c>
      <c r="G449" s="275" t="s">
        <v>1390</v>
      </c>
      <c r="H449" s="277" t="str">
        <f t="shared" si="223"/>
        <v>Ngõ 159 Tôn Thất Tùng (từ Tiếp giáp số nhà 001 đến Hết ranh giới số nhà 009)</v>
      </c>
      <c r="I449" s="20">
        <v>340</v>
      </c>
      <c r="J449" s="20">
        <v>180</v>
      </c>
      <c r="K449" s="20">
        <v>130</v>
      </c>
      <c r="L449" s="20"/>
      <c r="M449" s="20"/>
      <c r="N449" s="20"/>
      <c r="O449" s="62">
        <f t="shared" si="220"/>
        <v>1500</v>
      </c>
      <c r="P449" s="62">
        <f t="shared" si="220"/>
        <v>760</v>
      </c>
      <c r="Q449" s="62">
        <f t="shared" si="220"/>
        <v>550</v>
      </c>
      <c r="R449" s="62"/>
      <c r="S449" s="62"/>
      <c r="T449" s="62"/>
      <c r="U449" s="442">
        <f t="shared" si="226"/>
        <v>3.4117647058823528</v>
      </c>
      <c r="V449" s="442">
        <f t="shared" si="226"/>
        <v>3.2222222222222223</v>
      </c>
      <c r="W449" s="442">
        <f t="shared" si="226"/>
        <v>3.2307692307692308</v>
      </c>
      <c r="X449" s="442">
        <v>1.1000000000000001</v>
      </c>
      <c r="Y449" s="442">
        <v>1.05</v>
      </c>
      <c r="Z449" s="442">
        <v>1.05</v>
      </c>
      <c r="AA449" s="442"/>
      <c r="AB449" s="442"/>
      <c r="AC449" s="442"/>
      <c r="AD449" s="442">
        <f t="shared" si="225"/>
        <v>4.4000000000000004</v>
      </c>
      <c r="AE449" s="442">
        <f t="shared" si="225"/>
        <v>4.2</v>
      </c>
      <c r="AF449" s="442">
        <f t="shared" si="225"/>
        <v>4.2</v>
      </c>
      <c r="AG449" s="443">
        <v>240</v>
      </c>
      <c r="AH449" s="443">
        <v>130</v>
      </c>
      <c r="AI449" s="443">
        <v>90</v>
      </c>
      <c r="AJ449" s="68">
        <f t="shared" si="230"/>
        <v>1060</v>
      </c>
      <c r="AK449" s="68">
        <f t="shared" si="230"/>
        <v>550</v>
      </c>
      <c r="AL449" s="68">
        <f t="shared" si="230"/>
        <v>380</v>
      </c>
      <c r="AM449" s="68"/>
      <c r="AN449" s="68"/>
      <c r="AO449" s="68"/>
      <c r="AP449" s="445">
        <f t="shared" si="227"/>
        <v>3.4166666666666665</v>
      </c>
      <c r="AQ449" s="445">
        <f t="shared" si="227"/>
        <v>3.2307692307692308</v>
      </c>
      <c r="AR449" s="445">
        <f t="shared" si="227"/>
        <v>3.2222222222222223</v>
      </c>
      <c r="AS449" s="465">
        <v>170</v>
      </c>
      <c r="AT449" s="465">
        <v>90</v>
      </c>
      <c r="AU449" s="465">
        <v>70</v>
      </c>
      <c r="AV449" s="443">
        <f t="shared" si="231"/>
        <v>750</v>
      </c>
      <c r="AW449" s="443">
        <f>ROUND(AT449/J449*P449,0)</f>
        <v>380</v>
      </c>
      <c r="AX449" s="443">
        <f t="shared" si="232"/>
        <v>296</v>
      </c>
      <c r="AY449" s="446">
        <f t="shared" si="224"/>
        <v>3.4117647058823528</v>
      </c>
      <c r="AZ449" s="446">
        <f t="shared" si="224"/>
        <v>3.2222222222222223</v>
      </c>
      <c r="BA449" s="446">
        <f t="shared" si="224"/>
        <v>3.2285714285714286</v>
      </c>
      <c r="BB449" s="447" t="s">
        <v>1246</v>
      </c>
      <c r="BC449" s="447"/>
      <c r="BD449" s="448">
        <v>0</v>
      </c>
      <c r="BE449" s="449">
        <f t="shared" si="228"/>
        <v>9</v>
      </c>
      <c r="BF449" s="447">
        <f t="shared" si="229"/>
        <v>9</v>
      </c>
      <c r="BG449" s="447"/>
      <c r="BJ449" s="104">
        <f t="shared" si="222"/>
        <v>3</v>
      </c>
    </row>
    <row r="450" spans="1:62" s="104" customFormat="1" ht="63">
      <c r="A450" s="275">
        <v>84</v>
      </c>
      <c r="B450" s="20"/>
      <c r="C450" s="20"/>
      <c r="D450" s="20"/>
      <c r="E450" s="275" t="s">
        <v>1406</v>
      </c>
      <c r="F450" s="275" t="s">
        <v>1407</v>
      </c>
      <c r="G450" s="275" t="s">
        <v>1408</v>
      </c>
      <c r="H450" s="277" t="str">
        <f t="shared" si="223"/>
        <v>Ngõ 122 Điện Biên Phủ (từ Tiếp giáp số nhà 001 (đất đấu giá) đến Hết ranh giới số nhà 002)</v>
      </c>
      <c r="I450" s="20">
        <v>270</v>
      </c>
      <c r="J450" s="20">
        <v>190</v>
      </c>
      <c r="K450" s="20">
        <v>130</v>
      </c>
      <c r="L450" s="20"/>
      <c r="M450" s="20"/>
      <c r="N450" s="20"/>
      <c r="O450" s="62">
        <f t="shared" si="220"/>
        <v>1190</v>
      </c>
      <c r="P450" s="62">
        <f t="shared" si="220"/>
        <v>800</v>
      </c>
      <c r="Q450" s="62">
        <f t="shared" si="220"/>
        <v>550</v>
      </c>
      <c r="R450" s="62"/>
      <c r="S450" s="62"/>
      <c r="T450" s="62"/>
      <c r="U450" s="442">
        <f t="shared" si="226"/>
        <v>3.4074074074074074</v>
      </c>
      <c r="V450" s="442">
        <f t="shared" si="226"/>
        <v>3.2105263157894739</v>
      </c>
      <c r="W450" s="442">
        <f t="shared" si="226"/>
        <v>3.2307692307692308</v>
      </c>
      <c r="X450" s="442">
        <v>1.1000000000000001</v>
      </c>
      <c r="Y450" s="442">
        <v>1.05</v>
      </c>
      <c r="Z450" s="442">
        <v>1.05</v>
      </c>
      <c r="AA450" s="442"/>
      <c r="AB450" s="442"/>
      <c r="AC450" s="442"/>
      <c r="AD450" s="442">
        <f t="shared" si="225"/>
        <v>4.4000000000000004</v>
      </c>
      <c r="AE450" s="442">
        <f t="shared" si="225"/>
        <v>4.2</v>
      </c>
      <c r="AF450" s="442">
        <f t="shared" si="225"/>
        <v>4.2</v>
      </c>
      <c r="AG450" s="443">
        <v>190</v>
      </c>
      <c r="AH450" s="443">
        <v>130</v>
      </c>
      <c r="AI450" s="443">
        <v>90</v>
      </c>
      <c r="AJ450" s="68">
        <f t="shared" si="230"/>
        <v>840</v>
      </c>
      <c r="AK450" s="68">
        <f t="shared" si="230"/>
        <v>550</v>
      </c>
      <c r="AL450" s="68">
        <f t="shared" si="230"/>
        <v>380</v>
      </c>
      <c r="AM450" s="68"/>
      <c r="AN450" s="68"/>
      <c r="AO450" s="68"/>
      <c r="AP450" s="445">
        <f t="shared" si="227"/>
        <v>3.4210526315789473</v>
      </c>
      <c r="AQ450" s="445">
        <f t="shared" si="227"/>
        <v>3.2307692307692308</v>
      </c>
      <c r="AR450" s="445">
        <f t="shared" si="227"/>
        <v>3.2222222222222223</v>
      </c>
      <c r="AS450" s="465">
        <v>140</v>
      </c>
      <c r="AT450" s="465">
        <v>100</v>
      </c>
      <c r="AU450" s="465">
        <v>70</v>
      </c>
      <c r="AV450" s="443">
        <f t="shared" si="231"/>
        <v>620</v>
      </c>
      <c r="AW450" s="443">
        <f t="shared" si="231"/>
        <v>420</v>
      </c>
      <c r="AX450" s="443">
        <f t="shared" si="232"/>
        <v>296</v>
      </c>
      <c r="AY450" s="446">
        <f t="shared" si="224"/>
        <v>3.4285714285714284</v>
      </c>
      <c r="AZ450" s="446">
        <f t="shared" si="224"/>
        <v>3.2</v>
      </c>
      <c r="BA450" s="446">
        <f t="shared" si="224"/>
        <v>3.2285714285714286</v>
      </c>
      <c r="BB450" s="447" t="s">
        <v>1246</v>
      </c>
      <c r="BC450" s="447"/>
      <c r="BD450" s="448">
        <v>0</v>
      </c>
      <c r="BE450" s="449">
        <f t="shared" si="228"/>
        <v>9</v>
      </c>
      <c r="BF450" s="447">
        <f t="shared" si="229"/>
        <v>9</v>
      </c>
      <c r="BG450" s="447"/>
      <c r="BJ450" s="104">
        <f t="shared" si="222"/>
        <v>3</v>
      </c>
    </row>
    <row r="451" spans="1:62" s="104" customFormat="1" ht="63">
      <c r="A451" s="275">
        <v>85</v>
      </c>
      <c r="B451" s="20"/>
      <c r="C451" s="20"/>
      <c r="D451" s="20"/>
      <c r="E451" s="275" t="s">
        <v>1409</v>
      </c>
      <c r="F451" s="275" t="s">
        <v>1370</v>
      </c>
      <c r="G451" s="275" t="s">
        <v>1387</v>
      </c>
      <c r="H451" s="277" t="str">
        <f t="shared" si="223"/>
        <v>Ngõ 36 đường Điện Biên Phủ (từ Tiếp giáp số nhà 001 đến Hết ranh giới số nhà 004)</v>
      </c>
      <c r="I451" s="20">
        <v>270</v>
      </c>
      <c r="J451" s="20">
        <v>190</v>
      </c>
      <c r="K451" s="20">
        <v>130</v>
      </c>
      <c r="L451" s="20"/>
      <c r="M451" s="20"/>
      <c r="N451" s="20"/>
      <c r="O451" s="62">
        <f t="shared" si="220"/>
        <v>1190</v>
      </c>
      <c r="P451" s="62">
        <f t="shared" si="220"/>
        <v>800</v>
      </c>
      <c r="Q451" s="62">
        <f t="shared" si="220"/>
        <v>550</v>
      </c>
      <c r="R451" s="62"/>
      <c r="S451" s="62"/>
      <c r="T451" s="62"/>
      <c r="U451" s="442">
        <f t="shared" si="226"/>
        <v>3.4074074074074074</v>
      </c>
      <c r="V451" s="442">
        <f t="shared" si="226"/>
        <v>3.2105263157894739</v>
      </c>
      <c r="W451" s="442">
        <f t="shared" si="226"/>
        <v>3.2307692307692308</v>
      </c>
      <c r="X451" s="442">
        <v>1.1000000000000001</v>
      </c>
      <c r="Y451" s="442">
        <v>1.05</v>
      </c>
      <c r="Z451" s="442">
        <v>1.05</v>
      </c>
      <c r="AA451" s="442"/>
      <c r="AB451" s="442"/>
      <c r="AC451" s="442"/>
      <c r="AD451" s="442">
        <f t="shared" si="225"/>
        <v>4.4000000000000004</v>
      </c>
      <c r="AE451" s="442">
        <f t="shared" si="225"/>
        <v>4.2</v>
      </c>
      <c r="AF451" s="442">
        <f t="shared" si="225"/>
        <v>4.2</v>
      </c>
      <c r="AG451" s="443">
        <v>190</v>
      </c>
      <c r="AH451" s="443">
        <v>130</v>
      </c>
      <c r="AI451" s="443">
        <v>90</v>
      </c>
      <c r="AJ451" s="68">
        <f t="shared" si="230"/>
        <v>840</v>
      </c>
      <c r="AK451" s="68">
        <f t="shared" si="230"/>
        <v>550</v>
      </c>
      <c r="AL451" s="68">
        <f t="shared" si="230"/>
        <v>380</v>
      </c>
      <c r="AM451" s="68"/>
      <c r="AN451" s="68"/>
      <c r="AO451" s="68"/>
      <c r="AP451" s="445">
        <f t="shared" si="227"/>
        <v>3.4210526315789473</v>
      </c>
      <c r="AQ451" s="445">
        <f t="shared" si="227"/>
        <v>3.2307692307692308</v>
      </c>
      <c r="AR451" s="445">
        <f t="shared" si="227"/>
        <v>3.2222222222222223</v>
      </c>
      <c r="AS451" s="465">
        <v>140</v>
      </c>
      <c r="AT451" s="465">
        <v>100</v>
      </c>
      <c r="AU451" s="465">
        <v>70</v>
      </c>
      <c r="AV451" s="443">
        <f t="shared" si="231"/>
        <v>620</v>
      </c>
      <c r="AW451" s="443">
        <f t="shared" si="231"/>
        <v>420</v>
      </c>
      <c r="AX451" s="443">
        <f t="shared" si="232"/>
        <v>296</v>
      </c>
      <c r="AY451" s="446">
        <f t="shared" si="224"/>
        <v>3.4285714285714284</v>
      </c>
      <c r="AZ451" s="446">
        <f t="shared" si="224"/>
        <v>3.2</v>
      </c>
      <c r="BA451" s="446">
        <f t="shared" si="224"/>
        <v>3.2285714285714286</v>
      </c>
      <c r="BB451" s="447" t="s">
        <v>1246</v>
      </c>
      <c r="BC451" s="447"/>
      <c r="BD451" s="448">
        <v>0</v>
      </c>
      <c r="BE451" s="449">
        <f t="shared" si="228"/>
        <v>9</v>
      </c>
      <c r="BF451" s="447">
        <f t="shared" si="229"/>
        <v>9</v>
      </c>
      <c r="BG451" s="447"/>
      <c r="BJ451" s="104">
        <f t="shared" si="222"/>
        <v>3</v>
      </c>
    </row>
    <row r="452" spans="1:62" s="104" customFormat="1" ht="63">
      <c r="A452" s="275">
        <v>86</v>
      </c>
      <c r="B452" s="20"/>
      <c r="C452" s="20"/>
      <c r="D452" s="20"/>
      <c r="E452" s="275" t="s">
        <v>1410</v>
      </c>
      <c r="F452" s="275" t="s">
        <v>1270</v>
      </c>
      <c r="G452" s="275" t="s">
        <v>1354</v>
      </c>
      <c r="H452" s="277" t="str">
        <f t="shared" si="223"/>
        <v>Ngõ 62 đường Điện Biên Phủ (từ Tiếp giáp ranh giới số nhà 001 đến Hết ranh giới số nhà 003)</v>
      </c>
      <c r="I452" s="20">
        <v>270</v>
      </c>
      <c r="J452" s="20">
        <v>190</v>
      </c>
      <c r="K452" s="20">
        <v>130</v>
      </c>
      <c r="L452" s="20"/>
      <c r="M452" s="20"/>
      <c r="N452" s="20"/>
      <c r="O452" s="62">
        <f t="shared" si="220"/>
        <v>1190</v>
      </c>
      <c r="P452" s="62">
        <f t="shared" si="220"/>
        <v>800</v>
      </c>
      <c r="Q452" s="62">
        <f t="shared" si="220"/>
        <v>550</v>
      </c>
      <c r="R452" s="62"/>
      <c r="S452" s="62"/>
      <c r="T452" s="62"/>
      <c r="U452" s="442">
        <f t="shared" si="226"/>
        <v>3.4074074074074074</v>
      </c>
      <c r="V452" s="442">
        <f t="shared" si="226"/>
        <v>3.2105263157894739</v>
      </c>
      <c r="W452" s="442">
        <f t="shared" si="226"/>
        <v>3.2307692307692308</v>
      </c>
      <c r="X452" s="442">
        <v>1.1000000000000001</v>
      </c>
      <c r="Y452" s="442">
        <v>1.05</v>
      </c>
      <c r="Z452" s="442">
        <v>1.05</v>
      </c>
      <c r="AA452" s="442"/>
      <c r="AB452" s="442"/>
      <c r="AC452" s="442"/>
      <c r="AD452" s="442">
        <f t="shared" si="225"/>
        <v>4.4000000000000004</v>
      </c>
      <c r="AE452" s="442">
        <f t="shared" si="225"/>
        <v>4.2</v>
      </c>
      <c r="AF452" s="442">
        <f t="shared" si="225"/>
        <v>4.2</v>
      </c>
      <c r="AG452" s="443">
        <v>190</v>
      </c>
      <c r="AH452" s="443">
        <v>130</v>
      </c>
      <c r="AI452" s="443">
        <v>90</v>
      </c>
      <c r="AJ452" s="68">
        <f t="shared" si="230"/>
        <v>840</v>
      </c>
      <c r="AK452" s="68">
        <f t="shared" si="230"/>
        <v>550</v>
      </c>
      <c r="AL452" s="68">
        <f t="shared" si="230"/>
        <v>380</v>
      </c>
      <c r="AM452" s="68"/>
      <c r="AN452" s="68"/>
      <c r="AO452" s="68"/>
      <c r="AP452" s="445">
        <f t="shared" si="227"/>
        <v>3.4210526315789473</v>
      </c>
      <c r="AQ452" s="445">
        <f t="shared" si="227"/>
        <v>3.2307692307692308</v>
      </c>
      <c r="AR452" s="445">
        <f t="shared" si="227"/>
        <v>3.2222222222222223</v>
      </c>
      <c r="AS452" s="465">
        <v>140</v>
      </c>
      <c r="AT452" s="465">
        <v>100</v>
      </c>
      <c r="AU452" s="465">
        <v>70</v>
      </c>
      <c r="AV452" s="443">
        <f t="shared" si="231"/>
        <v>620</v>
      </c>
      <c r="AW452" s="443">
        <f t="shared" si="231"/>
        <v>420</v>
      </c>
      <c r="AX452" s="443">
        <f t="shared" si="232"/>
        <v>296</v>
      </c>
      <c r="AY452" s="446">
        <f t="shared" si="224"/>
        <v>3.4285714285714284</v>
      </c>
      <c r="AZ452" s="446">
        <f t="shared" si="224"/>
        <v>3.2</v>
      </c>
      <c r="BA452" s="446">
        <f t="shared" si="224"/>
        <v>3.2285714285714286</v>
      </c>
      <c r="BB452" s="447" t="s">
        <v>1246</v>
      </c>
      <c r="BC452" s="447"/>
      <c r="BD452" s="448">
        <v>0</v>
      </c>
      <c r="BE452" s="449">
        <f t="shared" si="228"/>
        <v>9</v>
      </c>
      <c r="BF452" s="447">
        <f t="shared" si="229"/>
        <v>9</v>
      </c>
      <c r="BG452" s="447"/>
      <c r="BJ452" s="104">
        <f t="shared" si="222"/>
        <v>3</v>
      </c>
    </row>
    <row r="453" spans="1:62" s="104" customFormat="1" ht="63">
      <c r="A453" s="275">
        <v>87</v>
      </c>
      <c r="B453" s="20"/>
      <c r="C453" s="20"/>
      <c r="D453" s="20"/>
      <c r="E453" s="275" t="s">
        <v>1411</v>
      </c>
      <c r="F453" s="275" t="s">
        <v>1412</v>
      </c>
      <c r="G453" s="275" t="s">
        <v>1302</v>
      </c>
      <c r="H453" s="277" t="str">
        <f t="shared" si="223"/>
        <v>Ngõ 084 đường Điện Biên Phủ (từ Tiếp giáp số nhà 084 đến Hết ranh giới số nhà 001)</v>
      </c>
      <c r="I453" s="20">
        <v>270</v>
      </c>
      <c r="J453" s="20">
        <v>190</v>
      </c>
      <c r="K453" s="20">
        <v>130</v>
      </c>
      <c r="L453" s="20"/>
      <c r="M453" s="20"/>
      <c r="N453" s="20"/>
      <c r="O453" s="62">
        <f t="shared" si="220"/>
        <v>1190</v>
      </c>
      <c r="P453" s="62">
        <f t="shared" si="220"/>
        <v>800</v>
      </c>
      <c r="Q453" s="62">
        <f t="shared" si="220"/>
        <v>550</v>
      </c>
      <c r="R453" s="62"/>
      <c r="S453" s="62"/>
      <c r="T453" s="62"/>
      <c r="U453" s="442">
        <f t="shared" si="226"/>
        <v>3.4074074074074074</v>
      </c>
      <c r="V453" s="442">
        <f t="shared" si="226"/>
        <v>3.2105263157894739</v>
      </c>
      <c r="W453" s="442">
        <f t="shared" si="226"/>
        <v>3.2307692307692308</v>
      </c>
      <c r="X453" s="442">
        <v>1.1000000000000001</v>
      </c>
      <c r="Y453" s="442">
        <v>1.05</v>
      </c>
      <c r="Z453" s="442">
        <v>1.05</v>
      </c>
      <c r="AA453" s="442"/>
      <c r="AB453" s="442"/>
      <c r="AC453" s="442"/>
      <c r="AD453" s="442">
        <f t="shared" si="225"/>
        <v>4.4000000000000004</v>
      </c>
      <c r="AE453" s="442">
        <f t="shared" si="225"/>
        <v>4.2</v>
      </c>
      <c r="AF453" s="442">
        <f t="shared" si="225"/>
        <v>4.2</v>
      </c>
      <c r="AG453" s="443">
        <v>190</v>
      </c>
      <c r="AH453" s="443">
        <v>130</v>
      </c>
      <c r="AI453" s="443">
        <v>90</v>
      </c>
      <c r="AJ453" s="68">
        <f t="shared" si="230"/>
        <v>840</v>
      </c>
      <c r="AK453" s="68">
        <f t="shared" si="230"/>
        <v>550</v>
      </c>
      <c r="AL453" s="68">
        <f t="shared" si="230"/>
        <v>380</v>
      </c>
      <c r="AM453" s="68"/>
      <c r="AN453" s="68"/>
      <c r="AO453" s="68"/>
      <c r="AP453" s="445">
        <f t="shared" si="227"/>
        <v>3.4210526315789473</v>
      </c>
      <c r="AQ453" s="445">
        <f t="shared" si="227"/>
        <v>3.2307692307692308</v>
      </c>
      <c r="AR453" s="445">
        <f t="shared" si="227"/>
        <v>3.2222222222222223</v>
      </c>
      <c r="AS453" s="465">
        <v>140</v>
      </c>
      <c r="AT453" s="465">
        <v>100</v>
      </c>
      <c r="AU453" s="465">
        <v>70</v>
      </c>
      <c r="AV453" s="443">
        <f t="shared" si="231"/>
        <v>620</v>
      </c>
      <c r="AW453" s="443">
        <f t="shared" si="231"/>
        <v>420</v>
      </c>
      <c r="AX453" s="443">
        <f t="shared" si="232"/>
        <v>296</v>
      </c>
      <c r="AY453" s="446">
        <f t="shared" si="224"/>
        <v>3.4285714285714284</v>
      </c>
      <c r="AZ453" s="446">
        <f t="shared" si="224"/>
        <v>3.2</v>
      </c>
      <c r="BA453" s="446">
        <f t="shared" si="224"/>
        <v>3.2285714285714286</v>
      </c>
      <c r="BB453" s="447" t="s">
        <v>1246</v>
      </c>
      <c r="BC453" s="447"/>
      <c r="BD453" s="448">
        <v>0</v>
      </c>
      <c r="BE453" s="449">
        <f t="shared" si="228"/>
        <v>9</v>
      </c>
      <c r="BF453" s="447">
        <f t="shared" si="229"/>
        <v>9</v>
      </c>
      <c r="BG453" s="447"/>
      <c r="BJ453" s="104">
        <f t="shared" si="222"/>
        <v>3</v>
      </c>
    </row>
    <row r="454" spans="1:62" s="104" customFormat="1" ht="63">
      <c r="A454" s="275">
        <v>88</v>
      </c>
      <c r="B454" s="20"/>
      <c r="C454" s="20"/>
      <c r="D454" s="20"/>
      <c r="E454" s="275" t="s">
        <v>1413</v>
      </c>
      <c r="F454" s="275" t="s">
        <v>1414</v>
      </c>
      <c r="G454" s="275" t="s">
        <v>1302</v>
      </c>
      <c r="H454" s="277" t="str">
        <f t="shared" si="223"/>
        <v>Ngõ 174 đường Điện Biên Phủ (từ Tiếp giáp số nhà 174 đến Hết ranh giới số nhà 001)</v>
      </c>
      <c r="I454" s="20">
        <v>270</v>
      </c>
      <c r="J454" s="20">
        <v>190</v>
      </c>
      <c r="K454" s="20">
        <v>130</v>
      </c>
      <c r="L454" s="20"/>
      <c r="M454" s="20"/>
      <c r="N454" s="20"/>
      <c r="O454" s="62">
        <f t="shared" si="220"/>
        <v>1190</v>
      </c>
      <c r="P454" s="62">
        <f t="shared" si="220"/>
        <v>800</v>
      </c>
      <c r="Q454" s="62">
        <f t="shared" si="220"/>
        <v>550</v>
      </c>
      <c r="R454" s="62"/>
      <c r="S454" s="62"/>
      <c r="T454" s="62"/>
      <c r="U454" s="442">
        <f t="shared" si="226"/>
        <v>3.4074074074074074</v>
      </c>
      <c r="V454" s="442">
        <f t="shared" si="226"/>
        <v>3.2105263157894739</v>
      </c>
      <c r="W454" s="442">
        <f t="shared" si="226"/>
        <v>3.2307692307692308</v>
      </c>
      <c r="X454" s="442">
        <v>1.1000000000000001</v>
      </c>
      <c r="Y454" s="442">
        <v>1.05</v>
      </c>
      <c r="Z454" s="442">
        <v>1.05</v>
      </c>
      <c r="AA454" s="442"/>
      <c r="AB454" s="442"/>
      <c r="AC454" s="442"/>
      <c r="AD454" s="442">
        <f t="shared" si="225"/>
        <v>4.4000000000000004</v>
      </c>
      <c r="AE454" s="442">
        <f t="shared" si="225"/>
        <v>4.2</v>
      </c>
      <c r="AF454" s="442">
        <f t="shared" si="225"/>
        <v>4.2</v>
      </c>
      <c r="AG454" s="443">
        <v>190</v>
      </c>
      <c r="AH454" s="443">
        <v>130</v>
      </c>
      <c r="AI454" s="443">
        <v>90</v>
      </c>
      <c r="AJ454" s="68">
        <f t="shared" si="230"/>
        <v>840</v>
      </c>
      <c r="AK454" s="68">
        <f t="shared" si="230"/>
        <v>550</v>
      </c>
      <c r="AL454" s="68">
        <f t="shared" si="230"/>
        <v>380</v>
      </c>
      <c r="AM454" s="68"/>
      <c r="AN454" s="68"/>
      <c r="AO454" s="68"/>
      <c r="AP454" s="445">
        <f t="shared" si="227"/>
        <v>3.4210526315789473</v>
      </c>
      <c r="AQ454" s="445">
        <f t="shared" si="227"/>
        <v>3.2307692307692308</v>
      </c>
      <c r="AR454" s="445">
        <f t="shared" si="227"/>
        <v>3.2222222222222223</v>
      </c>
      <c r="AS454" s="465">
        <v>140</v>
      </c>
      <c r="AT454" s="465">
        <v>100</v>
      </c>
      <c r="AU454" s="465">
        <v>70</v>
      </c>
      <c r="AV454" s="443">
        <f t="shared" si="231"/>
        <v>620</v>
      </c>
      <c r="AW454" s="443">
        <f t="shared" si="231"/>
        <v>420</v>
      </c>
      <c r="AX454" s="443">
        <f t="shared" si="232"/>
        <v>296</v>
      </c>
      <c r="AY454" s="446">
        <f t="shared" si="224"/>
        <v>3.4285714285714284</v>
      </c>
      <c r="AZ454" s="446">
        <f t="shared" si="224"/>
        <v>3.2</v>
      </c>
      <c r="BA454" s="446">
        <f t="shared" si="224"/>
        <v>3.2285714285714286</v>
      </c>
      <c r="BB454" s="447" t="s">
        <v>1246</v>
      </c>
      <c r="BC454" s="447"/>
      <c r="BD454" s="448">
        <v>0</v>
      </c>
      <c r="BE454" s="449">
        <f t="shared" si="228"/>
        <v>9</v>
      </c>
      <c r="BF454" s="447">
        <f t="shared" si="229"/>
        <v>9</v>
      </c>
      <c r="BG454" s="447"/>
      <c r="BJ454" s="104">
        <f t="shared" si="222"/>
        <v>3</v>
      </c>
    </row>
    <row r="455" spans="1:62" s="104" customFormat="1" ht="63">
      <c r="A455" s="275">
        <v>89</v>
      </c>
      <c r="B455" s="20"/>
      <c r="C455" s="20"/>
      <c r="D455" s="20"/>
      <c r="E455" s="275" t="s">
        <v>1415</v>
      </c>
      <c r="F455" s="275" t="s">
        <v>1416</v>
      </c>
      <c r="G455" s="275" t="s">
        <v>1354</v>
      </c>
      <c r="H455" s="277" t="str">
        <f t="shared" si="223"/>
        <v>Ngõ 122 đường Thanh Niên (từ Tiếp giáp ranh giới số nhà 124 đến Hết ranh giới số nhà 003)</v>
      </c>
      <c r="I455" s="20">
        <v>400</v>
      </c>
      <c r="J455" s="20">
        <v>220</v>
      </c>
      <c r="K455" s="20">
        <v>150</v>
      </c>
      <c r="L455" s="20"/>
      <c r="M455" s="20"/>
      <c r="N455" s="20"/>
      <c r="O455" s="62">
        <f t="shared" si="220"/>
        <v>1840</v>
      </c>
      <c r="P455" s="62">
        <f t="shared" si="220"/>
        <v>970</v>
      </c>
      <c r="Q455" s="62">
        <f t="shared" si="220"/>
        <v>630</v>
      </c>
      <c r="R455" s="62"/>
      <c r="S455" s="62"/>
      <c r="T455" s="62"/>
      <c r="U455" s="442">
        <f t="shared" si="226"/>
        <v>3.6</v>
      </c>
      <c r="V455" s="442">
        <f t="shared" si="226"/>
        <v>3.4090909090909092</v>
      </c>
      <c r="W455" s="442">
        <f t="shared" si="226"/>
        <v>3.2</v>
      </c>
      <c r="X455" s="442">
        <v>1.1499999999999999</v>
      </c>
      <c r="Y455" s="442">
        <v>1.1000000000000001</v>
      </c>
      <c r="Z455" s="442">
        <v>1.05</v>
      </c>
      <c r="AA455" s="442"/>
      <c r="AB455" s="442"/>
      <c r="AC455" s="442"/>
      <c r="AD455" s="442">
        <f t="shared" si="225"/>
        <v>4.5999999999999996</v>
      </c>
      <c r="AE455" s="442">
        <f t="shared" si="225"/>
        <v>4.4000000000000004</v>
      </c>
      <c r="AF455" s="442">
        <f t="shared" si="225"/>
        <v>4.2</v>
      </c>
      <c r="AG455" s="443">
        <v>280</v>
      </c>
      <c r="AH455" s="443">
        <v>150</v>
      </c>
      <c r="AI455" s="443">
        <v>110</v>
      </c>
      <c r="AJ455" s="68">
        <f t="shared" si="230"/>
        <v>1290</v>
      </c>
      <c r="AK455" s="68">
        <f t="shared" si="230"/>
        <v>660</v>
      </c>
      <c r="AL455" s="68">
        <f t="shared" si="230"/>
        <v>460</v>
      </c>
      <c r="AM455" s="68"/>
      <c r="AN455" s="68"/>
      <c r="AO455" s="68"/>
      <c r="AP455" s="445">
        <f t="shared" si="227"/>
        <v>3.6071428571428572</v>
      </c>
      <c r="AQ455" s="445">
        <f t="shared" si="227"/>
        <v>3.4</v>
      </c>
      <c r="AR455" s="445">
        <f t="shared" si="227"/>
        <v>3.1818181818181817</v>
      </c>
      <c r="AS455" s="465">
        <v>200</v>
      </c>
      <c r="AT455" s="465">
        <v>110</v>
      </c>
      <c r="AU455" s="465">
        <v>80</v>
      </c>
      <c r="AV455" s="443">
        <f t="shared" si="231"/>
        <v>920</v>
      </c>
      <c r="AW455" s="443">
        <f t="shared" si="231"/>
        <v>490</v>
      </c>
      <c r="AX455" s="443">
        <f t="shared" si="232"/>
        <v>336</v>
      </c>
      <c r="AY455" s="446">
        <f t="shared" si="224"/>
        <v>3.6</v>
      </c>
      <c r="AZ455" s="446">
        <f t="shared" si="224"/>
        <v>3.4545454545454546</v>
      </c>
      <c r="BA455" s="446">
        <f t="shared" si="224"/>
        <v>3.2</v>
      </c>
      <c r="BB455" s="447" t="s">
        <v>1246</v>
      </c>
      <c r="BC455" s="447"/>
      <c r="BD455" s="448">
        <v>0</v>
      </c>
      <c r="BE455" s="449">
        <f t="shared" si="228"/>
        <v>9</v>
      </c>
      <c r="BF455" s="447">
        <f t="shared" si="229"/>
        <v>9</v>
      </c>
      <c r="BG455" s="447"/>
      <c r="BJ455" s="104">
        <f t="shared" si="222"/>
        <v>3</v>
      </c>
    </row>
    <row r="456" spans="1:62" s="104" customFormat="1" ht="63">
      <c r="A456" s="275">
        <v>90</v>
      </c>
      <c r="B456" s="20"/>
      <c r="C456" s="20"/>
      <c r="D456" s="20"/>
      <c r="E456" s="275" t="s">
        <v>1417</v>
      </c>
      <c r="F456" s="275" t="s">
        <v>1270</v>
      </c>
      <c r="G456" s="275" t="s">
        <v>1358</v>
      </c>
      <c r="H456" s="277" t="str">
        <f t="shared" si="223"/>
        <v>Ngõ 42 phố Trần Huy Liệu (từ Tiếp giáp ranh giới số nhà 001 đến Hết ranh giới số nhà 017)</v>
      </c>
      <c r="I456" s="20">
        <v>270</v>
      </c>
      <c r="J456" s="20">
        <v>190</v>
      </c>
      <c r="K456" s="20">
        <v>130</v>
      </c>
      <c r="L456" s="20"/>
      <c r="M456" s="20"/>
      <c r="N456" s="20"/>
      <c r="O456" s="62">
        <f t="shared" si="220"/>
        <v>1190</v>
      </c>
      <c r="P456" s="62">
        <f t="shared" si="220"/>
        <v>800</v>
      </c>
      <c r="Q456" s="62">
        <f t="shared" si="220"/>
        <v>550</v>
      </c>
      <c r="R456" s="62"/>
      <c r="S456" s="62"/>
      <c r="T456" s="62"/>
      <c r="U456" s="442">
        <f t="shared" si="226"/>
        <v>3.4074074074074074</v>
      </c>
      <c r="V456" s="442">
        <f t="shared" si="226"/>
        <v>3.2105263157894739</v>
      </c>
      <c r="W456" s="442">
        <f t="shared" si="226"/>
        <v>3.2307692307692308</v>
      </c>
      <c r="X456" s="442">
        <v>1.1000000000000001</v>
      </c>
      <c r="Y456" s="442">
        <v>1.05</v>
      </c>
      <c r="Z456" s="442">
        <v>1.05</v>
      </c>
      <c r="AA456" s="442"/>
      <c r="AB456" s="442"/>
      <c r="AC456" s="442"/>
      <c r="AD456" s="442">
        <f t="shared" si="225"/>
        <v>4.4000000000000004</v>
      </c>
      <c r="AE456" s="442">
        <f t="shared" si="225"/>
        <v>4.2</v>
      </c>
      <c r="AF456" s="442">
        <f t="shared" si="225"/>
        <v>4.2</v>
      </c>
      <c r="AG456" s="443">
        <v>190</v>
      </c>
      <c r="AH456" s="443">
        <v>130</v>
      </c>
      <c r="AI456" s="443">
        <v>90</v>
      </c>
      <c r="AJ456" s="68">
        <f t="shared" si="230"/>
        <v>840</v>
      </c>
      <c r="AK456" s="68">
        <f t="shared" si="230"/>
        <v>550</v>
      </c>
      <c r="AL456" s="68">
        <f t="shared" si="230"/>
        <v>380</v>
      </c>
      <c r="AM456" s="68"/>
      <c r="AN456" s="68"/>
      <c r="AO456" s="68"/>
      <c r="AP456" s="445">
        <f t="shared" si="227"/>
        <v>3.4210526315789473</v>
      </c>
      <c r="AQ456" s="445">
        <f t="shared" si="227"/>
        <v>3.2307692307692308</v>
      </c>
      <c r="AR456" s="445">
        <f t="shared" si="227"/>
        <v>3.2222222222222223</v>
      </c>
      <c r="AS456" s="465">
        <v>140</v>
      </c>
      <c r="AT456" s="465">
        <v>100</v>
      </c>
      <c r="AU456" s="465">
        <v>70</v>
      </c>
      <c r="AV456" s="443">
        <f t="shared" si="231"/>
        <v>620</v>
      </c>
      <c r="AW456" s="443">
        <f t="shared" si="231"/>
        <v>420</v>
      </c>
      <c r="AX456" s="443">
        <f t="shared" si="232"/>
        <v>296</v>
      </c>
      <c r="AY456" s="446">
        <f t="shared" si="224"/>
        <v>3.4285714285714284</v>
      </c>
      <c r="AZ456" s="446">
        <f t="shared" si="224"/>
        <v>3.2</v>
      </c>
      <c r="BA456" s="446">
        <f t="shared" si="224"/>
        <v>3.2285714285714286</v>
      </c>
      <c r="BB456" s="447" t="s">
        <v>1246</v>
      </c>
      <c r="BC456" s="447"/>
      <c r="BD456" s="448">
        <v>0</v>
      </c>
      <c r="BE456" s="449">
        <f t="shared" si="228"/>
        <v>9</v>
      </c>
      <c r="BF456" s="447">
        <f t="shared" si="229"/>
        <v>9</v>
      </c>
      <c r="BG456" s="447"/>
      <c r="BJ456" s="104">
        <f t="shared" si="222"/>
        <v>3</v>
      </c>
    </row>
    <row r="457" spans="1:62" s="104" customFormat="1" ht="63">
      <c r="A457" s="275">
        <v>91</v>
      </c>
      <c r="B457" s="20"/>
      <c r="C457" s="20"/>
      <c r="D457" s="20"/>
      <c r="E457" s="275" t="s">
        <v>1418</v>
      </c>
      <c r="F457" s="275" t="s">
        <v>1419</v>
      </c>
      <c r="G457" s="275" t="s">
        <v>1366</v>
      </c>
      <c r="H457" s="277" t="str">
        <f t="shared" si="223"/>
        <v>Ngõ 213 đường Điện Biên Phủ (từ Từ tiếp giáp ranh giới số nhà 213 đến Hết ranh giới số nhà 007)</v>
      </c>
      <c r="I457" s="20">
        <v>270</v>
      </c>
      <c r="J457" s="20">
        <v>190</v>
      </c>
      <c r="K457" s="20">
        <v>130</v>
      </c>
      <c r="L457" s="20"/>
      <c r="M457" s="20"/>
      <c r="N457" s="20"/>
      <c r="O457" s="62">
        <f t="shared" si="220"/>
        <v>1190</v>
      </c>
      <c r="P457" s="62">
        <f t="shared" si="220"/>
        <v>800</v>
      </c>
      <c r="Q457" s="62">
        <f t="shared" si="220"/>
        <v>550</v>
      </c>
      <c r="R457" s="62"/>
      <c r="S457" s="62"/>
      <c r="T457" s="62"/>
      <c r="U457" s="442">
        <f t="shared" si="226"/>
        <v>3.4074074074074074</v>
      </c>
      <c r="V457" s="442">
        <f t="shared" si="226"/>
        <v>3.2105263157894739</v>
      </c>
      <c r="W457" s="442">
        <f t="shared" si="226"/>
        <v>3.2307692307692308</v>
      </c>
      <c r="X457" s="442">
        <v>1.1000000000000001</v>
      </c>
      <c r="Y457" s="442">
        <v>1.05</v>
      </c>
      <c r="Z457" s="442">
        <v>1.05</v>
      </c>
      <c r="AA457" s="442"/>
      <c r="AB457" s="442"/>
      <c r="AC457" s="442"/>
      <c r="AD457" s="442">
        <f t="shared" si="225"/>
        <v>4.4000000000000004</v>
      </c>
      <c r="AE457" s="442">
        <f t="shared" si="225"/>
        <v>4.2</v>
      </c>
      <c r="AF457" s="442">
        <f t="shared" si="225"/>
        <v>4.2</v>
      </c>
      <c r="AG457" s="443">
        <v>190</v>
      </c>
      <c r="AH457" s="443">
        <v>130</v>
      </c>
      <c r="AI457" s="443">
        <v>90</v>
      </c>
      <c r="AJ457" s="68">
        <f t="shared" si="230"/>
        <v>840</v>
      </c>
      <c r="AK457" s="68">
        <f t="shared" si="230"/>
        <v>550</v>
      </c>
      <c r="AL457" s="68">
        <f t="shared" si="230"/>
        <v>380</v>
      </c>
      <c r="AM457" s="68"/>
      <c r="AN457" s="68"/>
      <c r="AO457" s="68"/>
      <c r="AP457" s="445">
        <f t="shared" si="227"/>
        <v>3.4210526315789473</v>
      </c>
      <c r="AQ457" s="445">
        <f t="shared" si="227"/>
        <v>3.2307692307692308</v>
      </c>
      <c r="AR457" s="445">
        <f t="shared" si="227"/>
        <v>3.2222222222222223</v>
      </c>
      <c r="AS457" s="465">
        <v>140</v>
      </c>
      <c r="AT457" s="465">
        <v>100</v>
      </c>
      <c r="AU457" s="465">
        <v>70</v>
      </c>
      <c r="AV457" s="443">
        <f t="shared" si="231"/>
        <v>620</v>
      </c>
      <c r="AW457" s="443">
        <f t="shared" si="231"/>
        <v>420</v>
      </c>
      <c r="AX457" s="443">
        <f t="shared" si="232"/>
        <v>296</v>
      </c>
      <c r="AY457" s="446">
        <f t="shared" si="224"/>
        <v>3.4285714285714284</v>
      </c>
      <c r="AZ457" s="446">
        <f t="shared" si="224"/>
        <v>3.2</v>
      </c>
      <c r="BA457" s="446">
        <f t="shared" si="224"/>
        <v>3.2285714285714286</v>
      </c>
      <c r="BB457" s="447" t="s">
        <v>1246</v>
      </c>
      <c r="BC457" s="447"/>
      <c r="BD457" s="448">
        <v>0</v>
      </c>
      <c r="BE457" s="449">
        <f t="shared" si="228"/>
        <v>9</v>
      </c>
      <c r="BF457" s="447">
        <f t="shared" si="229"/>
        <v>9</v>
      </c>
      <c r="BG457" s="447"/>
      <c r="BJ457" s="104">
        <f t="shared" si="222"/>
        <v>3</v>
      </c>
    </row>
    <row r="458" spans="1:62" s="104" customFormat="1" ht="63">
      <c r="A458" s="275">
        <v>92</v>
      </c>
      <c r="B458" s="20"/>
      <c r="C458" s="20"/>
      <c r="D458" s="20"/>
      <c r="E458" s="275" t="s">
        <v>1420</v>
      </c>
      <c r="F458" s="275" t="s">
        <v>1421</v>
      </c>
      <c r="G458" s="275" t="s">
        <v>1297</v>
      </c>
      <c r="H458" s="277" t="str">
        <f t="shared" si="223"/>
        <v>Ngõ 54 đường 15 /10 (từ Tiếp giáp Ranh giới số nhà 056 đến Hết ranh giới số nhà 015)</v>
      </c>
      <c r="I458" s="20">
        <v>780</v>
      </c>
      <c r="J458" s="20">
        <v>320</v>
      </c>
      <c r="K458" s="20">
        <v>160</v>
      </c>
      <c r="L458" s="20"/>
      <c r="M458" s="20"/>
      <c r="N458" s="20"/>
      <c r="O458" s="62">
        <f>ROUND(I458*AD458,-2)</f>
        <v>3700</v>
      </c>
      <c r="P458" s="62">
        <f>ROUND(J458*AE458,-2)</f>
        <v>1400</v>
      </c>
      <c r="Q458" s="62">
        <f t="shared" ref="Q458:Q461" si="233">ROUND(K458*AF458,-1)</f>
        <v>670</v>
      </c>
      <c r="R458" s="62"/>
      <c r="S458" s="62"/>
      <c r="T458" s="62"/>
      <c r="U458" s="442">
        <f t="shared" si="226"/>
        <v>3.7435897435897436</v>
      </c>
      <c r="V458" s="442">
        <f t="shared" si="226"/>
        <v>3.375</v>
      </c>
      <c r="W458" s="442">
        <f t="shared" si="226"/>
        <v>3.1875</v>
      </c>
      <c r="X458" s="442">
        <v>1.2</v>
      </c>
      <c r="Y458" s="442">
        <v>1.1000000000000001</v>
      </c>
      <c r="Z458" s="442">
        <v>1.05</v>
      </c>
      <c r="AA458" s="442"/>
      <c r="AB458" s="442"/>
      <c r="AC458" s="442"/>
      <c r="AD458" s="442">
        <f t="shared" si="225"/>
        <v>4.8</v>
      </c>
      <c r="AE458" s="442">
        <f t="shared" si="225"/>
        <v>4.4000000000000004</v>
      </c>
      <c r="AF458" s="442">
        <f t="shared" si="225"/>
        <v>4.2</v>
      </c>
      <c r="AG458" s="443">
        <v>550</v>
      </c>
      <c r="AH458" s="443">
        <v>220</v>
      </c>
      <c r="AI458" s="443">
        <v>110</v>
      </c>
      <c r="AJ458" s="68">
        <f t="shared" si="230"/>
        <v>2610</v>
      </c>
      <c r="AK458" s="68">
        <f t="shared" si="230"/>
        <v>960</v>
      </c>
      <c r="AL458" s="68">
        <f t="shared" si="230"/>
        <v>460</v>
      </c>
      <c r="AM458" s="68"/>
      <c r="AN458" s="68"/>
      <c r="AO458" s="68"/>
      <c r="AP458" s="445">
        <f t="shared" si="227"/>
        <v>3.7454545454545456</v>
      </c>
      <c r="AQ458" s="445">
        <f t="shared" si="227"/>
        <v>3.3636363636363638</v>
      </c>
      <c r="AR458" s="445">
        <f t="shared" si="227"/>
        <v>3.1818181818181817</v>
      </c>
      <c r="AS458" s="465">
        <v>390</v>
      </c>
      <c r="AT458" s="465">
        <v>160</v>
      </c>
      <c r="AU458" s="465">
        <v>80</v>
      </c>
      <c r="AV458" s="443">
        <f t="shared" si="231"/>
        <v>1850</v>
      </c>
      <c r="AW458" s="443">
        <f t="shared" si="231"/>
        <v>700</v>
      </c>
      <c r="AX458" s="443">
        <f t="shared" si="232"/>
        <v>335</v>
      </c>
      <c r="AY458" s="446">
        <f t="shared" si="224"/>
        <v>3.7435897435897436</v>
      </c>
      <c r="AZ458" s="446">
        <f t="shared" si="224"/>
        <v>3.375</v>
      </c>
      <c r="BA458" s="446">
        <f t="shared" si="224"/>
        <v>3.1875</v>
      </c>
      <c r="BB458" s="447" t="s">
        <v>1246</v>
      </c>
      <c r="BC458" s="447"/>
      <c r="BD458" s="448">
        <v>0</v>
      </c>
      <c r="BE458" s="449">
        <f t="shared" si="228"/>
        <v>9</v>
      </c>
      <c r="BF458" s="447">
        <f t="shared" si="229"/>
        <v>9</v>
      </c>
      <c r="BG458" s="447"/>
      <c r="BJ458" s="104">
        <f t="shared" si="222"/>
        <v>3</v>
      </c>
    </row>
    <row r="459" spans="1:62" s="104" customFormat="1" ht="63">
      <c r="A459" s="275">
        <v>93</v>
      </c>
      <c r="B459" s="20"/>
      <c r="C459" s="20"/>
      <c r="D459" s="20"/>
      <c r="E459" s="275" t="s">
        <v>1422</v>
      </c>
      <c r="F459" s="275" t="s">
        <v>1270</v>
      </c>
      <c r="G459" s="275" t="s">
        <v>1349</v>
      </c>
      <c r="H459" s="277" t="str">
        <f t="shared" si="223"/>
        <v>Ngách 8 ngõ 54 đường 15/10 (từ Tiếp giáp ranh giới số nhà 001 đến Hết ranh giới số nhà 008)</v>
      </c>
      <c r="I459" s="20">
        <v>340</v>
      </c>
      <c r="J459" s="20">
        <v>180</v>
      </c>
      <c r="K459" s="20">
        <v>130</v>
      </c>
      <c r="L459" s="20"/>
      <c r="M459" s="20"/>
      <c r="N459" s="20"/>
      <c r="O459" s="62">
        <f t="shared" ref="O459:P461" si="234">ROUND(I459*AD459,-1)</f>
        <v>1500</v>
      </c>
      <c r="P459" s="62">
        <f t="shared" si="234"/>
        <v>760</v>
      </c>
      <c r="Q459" s="62">
        <f t="shared" si="233"/>
        <v>550</v>
      </c>
      <c r="R459" s="62"/>
      <c r="S459" s="62"/>
      <c r="T459" s="62"/>
      <c r="U459" s="442">
        <f t="shared" si="226"/>
        <v>3.4117647058823528</v>
      </c>
      <c r="V459" s="442">
        <f t="shared" si="226"/>
        <v>3.2222222222222223</v>
      </c>
      <c r="W459" s="442">
        <f t="shared" si="226"/>
        <v>3.2307692307692308</v>
      </c>
      <c r="X459" s="442">
        <v>1.1000000000000001</v>
      </c>
      <c r="Y459" s="442">
        <v>1.05</v>
      </c>
      <c r="Z459" s="442">
        <v>1.05</v>
      </c>
      <c r="AA459" s="442"/>
      <c r="AB459" s="442"/>
      <c r="AC459" s="442"/>
      <c r="AD459" s="442">
        <f t="shared" si="225"/>
        <v>4.4000000000000004</v>
      </c>
      <c r="AE459" s="442">
        <f t="shared" si="225"/>
        <v>4.2</v>
      </c>
      <c r="AF459" s="442">
        <f t="shared" si="225"/>
        <v>4.2</v>
      </c>
      <c r="AG459" s="443">
        <v>240</v>
      </c>
      <c r="AH459" s="443">
        <v>130</v>
      </c>
      <c r="AI459" s="443">
        <v>90</v>
      </c>
      <c r="AJ459" s="68">
        <f t="shared" si="230"/>
        <v>1060</v>
      </c>
      <c r="AK459" s="68">
        <f t="shared" si="230"/>
        <v>550</v>
      </c>
      <c r="AL459" s="68">
        <f t="shared" si="230"/>
        <v>380</v>
      </c>
      <c r="AM459" s="68"/>
      <c r="AN459" s="68"/>
      <c r="AO459" s="68"/>
      <c r="AP459" s="445">
        <f t="shared" si="227"/>
        <v>3.4166666666666665</v>
      </c>
      <c r="AQ459" s="445">
        <f t="shared" si="227"/>
        <v>3.2307692307692308</v>
      </c>
      <c r="AR459" s="445">
        <f t="shared" si="227"/>
        <v>3.2222222222222223</v>
      </c>
      <c r="AS459" s="465">
        <v>170</v>
      </c>
      <c r="AT459" s="465">
        <v>90</v>
      </c>
      <c r="AU459" s="465">
        <v>70</v>
      </c>
      <c r="AV459" s="443">
        <f t="shared" si="231"/>
        <v>750</v>
      </c>
      <c r="AW459" s="443">
        <f>ROUND(AT459/J459*P459,0)</f>
        <v>380</v>
      </c>
      <c r="AX459" s="443">
        <f t="shared" si="232"/>
        <v>296</v>
      </c>
      <c r="AY459" s="446">
        <f t="shared" si="224"/>
        <v>3.4117647058823528</v>
      </c>
      <c r="AZ459" s="446">
        <f t="shared" si="224"/>
        <v>3.2222222222222223</v>
      </c>
      <c r="BA459" s="446">
        <f t="shared" si="224"/>
        <v>3.2285714285714286</v>
      </c>
      <c r="BB459" s="447" t="s">
        <v>1246</v>
      </c>
      <c r="BC459" s="447"/>
      <c r="BD459" s="448">
        <v>0</v>
      </c>
      <c r="BE459" s="449">
        <f t="shared" si="228"/>
        <v>9</v>
      </c>
      <c r="BF459" s="447">
        <f t="shared" si="229"/>
        <v>9</v>
      </c>
      <c r="BG459" s="447"/>
      <c r="BJ459" s="104">
        <f t="shared" si="222"/>
        <v>3</v>
      </c>
    </row>
    <row r="460" spans="1:62" s="104" customFormat="1" ht="63">
      <c r="A460" s="275">
        <v>94</v>
      </c>
      <c r="B460" s="20"/>
      <c r="C460" s="20"/>
      <c r="D460" s="20"/>
      <c r="E460" s="275" t="s">
        <v>1423</v>
      </c>
      <c r="F460" s="275" t="s">
        <v>1370</v>
      </c>
      <c r="G460" s="275" t="s">
        <v>1424</v>
      </c>
      <c r="H460" s="277" t="str">
        <f t="shared" si="223"/>
        <v>Ngách 15 ngõ 66 đường 15/10 (từ Tiếp giáp số nhà 001 đến Hết ranh giới số nhà 006)</v>
      </c>
      <c r="I460" s="20">
        <v>340</v>
      </c>
      <c r="J460" s="20">
        <v>180</v>
      </c>
      <c r="K460" s="20">
        <v>130</v>
      </c>
      <c r="L460" s="20"/>
      <c r="M460" s="20"/>
      <c r="N460" s="20"/>
      <c r="O460" s="62">
        <f t="shared" si="234"/>
        <v>1500</v>
      </c>
      <c r="P460" s="62">
        <f t="shared" si="234"/>
        <v>760</v>
      </c>
      <c r="Q460" s="62">
        <f t="shared" si="233"/>
        <v>550</v>
      </c>
      <c r="R460" s="62"/>
      <c r="S460" s="62"/>
      <c r="T460" s="62"/>
      <c r="U460" s="442">
        <f t="shared" si="226"/>
        <v>3.4117647058823528</v>
      </c>
      <c r="V460" s="442">
        <f t="shared" si="226"/>
        <v>3.2222222222222223</v>
      </c>
      <c r="W460" s="442">
        <f t="shared" si="226"/>
        <v>3.2307692307692308</v>
      </c>
      <c r="X460" s="442">
        <v>1.1000000000000001</v>
      </c>
      <c r="Y460" s="442">
        <v>1.05</v>
      </c>
      <c r="Z460" s="442">
        <v>1.05</v>
      </c>
      <c r="AA460" s="442"/>
      <c r="AB460" s="442"/>
      <c r="AC460" s="442"/>
      <c r="AD460" s="442">
        <f t="shared" si="225"/>
        <v>4.4000000000000004</v>
      </c>
      <c r="AE460" s="442">
        <f t="shared" si="225"/>
        <v>4.2</v>
      </c>
      <c r="AF460" s="442">
        <f t="shared" si="225"/>
        <v>4.2</v>
      </c>
      <c r="AG460" s="443">
        <v>240</v>
      </c>
      <c r="AH460" s="443">
        <v>130</v>
      </c>
      <c r="AI460" s="443">
        <v>90</v>
      </c>
      <c r="AJ460" s="68">
        <f t="shared" si="230"/>
        <v>1060</v>
      </c>
      <c r="AK460" s="68">
        <f t="shared" si="230"/>
        <v>550</v>
      </c>
      <c r="AL460" s="68">
        <f t="shared" si="230"/>
        <v>380</v>
      </c>
      <c r="AM460" s="68"/>
      <c r="AN460" s="68"/>
      <c r="AO460" s="68"/>
      <c r="AP460" s="445">
        <f t="shared" si="227"/>
        <v>3.4166666666666665</v>
      </c>
      <c r="AQ460" s="445">
        <f t="shared" si="227"/>
        <v>3.2307692307692308</v>
      </c>
      <c r="AR460" s="445">
        <f t="shared" si="227"/>
        <v>3.2222222222222223</v>
      </c>
      <c r="AS460" s="465">
        <v>170</v>
      </c>
      <c r="AT460" s="465">
        <v>90</v>
      </c>
      <c r="AU460" s="465">
        <v>70</v>
      </c>
      <c r="AV460" s="443">
        <f t="shared" si="231"/>
        <v>750</v>
      </c>
      <c r="AW460" s="443">
        <f>ROUND(AT460/J460*P460,0)</f>
        <v>380</v>
      </c>
      <c r="AX460" s="443">
        <f t="shared" si="232"/>
        <v>296</v>
      </c>
      <c r="AY460" s="446">
        <f t="shared" si="224"/>
        <v>3.4117647058823528</v>
      </c>
      <c r="AZ460" s="446">
        <f t="shared" si="224"/>
        <v>3.2222222222222223</v>
      </c>
      <c r="BA460" s="446">
        <f t="shared" si="224"/>
        <v>3.2285714285714286</v>
      </c>
      <c r="BB460" s="447" t="s">
        <v>1246</v>
      </c>
      <c r="BC460" s="447"/>
      <c r="BD460" s="448">
        <v>0</v>
      </c>
      <c r="BE460" s="449">
        <f t="shared" si="228"/>
        <v>9</v>
      </c>
      <c r="BF460" s="447">
        <f t="shared" si="229"/>
        <v>9</v>
      </c>
      <c r="BG460" s="447"/>
      <c r="BJ460" s="104">
        <f t="shared" si="222"/>
        <v>3</v>
      </c>
    </row>
    <row r="461" spans="1:62" s="104" customFormat="1" ht="63">
      <c r="A461" s="275">
        <v>95</v>
      </c>
      <c r="B461" s="20"/>
      <c r="C461" s="20"/>
      <c r="D461" s="20"/>
      <c r="E461" s="275" t="s">
        <v>1425</v>
      </c>
      <c r="F461" s="275" t="s">
        <v>1426</v>
      </c>
      <c r="G461" s="275" t="s">
        <v>1390</v>
      </c>
      <c r="H461" s="277" t="str">
        <f t="shared" si="223"/>
        <v>Ngõ 532 đường Điện Biên Phủ (từ Tiếp giáp ranh giới số nhà 532 đến Hết ranh giới số nhà 009)</v>
      </c>
      <c r="I461" s="20">
        <v>660</v>
      </c>
      <c r="J461" s="20">
        <v>280</v>
      </c>
      <c r="K461" s="20">
        <v>140</v>
      </c>
      <c r="L461" s="20"/>
      <c r="M461" s="20"/>
      <c r="N461" s="20"/>
      <c r="O461" s="62">
        <f t="shared" si="234"/>
        <v>3040</v>
      </c>
      <c r="P461" s="62">
        <f t="shared" si="234"/>
        <v>1230</v>
      </c>
      <c r="Q461" s="62">
        <f t="shared" si="233"/>
        <v>590</v>
      </c>
      <c r="R461" s="62"/>
      <c r="S461" s="62"/>
      <c r="T461" s="62"/>
      <c r="U461" s="442">
        <f t="shared" si="226"/>
        <v>3.606060606060606</v>
      </c>
      <c r="V461" s="442">
        <f t="shared" si="226"/>
        <v>3.3928571428571428</v>
      </c>
      <c r="W461" s="442">
        <f t="shared" si="226"/>
        <v>3.2142857142857144</v>
      </c>
      <c r="X461" s="442">
        <v>1.1499999999999999</v>
      </c>
      <c r="Y461" s="442">
        <v>1.1000000000000001</v>
      </c>
      <c r="Z461" s="442">
        <v>1.05</v>
      </c>
      <c r="AA461" s="442"/>
      <c r="AB461" s="442"/>
      <c r="AC461" s="442"/>
      <c r="AD461" s="442">
        <f t="shared" si="225"/>
        <v>4.5999999999999996</v>
      </c>
      <c r="AE461" s="442">
        <f t="shared" si="225"/>
        <v>4.4000000000000004</v>
      </c>
      <c r="AF461" s="442">
        <f t="shared" si="225"/>
        <v>4.2</v>
      </c>
      <c r="AG461" s="443">
        <v>460</v>
      </c>
      <c r="AH461" s="443">
        <v>200</v>
      </c>
      <c r="AI461" s="443">
        <v>100</v>
      </c>
      <c r="AJ461" s="68">
        <f t="shared" si="230"/>
        <v>2120</v>
      </c>
      <c r="AK461" s="68">
        <f t="shared" si="230"/>
        <v>880</v>
      </c>
      <c r="AL461" s="68">
        <f t="shared" si="230"/>
        <v>420</v>
      </c>
      <c r="AM461" s="68"/>
      <c r="AN461" s="68"/>
      <c r="AO461" s="68"/>
      <c r="AP461" s="445">
        <f t="shared" si="227"/>
        <v>3.6086956521739131</v>
      </c>
      <c r="AQ461" s="445">
        <f t="shared" si="227"/>
        <v>3.4</v>
      </c>
      <c r="AR461" s="445">
        <f t="shared" si="227"/>
        <v>3.2</v>
      </c>
      <c r="AS461" s="465">
        <v>330</v>
      </c>
      <c r="AT461" s="465">
        <v>140</v>
      </c>
      <c r="AU461" s="465">
        <v>70</v>
      </c>
      <c r="AV461" s="443">
        <f t="shared" si="231"/>
        <v>1520</v>
      </c>
      <c r="AW461" s="443">
        <f>ROUND(AT461/J461*P461,-1)</f>
        <v>620</v>
      </c>
      <c r="AX461" s="443">
        <f t="shared" si="232"/>
        <v>295</v>
      </c>
      <c r="AY461" s="446">
        <f t="shared" si="224"/>
        <v>3.606060606060606</v>
      </c>
      <c r="AZ461" s="446">
        <f t="shared" si="224"/>
        <v>3.4285714285714284</v>
      </c>
      <c r="BA461" s="446">
        <f t="shared" si="224"/>
        <v>3.2142857142857144</v>
      </c>
      <c r="BB461" s="447" t="s">
        <v>1246</v>
      </c>
      <c r="BC461" s="447"/>
      <c r="BD461" s="448">
        <v>0</v>
      </c>
      <c r="BE461" s="449">
        <f t="shared" si="228"/>
        <v>9</v>
      </c>
      <c r="BF461" s="447">
        <f t="shared" si="229"/>
        <v>9</v>
      </c>
      <c r="BG461" s="447"/>
      <c r="BJ461" s="104">
        <f t="shared" si="222"/>
        <v>3</v>
      </c>
    </row>
    <row r="462" spans="1:62" s="106" customFormat="1" ht="63">
      <c r="A462" s="473">
        <f>A461+1</f>
        <v>96</v>
      </c>
      <c r="B462" s="471"/>
      <c r="C462" s="471"/>
      <c r="D462" s="471"/>
      <c r="E462" s="472" t="s">
        <v>527</v>
      </c>
      <c r="F462" s="472" t="s">
        <v>588</v>
      </c>
      <c r="G462" s="473" t="s">
        <v>1427</v>
      </c>
      <c r="H462" s="277" t="str">
        <f t="shared" si="223"/>
        <v>Đường Điện Biên Phủ (từ Tiếp giáp ranh giới thửa đất số nhà 352 đến Đến hết ranh giới thửa đất số nhà 077)</v>
      </c>
      <c r="I462" s="474"/>
      <c r="J462" s="474"/>
      <c r="K462" s="474"/>
      <c r="L462" s="474"/>
      <c r="M462" s="474"/>
      <c r="N462" s="474"/>
      <c r="O462" s="62">
        <f>O369</f>
        <v>14600</v>
      </c>
      <c r="P462" s="62"/>
      <c r="Q462" s="62"/>
      <c r="R462" s="62"/>
      <c r="S462" s="62"/>
      <c r="T462" s="62"/>
      <c r="U462" s="442"/>
      <c r="V462" s="442"/>
      <c r="W462" s="442"/>
      <c r="X462" s="442"/>
      <c r="Y462" s="442"/>
      <c r="Z462" s="442"/>
      <c r="AA462" s="442"/>
      <c r="AB462" s="442"/>
      <c r="AC462" s="442"/>
      <c r="AD462" s="442"/>
      <c r="AE462" s="442"/>
      <c r="AF462" s="442"/>
      <c r="AG462" s="443"/>
      <c r="AH462" s="443"/>
      <c r="AI462" s="443"/>
      <c r="AJ462" s="62">
        <f>AJ369</f>
        <v>10300</v>
      </c>
      <c r="AK462" s="68"/>
      <c r="AL462" s="68"/>
      <c r="AM462" s="68"/>
      <c r="AN462" s="68"/>
      <c r="AO462" s="68"/>
      <c r="AP462" s="68"/>
      <c r="AQ462" s="68"/>
      <c r="AR462" s="68"/>
      <c r="AS462" s="465"/>
      <c r="AT462" s="465"/>
      <c r="AU462" s="465"/>
      <c r="AV462" s="62">
        <f>AV369</f>
        <v>7570</v>
      </c>
      <c r="AW462" s="465"/>
      <c r="AX462" s="465"/>
      <c r="AY462" s="465"/>
      <c r="AZ462" s="465"/>
      <c r="BA462" s="465"/>
      <c r="BB462" s="447" t="s">
        <v>1246</v>
      </c>
      <c r="BC462" s="447"/>
      <c r="BD462" s="448">
        <v>0</v>
      </c>
      <c r="BE462" s="475"/>
      <c r="BF462" s="476"/>
      <c r="BG462" s="447"/>
      <c r="BI462" s="106" t="s">
        <v>1428</v>
      </c>
      <c r="BJ462" s="104">
        <f t="shared" si="222"/>
        <v>1</v>
      </c>
    </row>
    <row r="463" spans="1:62" s="106" customFormat="1" ht="78.75">
      <c r="A463" s="473">
        <f>A462+1</f>
        <v>97</v>
      </c>
      <c r="B463" s="471"/>
      <c r="C463" s="471"/>
      <c r="D463" s="471"/>
      <c r="E463" s="472" t="s">
        <v>590</v>
      </c>
      <c r="F463" s="472" t="s">
        <v>591</v>
      </c>
      <c r="G463" s="473" t="s">
        <v>592</v>
      </c>
      <c r="H463" s="277" t="str">
        <f t="shared" si="223"/>
        <v>Ngõ 429, đường Điện Biên Phủ (từ Tiếp giáp ranh giới thửa đất số nhà 01  đến Đến hết ranh giới thửa đất số nhà 10)</v>
      </c>
      <c r="I463" s="477"/>
      <c r="J463" s="477"/>
      <c r="K463" s="477"/>
      <c r="L463" s="477"/>
      <c r="M463" s="477"/>
      <c r="N463" s="477"/>
      <c r="O463" s="62">
        <f>O430</f>
        <v>1190</v>
      </c>
      <c r="P463" s="62"/>
      <c r="Q463" s="62"/>
      <c r="R463" s="62"/>
      <c r="S463" s="62"/>
      <c r="T463" s="62"/>
      <c r="U463" s="442"/>
      <c r="V463" s="442"/>
      <c r="W463" s="442"/>
      <c r="X463" s="442"/>
      <c r="Y463" s="442"/>
      <c r="Z463" s="442"/>
      <c r="AA463" s="442"/>
      <c r="AB463" s="442"/>
      <c r="AC463" s="442"/>
      <c r="AD463" s="442"/>
      <c r="AE463" s="442"/>
      <c r="AF463" s="442"/>
      <c r="AG463" s="443"/>
      <c r="AH463" s="443"/>
      <c r="AI463" s="443"/>
      <c r="AJ463" s="62">
        <f>AJ430</f>
        <v>840</v>
      </c>
      <c r="AK463" s="68"/>
      <c r="AL463" s="68"/>
      <c r="AM463" s="68"/>
      <c r="AN463" s="68"/>
      <c r="AO463" s="68"/>
      <c r="AP463" s="68"/>
      <c r="AQ463" s="68"/>
      <c r="AR463" s="68"/>
      <c r="AS463" s="465"/>
      <c r="AT463" s="465"/>
      <c r="AU463" s="465"/>
      <c r="AV463" s="62">
        <f>AV430</f>
        <v>620</v>
      </c>
      <c r="AW463" s="465"/>
      <c r="AX463" s="465"/>
      <c r="AY463" s="465"/>
      <c r="AZ463" s="465"/>
      <c r="BA463" s="465"/>
      <c r="BB463" s="447" t="s">
        <v>1246</v>
      </c>
      <c r="BC463" s="447"/>
      <c r="BD463" s="448">
        <v>0</v>
      </c>
      <c r="BE463" s="475"/>
      <c r="BF463" s="476"/>
      <c r="BG463" s="447"/>
      <c r="BI463" s="106" t="s">
        <v>1428</v>
      </c>
      <c r="BJ463" s="104">
        <f t="shared" si="222"/>
        <v>1</v>
      </c>
    </row>
    <row r="464" spans="1:62" s="106" customFormat="1" ht="63">
      <c r="A464" s="473">
        <f>A463+1</f>
        <v>98</v>
      </c>
      <c r="B464" s="471"/>
      <c r="C464" s="471"/>
      <c r="D464" s="471"/>
      <c r="E464" s="472" t="s">
        <v>593</v>
      </c>
      <c r="F464" s="472" t="s">
        <v>591</v>
      </c>
      <c r="G464" s="473" t="s">
        <v>594</v>
      </c>
      <c r="H464" s="277" t="str">
        <f t="shared" si="223"/>
        <v>Ngõ 13, đường Bế Văn Đàn (từ Tiếp giáp ranh giới thửa đất số nhà 01  đến Hết ranh giới thửa đất số nhà 10)</v>
      </c>
      <c r="I464" s="477"/>
      <c r="J464" s="477"/>
      <c r="K464" s="477"/>
      <c r="L464" s="477"/>
      <c r="M464" s="477"/>
      <c r="N464" s="477"/>
      <c r="O464" s="62">
        <f>O429</f>
        <v>1190</v>
      </c>
      <c r="P464" s="62"/>
      <c r="Q464" s="62"/>
      <c r="R464" s="62"/>
      <c r="S464" s="62"/>
      <c r="T464" s="62"/>
      <c r="U464" s="442"/>
      <c r="V464" s="442"/>
      <c r="W464" s="442"/>
      <c r="X464" s="442"/>
      <c r="Y464" s="442"/>
      <c r="Z464" s="442"/>
      <c r="AA464" s="442"/>
      <c r="AB464" s="442"/>
      <c r="AC464" s="442"/>
      <c r="AD464" s="442"/>
      <c r="AE464" s="442"/>
      <c r="AF464" s="442"/>
      <c r="AG464" s="443"/>
      <c r="AH464" s="443"/>
      <c r="AI464" s="443"/>
      <c r="AJ464" s="62">
        <f>AJ429</f>
        <v>840</v>
      </c>
      <c r="AK464" s="68"/>
      <c r="AL464" s="68"/>
      <c r="AM464" s="68"/>
      <c r="AN464" s="68"/>
      <c r="AO464" s="68"/>
      <c r="AP464" s="68"/>
      <c r="AQ464" s="68"/>
      <c r="AR464" s="68"/>
      <c r="AS464" s="465"/>
      <c r="AT464" s="465"/>
      <c r="AU464" s="465"/>
      <c r="AV464" s="62">
        <f>AV429</f>
        <v>620</v>
      </c>
      <c r="AW464" s="465"/>
      <c r="AX464" s="465"/>
      <c r="AY464" s="62"/>
      <c r="AZ464" s="465"/>
      <c r="BA464" s="465"/>
      <c r="BB464" s="447" t="s">
        <v>1246</v>
      </c>
      <c r="BC464" s="447"/>
      <c r="BD464" s="448">
        <v>0</v>
      </c>
      <c r="BE464" s="475"/>
      <c r="BF464" s="476"/>
      <c r="BG464" s="447"/>
      <c r="BI464" s="106" t="s">
        <v>1428</v>
      </c>
      <c r="BJ464" s="104">
        <f t="shared" si="222"/>
        <v>1</v>
      </c>
    </row>
    <row r="465" spans="1:62" s="106" customFormat="1" ht="63">
      <c r="A465" s="473">
        <f>A464+1</f>
        <v>99</v>
      </c>
      <c r="B465" s="471"/>
      <c r="C465" s="471"/>
      <c r="D465" s="471"/>
      <c r="E465" s="472" t="s">
        <v>595</v>
      </c>
      <c r="F465" s="472" t="s">
        <v>591</v>
      </c>
      <c r="G465" s="473" t="s">
        <v>596</v>
      </c>
      <c r="H465" s="277" t="str">
        <f t="shared" si="223"/>
        <v>Ngõ 103, đường Bế Văn Đàn (từ Tiếp giáp ranh giới thửa đất số nhà 01  đến Hết ranh giới thửa đất số nhà 46)</v>
      </c>
      <c r="I465" s="477"/>
      <c r="J465" s="477"/>
      <c r="K465" s="477"/>
      <c r="L465" s="477"/>
      <c r="M465" s="477"/>
      <c r="N465" s="477"/>
      <c r="O465" s="62">
        <f>O429</f>
        <v>1190</v>
      </c>
      <c r="P465" s="62"/>
      <c r="Q465" s="62"/>
      <c r="R465" s="62"/>
      <c r="S465" s="62"/>
      <c r="T465" s="62"/>
      <c r="U465" s="442"/>
      <c r="V465" s="442"/>
      <c r="W465" s="442"/>
      <c r="X465" s="442"/>
      <c r="Y465" s="442"/>
      <c r="Z465" s="442"/>
      <c r="AA465" s="442"/>
      <c r="AB465" s="442"/>
      <c r="AC465" s="442"/>
      <c r="AD465" s="442"/>
      <c r="AE465" s="442"/>
      <c r="AF465" s="442"/>
      <c r="AG465" s="443"/>
      <c r="AH465" s="443"/>
      <c r="AI465" s="443"/>
      <c r="AJ465" s="62">
        <f>AJ429</f>
        <v>840</v>
      </c>
      <c r="AK465" s="68"/>
      <c r="AL465" s="68"/>
      <c r="AM465" s="68"/>
      <c r="AN465" s="68"/>
      <c r="AO465" s="68"/>
      <c r="AP465" s="68"/>
      <c r="AQ465" s="68"/>
      <c r="AR465" s="68"/>
      <c r="AS465" s="465"/>
      <c r="AT465" s="465"/>
      <c r="AU465" s="465"/>
      <c r="AV465" s="62">
        <f>AV429</f>
        <v>620</v>
      </c>
      <c r="AW465" s="465"/>
      <c r="AX465" s="465"/>
      <c r="AY465" s="62"/>
      <c r="AZ465" s="465"/>
      <c r="BA465" s="465"/>
      <c r="BB465" s="447" t="s">
        <v>1246</v>
      </c>
      <c r="BC465" s="447"/>
      <c r="BD465" s="448">
        <v>0</v>
      </c>
      <c r="BE465" s="475"/>
      <c r="BF465" s="476"/>
      <c r="BG465" s="447"/>
      <c r="BI465" s="106" t="s">
        <v>1428</v>
      </c>
      <c r="BJ465" s="104">
        <f t="shared" si="222"/>
        <v>1</v>
      </c>
    </row>
    <row r="466" spans="1:62" s="106" customFormat="1" ht="63">
      <c r="A466" s="473">
        <f>A465+1</f>
        <v>100</v>
      </c>
      <c r="B466" s="471"/>
      <c r="C466" s="471"/>
      <c r="D466" s="471"/>
      <c r="E466" s="472" t="s">
        <v>597</v>
      </c>
      <c r="F466" s="472" t="s">
        <v>591</v>
      </c>
      <c r="G466" s="473" t="s">
        <v>598</v>
      </c>
      <c r="H466" s="277" t="str">
        <f t="shared" si="223"/>
        <v>Ngõ 86 đường Bế Văn Đàn (từ Tiếp giáp ranh giới thửa đất số nhà 01  đến Hết ranh giới thửa đất số nhà 12.)</v>
      </c>
      <c r="I466" s="477"/>
      <c r="J466" s="477"/>
      <c r="K466" s="477"/>
      <c r="L466" s="477"/>
      <c r="M466" s="477"/>
      <c r="N466" s="477"/>
      <c r="O466" s="62">
        <f>O429</f>
        <v>1190</v>
      </c>
      <c r="P466" s="62"/>
      <c r="Q466" s="62"/>
      <c r="R466" s="62"/>
      <c r="S466" s="62"/>
      <c r="T466" s="62"/>
      <c r="U466" s="442"/>
      <c r="V466" s="442"/>
      <c r="W466" s="442"/>
      <c r="X466" s="442"/>
      <c r="Y466" s="442"/>
      <c r="Z466" s="442"/>
      <c r="AA466" s="442"/>
      <c r="AB466" s="442"/>
      <c r="AC466" s="442"/>
      <c r="AD466" s="442"/>
      <c r="AE466" s="442"/>
      <c r="AF466" s="442"/>
      <c r="AG466" s="443"/>
      <c r="AH466" s="443"/>
      <c r="AI466" s="443"/>
      <c r="AJ466" s="62">
        <f>AJ429</f>
        <v>840</v>
      </c>
      <c r="AK466" s="68"/>
      <c r="AL466" s="68"/>
      <c r="AM466" s="68"/>
      <c r="AN466" s="68"/>
      <c r="AO466" s="68"/>
      <c r="AP466" s="68"/>
      <c r="AQ466" s="68"/>
      <c r="AR466" s="68"/>
      <c r="AS466" s="465"/>
      <c r="AT466" s="465"/>
      <c r="AU466" s="465"/>
      <c r="AV466" s="62">
        <f>AV429</f>
        <v>620</v>
      </c>
      <c r="AW466" s="465"/>
      <c r="AX466" s="465"/>
      <c r="AY466" s="62"/>
      <c r="AZ466" s="465"/>
      <c r="BA466" s="465"/>
      <c r="BB466" s="447" t="s">
        <v>1246</v>
      </c>
      <c r="BC466" s="447"/>
      <c r="BD466" s="448">
        <v>0</v>
      </c>
      <c r="BE466" s="475"/>
      <c r="BF466" s="476"/>
      <c r="BG466" s="447"/>
      <c r="BI466" s="106" t="s">
        <v>1428</v>
      </c>
      <c r="BJ466" s="104">
        <f t="shared" si="222"/>
        <v>1</v>
      </c>
    </row>
    <row r="467" spans="1:62">
      <c r="A467" s="132"/>
      <c r="B467" s="3"/>
      <c r="C467" s="3"/>
      <c r="D467" s="3"/>
      <c r="E467" s="418"/>
      <c r="F467" s="418"/>
      <c r="G467" s="418"/>
      <c r="H467" s="419"/>
      <c r="I467" s="3"/>
      <c r="J467" s="3"/>
      <c r="K467" s="3"/>
      <c r="L467" s="3"/>
      <c r="M467" s="3"/>
      <c r="N467" s="3"/>
      <c r="O467" s="295"/>
      <c r="P467" s="295"/>
      <c r="Q467" s="295"/>
      <c r="R467" s="295"/>
      <c r="S467" s="295"/>
      <c r="T467" s="295"/>
      <c r="U467" s="253"/>
      <c r="V467" s="253"/>
      <c r="W467" s="253"/>
      <c r="X467" s="253"/>
      <c r="Y467" s="253"/>
      <c r="Z467" s="253"/>
      <c r="AA467" s="253"/>
      <c r="AB467" s="253"/>
      <c r="AC467" s="253"/>
      <c r="AD467" s="297"/>
      <c r="AE467" s="253"/>
      <c r="AF467" s="253"/>
      <c r="AG467" s="3"/>
      <c r="AH467" s="3"/>
      <c r="AI467" s="3"/>
      <c r="AJ467" s="432"/>
      <c r="AK467" s="432"/>
      <c r="AL467" s="432"/>
      <c r="AM467" s="432"/>
      <c r="AN467" s="432"/>
      <c r="AO467" s="432"/>
      <c r="AP467" s="288"/>
      <c r="AQ467" s="288"/>
      <c r="AR467" s="288"/>
      <c r="AS467" s="3"/>
      <c r="AT467" s="3"/>
      <c r="AU467" s="3"/>
      <c r="AV467" s="289"/>
      <c r="AW467" s="289"/>
      <c r="AX467" s="289"/>
      <c r="AY467" s="431"/>
      <c r="AZ467" s="431"/>
      <c r="BA467" s="431"/>
      <c r="BB467" s="175"/>
      <c r="BC467" s="175"/>
      <c r="BD467" s="3"/>
    </row>
    <row r="468" spans="1:62" ht="31.5">
      <c r="A468" s="241"/>
      <c r="B468" s="13"/>
      <c r="C468" s="13"/>
      <c r="D468" s="13"/>
      <c r="E468" s="202" t="s">
        <v>1429</v>
      </c>
      <c r="F468" s="202"/>
      <c r="G468" s="202"/>
      <c r="H468" s="115"/>
      <c r="I468" s="414"/>
      <c r="J468" s="13"/>
      <c r="K468" s="13"/>
      <c r="L468" s="13"/>
      <c r="M468" s="13"/>
      <c r="N468" s="13"/>
      <c r="O468" s="392"/>
      <c r="P468" s="392"/>
      <c r="Q468" s="392"/>
      <c r="R468" s="392"/>
      <c r="S468" s="392"/>
      <c r="T468" s="392"/>
      <c r="U468" s="423"/>
      <c r="V468" s="390"/>
      <c r="W468" s="390"/>
      <c r="X468" s="390"/>
      <c r="Y468" s="390"/>
      <c r="Z468" s="390"/>
      <c r="AA468" s="390"/>
      <c r="AB468" s="390"/>
      <c r="AC468" s="390"/>
      <c r="AD468" s="393"/>
      <c r="AE468" s="390"/>
      <c r="AF468" s="424"/>
      <c r="AG468" s="332"/>
      <c r="AH468" s="13"/>
      <c r="AI468" s="13"/>
      <c r="AJ468" s="398"/>
      <c r="AK468" s="398"/>
      <c r="AL468" s="398"/>
      <c r="AM468" s="398"/>
      <c r="AN468" s="398"/>
      <c r="AO468" s="398"/>
      <c r="AP468" s="336"/>
      <c r="AQ468" s="336"/>
      <c r="AR468" s="336"/>
      <c r="AS468" s="424"/>
      <c r="AT468" s="13"/>
      <c r="AU468" s="13"/>
      <c r="AV468" s="424"/>
      <c r="AW468" s="359"/>
      <c r="AX468" s="424"/>
      <c r="AY468" s="18"/>
      <c r="AZ468" s="18"/>
      <c r="BA468" s="18"/>
      <c r="BB468" s="174"/>
      <c r="BC468" s="175"/>
      <c r="BD468" s="3"/>
    </row>
    <row r="469" spans="1:62" ht="31.5">
      <c r="A469" s="241"/>
      <c r="B469" s="13"/>
      <c r="C469" s="13"/>
      <c r="D469" s="13"/>
      <c r="E469" s="202" t="s">
        <v>1430</v>
      </c>
      <c r="F469" s="202" t="s">
        <v>1431</v>
      </c>
      <c r="G469" s="202" t="s">
        <v>1432</v>
      </c>
      <c r="H469" s="241" t="str">
        <f>E469&amp;" (từ "&amp;F469&amp;" đến "&amp;G469&amp;")"</f>
        <v>Quốc lộ 32 (từ Tiếp giáp cầu Mường Cang đến Cây xăng nhà bà Chứ)</v>
      </c>
      <c r="I469" s="414">
        <v>650</v>
      </c>
      <c r="J469" s="13">
        <v>290</v>
      </c>
      <c r="K469" s="13">
        <v>130</v>
      </c>
      <c r="L469" s="13"/>
      <c r="M469" s="13"/>
      <c r="N469" s="13"/>
      <c r="O469" s="392">
        <v>950</v>
      </c>
      <c r="P469" s="392">
        <v>360</v>
      </c>
      <c r="Q469" s="392">
        <v>150</v>
      </c>
      <c r="R469" s="392"/>
      <c r="S469" s="392"/>
      <c r="T469" s="392"/>
      <c r="U469" s="423"/>
      <c r="V469" s="390"/>
      <c r="W469" s="390"/>
      <c r="X469" s="637" t="s">
        <v>1433</v>
      </c>
      <c r="Y469" s="637" t="s">
        <v>1434</v>
      </c>
      <c r="Z469" s="637" t="s">
        <v>1226</v>
      </c>
      <c r="AA469" s="390"/>
      <c r="AB469" s="390"/>
      <c r="AC469" s="390"/>
      <c r="AD469" s="393"/>
      <c r="AE469" s="390"/>
      <c r="AF469" s="424"/>
      <c r="AG469" s="332"/>
      <c r="AH469" s="13"/>
      <c r="AI469" s="13"/>
      <c r="AJ469" s="398"/>
      <c r="AK469" s="398"/>
      <c r="AL469" s="398"/>
      <c r="AM469" s="398"/>
      <c r="AN469" s="398"/>
      <c r="AO469" s="398"/>
      <c r="AP469" s="336"/>
      <c r="AQ469" s="336"/>
      <c r="AR469" s="336"/>
      <c r="AS469" s="424"/>
      <c r="AT469" s="13"/>
      <c r="AU469" s="13"/>
      <c r="AV469" s="424"/>
      <c r="AW469" s="359"/>
      <c r="AX469" s="424"/>
      <c r="AY469" s="18"/>
      <c r="AZ469" s="18"/>
      <c r="BA469" s="18"/>
      <c r="BB469" s="174"/>
      <c r="BC469" s="175"/>
      <c r="BD469" s="3"/>
    </row>
    <row r="470" spans="1:62" ht="31.5">
      <c r="A470" s="241"/>
      <c r="B470" s="13"/>
      <c r="C470" s="13"/>
      <c r="D470" s="13"/>
      <c r="E470" s="202" t="s">
        <v>1430</v>
      </c>
      <c r="F470" s="202" t="s">
        <v>1432</v>
      </c>
      <c r="G470" s="202" t="s">
        <v>1435</v>
      </c>
      <c r="H470" s="241" t="str">
        <f>E470&amp;" (từ "&amp;F470&amp;" đến "&amp;G470&amp;")"</f>
        <v>Quốc lộ 32 (từ Cây xăng nhà bà Chứ đến Hết đất Ban quản lý rừng phòng hộ)</v>
      </c>
      <c r="I470" s="414">
        <v>460</v>
      </c>
      <c r="J470" s="13">
        <v>210</v>
      </c>
      <c r="K470" s="13">
        <v>90</v>
      </c>
      <c r="L470" s="13"/>
      <c r="M470" s="13"/>
      <c r="N470" s="13"/>
      <c r="O470" s="392">
        <v>660</v>
      </c>
      <c r="P470" s="392">
        <v>260</v>
      </c>
      <c r="Q470" s="392">
        <v>100</v>
      </c>
      <c r="R470" s="392"/>
      <c r="S470" s="392"/>
      <c r="T470" s="392"/>
      <c r="U470" s="423"/>
      <c r="V470" s="390"/>
      <c r="W470" s="390"/>
      <c r="X470" s="637" t="s">
        <v>1433</v>
      </c>
      <c r="Y470" s="637" t="s">
        <v>1434</v>
      </c>
      <c r="Z470" s="637" t="s">
        <v>1226</v>
      </c>
      <c r="AA470" s="390"/>
      <c r="AB470" s="390"/>
      <c r="AC470" s="390"/>
      <c r="AD470" s="393"/>
      <c r="AE470" s="390"/>
      <c r="AF470" s="424"/>
      <c r="AG470" s="332"/>
      <c r="AH470" s="13"/>
      <c r="AI470" s="13"/>
      <c r="AJ470" s="398"/>
      <c r="AK470" s="398"/>
      <c r="AL470" s="398"/>
      <c r="AM470" s="398"/>
      <c r="AN470" s="398"/>
      <c r="AO470" s="398"/>
      <c r="AP470" s="336"/>
      <c r="AQ470" s="336"/>
      <c r="AR470" s="336"/>
      <c r="AS470" s="424"/>
      <c r="AT470" s="13"/>
      <c r="AU470" s="13"/>
      <c r="AV470" s="424"/>
      <c r="AW470" s="359"/>
      <c r="AX470" s="424"/>
      <c r="AY470" s="18"/>
      <c r="AZ470" s="18"/>
      <c r="BA470" s="18"/>
      <c r="BB470" s="174"/>
      <c r="BC470" s="175"/>
      <c r="BD470" s="3"/>
    </row>
    <row r="471" spans="1:62" ht="31.5">
      <c r="A471" s="241"/>
      <c r="B471" s="13"/>
      <c r="C471" s="13"/>
      <c r="D471" s="13"/>
      <c r="E471" s="202" t="s">
        <v>1430</v>
      </c>
      <c r="F471" s="202" t="s">
        <v>1436</v>
      </c>
      <c r="G471" s="202" t="s">
        <v>1360</v>
      </c>
      <c r="H471" s="241" t="str">
        <f>E471&amp;" (từ "&amp;F471&amp;" đến "&amp;G471&amp;")"</f>
        <v>Quốc lộ 32 (từ Tiếp giáp đất Ban quản lý rừng phòng hộ đến Hết địa phận xã)</v>
      </c>
      <c r="I471" s="414">
        <v>240</v>
      </c>
      <c r="J471" s="13">
        <v>150</v>
      </c>
      <c r="K471" s="13">
        <v>70</v>
      </c>
      <c r="L471" s="13"/>
      <c r="M471" s="13"/>
      <c r="N471" s="13"/>
      <c r="O471" s="392">
        <v>320</v>
      </c>
      <c r="P471" s="392">
        <v>180</v>
      </c>
      <c r="Q471" s="392">
        <v>81</v>
      </c>
      <c r="R471" s="392"/>
      <c r="S471" s="392"/>
      <c r="T471" s="392"/>
      <c r="U471" s="423"/>
      <c r="V471" s="390"/>
      <c r="W471" s="390"/>
      <c r="X471" s="637" t="s">
        <v>1437</v>
      </c>
      <c r="Y471" s="637" t="s">
        <v>1225</v>
      </c>
      <c r="Z471" s="637" t="s">
        <v>1226</v>
      </c>
      <c r="AA471" s="390"/>
      <c r="AB471" s="390"/>
      <c r="AC471" s="390"/>
      <c r="AD471" s="393"/>
      <c r="AE471" s="390"/>
      <c r="AF471" s="424"/>
      <c r="AG471" s="332"/>
      <c r="AH471" s="13"/>
      <c r="AI471" s="13"/>
      <c r="AJ471" s="398"/>
      <c r="AK471" s="398"/>
      <c r="AL471" s="398"/>
      <c r="AM471" s="398"/>
      <c r="AN471" s="398"/>
      <c r="AO471" s="398"/>
      <c r="AP471" s="336"/>
      <c r="AQ471" s="336"/>
      <c r="AR471" s="336"/>
      <c r="AS471" s="424"/>
      <c r="AT471" s="13"/>
      <c r="AU471" s="13"/>
      <c r="AV471" s="424"/>
      <c r="AW471" s="359"/>
      <c r="AX471" s="424"/>
      <c r="AY471" s="18"/>
      <c r="AZ471" s="18"/>
      <c r="BA471" s="18"/>
      <c r="BB471" s="174"/>
      <c r="BC471" s="175"/>
      <c r="BD471" s="3"/>
    </row>
    <row r="472" spans="1:62" ht="31.5">
      <c r="A472" s="241"/>
      <c r="B472" s="13"/>
      <c r="C472" s="13"/>
      <c r="D472" s="13"/>
      <c r="E472" s="202" t="s">
        <v>1041</v>
      </c>
      <c r="F472" s="202" t="s">
        <v>1438</v>
      </c>
      <c r="G472" s="202" t="s">
        <v>1439</v>
      </c>
      <c r="H472" s="241" t="str">
        <f>E472&amp;" (từ "&amp;F472&amp;" đến "&amp;G472&amp;")"</f>
        <v>Đường nhánh (từ Tiếp giáp Quốc lộ 32 cầu Mường Cang đến Hết ranh giới đất nhà bà Mòn)</v>
      </c>
      <c r="I472" s="414">
        <v>240</v>
      </c>
      <c r="J472" s="13">
        <v>150</v>
      </c>
      <c r="K472" s="13">
        <v>70</v>
      </c>
      <c r="L472" s="13"/>
      <c r="M472" s="13"/>
      <c r="N472" s="13"/>
      <c r="O472" s="392">
        <v>320</v>
      </c>
      <c r="P472" s="392">
        <v>190</v>
      </c>
      <c r="Q472" s="392">
        <v>81</v>
      </c>
      <c r="R472" s="392"/>
      <c r="S472" s="392"/>
      <c r="T472" s="392"/>
      <c r="U472" s="423"/>
      <c r="V472" s="390"/>
      <c r="W472" s="390"/>
      <c r="X472" s="637" t="s">
        <v>1437</v>
      </c>
      <c r="Y472" s="637" t="s">
        <v>1434</v>
      </c>
      <c r="Z472" s="637" t="s">
        <v>1226</v>
      </c>
      <c r="AA472" s="390"/>
      <c r="AB472" s="390"/>
      <c r="AC472" s="390"/>
      <c r="AD472" s="393"/>
      <c r="AE472" s="390"/>
      <c r="AF472" s="424"/>
      <c r="AG472" s="332"/>
      <c r="AH472" s="13"/>
      <c r="AI472" s="13"/>
      <c r="AJ472" s="398"/>
      <c r="AK472" s="398"/>
      <c r="AL472" s="398"/>
      <c r="AM472" s="398"/>
      <c r="AN472" s="398"/>
      <c r="AO472" s="398"/>
      <c r="AP472" s="336"/>
      <c r="AQ472" s="336"/>
      <c r="AR472" s="336"/>
      <c r="AS472" s="424"/>
      <c r="AT472" s="13"/>
      <c r="AU472" s="13"/>
      <c r="AV472" s="424"/>
      <c r="AW472" s="359"/>
      <c r="AX472" s="424"/>
      <c r="AY472" s="18"/>
      <c r="AZ472" s="18"/>
      <c r="BA472" s="18"/>
      <c r="BB472" s="174"/>
      <c r="BC472" s="175"/>
      <c r="BD472" s="3"/>
    </row>
    <row r="473" spans="1:62" ht="63">
      <c r="A473" s="241"/>
      <c r="B473" s="13"/>
      <c r="C473" s="13"/>
      <c r="D473" s="13"/>
      <c r="E473" s="202" t="s">
        <v>1041</v>
      </c>
      <c r="F473" s="202" t="s">
        <v>1438</v>
      </c>
      <c r="G473" s="202" t="s">
        <v>1440</v>
      </c>
      <c r="H473" s="241" t="str">
        <f>E473&amp;" (từ "&amp;F473&amp;" đến "&amp;G473&amp;")"</f>
        <v>Đường nhánh (từ Tiếp giáp Quốc lộ 32 cầu Mường Cang đến Hết ranh giới đất nhà ở công nhân viên Công ty thủy điện HQ-BC)</v>
      </c>
      <c r="I473" s="414">
        <v>240</v>
      </c>
      <c r="J473" s="13">
        <v>150</v>
      </c>
      <c r="K473" s="13">
        <v>70</v>
      </c>
      <c r="L473" s="13"/>
      <c r="M473" s="13"/>
      <c r="N473" s="13"/>
      <c r="O473" s="392">
        <v>320</v>
      </c>
      <c r="P473" s="392">
        <v>190</v>
      </c>
      <c r="Q473" s="392">
        <v>81</v>
      </c>
      <c r="R473" s="392"/>
      <c r="S473" s="392"/>
      <c r="T473" s="392"/>
      <c r="U473" s="423"/>
      <c r="V473" s="390"/>
      <c r="W473" s="390"/>
      <c r="X473" s="637" t="s">
        <v>1437</v>
      </c>
      <c r="Y473" s="637" t="s">
        <v>1434</v>
      </c>
      <c r="Z473" s="637" t="s">
        <v>1226</v>
      </c>
      <c r="AA473" s="390"/>
      <c r="AB473" s="390"/>
      <c r="AC473" s="390"/>
      <c r="AD473" s="393"/>
      <c r="AE473" s="390"/>
      <c r="AF473" s="424"/>
      <c r="AG473" s="332"/>
      <c r="AH473" s="13"/>
      <c r="AI473" s="13"/>
      <c r="AJ473" s="398"/>
      <c r="AK473" s="398"/>
      <c r="AL473" s="398"/>
      <c r="AM473" s="398"/>
      <c r="AN473" s="398"/>
      <c r="AO473" s="398"/>
      <c r="AP473" s="336"/>
      <c r="AQ473" s="336"/>
      <c r="AR473" s="336"/>
      <c r="AS473" s="424"/>
      <c r="AT473" s="13"/>
      <c r="AU473" s="13"/>
      <c r="AV473" s="424"/>
      <c r="AW473" s="359"/>
      <c r="AX473" s="424"/>
      <c r="AY473" s="18"/>
      <c r="AZ473" s="18"/>
      <c r="BA473" s="18"/>
      <c r="BB473" s="174"/>
      <c r="BC473" s="175"/>
      <c r="BD473" s="3"/>
    </row>
    <row r="474" spans="1:62" ht="31.5">
      <c r="A474" s="241"/>
      <c r="B474" s="13"/>
      <c r="C474" s="13"/>
      <c r="D474" s="13"/>
      <c r="E474" s="202" t="s">
        <v>1441</v>
      </c>
      <c r="F474" s="202"/>
      <c r="G474" s="202"/>
      <c r="H474" s="115"/>
      <c r="I474" s="414"/>
      <c r="J474" s="13"/>
      <c r="K474" s="13"/>
      <c r="L474" s="13"/>
      <c r="M474" s="13"/>
      <c r="N474" s="13"/>
      <c r="O474" s="392"/>
      <c r="P474" s="392"/>
      <c r="Q474" s="392"/>
      <c r="R474" s="392"/>
      <c r="S474" s="392"/>
      <c r="T474" s="392"/>
      <c r="U474" s="423"/>
      <c r="V474" s="390"/>
      <c r="W474" s="390"/>
      <c r="X474" s="390"/>
      <c r="Y474" s="390"/>
      <c r="Z474" s="390"/>
      <c r="AA474" s="390"/>
      <c r="AB474" s="390"/>
      <c r="AC474" s="390"/>
      <c r="AD474" s="393"/>
      <c r="AE474" s="390"/>
      <c r="AF474" s="424"/>
      <c r="AG474" s="332"/>
      <c r="AH474" s="13"/>
      <c r="AI474" s="13"/>
      <c r="AJ474" s="398"/>
      <c r="AK474" s="398"/>
      <c r="AL474" s="398"/>
      <c r="AM474" s="398"/>
      <c r="AN474" s="398"/>
      <c r="AO474" s="398"/>
      <c r="AP474" s="336"/>
      <c r="AQ474" s="336"/>
      <c r="AR474" s="336"/>
      <c r="AS474" s="424"/>
      <c r="AT474" s="13"/>
      <c r="AU474" s="13"/>
      <c r="AV474" s="424"/>
      <c r="AW474" s="359"/>
      <c r="AX474" s="424"/>
      <c r="AY474" s="18"/>
      <c r="AZ474" s="18"/>
      <c r="BA474" s="18"/>
      <c r="BB474" s="174"/>
      <c r="BC474" s="175"/>
      <c r="BD474" s="3"/>
    </row>
    <row r="475" spans="1:62" ht="31.5">
      <c r="A475" s="241"/>
      <c r="B475" s="13"/>
      <c r="C475" s="13"/>
      <c r="D475" s="13"/>
      <c r="E475" s="202" t="s">
        <v>1430</v>
      </c>
      <c r="F475" s="202" t="s">
        <v>1442</v>
      </c>
      <c r="G475" s="202" t="s">
        <v>1443</v>
      </c>
      <c r="H475" s="241" t="str">
        <f>E475&amp;" (từ "&amp;F475&amp;" đến "&amp;G475&amp;")"</f>
        <v>Quốc lộ 32 (từ Tiếp giáp địa phận thị trấn Than Uyên cũ đến  đến Hết ranh giới đất ông Nguyễn Bá Trường)</v>
      </c>
      <c r="I475" s="414">
        <v>370</v>
      </c>
      <c r="J475" s="13">
        <v>220</v>
      </c>
      <c r="K475" s="13">
        <v>130</v>
      </c>
      <c r="L475" s="13"/>
      <c r="M475" s="13"/>
      <c r="N475" s="13"/>
      <c r="O475" s="392">
        <v>560</v>
      </c>
      <c r="P475" s="392">
        <v>280</v>
      </c>
      <c r="Q475" s="392">
        <v>160</v>
      </c>
      <c r="R475" s="392"/>
      <c r="S475" s="392"/>
      <c r="T475" s="392"/>
      <c r="U475" s="423"/>
      <c r="V475" s="390"/>
      <c r="W475" s="390"/>
      <c r="X475" s="637" t="s">
        <v>1433</v>
      </c>
      <c r="Y475" s="637" t="s">
        <v>1224</v>
      </c>
      <c r="Z475" s="637" t="s">
        <v>1444</v>
      </c>
      <c r="AA475" s="390"/>
      <c r="AB475" s="390"/>
      <c r="AC475" s="390"/>
      <c r="AD475" s="393"/>
      <c r="AE475" s="390"/>
      <c r="AF475" s="424"/>
      <c r="AG475" s="332"/>
      <c r="AH475" s="13"/>
      <c r="AI475" s="13"/>
      <c r="AJ475" s="398"/>
      <c r="AK475" s="398"/>
      <c r="AL475" s="398"/>
      <c r="AM475" s="398"/>
      <c r="AN475" s="398"/>
      <c r="AO475" s="398"/>
      <c r="AP475" s="336"/>
      <c r="AQ475" s="336"/>
      <c r="AR475" s="336"/>
      <c r="AS475" s="424"/>
      <c r="AT475" s="13"/>
      <c r="AU475" s="13"/>
      <c r="AV475" s="424"/>
      <c r="AW475" s="359"/>
      <c r="AX475" s="424"/>
      <c r="AY475" s="18"/>
      <c r="AZ475" s="18"/>
      <c r="BA475" s="18"/>
      <c r="BB475" s="174"/>
      <c r="BC475" s="175"/>
      <c r="BD475" s="3"/>
    </row>
    <row r="476" spans="1:62" ht="47.25">
      <c r="A476" s="241"/>
      <c r="B476" s="13"/>
      <c r="C476" s="13"/>
      <c r="D476" s="13"/>
      <c r="E476" s="202" t="s">
        <v>1430</v>
      </c>
      <c r="F476" s="202" t="s">
        <v>1445</v>
      </c>
      <c r="G476" s="202" t="s">
        <v>1446</v>
      </c>
      <c r="H476" s="241" t="str">
        <f>E476&amp;" (từ "&amp;F476&amp;" đến "&amp;G476&amp;")"</f>
        <v>Quốc lộ 32 (từ Tiếp giáp ranh giới đất nhà ông Nguyễn Bá Trường đến Hết địa phận xã Mường Cang cũ)</v>
      </c>
      <c r="I476" s="414">
        <v>230</v>
      </c>
      <c r="J476" s="13">
        <v>150</v>
      </c>
      <c r="K476" s="13">
        <v>70</v>
      </c>
      <c r="L476" s="13"/>
      <c r="M476" s="13"/>
      <c r="N476" s="13"/>
      <c r="O476" s="392">
        <v>310</v>
      </c>
      <c r="P476" s="392">
        <v>190</v>
      </c>
      <c r="Q476" s="392">
        <v>81</v>
      </c>
      <c r="R476" s="392"/>
      <c r="S476" s="392"/>
      <c r="T476" s="392"/>
      <c r="U476" s="423"/>
      <c r="V476" s="390"/>
      <c r="W476" s="390"/>
      <c r="X476" s="637" t="s">
        <v>1437</v>
      </c>
      <c r="Y476" s="637" t="s">
        <v>1434</v>
      </c>
      <c r="Z476" s="637" t="s">
        <v>1226</v>
      </c>
      <c r="AA476" s="390"/>
      <c r="AB476" s="390"/>
      <c r="AC476" s="390"/>
      <c r="AD476" s="393"/>
      <c r="AE476" s="390"/>
      <c r="AF476" s="424"/>
      <c r="AG476" s="332"/>
      <c r="AH476" s="13"/>
      <c r="AI476" s="13"/>
      <c r="AJ476" s="398"/>
      <c r="AK476" s="398"/>
      <c r="AL476" s="398"/>
      <c r="AM476" s="398"/>
      <c r="AN476" s="398"/>
      <c r="AO476" s="398"/>
      <c r="AP476" s="336"/>
      <c r="AQ476" s="336"/>
      <c r="AR476" s="336"/>
      <c r="AS476" s="424"/>
      <c r="AT476" s="13"/>
      <c r="AU476" s="13"/>
      <c r="AV476" s="424"/>
      <c r="AW476" s="359"/>
      <c r="AX476" s="424"/>
      <c r="AY476" s="18"/>
      <c r="AZ476" s="18"/>
      <c r="BA476" s="18"/>
      <c r="BB476" s="174"/>
      <c r="BC476" s="175"/>
      <c r="BD476" s="3"/>
    </row>
    <row r="477" spans="1:62" ht="31.5">
      <c r="A477" s="241"/>
      <c r="B477" s="13"/>
      <c r="C477" s="13"/>
      <c r="D477" s="13"/>
      <c r="E477" s="202" t="s">
        <v>391</v>
      </c>
      <c r="F477" s="202"/>
      <c r="G477" s="202"/>
      <c r="H477" s="115" t="str">
        <f t="shared" ref="H477:H482" si="235">E477</f>
        <v>Các vị trí còn lại trên địa bàn xã Than Uyên</v>
      </c>
      <c r="I477" s="414">
        <v>300</v>
      </c>
      <c r="J477" s="13">
        <v>190</v>
      </c>
      <c r="K477" s="13">
        <v>120</v>
      </c>
      <c r="L477" s="13">
        <v>190</v>
      </c>
      <c r="M477" s="13">
        <v>120</v>
      </c>
      <c r="N477" s="13">
        <v>60</v>
      </c>
      <c r="O477" s="392">
        <v>370</v>
      </c>
      <c r="P477" s="392">
        <v>230</v>
      </c>
      <c r="Q477" s="392">
        <v>140</v>
      </c>
      <c r="R477" s="392">
        <v>220</v>
      </c>
      <c r="S477" s="392">
        <v>130</v>
      </c>
      <c r="T477" s="392">
        <v>65</v>
      </c>
      <c r="U477" s="423"/>
      <c r="V477" s="390"/>
      <c r="W477" s="390"/>
      <c r="X477" s="390"/>
      <c r="Y477" s="390"/>
      <c r="Z477" s="390"/>
      <c r="AA477" s="390"/>
      <c r="AB477" s="390"/>
      <c r="AC477" s="390"/>
      <c r="AD477" s="393"/>
      <c r="AE477" s="390"/>
      <c r="AF477" s="424"/>
      <c r="AG477" s="332"/>
      <c r="AH477" s="13"/>
      <c r="AI477" s="13"/>
      <c r="AJ477" s="398"/>
      <c r="AK477" s="398"/>
      <c r="AL477" s="398"/>
      <c r="AM477" s="398"/>
      <c r="AN477" s="398"/>
      <c r="AO477" s="398"/>
      <c r="AP477" s="336"/>
      <c r="AQ477" s="336"/>
      <c r="AR477" s="336"/>
      <c r="AS477" s="424"/>
      <c r="AT477" s="13"/>
      <c r="AU477" s="13"/>
      <c r="AV477" s="424"/>
      <c r="AW477" s="359"/>
      <c r="AX477" s="424"/>
      <c r="AY477" s="18"/>
      <c r="AZ477" s="18"/>
      <c r="BA477" s="18"/>
      <c r="BB477" s="174"/>
      <c r="BC477" s="175"/>
      <c r="BD477" s="3"/>
    </row>
    <row r="478" spans="1:62" ht="47.25">
      <c r="A478" s="241"/>
      <c r="B478" s="13"/>
      <c r="C478" s="13"/>
      <c r="D478" s="13"/>
      <c r="E478" s="202" t="s">
        <v>601</v>
      </c>
      <c r="F478" s="202"/>
      <c r="G478" s="202"/>
      <c r="H478" s="115" t="str">
        <f t="shared" si="235"/>
        <v>Các vị trí còn lại trên địa bàn thị trấn Than Uyên cũ</v>
      </c>
      <c r="I478" s="414">
        <v>100</v>
      </c>
      <c r="J478" s="13"/>
      <c r="K478" s="13"/>
      <c r="L478" s="13"/>
      <c r="M478" s="13"/>
      <c r="N478" s="13"/>
      <c r="O478" s="392">
        <v>110</v>
      </c>
      <c r="P478" s="392"/>
      <c r="Q478" s="392"/>
      <c r="R478" s="392"/>
      <c r="S478" s="392"/>
      <c r="T478" s="392"/>
      <c r="U478" s="423"/>
      <c r="V478" s="390"/>
      <c r="W478" s="390"/>
      <c r="X478" s="637" t="s">
        <v>1236</v>
      </c>
      <c r="Y478" s="390"/>
      <c r="Z478" s="390"/>
      <c r="AA478" s="390"/>
      <c r="AB478" s="390"/>
      <c r="AC478" s="390"/>
      <c r="AD478" s="393"/>
      <c r="AE478" s="390"/>
      <c r="AF478" s="424"/>
      <c r="AG478" s="332"/>
      <c r="AH478" s="13"/>
      <c r="AI478" s="13"/>
      <c r="AJ478" s="398"/>
      <c r="AK478" s="398"/>
      <c r="AL478" s="398"/>
      <c r="AM478" s="398"/>
      <c r="AN478" s="398"/>
      <c r="AO478" s="398"/>
      <c r="AP478" s="336"/>
      <c r="AQ478" s="336"/>
      <c r="AR478" s="336"/>
      <c r="AS478" s="424"/>
      <c r="AT478" s="13"/>
      <c r="AU478" s="13"/>
      <c r="AV478" s="424"/>
      <c r="AW478" s="359"/>
      <c r="AX478" s="424"/>
      <c r="AY478" s="18"/>
      <c r="AZ478" s="18"/>
      <c r="BA478" s="18"/>
      <c r="BB478" s="174"/>
      <c r="BC478" s="175"/>
      <c r="BD478" s="3"/>
    </row>
    <row r="479" spans="1:62" ht="31.5">
      <c r="A479" s="241"/>
      <c r="B479" s="13"/>
      <c r="C479" s="13"/>
      <c r="D479" s="13"/>
      <c r="E479" s="202" t="s">
        <v>602</v>
      </c>
      <c r="F479" s="202"/>
      <c r="G479" s="202"/>
      <c r="H479" s="115" t="str">
        <f t="shared" si="235"/>
        <v>Các xã: Mường Cang cũ, Mường Than cũ</v>
      </c>
      <c r="I479" s="414">
        <v>300</v>
      </c>
      <c r="J479" s="13">
        <v>190</v>
      </c>
      <c r="K479" s="13">
        <v>120</v>
      </c>
      <c r="L479" s="13">
        <v>190</v>
      </c>
      <c r="M479" s="13">
        <v>120</v>
      </c>
      <c r="N479" s="13">
        <v>60</v>
      </c>
      <c r="O479" s="392">
        <v>370</v>
      </c>
      <c r="P479" s="392">
        <v>230</v>
      </c>
      <c r="Q479" s="392">
        <v>140</v>
      </c>
      <c r="R479" s="392">
        <v>220</v>
      </c>
      <c r="S479" s="392">
        <v>130</v>
      </c>
      <c r="T479" s="392">
        <v>65</v>
      </c>
      <c r="U479" s="423"/>
      <c r="V479" s="390"/>
      <c r="W479" s="390"/>
      <c r="X479" s="637" t="s">
        <v>1434</v>
      </c>
      <c r="Y479" s="637" t="s">
        <v>1225</v>
      </c>
      <c r="Z479" s="637" t="s">
        <v>1232</v>
      </c>
      <c r="AA479" s="637" t="s">
        <v>1232</v>
      </c>
      <c r="AB479" s="637" t="s">
        <v>1233</v>
      </c>
      <c r="AC479" s="637" t="s">
        <v>1236</v>
      </c>
      <c r="AD479" s="393"/>
      <c r="AE479" s="390"/>
      <c r="AF479" s="424"/>
      <c r="AG479" s="332"/>
      <c r="AH479" s="13"/>
      <c r="AI479" s="13"/>
      <c r="AJ479" s="398"/>
      <c r="AK479" s="398"/>
      <c r="AL479" s="398"/>
      <c r="AM479" s="398"/>
      <c r="AN479" s="398"/>
      <c r="AO479" s="398"/>
      <c r="AP479" s="336"/>
      <c r="AQ479" s="336"/>
      <c r="AR479" s="336"/>
      <c r="AS479" s="424"/>
      <c r="AT479" s="13"/>
      <c r="AU479" s="13"/>
      <c r="AV479" s="424"/>
      <c r="AW479" s="359"/>
      <c r="AX479" s="424"/>
      <c r="AY479" s="18"/>
      <c r="AZ479" s="18"/>
      <c r="BA479" s="18"/>
      <c r="BB479" s="174"/>
      <c r="BC479" s="175"/>
      <c r="BD479" s="3"/>
    </row>
    <row r="480" spans="1:62">
      <c r="A480" s="241"/>
      <c r="B480" s="13"/>
      <c r="C480" s="13"/>
      <c r="D480" s="13"/>
      <c r="E480" s="202" t="s">
        <v>390</v>
      </c>
      <c r="F480" s="202"/>
      <c r="G480" s="202"/>
      <c r="H480" s="115" t="str">
        <f t="shared" si="235"/>
        <v>Xã Hua Nà cũ</v>
      </c>
      <c r="I480" s="414">
        <v>230</v>
      </c>
      <c r="J480" s="13">
        <v>160</v>
      </c>
      <c r="K480" s="13">
        <v>110</v>
      </c>
      <c r="L480" s="13">
        <v>120</v>
      </c>
      <c r="M480" s="13">
        <v>60</v>
      </c>
      <c r="N480" s="13">
        <v>50</v>
      </c>
      <c r="O480" s="392">
        <v>260</v>
      </c>
      <c r="P480" s="392">
        <v>180</v>
      </c>
      <c r="Q480" s="392">
        <v>120</v>
      </c>
      <c r="R480" s="392">
        <v>130</v>
      </c>
      <c r="S480" s="392">
        <v>65</v>
      </c>
      <c r="T480" s="392">
        <v>54</v>
      </c>
      <c r="U480" s="423"/>
      <c r="V480" s="390"/>
      <c r="W480" s="390"/>
      <c r="X480" s="637" t="s">
        <v>1434</v>
      </c>
      <c r="Y480" s="637" t="s">
        <v>1225</v>
      </c>
      <c r="Z480" s="637" t="s">
        <v>1232</v>
      </c>
      <c r="AA480" s="637" t="s">
        <v>1232</v>
      </c>
      <c r="AB480" s="637" t="s">
        <v>1233</v>
      </c>
      <c r="AC480" s="637" t="s">
        <v>1236</v>
      </c>
      <c r="AD480" s="393"/>
      <c r="AE480" s="390"/>
      <c r="AF480" s="424"/>
      <c r="AG480" s="332"/>
      <c r="AH480" s="13"/>
      <c r="AI480" s="13"/>
      <c r="AJ480" s="398"/>
      <c r="AK480" s="398"/>
      <c r="AL480" s="398"/>
      <c r="AM480" s="398"/>
      <c r="AN480" s="398"/>
      <c r="AO480" s="398"/>
      <c r="AP480" s="336"/>
      <c r="AQ480" s="336"/>
      <c r="AR480" s="336"/>
      <c r="AS480" s="424"/>
      <c r="AT480" s="13"/>
      <c r="AU480" s="13"/>
      <c r="AV480" s="424"/>
      <c r="AW480" s="359"/>
      <c r="AX480" s="424"/>
      <c r="AY480" s="18"/>
      <c r="AZ480" s="18"/>
      <c r="BA480" s="18"/>
      <c r="BB480" s="174"/>
      <c r="BC480" s="175"/>
      <c r="BD480" s="3"/>
    </row>
    <row r="481" spans="1:56">
      <c r="A481" s="241"/>
      <c r="B481" s="13"/>
      <c r="C481" s="13"/>
      <c r="D481" s="13"/>
      <c r="E481" s="202" t="s">
        <v>1447</v>
      </c>
      <c r="F481" s="202"/>
      <c r="G481" s="202"/>
      <c r="H481" s="115" t="str">
        <f t="shared" si="235"/>
        <v>XÃ MƯỜNG THAN</v>
      </c>
      <c r="I481" s="414"/>
      <c r="J481" s="13"/>
      <c r="K481" s="13"/>
      <c r="L481" s="13"/>
      <c r="M481" s="13"/>
      <c r="N481" s="13"/>
      <c r="O481" s="392"/>
      <c r="P481" s="392"/>
      <c r="Q481" s="392"/>
      <c r="R481" s="392"/>
      <c r="S481" s="392"/>
      <c r="T481" s="392"/>
      <c r="U481" s="423"/>
      <c r="V481" s="390"/>
      <c r="W481" s="390"/>
      <c r="X481" s="390"/>
      <c r="Y481" s="390"/>
      <c r="Z481" s="390"/>
      <c r="AA481" s="390"/>
      <c r="AB481" s="390"/>
      <c r="AC481" s="390"/>
      <c r="AD481" s="393"/>
      <c r="AE481" s="390"/>
      <c r="AF481" s="424"/>
      <c r="AG481" s="332"/>
      <c r="AH481" s="13"/>
      <c r="AI481" s="13"/>
      <c r="AJ481" s="398"/>
      <c r="AK481" s="398"/>
      <c r="AL481" s="398"/>
      <c r="AM481" s="398"/>
      <c r="AN481" s="398"/>
      <c r="AO481" s="398"/>
      <c r="AP481" s="336"/>
      <c r="AQ481" s="336"/>
      <c r="AR481" s="336"/>
      <c r="AS481" s="424"/>
      <c r="AT481" s="13"/>
      <c r="AU481" s="13"/>
      <c r="AV481" s="424"/>
      <c r="AW481" s="359"/>
      <c r="AX481" s="424"/>
      <c r="AY481" s="18"/>
      <c r="AZ481" s="18"/>
      <c r="BA481" s="18"/>
      <c r="BB481" s="174"/>
      <c r="BC481" s="175"/>
      <c r="BD481" s="3"/>
    </row>
    <row r="482" spans="1:56" ht="31.5">
      <c r="A482" s="241"/>
      <c r="B482" s="13"/>
      <c r="C482" s="13"/>
      <c r="D482" s="13"/>
      <c r="E482" s="202" t="s">
        <v>1448</v>
      </c>
      <c r="F482" s="202"/>
      <c r="G482" s="202"/>
      <c r="H482" s="115" t="str">
        <f t="shared" si="235"/>
        <v>Đường quốc lộ đi qua xã Phúc Than cũ</v>
      </c>
      <c r="I482" s="414"/>
      <c r="J482" s="13"/>
      <c r="K482" s="13"/>
      <c r="L482" s="13"/>
      <c r="M482" s="13"/>
      <c r="N482" s="13"/>
      <c r="O482" s="392"/>
      <c r="P482" s="392"/>
      <c r="Q482" s="392"/>
      <c r="R482" s="392"/>
      <c r="S482" s="392"/>
      <c r="T482" s="392"/>
      <c r="U482" s="423"/>
      <c r="V482" s="390"/>
      <c r="W482" s="390"/>
      <c r="X482" s="390"/>
      <c r="Y482" s="390"/>
      <c r="Z482" s="390"/>
      <c r="AA482" s="390"/>
      <c r="AB482" s="390"/>
      <c r="AC482" s="390"/>
      <c r="AD482" s="393"/>
      <c r="AE482" s="390"/>
      <c r="AF482" s="424"/>
      <c r="AG482" s="332"/>
      <c r="AH482" s="13"/>
      <c r="AI482" s="13"/>
      <c r="AJ482" s="398"/>
      <c r="AK482" s="398"/>
      <c r="AL482" s="398"/>
      <c r="AM482" s="398"/>
      <c r="AN482" s="398"/>
      <c r="AO482" s="398"/>
      <c r="AP482" s="336"/>
      <c r="AQ482" s="336"/>
      <c r="AR482" s="336"/>
      <c r="AS482" s="424"/>
      <c r="AT482" s="13"/>
      <c r="AU482" s="13"/>
      <c r="AV482" s="424"/>
      <c r="AW482" s="359"/>
      <c r="AX482" s="424"/>
      <c r="AY482" s="18"/>
      <c r="AZ482" s="18"/>
      <c r="BA482" s="18"/>
      <c r="BB482" s="174"/>
      <c r="BC482" s="175"/>
      <c r="BD482" s="3"/>
    </row>
    <row r="483" spans="1:56" ht="31.5">
      <c r="A483" s="241"/>
      <c r="B483" s="13"/>
      <c r="C483" s="13"/>
      <c r="D483" s="13"/>
      <c r="E483" s="202" t="s">
        <v>1430</v>
      </c>
      <c r="F483" s="202" t="s">
        <v>1449</v>
      </c>
      <c r="G483" s="202" t="s">
        <v>1450</v>
      </c>
      <c r="H483" s="241" t="str">
        <f>E483&amp;" (từ "&amp;F483&amp;" đến "&amp;G483&amp;")"</f>
        <v>Quốc lộ 32 (từ Điểm giao với đường rẽ vào bản Nà Phát đến Cầu Che Bó)</v>
      </c>
      <c r="I483" s="414">
        <v>370</v>
      </c>
      <c r="J483" s="13">
        <v>220</v>
      </c>
      <c r="K483" s="13">
        <v>130</v>
      </c>
      <c r="L483" s="13"/>
      <c r="M483" s="13"/>
      <c r="N483" s="13"/>
      <c r="O483" s="392">
        <v>560</v>
      </c>
      <c r="P483" s="392">
        <v>280</v>
      </c>
      <c r="Q483" s="392">
        <v>160</v>
      </c>
      <c r="R483" s="392"/>
      <c r="S483" s="392"/>
      <c r="T483" s="392"/>
      <c r="U483" s="423"/>
      <c r="V483" s="390"/>
      <c r="W483" s="390"/>
      <c r="X483" s="637" t="s">
        <v>1433</v>
      </c>
      <c r="Y483" s="637" t="s">
        <v>1224</v>
      </c>
      <c r="Z483" s="637" t="s">
        <v>1444</v>
      </c>
      <c r="AA483" s="390"/>
      <c r="AB483" s="390"/>
      <c r="AC483" s="390"/>
      <c r="AD483" s="393"/>
      <c r="AE483" s="390"/>
      <c r="AF483" s="424"/>
      <c r="AG483" s="332"/>
      <c r="AH483" s="13"/>
      <c r="AI483" s="13"/>
      <c r="AJ483" s="398"/>
      <c r="AK483" s="398"/>
      <c r="AL483" s="398"/>
      <c r="AM483" s="398"/>
      <c r="AN483" s="398"/>
      <c r="AO483" s="398"/>
      <c r="AP483" s="336"/>
      <c r="AQ483" s="336"/>
      <c r="AR483" s="336"/>
      <c r="AS483" s="424"/>
      <c r="AT483" s="13"/>
      <c r="AU483" s="13"/>
      <c r="AV483" s="424"/>
      <c r="AW483" s="359"/>
      <c r="AX483" s="424"/>
      <c r="AY483" s="18"/>
      <c r="AZ483" s="18"/>
      <c r="BA483" s="18"/>
      <c r="BB483" s="174"/>
      <c r="BC483" s="175"/>
      <c r="BD483" s="3"/>
    </row>
    <row r="484" spans="1:56" ht="31.5">
      <c r="A484" s="241"/>
      <c r="B484" s="13"/>
      <c r="C484" s="13"/>
      <c r="D484" s="13"/>
      <c r="E484" s="202" t="s">
        <v>1451</v>
      </c>
      <c r="F484" s="202" t="s">
        <v>1452</v>
      </c>
      <c r="G484" s="202" t="s">
        <v>1453</v>
      </c>
      <c r="H484" s="241" t="str">
        <f>E484&amp;" (từ "&amp;F484&amp;" đến "&amp;G484&amp;")"</f>
        <v>Quốc lộ 279 (từ Ngã ba Quốc lộ 279 đường đi Văn Bàn đến Hết ranh giới Trạm kiểm lâm)</v>
      </c>
      <c r="I484" s="414">
        <v>370</v>
      </c>
      <c r="J484" s="13">
        <v>220</v>
      </c>
      <c r="K484" s="13">
        <v>130</v>
      </c>
      <c r="L484" s="13"/>
      <c r="M484" s="13"/>
      <c r="N484" s="13"/>
      <c r="O484" s="392">
        <v>560</v>
      </c>
      <c r="P484" s="392">
        <v>280</v>
      </c>
      <c r="Q484" s="392">
        <v>160</v>
      </c>
      <c r="R484" s="392"/>
      <c r="S484" s="392"/>
      <c r="T484" s="392"/>
      <c r="U484" s="423"/>
      <c r="V484" s="390"/>
      <c r="W484" s="390"/>
      <c r="X484" s="637" t="s">
        <v>1433</v>
      </c>
      <c r="Y484" s="637" t="s">
        <v>1224</v>
      </c>
      <c r="Z484" s="637" t="s">
        <v>1444</v>
      </c>
      <c r="AA484" s="390"/>
      <c r="AB484" s="390"/>
      <c r="AC484" s="390"/>
      <c r="AD484" s="393"/>
      <c r="AE484" s="390"/>
      <c r="AF484" s="424"/>
      <c r="AG484" s="332"/>
      <c r="AH484" s="13"/>
      <c r="AI484" s="13"/>
      <c r="AJ484" s="398"/>
      <c r="AK484" s="398"/>
      <c r="AL484" s="398"/>
      <c r="AM484" s="398"/>
      <c r="AN484" s="398"/>
      <c r="AO484" s="398"/>
      <c r="AP484" s="336"/>
      <c r="AQ484" s="336"/>
      <c r="AR484" s="336"/>
      <c r="AS484" s="424"/>
      <c r="AT484" s="13"/>
      <c r="AU484" s="13"/>
      <c r="AV484" s="424"/>
      <c r="AW484" s="359"/>
      <c r="AX484" s="424"/>
      <c r="AY484" s="18"/>
      <c r="AZ484" s="18"/>
      <c r="BA484" s="18"/>
      <c r="BB484" s="174"/>
      <c r="BC484" s="175"/>
      <c r="BD484" s="3"/>
    </row>
    <row r="485" spans="1:56" ht="31.5">
      <c r="A485" s="241"/>
      <c r="B485" s="13"/>
      <c r="C485" s="13"/>
      <c r="D485" s="13"/>
      <c r="E485" s="202" t="s">
        <v>1430</v>
      </c>
      <c r="F485" s="202" t="s">
        <v>1454</v>
      </c>
      <c r="G485" s="202" t="s">
        <v>1455</v>
      </c>
      <c r="H485" s="241" t="str">
        <f>E485&amp;" (từ "&amp;F485&amp;" đến "&amp;G485&amp;")"</f>
        <v>Quốc lộ 32 (từ Cầu Mường Than đến Đường rẽ vào bản Nà Phát)</v>
      </c>
      <c r="I485" s="414">
        <v>230</v>
      </c>
      <c r="J485" s="13">
        <v>150</v>
      </c>
      <c r="K485" s="13">
        <v>70</v>
      </c>
      <c r="L485" s="13"/>
      <c r="M485" s="13"/>
      <c r="N485" s="13"/>
      <c r="O485" s="392">
        <v>310</v>
      </c>
      <c r="P485" s="392">
        <v>190</v>
      </c>
      <c r="Q485" s="392">
        <v>81</v>
      </c>
      <c r="R485" s="392"/>
      <c r="S485" s="392"/>
      <c r="T485" s="392"/>
      <c r="U485" s="423"/>
      <c r="V485" s="390"/>
      <c r="W485" s="390"/>
      <c r="X485" s="637" t="s">
        <v>1437</v>
      </c>
      <c r="Y485" s="637" t="s">
        <v>1434</v>
      </c>
      <c r="Z485" s="637" t="s">
        <v>1226</v>
      </c>
      <c r="AA485" s="390"/>
      <c r="AB485" s="390"/>
      <c r="AC485" s="390"/>
      <c r="AD485" s="393"/>
      <c r="AE485" s="390"/>
      <c r="AF485" s="424"/>
      <c r="AG485" s="332"/>
      <c r="AH485" s="13"/>
      <c r="AI485" s="13"/>
      <c r="AJ485" s="398"/>
      <c r="AK485" s="398"/>
      <c r="AL485" s="398"/>
      <c r="AM485" s="398"/>
      <c r="AN485" s="398"/>
      <c r="AO485" s="398"/>
      <c r="AP485" s="336"/>
      <c r="AQ485" s="336"/>
      <c r="AR485" s="336"/>
      <c r="AS485" s="424"/>
      <c r="AT485" s="13"/>
      <c r="AU485" s="13"/>
      <c r="AV485" s="424"/>
      <c r="AW485" s="359"/>
      <c r="AX485" s="424"/>
      <c r="AY485" s="18"/>
      <c r="AZ485" s="18"/>
      <c r="BA485" s="18"/>
      <c r="BB485" s="174"/>
      <c r="BC485" s="175"/>
      <c r="BD485" s="3"/>
    </row>
    <row r="486" spans="1:56" ht="31.5">
      <c r="A486" s="241"/>
      <c r="B486" s="13"/>
      <c r="C486" s="13"/>
      <c r="D486" s="13"/>
      <c r="E486" s="202" t="s">
        <v>1430</v>
      </c>
      <c r="F486" s="202" t="s">
        <v>1450</v>
      </c>
      <c r="G486" s="202" t="s">
        <v>1456</v>
      </c>
      <c r="H486" s="241" t="str">
        <f>E486&amp;" (từ "&amp;F486&amp;" đến "&amp;G486&amp;")"</f>
        <v>Quốc lộ 32 (từ Cầu Che Bó đến Hết địa phận xã Phúc Than cũ)</v>
      </c>
      <c r="I486" s="414">
        <v>230</v>
      </c>
      <c r="J486" s="13">
        <v>150</v>
      </c>
      <c r="K486" s="13">
        <v>70</v>
      </c>
      <c r="L486" s="13"/>
      <c r="M486" s="13"/>
      <c r="N486" s="13"/>
      <c r="O486" s="392">
        <v>310</v>
      </c>
      <c r="P486" s="392">
        <v>190</v>
      </c>
      <c r="Q486" s="392">
        <v>81</v>
      </c>
      <c r="R486" s="392"/>
      <c r="S486" s="392"/>
      <c r="T486" s="392"/>
      <c r="U486" s="423"/>
      <c r="V486" s="390"/>
      <c r="W486" s="390"/>
      <c r="X486" s="637" t="s">
        <v>1437</v>
      </c>
      <c r="Y486" s="637" t="s">
        <v>1434</v>
      </c>
      <c r="Z486" s="637" t="s">
        <v>1226</v>
      </c>
      <c r="AA486" s="390"/>
      <c r="AB486" s="390"/>
      <c r="AC486" s="390"/>
      <c r="AD486" s="393"/>
      <c r="AE486" s="390"/>
      <c r="AF486" s="424"/>
      <c r="AG486" s="332"/>
      <c r="AH486" s="13"/>
      <c r="AI486" s="13"/>
      <c r="AJ486" s="398"/>
      <c r="AK486" s="398"/>
      <c r="AL486" s="398"/>
      <c r="AM486" s="398"/>
      <c r="AN486" s="398"/>
      <c r="AO486" s="398"/>
      <c r="AP486" s="336"/>
      <c r="AQ486" s="336"/>
      <c r="AR486" s="336"/>
      <c r="AS486" s="424"/>
      <c r="AT486" s="13"/>
      <c r="AU486" s="13"/>
      <c r="AV486" s="424"/>
      <c r="AW486" s="359"/>
      <c r="AX486" s="424"/>
      <c r="AY486" s="18"/>
      <c r="AZ486" s="18"/>
      <c r="BA486" s="18"/>
      <c r="BB486" s="174"/>
      <c r="BC486" s="175"/>
      <c r="BD486" s="3"/>
    </row>
    <row r="487" spans="1:56" ht="47.25">
      <c r="A487" s="241"/>
      <c r="B487" s="13"/>
      <c r="C487" s="13"/>
      <c r="D487" s="13"/>
      <c r="E487" s="202" t="s">
        <v>1457</v>
      </c>
      <c r="F487" s="202"/>
      <c r="G487" s="202"/>
      <c r="H487" s="115" t="str">
        <f>E487</f>
        <v>Các vị trí còn lại trên địa bàn xã Mường Than</v>
      </c>
      <c r="I487" s="414">
        <v>300</v>
      </c>
      <c r="J487" s="13">
        <v>190</v>
      </c>
      <c r="K487" s="13">
        <v>120</v>
      </c>
      <c r="L487" s="13">
        <v>190</v>
      </c>
      <c r="M487" s="13">
        <v>120</v>
      </c>
      <c r="N487" s="13">
        <v>60</v>
      </c>
      <c r="O487" s="392">
        <v>370</v>
      </c>
      <c r="P487" s="392">
        <v>230</v>
      </c>
      <c r="Q487" s="392">
        <v>140</v>
      </c>
      <c r="R487" s="392">
        <v>220</v>
      </c>
      <c r="S487" s="392">
        <v>130</v>
      </c>
      <c r="T487" s="392">
        <v>65</v>
      </c>
      <c r="U487" s="423"/>
      <c r="V487" s="390"/>
      <c r="W487" s="390"/>
      <c r="X487" s="390"/>
      <c r="Y487" s="390"/>
      <c r="Z487" s="390"/>
      <c r="AA487" s="390"/>
      <c r="AB487" s="390"/>
      <c r="AC487" s="390"/>
      <c r="AD487" s="393"/>
      <c r="AE487" s="390"/>
      <c r="AF487" s="424"/>
      <c r="AG487" s="332"/>
      <c r="AH487" s="13"/>
      <c r="AI487" s="13"/>
      <c r="AJ487" s="398"/>
      <c r="AK487" s="398"/>
      <c r="AL487" s="398"/>
      <c r="AM487" s="398"/>
      <c r="AN487" s="398"/>
      <c r="AO487" s="398"/>
      <c r="AP487" s="336"/>
      <c r="AQ487" s="336"/>
      <c r="AR487" s="336"/>
      <c r="AS487" s="424"/>
      <c r="AT487" s="13"/>
      <c r="AU487" s="13"/>
      <c r="AV487" s="424"/>
      <c r="AW487" s="359"/>
      <c r="AX487" s="424"/>
      <c r="AY487" s="18"/>
      <c r="AZ487" s="18"/>
      <c r="BA487" s="18"/>
      <c r="BB487" s="174"/>
      <c r="BC487" s="175"/>
      <c r="BD487" s="3"/>
    </row>
    <row r="488" spans="1:56">
      <c r="A488" s="241"/>
      <c r="B488" s="13"/>
      <c r="C488" s="13"/>
      <c r="D488" s="13"/>
      <c r="E488" s="202" t="s">
        <v>1458</v>
      </c>
      <c r="F488" s="202"/>
      <c r="G488" s="202"/>
      <c r="H488" s="115" t="str">
        <f>E488</f>
        <v>Xã Phúc Than cũ</v>
      </c>
      <c r="I488" s="414">
        <v>300</v>
      </c>
      <c r="J488" s="13">
        <v>190</v>
      </c>
      <c r="K488" s="13">
        <v>120</v>
      </c>
      <c r="L488" s="13">
        <v>190</v>
      </c>
      <c r="M488" s="13">
        <v>120</v>
      </c>
      <c r="N488" s="13">
        <v>60</v>
      </c>
      <c r="O488" s="392">
        <v>370</v>
      </c>
      <c r="P488" s="392">
        <v>230</v>
      </c>
      <c r="Q488" s="392">
        <v>140</v>
      </c>
      <c r="R488" s="392">
        <v>220</v>
      </c>
      <c r="S488" s="392">
        <v>130</v>
      </c>
      <c r="T488" s="392">
        <v>65</v>
      </c>
      <c r="U488" s="423"/>
      <c r="V488" s="390"/>
      <c r="W488" s="390"/>
      <c r="X488" s="637" t="s">
        <v>1434</v>
      </c>
      <c r="Y488" s="637" t="s">
        <v>1225</v>
      </c>
      <c r="Z488" s="637" t="s">
        <v>1232</v>
      </c>
      <c r="AA488" s="637" t="s">
        <v>1232</v>
      </c>
      <c r="AB488" s="637" t="s">
        <v>1233</v>
      </c>
      <c r="AC488" s="637" t="s">
        <v>1236</v>
      </c>
      <c r="AD488" s="393"/>
      <c r="AE488" s="390"/>
      <c r="AF488" s="424"/>
      <c r="AG488" s="332"/>
      <c r="AH488" s="13"/>
      <c r="AI488" s="13"/>
      <c r="AJ488" s="398"/>
      <c r="AK488" s="398"/>
      <c r="AL488" s="398"/>
      <c r="AM488" s="398"/>
      <c r="AN488" s="398"/>
      <c r="AO488" s="398"/>
      <c r="AP488" s="336"/>
      <c r="AQ488" s="336"/>
      <c r="AR488" s="336"/>
      <c r="AS488" s="424"/>
      <c r="AT488" s="13"/>
      <c r="AU488" s="13"/>
      <c r="AV488" s="424"/>
      <c r="AW488" s="359"/>
      <c r="AX488" s="424"/>
      <c r="AY488" s="18"/>
      <c r="AZ488" s="18"/>
      <c r="BA488" s="18"/>
      <c r="BB488" s="174"/>
      <c r="BC488" s="175"/>
      <c r="BD488" s="3"/>
    </row>
    <row r="489" spans="1:56">
      <c r="A489" s="241"/>
      <c r="B489" s="13"/>
      <c r="C489" s="13"/>
      <c r="D489" s="13"/>
      <c r="E489" s="202" t="s">
        <v>1459</v>
      </c>
      <c r="F489" s="202"/>
      <c r="G489" s="202"/>
      <c r="H489" s="115" t="str">
        <f>E489</f>
        <v>Xã Mường Mít cũ</v>
      </c>
      <c r="I489" s="414">
        <v>100</v>
      </c>
      <c r="J489" s="13">
        <v>80</v>
      </c>
      <c r="K489" s="13">
        <v>60</v>
      </c>
      <c r="L489" s="13">
        <v>70</v>
      </c>
      <c r="M489" s="13">
        <v>40</v>
      </c>
      <c r="N489" s="13">
        <v>40</v>
      </c>
      <c r="O489" s="392">
        <v>110</v>
      </c>
      <c r="P489" s="392">
        <v>90</v>
      </c>
      <c r="Q489" s="392">
        <v>65</v>
      </c>
      <c r="R489" s="392">
        <v>75</v>
      </c>
      <c r="S489" s="392">
        <v>43</v>
      </c>
      <c r="T489" s="392">
        <v>43</v>
      </c>
      <c r="U489" s="423"/>
      <c r="V489" s="390"/>
      <c r="W489" s="390"/>
      <c r="X489" s="637" t="s">
        <v>1232</v>
      </c>
      <c r="Y489" s="637" t="s">
        <v>1232</v>
      </c>
      <c r="Z489" s="637" t="s">
        <v>1233</v>
      </c>
      <c r="AA489" s="637" t="s">
        <v>1233</v>
      </c>
      <c r="AB489" s="637" t="s">
        <v>1233</v>
      </c>
      <c r="AC489" s="637" t="s">
        <v>1236</v>
      </c>
      <c r="AD489" s="393"/>
      <c r="AE489" s="390"/>
      <c r="AF489" s="424"/>
      <c r="AG489" s="332"/>
      <c r="AH489" s="13"/>
      <c r="AI489" s="13"/>
      <c r="AJ489" s="398"/>
      <c r="AK489" s="398"/>
      <c r="AL489" s="398"/>
      <c r="AM489" s="398"/>
      <c r="AN489" s="398"/>
      <c r="AO489" s="398"/>
      <c r="AP489" s="336"/>
      <c r="AQ489" s="336"/>
      <c r="AR489" s="336"/>
      <c r="AS489" s="424"/>
      <c r="AT489" s="13"/>
      <c r="AU489" s="13"/>
      <c r="AV489" s="424"/>
      <c r="AW489" s="359"/>
      <c r="AX489" s="424"/>
      <c r="AY489" s="18"/>
      <c r="AZ489" s="18"/>
      <c r="BA489" s="18"/>
      <c r="BB489" s="174"/>
      <c r="BC489" s="175"/>
      <c r="BD489" s="3"/>
    </row>
    <row r="490" spans="1:56">
      <c r="A490" s="241"/>
      <c r="B490" s="13"/>
      <c r="C490" s="13"/>
      <c r="D490" s="13"/>
      <c r="E490" s="202" t="s">
        <v>1460</v>
      </c>
      <c r="F490" s="202"/>
      <c r="G490" s="202"/>
      <c r="H490" s="115" t="str">
        <f>E490</f>
        <v>XÃ MƯỜNG KIM</v>
      </c>
      <c r="I490" s="414"/>
      <c r="J490" s="13"/>
      <c r="K490" s="13"/>
      <c r="L490" s="13"/>
      <c r="M490" s="13"/>
      <c r="N490" s="13"/>
      <c r="O490" s="392"/>
      <c r="P490" s="392"/>
      <c r="Q490" s="392"/>
      <c r="R490" s="392"/>
      <c r="S490" s="392"/>
      <c r="T490" s="392"/>
      <c r="U490" s="423"/>
      <c r="V490" s="390"/>
      <c r="W490" s="390"/>
      <c r="X490" s="390"/>
      <c r="Y490" s="390"/>
      <c r="Z490" s="390"/>
      <c r="AA490" s="390"/>
      <c r="AB490" s="390"/>
      <c r="AC490" s="390"/>
      <c r="AD490" s="393"/>
      <c r="AE490" s="390"/>
      <c r="AF490" s="424"/>
      <c r="AG490" s="332"/>
      <c r="AH490" s="13"/>
      <c r="AI490" s="13"/>
      <c r="AJ490" s="398"/>
      <c r="AK490" s="398"/>
      <c r="AL490" s="398"/>
      <c r="AM490" s="398"/>
      <c r="AN490" s="398"/>
      <c r="AO490" s="398"/>
      <c r="AP490" s="336"/>
      <c r="AQ490" s="336"/>
      <c r="AR490" s="336"/>
      <c r="AS490" s="424"/>
      <c r="AT490" s="13"/>
      <c r="AU490" s="13"/>
      <c r="AV490" s="424"/>
      <c r="AW490" s="359"/>
      <c r="AX490" s="424"/>
      <c r="AY490" s="18"/>
      <c r="AZ490" s="18"/>
      <c r="BA490" s="18"/>
      <c r="BB490" s="174"/>
      <c r="BC490" s="175"/>
      <c r="BD490" s="3"/>
    </row>
    <row r="491" spans="1:56">
      <c r="A491" s="241"/>
      <c r="B491" s="13"/>
      <c r="C491" s="13"/>
      <c r="D491" s="13"/>
      <c r="E491" s="202" t="s">
        <v>1430</v>
      </c>
      <c r="F491" s="202" t="s">
        <v>1461</v>
      </c>
      <c r="G491" s="202" t="s">
        <v>1462</v>
      </c>
      <c r="H491" s="241" t="str">
        <f>E491&amp;" (từ "&amp;F491&amp;" đến "&amp;G491&amp;")"</f>
        <v>Quốc lộ 32 (từ Trường cấp 2 đến Giáp cầu sắt)</v>
      </c>
      <c r="I491" s="414">
        <v>300</v>
      </c>
      <c r="J491" s="13">
        <v>180</v>
      </c>
      <c r="K491" s="13">
        <v>120</v>
      </c>
      <c r="L491" s="13"/>
      <c r="M491" s="13"/>
      <c r="N491" s="13"/>
      <c r="O491" s="392">
        <v>430</v>
      </c>
      <c r="P491" s="392">
        <v>230</v>
      </c>
      <c r="Q491" s="392">
        <v>140</v>
      </c>
      <c r="R491" s="392"/>
      <c r="S491" s="392"/>
      <c r="T491" s="392"/>
      <c r="U491" s="423"/>
      <c r="V491" s="390"/>
      <c r="W491" s="390"/>
      <c r="X491" s="637" t="s">
        <v>1433</v>
      </c>
      <c r="Y491" s="637" t="s">
        <v>1224</v>
      </c>
      <c r="Z491" s="637" t="s">
        <v>1444</v>
      </c>
      <c r="AA491" s="390"/>
      <c r="AB491" s="390"/>
      <c r="AC491" s="390"/>
      <c r="AD491" s="393"/>
      <c r="AE491" s="390"/>
      <c r="AF491" s="424"/>
      <c r="AG491" s="332"/>
      <c r="AH491" s="13"/>
      <c r="AI491" s="13"/>
      <c r="AJ491" s="398"/>
      <c r="AK491" s="398"/>
      <c r="AL491" s="398"/>
      <c r="AM491" s="398"/>
      <c r="AN491" s="398"/>
      <c r="AO491" s="398"/>
      <c r="AP491" s="336"/>
      <c r="AQ491" s="336"/>
      <c r="AR491" s="336"/>
      <c r="AS491" s="424"/>
      <c r="AT491" s="13"/>
      <c r="AU491" s="13"/>
      <c r="AV491" s="424"/>
      <c r="AW491" s="359"/>
      <c r="AX491" s="424"/>
      <c r="AY491" s="18"/>
      <c r="AZ491" s="18"/>
      <c r="BA491" s="18"/>
      <c r="BB491" s="174"/>
      <c r="BC491" s="175"/>
      <c r="BD491" s="3"/>
    </row>
    <row r="492" spans="1:56" ht="31.5">
      <c r="A492" s="241"/>
      <c r="B492" s="13"/>
      <c r="C492" s="13"/>
      <c r="D492" s="13"/>
      <c r="E492" s="202" t="s">
        <v>1430</v>
      </c>
      <c r="F492" s="202" t="s">
        <v>1463</v>
      </c>
      <c r="G492" s="202" t="s">
        <v>1464</v>
      </c>
      <c r="H492" s="241" t="str">
        <f>E492&amp;" (từ "&amp;F492&amp;" đến "&amp;G492&amp;")"</f>
        <v>Quốc lộ 32 (từ Tiếp giáp địa phận trường cấp 2 đến Giáp địa phận xã Mường Cang cũ)</v>
      </c>
      <c r="I492" s="414">
        <v>160</v>
      </c>
      <c r="J492" s="13">
        <v>80</v>
      </c>
      <c r="K492" s="13">
        <v>60</v>
      </c>
      <c r="L492" s="13"/>
      <c r="M492" s="13"/>
      <c r="N492" s="13"/>
      <c r="O492" s="392">
        <v>230</v>
      </c>
      <c r="P492" s="392">
        <v>100</v>
      </c>
      <c r="Q492" s="392">
        <v>71</v>
      </c>
      <c r="R492" s="392"/>
      <c r="S492" s="392"/>
      <c r="T492" s="392"/>
      <c r="U492" s="423"/>
      <c r="V492" s="390"/>
      <c r="W492" s="390"/>
      <c r="X492" s="637" t="s">
        <v>1433</v>
      </c>
      <c r="Y492" s="637" t="s">
        <v>1224</v>
      </c>
      <c r="Z492" s="637" t="s">
        <v>1444</v>
      </c>
      <c r="AA492" s="390"/>
      <c r="AB492" s="390"/>
      <c r="AC492" s="390"/>
      <c r="AD492" s="393"/>
      <c r="AE492" s="390"/>
      <c r="AF492" s="424"/>
      <c r="AG492" s="332"/>
      <c r="AH492" s="13"/>
      <c r="AI492" s="13"/>
      <c r="AJ492" s="398"/>
      <c r="AK492" s="398"/>
      <c r="AL492" s="398"/>
      <c r="AM492" s="398"/>
      <c r="AN492" s="398"/>
      <c r="AO492" s="398"/>
      <c r="AP492" s="336"/>
      <c r="AQ492" s="336"/>
      <c r="AR492" s="336"/>
      <c r="AS492" s="424"/>
      <c r="AT492" s="13"/>
      <c r="AU492" s="13"/>
      <c r="AV492" s="424"/>
      <c r="AW492" s="359"/>
      <c r="AX492" s="424"/>
      <c r="AY492" s="18"/>
      <c r="AZ492" s="18"/>
      <c r="BA492" s="18"/>
      <c r="BB492" s="174"/>
      <c r="BC492" s="175"/>
      <c r="BD492" s="3"/>
    </row>
    <row r="493" spans="1:56" ht="31.5">
      <c r="A493" s="241"/>
      <c r="B493" s="13"/>
      <c r="C493" s="13"/>
      <c r="D493" s="13"/>
      <c r="E493" s="202" t="s">
        <v>1465</v>
      </c>
      <c r="F493" s="202" t="s">
        <v>1466</v>
      </c>
      <c r="G493" s="202" t="s">
        <v>1467</v>
      </c>
      <c r="H493" s="241" t="str">
        <f>E493&amp;" (từ "&amp;F493&amp;" đến "&amp;G493&amp;")"</f>
        <v>QL 279 (từ Tiếp giáp QL32 - Ngã ba Mường Kim đến Cầu Mường Kim)</v>
      </c>
      <c r="I493" s="414">
        <v>300</v>
      </c>
      <c r="J493" s="13">
        <v>180</v>
      </c>
      <c r="K493" s="13">
        <v>120</v>
      </c>
      <c r="L493" s="13"/>
      <c r="M493" s="13"/>
      <c r="N493" s="13"/>
      <c r="O493" s="392">
        <v>400</v>
      </c>
      <c r="P493" s="392">
        <v>220</v>
      </c>
      <c r="Q493" s="392">
        <v>140</v>
      </c>
      <c r="R493" s="392"/>
      <c r="S493" s="392"/>
      <c r="T493" s="392"/>
      <c r="U493" s="423"/>
      <c r="V493" s="390"/>
      <c r="W493" s="390"/>
      <c r="X493" s="637" t="s">
        <v>1437</v>
      </c>
      <c r="Y493" s="637" t="s">
        <v>1434</v>
      </c>
      <c r="Z493" s="637" t="s">
        <v>1226</v>
      </c>
      <c r="AA493" s="390"/>
      <c r="AB493" s="390"/>
      <c r="AC493" s="390"/>
      <c r="AD493" s="393"/>
      <c r="AE493" s="390"/>
      <c r="AF493" s="424"/>
      <c r="AG493" s="332"/>
      <c r="AH493" s="13"/>
      <c r="AI493" s="13"/>
      <c r="AJ493" s="398"/>
      <c r="AK493" s="398"/>
      <c r="AL493" s="398"/>
      <c r="AM493" s="398"/>
      <c r="AN493" s="398"/>
      <c r="AO493" s="398"/>
      <c r="AP493" s="336"/>
      <c r="AQ493" s="336"/>
      <c r="AR493" s="336"/>
      <c r="AS493" s="424"/>
      <c r="AT493" s="13"/>
      <c r="AU493" s="13"/>
      <c r="AV493" s="424"/>
      <c r="AW493" s="359"/>
      <c r="AX493" s="424"/>
      <c r="AY493" s="18"/>
      <c r="AZ493" s="18"/>
      <c r="BA493" s="18"/>
      <c r="BB493" s="174"/>
      <c r="BC493" s="175"/>
      <c r="BD493" s="3"/>
    </row>
    <row r="494" spans="1:56" ht="31.5">
      <c r="A494" s="241"/>
      <c r="B494" s="13"/>
      <c r="C494" s="13"/>
      <c r="D494" s="13"/>
      <c r="E494" s="202" t="s">
        <v>1465</v>
      </c>
      <c r="F494" s="202" t="s">
        <v>1467</v>
      </c>
      <c r="G494" s="202" t="s">
        <v>1468</v>
      </c>
      <c r="H494" s="241" t="str">
        <f>E494&amp;" (từ "&amp;F494&amp;" đến "&amp;G494&amp;")"</f>
        <v>QL 279 (từ Cầu Mường Kim đến Đường rẽ vào nhà máy thủy điện)</v>
      </c>
      <c r="I494" s="414">
        <v>160</v>
      </c>
      <c r="J494" s="13">
        <v>80</v>
      </c>
      <c r="K494" s="13">
        <v>60</v>
      </c>
      <c r="L494" s="13"/>
      <c r="M494" s="13"/>
      <c r="N494" s="13"/>
      <c r="O494" s="392">
        <v>210</v>
      </c>
      <c r="P494" s="392">
        <v>100</v>
      </c>
      <c r="Q494" s="392">
        <v>65</v>
      </c>
      <c r="R494" s="392"/>
      <c r="S494" s="392"/>
      <c r="T494" s="392"/>
      <c r="U494" s="423"/>
      <c r="V494" s="390"/>
      <c r="W494" s="390"/>
      <c r="X494" s="637" t="s">
        <v>1437</v>
      </c>
      <c r="Y494" s="637" t="s">
        <v>1434</v>
      </c>
      <c r="Z494" s="637" t="s">
        <v>1226</v>
      </c>
      <c r="AA494" s="390"/>
      <c r="AB494" s="390"/>
      <c r="AC494" s="390"/>
      <c r="AD494" s="393"/>
      <c r="AE494" s="390"/>
      <c r="AF494" s="424"/>
      <c r="AG494" s="332"/>
      <c r="AH494" s="13"/>
      <c r="AI494" s="13"/>
      <c r="AJ494" s="398"/>
      <c r="AK494" s="398"/>
      <c r="AL494" s="398"/>
      <c r="AM494" s="398"/>
      <c r="AN494" s="398"/>
      <c r="AO494" s="398"/>
      <c r="AP494" s="336"/>
      <c r="AQ494" s="336"/>
      <c r="AR494" s="336"/>
      <c r="AS494" s="424"/>
      <c r="AT494" s="13"/>
      <c r="AU494" s="13"/>
      <c r="AV494" s="424"/>
      <c r="AW494" s="359"/>
      <c r="AX494" s="424"/>
      <c r="AY494" s="18"/>
      <c r="AZ494" s="18"/>
      <c r="BA494" s="18"/>
      <c r="BB494" s="174"/>
      <c r="BC494" s="175"/>
      <c r="BD494" s="3"/>
    </row>
    <row r="495" spans="1:56" ht="31.5">
      <c r="A495" s="241"/>
      <c r="B495" s="13"/>
      <c r="C495" s="13"/>
      <c r="D495" s="13"/>
      <c r="E495" s="202" t="s">
        <v>1465</v>
      </c>
      <c r="F495" s="202" t="s">
        <v>1469</v>
      </c>
      <c r="G495" s="202" t="s">
        <v>1470</v>
      </c>
      <c r="H495" s="241" t="str">
        <f>E495&amp;" (từ "&amp;F495&amp;" đến "&amp;G495&amp;")"</f>
        <v>QL 279 (từ Tiếp giáp cầu sắt đến Hết địa phận trường THPT Mường Kim)</v>
      </c>
      <c r="I495" s="414">
        <v>160</v>
      </c>
      <c r="J495" s="13">
        <v>80</v>
      </c>
      <c r="K495" s="13">
        <v>60</v>
      </c>
      <c r="L495" s="13"/>
      <c r="M495" s="13"/>
      <c r="N495" s="13"/>
      <c r="O495" s="392">
        <v>210</v>
      </c>
      <c r="P495" s="392">
        <v>96</v>
      </c>
      <c r="Q495" s="392">
        <v>65</v>
      </c>
      <c r="R495" s="392"/>
      <c r="S495" s="392"/>
      <c r="T495" s="392"/>
      <c r="U495" s="423"/>
      <c r="V495" s="390"/>
      <c r="W495" s="390"/>
      <c r="X495" s="637" t="s">
        <v>1437</v>
      </c>
      <c r="Y495" s="637" t="s">
        <v>1225</v>
      </c>
      <c r="Z495" s="637" t="s">
        <v>1226</v>
      </c>
      <c r="AA495" s="390"/>
      <c r="AB495" s="390"/>
      <c r="AC495" s="390"/>
      <c r="AD495" s="393"/>
      <c r="AE495" s="390"/>
      <c r="AF495" s="424"/>
      <c r="AG495" s="332"/>
      <c r="AH495" s="13"/>
      <c r="AI495" s="13"/>
      <c r="AJ495" s="398"/>
      <c r="AK495" s="398"/>
      <c r="AL495" s="398"/>
      <c r="AM495" s="398"/>
      <c r="AN495" s="398"/>
      <c r="AO495" s="398"/>
      <c r="AP495" s="336"/>
      <c r="AQ495" s="336"/>
      <c r="AR495" s="336"/>
      <c r="AS495" s="424"/>
      <c r="AT495" s="13"/>
      <c r="AU495" s="13"/>
      <c r="AV495" s="424"/>
      <c r="AW495" s="359"/>
      <c r="AX495" s="424"/>
      <c r="AY495" s="18"/>
      <c r="AZ495" s="18"/>
      <c r="BA495" s="18"/>
      <c r="BB495" s="174"/>
      <c r="BC495" s="175"/>
      <c r="BD495" s="3"/>
    </row>
    <row r="496" spans="1:56" ht="31.5">
      <c r="A496" s="241"/>
      <c r="B496" s="13"/>
      <c r="C496" s="13"/>
      <c r="D496" s="13"/>
      <c r="E496" s="202" t="s">
        <v>1471</v>
      </c>
      <c r="F496" s="202"/>
      <c r="G496" s="202"/>
      <c r="H496" s="115" t="str">
        <f t="shared" ref="H496:H501" si="236">E496</f>
        <v>Các vị trí còn lại trên địa bàn xã Mường Kim</v>
      </c>
      <c r="I496" s="414">
        <v>230</v>
      </c>
      <c r="J496" s="13">
        <v>160</v>
      </c>
      <c r="K496" s="13">
        <v>110</v>
      </c>
      <c r="L496" s="13">
        <v>120</v>
      </c>
      <c r="M496" s="13">
        <v>60</v>
      </c>
      <c r="N496" s="13">
        <v>50</v>
      </c>
      <c r="O496" s="392">
        <v>260</v>
      </c>
      <c r="P496" s="392">
        <v>180</v>
      </c>
      <c r="Q496" s="392">
        <v>120</v>
      </c>
      <c r="R496" s="392">
        <v>130</v>
      </c>
      <c r="S496" s="392">
        <v>65</v>
      </c>
      <c r="T496" s="392">
        <v>54</v>
      </c>
      <c r="U496" s="423"/>
      <c r="V496" s="390"/>
      <c r="W496" s="390"/>
      <c r="X496" s="390"/>
      <c r="Y496" s="390"/>
      <c r="Z496" s="390"/>
      <c r="AA496" s="390"/>
      <c r="AB496" s="390"/>
      <c r="AC496" s="390"/>
      <c r="AD496" s="393"/>
      <c r="AE496" s="390"/>
      <c r="AF496" s="424"/>
      <c r="AG496" s="332"/>
      <c r="AH496" s="13"/>
      <c r="AI496" s="13"/>
      <c r="AJ496" s="398"/>
      <c r="AK496" s="398"/>
      <c r="AL496" s="398"/>
      <c r="AM496" s="398"/>
      <c r="AN496" s="398"/>
      <c r="AO496" s="398"/>
      <c r="AP496" s="336"/>
      <c r="AQ496" s="336"/>
      <c r="AR496" s="336"/>
      <c r="AS496" s="424"/>
      <c r="AT496" s="13"/>
      <c r="AU496" s="13"/>
      <c r="AV496" s="424"/>
      <c r="AW496" s="359"/>
      <c r="AX496" s="424"/>
      <c r="AY496" s="18"/>
      <c r="AZ496" s="18"/>
      <c r="BA496" s="18"/>
      <c r="BB496" s="174"/>
      <c r="BC496" s="175"/>
      <c r="BD496" s="3"/>
    </row>
    <row r="497" spans="1:56" ht="33.75" customHeight="1">
      <c r="A497" s="241"/>
      <c r="B497" s="13"/>
      <c r="C497" s="13"/>
      <c r="D497" s="13"/>
      <c r="E497" s="202" t="s">
        <v>1472</v>
      </c>
      <c r="F497" s="202"/>
      <c r="G497" s="202"/>
      <c r="H497" s="115" t="str">
        <f t="shared" si="236"/>
        <v>Các xã: Tà Mung, Tà Hừa, Pha Mu cũ</v>
      </c>
      <c r="I497" s="414">
        <v>100</v>
      </c>
      <c r="J497" s="13">
        <v>80</v>
      </c>
      <c r="K497" s="13">
        <v>60</v>
      </c>
      <c r="L497" s="13">
        <v>70</v>
      </c>
      <c r="M497" s="13">
        <v>40</v>
      </c>
      <c r="N497" s="13">
        <v>40</v>
      </c>
      <c r="O497" s="392">
        <v>110</v>
      </c>
      <c r="P497" s="392">
        <v>90</v>
      </c>
      <c r="Q497" s="392">
        <v>65</v>
      </c>
      <c r="R497" s="392">
        <v>75</v>
      </c>
      <c r="S497" s="392">
        <v>43</v>
      </c>
      <c r="T497" s="392">
        <v>43</v>
      </c>
      <c r="U497" s="423"/>
      <c r="V497" s="390"/>
      <c r="W497" s="390"/>
      <c r="X497" s="637" t="s">
        <v>1232</v>
      </c>
      <c r="Y497" s="637" t="s">
        <v>1232</v>
      </c>
      <c r="Z497" s="637" t="s">
        <v>1233</v>
      </c>
      <c r="AA497" s="637" t="s">
        <v>1233</v>
      </c>
      <c r="AB497" s="637" t="s">
        <v>1233</v>
      </c>
      <c r="AC497" s="637" t="s">
        <v>1236</v>
      </c>
      <c r="AD497" s="393"/>
      <c r="AE497" s="390"/>
      <c r="AF497" s="424"/>
      <c r="AG497" s="332"/>
      <c r="AH497" s="13"/>
      <c r="AI497" s="13"/>
      <c r="AJ497" s="398"/>
      <c r="AK497" s="398"/>
      <c r="AL497" s="398"/>
      <c r="AM497" s="398"/>
      <c r="AN497" s="398"/>
      <c r="AO497" s="398"/>
      <c r="AP497" s="336"/>
      <c r="AQ497" s="336"/>
      <c r="AR497" s="336"/>
      <c r="AS497" s="424"/>
      <c r="AT497" s="13"/>
      <c r="AU497" s="13"/>
      <c r="AV497" s="424"/>
      <c r="AW497" s="359"/>
      <c r="AX497" s="424"/>
      <c r="AY497" s="18"/>
      <c r="AZ497" s="18"/>
      <c r="BA497" s="18"/>
      <c r="BB497" s="174"/>
      <c r="BC497" s="175"/>
      <c r="BD497" s="3"/>
    </row>
    <row r="498" spans="1:56">
      <c r="A498" s="241"/>
      <c r="B498" s="13"/>
      <c r="C498" s="13"/>
      <c r="D498" s="13"/>
      <c r="E498" s="202" t="s">
        <v>1473</v>
      </c>
      <c r="F498" s="202"/>
      <c r="G498" s="202"/>
      <c r="H498" s="115" t="str">
        <f t="shared" si="236"/>
        <v>Xã Mường Kim cũ</v>
      </c>
      <c r="I498" s="414">
        <v>230</v>
      </c>
      <c r="J498" s="13">
        <v>160</v>
      </c>
      <c r="K498" s="13">
        <v>110</v>
      </c>
      <c r="L498" s="13">
        <v>120</v>
      </c>
      <c r="M498" s="13">
        <v>60</v>
      </c>
      <c r="N498" s="13">
        <v>50</v>
      </c>
      <c r="O498" s="392">
        <v>260</v>
      </c>
      <c r="P498" s="392">
        <v>180</v>
      </c>
      <c r="Q498" s="392">
        <v>120</v>
      </c>
      <c r="R498" s="392">
        <v>130</v>
      </c>
      <c r="S498" s="392">
        <v>65</v>
      </c>
      <c r="T498" s="392">
        <v>54</v>
      </c>
      <c r="U498" s="423"/>
      <c r="V498" s="390"/>
      <c r="W498" s="390"/>
      <c r="X498" s="637" t="s">
        <v>1232</v>
      </c>
      <c r="Y498" s="637" t="s">
        <v>1232</v>
      </c>
      <c r="Z498" s="637" t="s">
        <v>1233</v>
      </c>
      <c r="AA498" s="637" t="s">
        <v>1233</v>
      </c>
      <c r="AB498" s="637" t="s">
        <v>1233</v>
      </c>
      <c r="AC498" s="637" t="s">
        <v>1236</v>
      </c>
      <c r="AD498" s="393"/>
      <c r="AE498" s="390"/>
      <c r="AF498" s="424"/>
      <c r="AG498" s="332"/>
      <c r="AH498" s="13"/>
      <c r="AI498" s="13"/>
      <c r="AJ498" s="398"/>
      <c r="AK498" s="398"/>
      <c r="AL498" s="398"/>
      <c r="AM498" s="398"/>
      <c r="AN498" s="398"/>
      <c r="AO498" s="398"/>
      <c r="AP498" s="336"/>
      <c r="AQ498" s="336"/>
      <c r="AR498" s="336"/>
      <c r="AS498" s="424"/>
      <c r="AT498" s="13"/>
      <c r="AU498" s="13"/>
      <c r="AV498" s="424"/>
      <c r="AW498" s="359"/>
      <c r="AX498" s="424"/>
      <c r="AY498" s="18"/>
      <c r="AZ498" s="18"/>
      <c r="BA498" s="18"/>
      <c r="BB498" s="174"/>
      <c r="BC498" s="175"/>
      <c r="BD498" s="3"/>
    </row>
    <row r="499" spans="1:56">
      <c r="A499" s="241"/>
      <c r="B499" s="13"/>
      <c r="C499" s="13"/>
      <c r="D499" s="13"/>
      <c r="E499" s="202" t="s">
        <v>1474</v>
      </c>
      <c r="F499" s="202"/>
      <c r="G499" s="202"/>
      <c r="H499" s="115" t="str">
        <f t="shared" si="236"/>
        <v xml:space="preserve">XÃ KHOEN ON </v>
      </c>
      <c r="I499" s="414">
        <v>230</v>
      </c>
      <c r="J499" s="13">
        <v>160</v>
      </c>
      <c r="K499" s="13">
        <v>110</v>
      </c>
      <c r="L499" s="13">
        <v>120</v>
      </c>
      <c r="M499" s="13">
        <v>60</v>
      </c>
      <c r="N499" s="13">
        <v>50</v>
      </c>
      <c r="O499" s="392">
        <v>260</v>
      </c>
      <c r="P499" s="392">
        <v>180</v>
      </c>
      <c r="Q499" s="392">
        <v>120</v>
      </c>
      <c r="R499" s="392">
        <v>130</v>
      </c>
      <c r="S499" s="392">
        <v>65</v>
      </c>
      <c r="T499" s="392">
        <v>54</v>
      </c>
      <c r="U499" s="423"/>
      <c r="V499" s="390"/>
      <c r="W499" s="390"/>
      <c r="X499" s="390"/>
      <c r="Y499" s="390"/>
      <c r="Z499" s="390"/>
      <c r="AA499" s="390"/>
      <c r="AB499" s="390"/>
      <c r="AC499" s="390"/>
      <c r="AD499" s="393"/>
      <c r="AE499" s="390"/>
      <c r="AF499" s="424"/>
      <c r="AG499" s="332"/>
      <c r="AH499" s="13"/>
      <c r="AI499" s="13"/>
      <c r="AJ499" s="398"/>
      <c r="AK499" s="398"/>
      <c r="AL499" s="398"/>
      <c r="AM499" s="398"/>
      <c r="AN499" s="398"/>
      <c r="AO499" s="398"/>
      <c r="AP499" s="336"/>
      <c r="AQ499" s="336"/>
      <c r="AR499" s="336"/>
      <c r="AS499" s="424"/>
      <c r="AT499" s="13"/>
      <c r="AU499" s="13"/>
      <c r="AV499" s="424"/>
      <c r="AW499" s="359"/>
      <c r="AX499" s="424"/>
      <c r="AY499" s="18"/>
      <c r="AZ499" s="18"/>
      <c r="BA499" s="18"/>
      <c r="BB499" s="174"/>
      <c r="BC499" s="175"/>
      <c r="BD499" s="3"/>
    </row>
    <row r="500" spans="1:56">
      <c r="A500" s="241"/>
      <c r="B500" s="13"/>
      <c r="C500" s="13"/>
      <c r="D500" s="13"/>
      <c r="E500" s="202" t="s">
        <v>1475</v>
      </c>
      <c r="F500" s="202"/>
      <c r="G500" s="202"/>
      <c r="H500" s="115" t="str">
        <f t="shared" si="236"/>
        <v>Xã Khoen On cũ</v>
      </c>
      <c r="I500" s="414">
        <v>100</v>
      </c>
      <c r="J500" s="13">
        <v>80</v>
      </c>
      <c r="K500" s="13">
        <v>60</v>
      </c>
      <c r="L500" s="13">
        <v>70</v>
      </c>
      <c r="M500" s="13">
        <v>40</v>
      </c>
      <c r="N500" s="13">
        <v>40</v>
      </c>
      <c r="O500" s="392">
        <v>110</v>
      </c>
      <c r="P500" s="392">
        <v>90</v>
      </c>
      <c r="Q500" s="392">
        <v>65</v>
      </c>
      <c r="R500" s="392">
        <v>75</v>
      </c>
      <c r="S500" s="392">
        <v>43</v>
      </c>
      <c r="T500" s="392">
        <v>43</v>
      </c>
      <c r="U500" s="423"/>
      <c r="V500" s="390"/>
      <c r="W500" s="390"/>
      <c r="X500" s="637" t="s">
        <v>1232</v>
      </c>
      <c r="Y500" s="637" t="s">
        <v>1232</v>
      </c>
      <c r="Z500" s="637" t="s">
        <v>1233</v>
      </c>
      <c r="AA500" s="637" t="s">
        <v>1233</v>
      </c>
      <c r="AB500" s="637" t="s">
        <v>1233</v>
      </c>
      <c r="AC500" s="637" t="s">
        <v>1236</v>
      </c>
      <c r="AD500" s="393"/>
      <c r="AE500" s="390"/>
      <c r="AF500" s="424"/>
      <c r="AG500" s="332"/>
      <c r="AH500" s="13"/>
      <c r="AI500" s="13"/>
      <c r="AJ500" s="398"/>
      <c r="AK500" s="398"/>
      <c r="AL500" s="398"/>
      <c r="AM500" s="398"/>
      <c r="AN500" s="398"/>
      <c r="AO500" s="398"/>
      <c r="AP500" s="336"/>
      <c r="AQ500" s="336"/>
      <c r="AR500" s="336"/>
      <c r="AS500" s="424"/>
      <c r="AT500" s="13"/>
      <c r="AU500" s="13"/>
      <c r="AV500" s="424"/>
      <c r="AW500" s="359"/>
      <c r="AX500" s="424"/>
      <c r="AY500" s="18"/>
      <c r="AZ500" s="18"/>
      <c r="BA500" s="18"/>
      <c r="BB500" s="174"/>
      <c r="BC500" s="175"/>
      <c r="BD500" s="3"/>
    </row>
    <row r="501" spans="1:56">
      <c r="A501" s="241"/>
      <c r="B501" s="13"/>
      <c r="C501" s="13"/>
      <c r="D501" s="13"/>
      <c r="E501" s="202" t="s">
        <v>1476</v>
      </c>
      <c r="F501" s="202"/>
      <c r="G501" s="202"/>
      <c r="H501" s="115" t="str">
        <f t="shared" si="236"/>
        <v>Xã Ta Gia cũ</v>
      </c>
      <c r="I501" s="414">
        <v>230</v>
      </c>
      <c r="J501" s="13">
        <v>160</v>
      </c>
      <c r="K501" s="13">
        <v>110</v>
      </c>
      <c r="L501" s="13">
        <v>120</v>
      </c>
      <c r="M501" s="13">
        <v>60</v>
      </c>
      <c r="N501" s="13">
        <v>50</v>
      </c>
      <c r="O501" s="392">
        <v>260</v>
      </c>
      <c r="P501" s="392">
        <v>180</v>
      </c>
      <c r="Q501" s="392">
        <v>120</v>
      </c>
      <c r="R501" s="392">
        <v>130</v>
      </c>
      <c r="S501" s="392">
        <v>65</v>
      </c>
      <c r="T501" s="392">
        <v>54</v>
      </c>
      <c r="U501" s="423"/>
      <c r="V501" s="390"/>
      <c r="W501" s="390"/>
      <c r="X501" s="637" t="s">
        <v>1232</v>
      </c>
      <c r="Y501" s="637" t="s">
        <v>1232</v>
      </c>
      <c r="Z501" s="637" t="s">
        <v>1233</v>
      </c>
      <c r="AA501" s="637" t="s">
        <v>1233</v>
      </c>
      <c r="AB501" s="637" t="s">
        <v>1233</v>
      </c>
      <c r="AC501" s="637" t="s">
        <v>1236</v>
      </c>
      <c r="AD501" s="393"/>
      <c r="AE501" s="390"/>
      <c r="AF501" s="424"/>
      <c r="AG501" s="332"/>
      <c r="AH501" s="13"/>
      <c r="AI501" s="13"/>
      <c r="AJ501" s="398"/>
      <c r="AK501" s="398"/>
      <c r="AL501" s="398"/>
      <c r="AM501" s="398"/>
      <c r="AN501" s="398"/>
      <c r="AO501" s="398"/>
      <c r="AP501" s="336"/>
      <c r="AQ501" s="336"/>
      <c r="AR501" s="336"/>
      <c r="AS501" s="424"/>
      <c r="AT501" s="13"/>
      <c r="AU501" s="13"/>
      <c r="AV501" s="424"/>
      <c r="AW501" s="359"/>
      <c r="AX501" s="424"/>
      <c r="AY501" s="18"/>
      <c r="AZ501" s="18"/>
      <c r="BA501" s="18"/>
      <c r="BB501" s="174"/>
      <c r="BC501" s="175"/>
      <c r="BD501" s="3"/>
    </row>
    <row r="502" spans="1:56">
      <c r="A502" s="132"/>
      <c r="B502" s="3"/>
      <c r="C502" s="3"/>
      <c r="D502" s="3"/>
      <c r="E502" s="418"/>
      <c r="F502" s="418"/>
      <c r="G502" s="418"/>
      <c r="H502" s="419"/>
      <c r="I502" s="3"/>
      <c r="J502" s="3"/>
      <c r="K502" s="3"/>
      <c r="L502" s="3"/>
      <c r="M502" s="3"/>
      <c r="N502" s="3"/>
      <c r="O502" s="295"/>
      <c r="P502" s="295"/>
      <c r="Q502" s="295"/>
      <c r="R502" s="295"/>
      <c r="S502" s="295"/>
      <c r="T502" s="295"/>
      <c r="U502" s="253"/>
      <c r="V502" s="253"/>
      <c r="W502" s="253"/>
      <c r="X502" s="253"/>
      <c r="Y502" s="253"/>
      <c r="Z502" s="253"/>
      <c r="AA502" s="253"/>
      <c r="AB502" s="253"/>
      <c r="AC502" s="253"/>
      <c r="AD502" s="297"/>
      <c r="AE502" s="253"/>
      <c r="AF502" s="253"/>
      <c r="AG502" s="3"/>
      <c r="AH502" s="3"/>
      <c r="AI502" s="3"/>
      <c r="AJ502" s="432"/>
      <c r="AK502" s="432"/>
      <c r="AL502" s="432"/>
      <c r="AM502" s="432"/>
      <c r="AN502" s="432"/>
      <c r="AO502" s="432"/>
      <c r="AP502" s="288"/>
      <c r="AQ502" s="288"/>
      <c r="AR502" s="288"/>
      <c r="AS502" s="3"/>
      <c r="AT502" s="3"/>
      <c r="AU502" s="3"/>
      <c r="AV502" s="289"/>
      <c r="AW502" s="289"/>
      <c r="AX502" s="289"/>
      <c r="AY502" s="431"/>
      <c r="AZ502" s="431"/>
      <c r="BA502" s="431"/>
      <c r="BB502" s="175"/>
      <c r="BC502" s="175"/>
      <c r="BD502" s="3"/>
    </row>
    <row r="503" spans="1:56">
      <c r="A503" s="132"/>
      <c r="B503" s="3"/>
      <c r="C503" s="3"/>
      <c r="D503" s="3"/>
      <c r="E503" s="418"/>
      <c r="F503" s="418"/>
      <c r="G503" s="418"/>
      <c r="H503" s="419"/>
      <c r="I503" s="3"/>
      <c r="J503" s="3"/>
      <c r="K503" s="3"/>
      <c r="L503" s="3"/>
      <c r="M503" s="3"/>
      <c r="N503" s="3"/>
      <c r="O503" s="295"/>
      <c r="P503" s="295"/>
      <c r="Q503" s="295"/>
      <c r="R503" s="295"/>
      <c r="S503" s="295"/>
      <c r="T503" s="295"/>
      <c r="U503" s="253"/>
      <c r="V503" s="253"/>
      <c r="W503" s="253"/>
      <c r="X503" s="253"/>
      <c r="Y503" s="253"/>
      <c r="Z503" s="253"/>
      <c r="AA503" s="253"/>
      <c r="AB503" s="253"/>
      <c r="AC503" s="253"/>
      <c r="AD503" s="297"/>
      <c r="AE503" s="253"/>
      <c r="AF503" s="253"/>
      <c r="AG503" s="3"/>
      <c r="AH503" s="3"/>
      <c r="AI503" s="3"/>
      <c r="AJ503" s="432"/>
      <c r="AK503" s="432"/>
      <c r="AL503" s="432"/>
      <c r="AM503" s="432"/>
      <c r="AN503" s="432"/>
      <c r="AO503" s="432"/>
      <c r="AP503" s="288"/>
      <c r="AQ503" s="288"/>
      <c r="AR503" s="288"/>
      <c r="AS503" s="3"/>
      <c r="AT503" s="3"/>
      <c r="AU503" s="3"/>
      <c r="AV503" s="289"/>
      <c r="AW503" s="289"/>
      <c r="AX503" s="289"/>
      <c r="AY503" s="431"/>
      <c r="AZ503" s="431"/>
      <c r="BA503" s="431"/>
      <c r="BB503" s="175"/>
      <c r="BC503" s="175"/>
      <c r="BD503" s="3"/>
    </row>
    <row r="504" spans="1:56">
      <c r="A504" s="132"/>
      <c r="B504" s="3"/>
      <c r="C504" s="3"/>
      <c r="D504" s="3"/>
      <c r="E504" s="418"/>
      <c r="F504" s="418"/>
      <c r="G504" s="418"/>
      <c r="H504" s="419"/>
      <c r="I504" s="3"/>
      <c r="J504" s="3"/>
      <c r="K504" s="3"/>
      <c r="L504" s="3"/>
      <c r="M504" s="3"/>
      <c r="N504" s="3"/>
      <c r="O504" s="295"/>
      <c r="P504" s="295"/>
      <c r="Q504" s="295"/>
      <c r="R504" s="295"/>
      <c r="S504" s="295"/>
      <c r="T504" s="295"/>
      <c r="U504" s="253"/>
      <c r="V504" s="253"/>
      <c r="W504" s="253"/>
      <c r="X504" s="253"/>
      <c r="Y504" s="253"/>
      <c r="Z504" s="253"/>
      <c r="AA504" s="253"/>
      <c r="AB504" s="253"/>
      <c r="AC504" s="253"/>
      <c r="AD504" s="297"/>
      <c r="AE504" s="253"/>
      <c r="AF504" s="253"/>
      <c r="AG504" s="3"/>
      <c r="AH504" s="3"/>
      <c r="AI504" s="3"/>
      <c r="AJ504" s="432"/>
      <c r="AK504" s="432"/>
      <c r="AL504" s="432"/>
      <c r="AM504" s="432"/>
      <c r="AN504" s="432"/>
      <c r="AO504" s="432"/>
      <c r="AP504" s="288"/>
      <c r="AQ504" s="288"/>
      <c r="AR504" s="288"/>
      <c r="AS504" s="3"/>
      <c r="AT504" s="3"/>
      <c r="AU504" s="3"/>
      <c r="AV504" s="289"/>
      <c r="AW504" s="289"/>
      <c r="AX504" s="289"/>
      <c r="AY504" s="431"/>
      <c r="AZ504" s="431"/>
      <c r="BA504" s="431"/>
      <c r="BB504" s="175"/>
      <c r="BC504" s="175"/>
      <c r="BD504" s="3"/>
    </row>
    <row r="505" spans="1:56">
      <c r="A505" s="132"/>
      <c r="B505" s="3"/>
      <c r="C505" s="3"/>
      <c r="D505" s="3"/>
      <c r="E505" s="418"/>
      <c r="F505" s="418"/>
      <c r="G505" s="418"/>
      <c r="H505" s="419"/>
      <c r="I505" s="3"/>
      <c r="J505" s="3"/>
      <c r="K505" s="3"/>
      <c r="L505" s="3"/>
      <c r="M505" s="3"/>
      <c r="N505" s="3"/>
      <c r="O505" s="295"/>
      <c r="P505" s="295"/>
      <c r="Q505" s="295"/>
      <c r="R505" s="295"/>
      <c r="S505" s="295"/>
      <c r="T505" s="295"/>
      <c r="U505" s="253"/>
      <c r="V505" s="253"/>
      <c r="W505" s="253"/>
      <c r="X505" s="253"/>
      <c r="Y505" s="253"/>
      <c r="Z505" s="253"/>
      <c r="AA505" s="253"/>
      <c r="AB505" s="253"/>
      <c r="AC505" s="253"/>
      <c r="AD505" s="297"/>
      <c r="AE505" s="253"/>
      <c r="AF505" s="253"/>
      <c r="AG505" s="3"/>
      <c r="AH505" s="3"/>
      <c r="AI505" s="3"/>
      <c r="AJ505" s="432"/>
      <c r="AK505" s="432"/>
      <c r="AL505" s="432"/>
      <c r="AM505" s="432"/>
      <c r="AN505" s="432"/>
      <c r="AO505" s="432"/>
      <c r="AP505" s="288"/>
      <c r="AQ505" s="288"/>
      <c r="AR505" s="288"/>
      <c r="AS505" s="3"/>
      <c r="AT505" s="3"/>
      <c r="AU505" s="3"/>
      <c r="AV505" s="289"/>
      <c r="AW505" s="289"/>
      <c r="AX505" s="289"/>
      <c r="AY505" s="431"/>
      <c r="AZ505" s="431"/>
      <c r="BA505" s="431"/>
      <c r="BB505" s="175"/>
      <c r="BC505" s="175"/>
      <c r="BD505" s="3"/>
    </row>
    <row r="506" spans="1:56">
      <c r="A506" s="132"/>
      <c r="B506" s="3"/>
      <c r="C506" s="3"/>
      <c r="D506" s="3"/>
      <c r="E506" s="418"/>
      <c r="F506" s="418"/>
      <c r="G506" s="418"/>
      <c r="H506" s="419"/>
      <c r="I506" s="3"/>
      <c r="J506" s="3"/>
      <c r="K506" s="3"/>
      <c r="L506" s="3"/>
      <c r="M506" s="3"/>
      <c r="N506" s="3"/>
      <c r="O506" s="295"/>
      <c r="P506" s="295"/>
      <c r="Q506" s="295"/>
      <c r="R506" s="295"/>
      <c r="S506" s="295"/>
      <c r="T506" s="295"/>
      <c r="U506" s="253"/>
      <c r="V506" s="253"/>
      <c r="W506" s="253"/>
      <c r="X506" s="253"/>
      <c r="Y506" s="253"/>
      <c r="Z506" s="253"/>
      <c r="AA506" s="253"/>
      <c r="AB506" s="253"/>
      <c r="AC506" s="253"/>
      <c r="AD506" s="297"/>
      <c r="AE506" s="253"/>
      <c r="AF506" s="253"/>
      <c r="AG506" s="3"/>
      <c r="AH506" s="3"/>
      <c r="AI506" s="3"/>
      <c r="AJ506" s="432"/>
      <c r="AK506" s="432"/>
      <c r="AL506" s="432"/>
      <c r="AM506" s="432"/>
      <c r="AN506" s="432"/>
      <c r="AO506" s="432"/>
      <c r="AP506" s="288"/>
      <c r="AQ506" s="288"/>
      <c r="AR506" s="288"/>
      <c r="AS506" s="3"/>
      <c r="AT506" s="3"/>
      <c r="AU506" s="3"/>
      <c r="AV506" s="289"/>
      <c r="AW506" s="289"/>
      <c r="AX506" s="289"/>
      <c r="AY506" s="431"/>
      <c r="AZ506" s="431"/>
      <c r="BA506" s="431"/>
      <c r="BB506" s="175"/>
      <c r="BC506" s="175"/>
      <c r="BD506" s="3"/>
    </row>
    <row r="507" spans="1:56">
      <c r="A507" s="132"/>
      <c r="B507" s="3"/>
      <c r="C507" s="3"/>
      <c r="D507" s="3"/>
      <c r="E507" s="418"/>
      <c r="F507" s="418"/>
      <c r="G507" s="418"/>
      <c r="H507" s="419"/>
      <c r="I507" s="3"/>
      <c r="J507" s="3"/>
      <c r="K507" s="3"/>
      <c r="L507" s="3"/>
      <c r="M507" s="3"/>
      <c r="N507" s="3"/>
      <c r="O507" s="295"/>
      <c r="P507" s="295"/>
      <c r="Q507" s="295"/>
      <c r="R507" s="295"/>
      <c r="S507" s="295"/>
      <c r="T507" s="295"/>
      <c r="U507" s="253"/>
      <c r="V507" s="253"/>
      <c r="W507" s="253"/>
      <c r="X507" s="253"/>
      <c r="Y507" s="253"/>
      <c r="Z507" s="253"/>
      <c r="AA507" s="253"/>
      <c r="AB507" s="253"/>
      <c r="AC507" s="253"/>
      <c r="AD507" s="297"/>
      <c r="AE507" s="253"/>
      <c r="AF507" s="253"/>
      <c r="AG507" s="3"/>
      <c r="AH507" s="3"/>
      <c r="AI507" s="3"/>
      <c r="AJ507" s="432"/>
      <c r="AK507" s="432"/>
      <c r="AL507" s="432"/>
      <c r="AM507" s="432"/>
      <c r="AN507" s="432"/>
      <c r="AO507" s="432"/>
      <c r="AP507" s="288"/>
      <c r="AQ507" s="288"/>
      <c r="AR507" s="288"/>
      <c r="AS507" s="3"/>
      <c r="AT507" s="3"/>
      <c r="AU507" s="3"/>
      <c r="AV507" s="289"/>
      <c r="AW507" s="289"/>
      <c r="AX507" s="289"/>
      <c r="AY507" s="431"/>
      <c r="AZ507" s="431"/>
      <c r="BA507" s="431"/>
      <c r="BB507" s="175"/>
      <c r="BC507" s="175"/>
      <c r="BD507" s="3"/>
    </row>
    <row r="508" spans="1:56">
      <c r="A508" s="132"/>
      <c r="B508" s="3"/>
      <c r="C508" s="3"/>
      <c r="D508" s="3"/>
      <c r="E508" s="418"/>
      <c r="F508" s="418"/>
      <c r="G508" s="418"/>
      <c r="H508" s="419"/>
      <c r="I508" s="3"/>
      <c r="J508" s="3"/>
      <c r="K508" s="3"/>
      <c r="L508" s="3"/>
      <c r="M508" s="3"/>
      <c r="N508" s="3"/>
      <c r="O508" s="295"/>
      <c r="P508" s="295"/>
      <c r="Q508" s="295"/>
      <c r="R508" s="295"/>
      <c r="S508" s="295"/>
      <c r="T508" s="295"/>
      <c r="U508" s="253"/>
      <c r="V508" s="253"/>
      <c r="W508" s="253"/>
      <c r="X508" s="253"/>
      <c r="Y508" s="253"/>
      <c r="Z508" s="253"/>
      <c r="AA508" s="253"/>
      <c r="AB508" s="253"/>
      <c r="AC508" s="253"/>
      <c r="AD508" s="297"/>
      <c r="AE508" s="253"/>
      <c r="AF508" s="253"/>
      <c r="AG508" s="3"/>
      <c r="AH508" s="3"/>
      <c r="AI508" s="3"/>
      <c r="AJ508" s="432"/>
      <c r="AK508" s="432"/>
      <c r="AL508" s="432"/>
      <c r="AM508" s="432"/>
      <c r="AN508" s="432"/>
      <c r="AO508" s="432"/>
      <c r="AP508" s="288"/>
      <c r="AQ508" s="288"/>
      <c r="AR508" s="288"/>
      <c r="AS508" s="3"/>
      <c r="AT508" s="3"/>
      <c r="AU508" s="3"/>
      <c r="AV508" s="289"/>
      <c r="AW508" s="289"/>
      <c r="AX508" s="289"/>
      <c r="AY508" s="431"/>
      <c r="AZ508" s="431"/>
      <c r="BA508" s="431"/>
      <c r="BB508" s="175"/>
      <c r="BC508" s="175"/>
      <c r="BD508" s="3"/>
    </row>
    <row r="509" spans="1:56">
      <c r="A509" s="132"/>
      <c r="B509" s="3"/>
      <c r="C509" s="3"/>
      <c r="D509" s="3"/>
      <c r="E509" s="418"/>
      <c r="F509" s="418"/>
      <c r="G509" s="418"/>
      <c r="H509" s="419"/>
      <c r="I509" s="3"/>
      <c r="J509" s="3"/>
      <c r="K509" s="3"/>
      <c r="L509" s="3"/>
      <c r="M509" s="3"/>
      <c r="N509" s="3"/>
      <c r="O509" s="295"/>
      <c r="P509" s="295"/>
      <c r="Q509" s="295"/>
      <c r="R509" s="295"/>
      <c r="S509" s="295"/>
      <c r="T509" s="295"/>
      <c r="U509" s="253"/>
      <c r="V509" s="253"/>
      <c r="W509" s="253"/>
      <c r="X509" s="253"/>
      <c r="Y509" s="253"/>
      <c r="Z509" s="253"/>
      <c r="AA509" s="253"/>
      <c r="AB509" s="253"/>
      <c r="AC509" s="253"/>
      <c r="AD509" s="297"/>
      <c r="AE509" s="253"/>
      <c r="AF509" s="253"/>
      <c r="AG509" s="3"/>
      <c r="AH509" s="3"/>
      <c r="AI509" s="3"/>
      <c r="AJ509" s="432"/>
      <c r="AK509" s="432"/>
      <c r="AL509" s="432"/>
      <c r="AM509" s="432"/>
      <c r="AN509" s="432"/>
      <c r="AO509" s="432"/>
      <c r="AP509" s="288"/>
      <c r="AQ509" s="288"/>
      <c r="AR509" s="288"/>
      <c r="AS509" s="3"/>
      <c r="AT509" s="3"/>
      <c r="AU509" s="3"/>
      <c r="AV509" s="289"/>
      <c r="AW509" s="289"/>
      <c r="AX509" s="289"/>
      <c r="AY509" s="431"/>
      <c r="AZ509" s="431"/>
      <c r="BA509" s="431"/>
      <c r="BB509" s="175"/>
      <c r="BC509" s="175"/>
      <c r="BD509" s="3"/>
    </row>
    <row r="510" spans="1:56">
      <c r="A510" s="132"/>
      <c r="B510" s="3"/>
      <c r="C510" s="3"/>
      <c r="D510" s="3"/>
      <c r="E510" s="418"/>
      <c r="F510" s="418"/>
      <c r="G510" s="418"/>
      <c r="H510" s="419"/>
      <c r="I510" s="3"/>
      <c r="J510" s="3"/>
      <c r="K510" s="3"/>
      <c r="L510" s="3"/>
      <c r="M510" s="3"/>
      <c r="N510" s="3"/>
      <c r="O510" s="295"/>
      <c r="P510" s="295"/>
      <c r="Q510" s="295"/>
      <c r="R510" s="295"/>
      <c r="S510" s="295"/>
      <c r="T510" s="295"/>
      <c r="U510" s="253"/>
      <c r="V510" s="253"/>
      <c r="W510" s="253"/>
      <c r="X510" s="253"/>
      <c r="Y510" s="253"/>
      <c r="Z510" s="253"/>
      <c r="AA510" s="253"/>
      <c r="AB510" s="253"/>
      <c r="AC510" s="253"/>
      <c r="AD510" s="297"/>
      <c r="AE510" s="253"/>
      <c r="AF510" s="253"/>
      <c r="AG510" s="3"/>
      <c r="AH510" s="3"/>
      <c r="AI510" s="3"/>
      <c r="AJ510" s="432"/>
      <c r="AK510" s="432"/>
      <c r="AL510" s="432"/>
      <c r="AM510" s="432"/>
      <c r="AN510" s="432"/>
      <c r="AO510" s="432"/>
      <c r="AP510" s="288"/>
      <c r="AQ510" s="288"/>
      <c r="AR510" s="288"/>
      <c r="AS510" s="3"/>
      <c r="AT510" s="3"/>
      <c r="AU510" s="3"/>
      <c r="AV510" s="289"/>
      <c r="AW510" s="289"/>
      <c r="AX510" s="289"/>
      <c r="AY510" s="431"/>
      <c r="AZ510" s="431"/>
      <c r="BA510" s="431"/>
      <c r="BB510" s="175"/>
      <c r="BC510" s="175"/>
      <c r="BD510" s="3"/>
    </row>
    <row r="511" spans="1:56">
      <c r="A511" s="132"/>
      <c r="B511" s="3"/>
      <c r="C511" s="3"/>
      <c r="D511" s="3"/>
      <c r="E511" s="418"/>
      <c r="F511" s="418"/>
      <c r="G511" s="418"/>
      <c r="H511" s="419"/>
      <c r="I511" s="3"/>
      <c r="J511" s="3"/>
      <c r="K511" s="3"/>
      <c r="L511" s="3"/>
      <c r="M511" s="3"/>
      <c r="N511" s="3"/>
      <c r="O511" s="295"/>
      <c r="P511" s="295"/>
      <c r="Q511" s="295"/>
      <c r="R511" s="295"/>
      <c r="S511" s="295"/>
      <c r="T511" s="295"/>
      <c r="U511" s="253"/>
      <c r="V511" s="253"/>
      <c r="W511" s="253"/>
      <c r="X511" s="253"/>
      <c r="Y511" s="253"/>
      <c r="Z511" s="253"/>
      <c r="AA511" s="253"/>
      <c r="AB511" s="253"/>
      <c r="AC511" s="253"/>
      <c r="AD511" s="297"/>
      <c r="AE511" s="253"/>
      <c r="AF511" s="253"/>
      <c r="AG511" s="3"/>
      <c r="AH511" s="3"/>
      <c r="AI511" s="3"/>
      <c r="AJ511" s="432"/>
      <c r="AK511" s="432"/>
      <c r="AL511" s="432"/>
      <c r="AM511" s="432"/>
      <c r="AN511" s="432"/>
      <c r="AO511" s="432"/>
      <c r="AP511" s="288"/>
      <c r="AQ511" s="288"/>
      <c r="AR511" s="288"/>
      <c r="AS511" s="3"/>
      <c r="AT511" s="3"/>
      <c r="AU511" s="3"/>
      <c r="AV511" s="289"/>
      <c r="AW511" s="289"/>
      <c r="AX511" s="289"/>
      <c r="AY511" s="431"/>
      <c r="AZ511" s="431"/>
      <c r="BA511" s="431"/>
      <c r="BB511" s="175"/>
      <c r="BC511" s="175"/>
      <c r="BD511" s="3"/>
    </row>
    <row r="512" spans="1:56">
      <c r="A512" s="132"/>
      <c r="B512" s="3"/>
      <c r="C512" s="3"/>
      <c r="D512" s="3"/>
      <c r="E512" s="418"/>
      <c r="F512" s="418"/>
      <c r="G512" s="418"/>
      <c r="H512" s="419"/>
      <c r="I512" s="3"/>
      <c r="J512" s="3"/>
      <c r="K512" s="3"/>
      <c r="L512" s="3"/>
      <c r="M512" s="3"/>
      <c r="N512" s="3"/>
      <c r="O512" s="295"/>
      <c r="P512" s="295"/>
      <c r="Q512" s="295"/>
      <c r="R512" s="295"/>
      <c r="S512" s="295"/>
      <c r="T512" s="295"/>
      <c r="U512" s="253"/>
      <c r="V512" s="253"/>
      <c r="W512" s="253"/>
      <c r="X512" s="253"/>
      <c r="Y512" s="253"/>
      <c r="Z512" s="253"/>
      <c r="AA512" s="253"/>
      <c r="AB512" s="253"/>
      <c r="AC512" s="253"/>
      <c r="AD512" s="297"/>
      <c r="AE512" s="253"/>
      <c r="AF512" s="253"/>
      <c r="AG512" s="3"/>
      <c r="AH512" s="3"/>
      <c r="AI512" s="3"/>
      <c r="AJ512" s="432"/>
      <c r="AK512" s="432"/>
      <c r="AL512" s="432"/>
      <c r="AM512" s="432"/>
      <c r="AN512" s="432"/>
      <c r="AO512" s="432"/>
      <c r="AP512" s="288"/>
      <c r="AQ512" s="288"/>
      <c r="AR512" s="288"/>
      <c r="AS512" s="3"/>
      <c r="AT512" s="3"/>
      <c r="AU512" s="3"/>
      <c r="AV512" s="289"/>
      <c r="AW512" s="289"/>
      <c r="AX512" s="289"/>
      <c r="AY512" s="431"/>
      <c r="AZ512" s="431"/>
      <c r="BA512" s="431"/>
      <c r="BB512" s="175"/>
      <c r="BC512" s="175"/>
      <c r="BD512" s="3"/>
    </row>
    <row r="513" spans="1:58">
      <c r="A513" s="132"/>
      <c r="B513" s="3"/>
      <c r="C513" s="3"/>
      <c r="D513" s="3"/>
      <c r="E513" s="418"/>
      <c r="F513" s="418"/>
      <c r="G513" s="418"/>
      <c r="H513" s="419"/>
      <c r="I513" s="3"/>
      <c r="J513" s="3"/>
      <c r="K513" s="3"/>
      <c r="L513" s="3"/>
      <c r="M513" s="3"/>
      <c r="N513" s="3"/>
      <c r="O513" s="295"/>
      <c r="P513" s="295"/>
      <c r="Q513" s="295"/>
      <c r="R513" s="295"/>
      <c r="S513" s="295"/>
      <c r="T513" s="295"/>
      <c r="U513" s="253"/>
      <c r="V513" s="253"/>
      <c r="W513" s="253"/>
      <c r="X513" s="253"/>
      <c r="Y513" s="253"/>
      <c r="Z513" s="253"/>
      <c r="AA513" s="253"/>
      <c r="AB513" s="253"/>
      <c r="AC513" s="253"/>
      <c r="AD513" s="297"/>
      <c r="AE513" s="253"/>
      <c r="AF513" s="253"/>
      <c r="AG513" s="3"/>
      <c r="AH513" s="3"/>
      <c r="AI513" s="3"/>
      <c r="AJ513" s="432"/>
      <c r="AK513" s="432"/>
      <c r="AL513" s="432"/>
      <c r="AM513" s="432"/>
      <c r="AN513" s="432"/>
      <c r="AO513" s="432"/>
      <c r="AP513" s="288"/>
      <c r="AQ513" s="288"/>
      <c r="AR513" s="288"/>
      <c r="AS513" s="3"/>
      <c r="AT513" s="3"/>
      <c r="AU513" s="3"/>
      <c r="AV513" s="289"/>
      <c r="AW513" s="289"/>
      <c r="AX513" s="289"/>
      <c r="AY513" s="431"/>
      <c r="AZ513" s="431"/>
      <c r="BA513" s="431"/>
      <c r="BB513" s="175"/>
      <c r="BC513" s="175"/>
      <c r="BD513" s="3"/>
    </row>
    <row r="514" spans="1:58">
      <c r="A514" s="132"/>
      <c r="B514" s="3"/>
      <c r="C514" s="3"/>
      <c r="D514" s="3"/>
      <c r="E514" s="418"/>
      <c r="F514" s="418"/>
      <c r="G514" s="418"/>
      <c r="H514" s="419"/>
      <c r="I514" s="3"/>
      <c r="J514" s="3"/>
      <c r="K514" s="3"/>
      <c r="L514" s="3"/>
      <c r="M514" s="3"/>
      <c r="N514" s="3"/>
      <c r="O514" s="295"/>
      <c r="P514" s="295"/>
      <c r="Q514" s="295"/>
      <c r="R514" s="295"/>
      <c r="S514" s="295"/>
      <c r="T514" s="295"/>
      <c r="U514" s="253"/>
      <c r="V514" s="253"/>
      <c r="W514" s="253"/>
      <c r="X514" s="253"/>
      <c r="Y514" s="253"/>
      <c r="Z514" s="253"/>
      <c r="AA514" s="253"/>
      <c r="AB514" s="253"/>
      <c r="AC514" s="253"/>
      <c r="AD514" s="297"/>
      <c r="AE514" s="253"/>
      <c r="AF514" s="253"/>
      <c r="AG514" s="3"/>
      <c r="AH514" s="3"/>
      <c r="AI514" s="3"/>
      <c r="AJ514" s="432"/>
      <c r="AK514" s="432"/>
      <c r="AL514" s="432"/>
      <c r="AM514" s="432"/>
      <c r="AN514" s="432"/>
      <c r="AO514" s="432"/>
      <c r="AP514" s="288"/>
      <c r="AQ514" s="288"/>
      <c r="AR514" s="288"/>
      <c r="AS514" s="3"/>
      <c r="AT514" s="3"/>
      <c r="AU514" s="3"/>
      <c r="AV514" s="289"/>
      <c r="AW514" s="289"/>
      <c r="AX514" s="289"/>
      <c r="AY514" s="431"/>
      <c r="AZ514" s="431"/>
      <c r="BA514" s="431"/>
      <c r="BB514" s="175"/>
      <c r="BC514" s="175"/>
      <c r="BD514" s="3"/>
    </row>
    <row r="515" spans="1:58">
      <c r="A515" s="132"/>
      <c r="B515" s="3"/>
      <c r="C515" s="3"/>
      <c r="D515" s="3"/>
      <c r="E515" s="418"/>
      <c r="F515" s="418"/>
      <c r="G515" s="418"/>
      <c r="H515" s="419"/>
      <c r="I515" s="3"/>
      <c r="J515" s="3"/>
      <c r="K515" s="3"/>
      <c r="L515" s="3"/>
      <c r="M515" s="3"/>
      <c r="N515" s="3"/>
      <c r="O515" s="295"/>
      <c r="P515" s="295"/>
      <c r="Q515" s="295"/>
      <c r="R515" s="295"/>
      <c r="S515" s="295"/>
      <c r="T515" s="295"/>
      <c r="U515" s="253"/>
      <c r="V515" s="253"/>
      <c r="W515" s="253"/>
      <c r="X515" s="253"/>
      <c r="Y515" s="253"/>
      <c r="Z515" s="253"/>
      <c r="AA515" s="253"/>
      <c r="AB515" s="253"/>
      <c r="AC515" s="253"/>
      <c r="AD515" s="297"/>
      <c r="AE515" s="253"/>
      <c r="AF515" s="253"/>
      <c r="AG515" s="3"/>
      <c r="AH515" s="3"/>
      <c r="AI515" s="3"/>
      <c r="AJ515" s="432"/>
      <c r="AK515" s="432"/>
      <c r="AL515" s="432"/>
      <c r="AM515" s="432"/>
      <c r="AN515" s="432"/>
      <c r="AO515" s="432"/>
      <c r="AP515" s="288"/>
      <c r="AQ515" s="288"/>
      <c r="AR515" s="288"/>
      <c r="AS515" s="3"/>
      <c r="AT515" s="3"/>
      <c r="AU515" s="3"/>
      <c r="AV515" s="289"/>
      <c r="AW515" s="289"/>
      <c r="AX515" s="289"/>
      <c r="AY515" s="431"/>
      <c r="AZ515" s="431"/>
      <c r="BA515" s="431"/>
      <c r="BB515" s="175"/>
      <c r="BC515" s="175"/>
      <c r="BD515" s="3"/>
    </row>
    <row r="516" spans="1:58" s="4" customFormat="1" ht="69" customHeight="1">
      <c r="A516" s="1046" t="s">
        <v>11</v>
      </c>
      <c r="B516" s="1043" t="s">
        <v>1477</v>
      </c>
      <c r="C516" s="1048" t="s">
        <v>1</v>
      </c>
      <c r="D516" s="1049"/>
      <c r="E516" s="501" t="s">
        <v>1477</v>
      </c>
      <c r="F516" s="1048" t="s">
        <v>1</v>
      </c>
      <c r="G516" s="1049"/>
      <c r="H516" s="71"/>
      <c r="I516" s="923" t="s">
        <v>1478</v>
      </c>
      <c r="J516" s="924"/>
      <c r="K516" s="925"/>
      <c r="L516" s="232"/>
      <c r="M516" s="232"/>
      <c r="N516" s="232"/>
      <c r="O516" s="998" t="s">
        <v>1479</v>
      </c>
      <c r="P516" s="999"/>
      <c r="Q516" s="1000"/>
      <c r="R516" s="502"/>
      <c r="S516" s="502"/>
      <c r="T516" s="502"/>
      <c r="U516" s="998" t="s">
        <v>1480</v>
      </c>
      <c r="V516" s="999"/>
      <c r="W516" s="1000"/>
      <c r="X516" s="876" t="s">
        <v>1481</v>
      </c>
      <c r="Y516" s="893"/>
      <c r="Z516" s="877"/>
      <c r="AA516" s="230"/>
      <c r="AB516" s="230"/>
      <c r="AC516" s="230"/>
      <c r="AD516" s="876" t="s">
        <v>785</v>
      </c>
      <c r="AE516" s="893"/>
      <c r="AF516" s="877"/>
      <c r="AG516" s="923" t="s">
        <v>1482</v>
      </c>
      <c r="AH516" s="924"/>
      <c r="AI516" s="925"/>
      <c r="AJ516" s="876" t="s">
        <v>1483</v>
      </c>
      <c r="AK516" s="893"/>
      <c r="AL516" s="877"/>
      <c r="AM516" s="230"/>
      <c r="AN516" s="230"/>
      <c r="AO516" s="230"/>
      <c r="AP516" s="998" t="s">
        <v>1484</v>
      </c>
      <c r="AQ516" s="999"/>
      <c r="AR516" s="1000"/>
      <c r="AS516" s="876" t="s">
        <v>1485</v>
      </c>
      <c r="AT516" s="893"/>
      <c r="AU516" s="877"/>
      <c r="AV516" s="923" t="s">
        <v>1486</v>
      </c>
      <c r="AW516" s="924"/>
      <c r="AX516" s="925"/>
      <c r="AY516" s="876" t="s">
        <v>1487</v>
      </c>
      <c r="AZ516" s="893"/>
      <c r="BA516" s="877"/>
      <c r="BB516" s="71" t="s">
        <v>1488</v>
      </c>
      <c r="BC516" s="71" t="s">
        <v>1489</v>
      </c>
      <c r="BD516" s="71" t="s">
        <v>1490</v>
      </c>
      <c r="BE516" s="71" t="s">
        <v>1491</v>
      </c>
      <c r="BF516" s="71" t="s">
        <v>1492</v>
      </c>
    </row>
    <row r="517" spans="1:58" s="3" customFormat="1" ht="27" customHeight="1">
      <c r="A517" s="1047"/>
      <c r="B517" s="1044"/>
      <c r="C517" s="258" t="s">
        <v>42</v>
      </c>
      <c r="D517" s="258" t="s">
        <v>4</v>
      </c>
      <c r="E517" s="501"/>
      <c r="F517" s="258" t="s">
        <v>42</v>
      </c>
      <c r="G517" s="258" t="s">
        <v>4</v>
      </c>
      <c r="H517" s="71"/>
      <c r="I517" s="188" t="s">
        <v>5</v>
      </c>
      <c r="J517" s="188" t="s">
        <v>6</v>
      </c>
      <c r="K517" s="188" t="s">
        <v>7</v>
      </c>
      <c r="L517" s="188"/>
      <c r="M517" s="188"/>
      <c r="N517" s="188"/>
      <c r="O517" s="503" t="s">
        <v>5</v>
      </c>
      <c r="P517" s="503" t="s">
        <v>6</v>
      </c>
      <c r="Q517" s="503" t="s">
        <v>7</v>
      </c>
      <c r="R517" s="503"/>
      <c r="S517" s="503"/>
      <c r="T517" s="503"/>
      <c r="U517" s="503" t="s">
        <v>5</v>
      </c>
      <c r="V517" s="503" t="s">
        <v>6</v>
      </c>
      <c r="W517" s="503" t="s">
        <v>7</v>
      </c>
      <c r="X517" s="189" t="s">
        <v>5</v>
      </c>
      <c r="Y517" s="189" t="s">
        <v>6</v>
      </c>
      <c r="Z517" s="189" t="s">
        <v>7</v>
      </c>
      <c r="AA517" s="189"/>
      <c r="AB517" s="189"/>
      <c r="AC517" s="189"/>
      <c r="AD517" s="189" t="s">
        <v>5</v>
      </c>
      <c r="AE517" s="189" t="s">
        <v>6</v>
      </c>
      <c r="AF517" s="189" t="s">
        <v>7</v>
      </c>
      <c r="AG517" s="205" t="s">
        <v>5</v>
      </c>
      <c r="AH517" s="205" t="s">
        <v>6</v>
      </c>
      <c r="AI517" s="205" t="s">
        <v>7</v>
      </c>
      <c r="AJ517" s="189" t="s">
        <v>5</v>
      </c>
      <c r="AK517" s="189" t="s">
        <v>6</v>
      </c>
      <c r="AL517" s="189" t="s">
        <v>7</v>
      </c>
      <c r="AM517" s="189"/>
      <c r="AN517" s="189"/>
      <c r="AO517" s="189"/>
      <c r="AP517" s="189" t="s">
        <v>5</v>
      </c>
      <c r="AQ517" s="189" t="s">
        <v>6</v>
      </c>
      <c r="AR517" s="189" t="s">
        <v>7</v>
      </c>
      <c r="AS517" s="189" t="s">
        <v>5</v>
      </c>
      <c r="AT517" s="189" t="s">
        <v>6</v>
      </c>
      <c r="AU517" s="189" t="s">
        <v>7</v>
      </c>
      <c r="AV517" s="205" t="s">
        <v>5</v>
      </c>
      <c r="AW517" s="205" t="s">
        <v>6</v>
      </c>
      <c r="AX517" s="205" t="s">
        <v>7</v>
      </c>
      <c r="AY517" s="205" t="s">
        <v>5</v>
      </c>
      <c r="AZ517" s="205" t="s">
        <v>6</v>
      </c>
      <c r="BA517" s="205" t="s">
        <v>7</v>
      </c>
      <c r="BB517" s="71"/>
      <c r="BC517" s="264"/>
      <c r="BD517" s="264"/>
      <c r="BE517" s="264">
        <f>SUM(BE518:BE549)</f>
        <v>252</v>
      </c>
      <c r="BF517" s="231"/>
    </row>
    <row r="518" spans="1:58" s="3" customFormat="1" ht="63">
      <c r="A518" s="202">
        <v>1</v>
      </c>
      <c r="B518" s="11" t="s">
        <v>1430</v>
      </c>
      <c r="C518" s="11" t="s">
        <v>1493</v>
      </c>
      <c r="D518" s="11" t="s">
        <v>1494</v>
      </c>
      <c r="E518" s="85" t="s">
        <v>616</v>
      </c>
      <c r="F518" s="202" t="s">
        <v>1493</v>
      </c>
      <c r="G518" s="202" t="s">
        <v>1494</v>
      </c>
      <c r="H518" s="197" t="str">
        <f t="shared" ref="H518:H553" si="237">E518&amp;" (Từ "&amp;F518&amp;" đến "&amp;G518&amp;")"</f>
        <v>Đường Lê Lợi (Từ Phía Bắc cầu Huổi Chăng Nọi đến Hết cửa hàng Xăng dầu số 8 Chi nhánh xăng dầu Lai Châu)</v>
      </c>
      <c r="I518" s="73">
        <v>3000</v>
      </c>
      <c r="J518" s="73">
        <v>1800</v>
      </c>
      <c r="K518" s="73">
        <v>1500</v>
      </c>
      <c r="L518" s="73"/>
      <c r="M518" s="73"/>
      <c r="N518" s="73"/>
      <c r="O518" s="392">
        <f t="shared" ref="O518:Q525" si="238">ROUND(I518*AD518,-2)</f>
        <v>16200</v>
      </c>
      <c r="P518" s="392">
        <f t="shared" si="238"/>
        <v>9000</v>
      </c>
      <c r="Q518" s="392">
        <f t="shared" si="238"/>
        <v>7200</v>
      </c>
      <c r="R518" s="392"/>
      <c r="S518" s="392"/>
      <c r="T518" s="392"/>
      <c r="U518" s="393">
        <f t="shared" ref="U518:W542" si="239">(O518-I518)/O518</f>
        <v>0.81481481481481477</v>
      </c>
      <c r="V518" s="393">
        <f t="shared" si="239"/>
        <v>0.8</v>
      </c>
      <c r="W518" s="393">
        <f t="shared" si="239"/>
        <v>0.79166666666666663</v>
      </c>
      <c r="X518" s="336">
        <v>1.35</v>
      </c>
      <c r="Y518" s="336">
        <v>1.25</v>
      </c>
      <c r="Z518" s="336">
        <v>1.2</v>
      </c>
      <c r="AA518" s="336"/>
      <c r="AB518" s="336"/>
      <c r="AC518" s="336"/>
      <c r="AD518" s="336">
        <f>X518*(1+$G$3)</f>
        <v>5.4</v>
      </c>
      <c r="AE518" s="336">
        <f>Y518*(1+$G$3)</f>
        <v>5</v>
      </c>
      <c r="AF518" s="336">
        <f>Z518*(1+$G$3)</f>
        <v>4.8</v>
      </c>
      <c r="AG518" s="73">
        <v>2100</v>
      </c>
      <c r="AH518" s="73">
        <v>1300</v>
      </c>
      <c r="AI518" s="73">
        <v>1100</v>
      </c>
      <c r="AJ518" s="478">
        <f>ROUND(AG518/I518*O518,-2)</f>
        <v>11300</v>
      </c>
      <c r="AK518" s="478">
        <f>ROUND(AH518/J518*P518,-2)</f>
        <v>6500</v>
      </c>
      <c r="AL518" s="478">
        <f>ROUND(AI518/K518*Q518,-2)</f>
        <v>5300</v>
      </c>
      <c r="AM518" s="478"/>
      <c r="AN518" s="478"/>
      <c r="AO518" s="478"/>
      <c r="AP518" s="479">
        <f t="shared" ref="AP518:AR542" si="240">(AJ518-AG518)/AG518</f>
        <v>4.3809523809523814</v>
      </c>
      <c r="AQ518" s="479">
        <f t="shared" si="240"/>
        <v>4</v>
      </c>
      <c r="AR518" s="479">
        <f t="shared" si="240"/>
        <v>3.8181818181818183</v>
      </c>
      <c r="AS518" s="382">
        <v>1500</v>
      </c>
      <c r="AT518" s="382">
        <v>900</v>
      </c>
      <c r="AU518" s="382">
        <v>750</v>
      </c>
      <c r="AV518" s="73">
        <f t="shared" ref="AV518:AX542" si="241">ROUND(AS518/I518*O518,-1)</f>
        <v>8100</v>
      </c>
      <c r="AW518" s="73">
        <f t="shared" si="241"/>
        <v>4500</v>
      </c>
      <c r="AX518" s="73">
        <f t="shared" si="241"/>
        <v>3600</v>
      </c>
      <c r="AY518" s="482">
        <f t="shared" ref="AY518:BA542" si="242">(AV518-AS518)/AS518</f>
        <v>4.4000000000000004</v>
      </c>
      <c r="AZ518" s="482">
        <f t="shared" si="242"/>
        <v>4</v>
      </c>
      <c r="BA518" s="482">
        <f t="shared" si="242"/>
        <v>3.8</v>
      </c>
      <c r="BB518" s="483" t="e">
        <f t="shared" ref="BB518:BB554" si="243">IF(BD518&lt;BE518,"Bảng điều chỉnh so sánh","Bình quân phiếu điều tra")</f>
        <v>#VALUE!</v>
      </c>
      <c r="BC518" s="265" t="e">
        <f>COUNTIFS('[4]Hợp đồng chuyển nhượng gốc'!$J$1:$J$500,'[4]ODT-gốc'!H468,'[4]Hợp đồng chuyển nhượng gốc'!$I$1:$I$500,"Đất ở tại đô thị")</f>
        <v>#VALUE!</v>
      </c>
      <c r="BD518" s="480" t="e">
        <f>COUNTIFS('[4]Mẫu 04'!$N$8:$N$449,H518)-BC518</f>
        <v>#VALUE!</v>
      </c>
      <c r="BE518" s="73">
        <f t="shared" ref="BE518:BE554" si="244">COUNT(O518:Q518)*3</f>
        <v>9</v>
      </c>
      <c r="BF518" s="481"/>
    </row>
    <row r="519" spans="1:58" s="3" customFormat="1" ht="78.75">
      <c r="A519" s="202">
        <f>A518+1</f>
        <v>2</v>
      </c>
      <c r="B519" s="11" t="s">
        <v>1430</v>
      </c>
      <c r="C519" s="11" t="s">
        <v>1495</v>
      </c>
      <c r="D519" s="11" t="s">
        <v>1496</v>
      </c>
      <c r="E519" s="85" t="s">
        <v>616</v>
      </c>
      <c r="F519" s="202" t="s">
        <v>1495</v>
      </c>
      <c r="G519" s="202" t="s">
        <v>1496</v>
      </c>
      <c r="H519" s="197" t="str">
        <f t="shared" si="237"/>
        <v>Đường Lê Lợi (Từ Tiếp giáp cửa hàng Xăng dầu số 8 Chi nhánh xăng dầu Lai Châu đến Hết cống Tổ 3)</v>
      </c>
      <c r="I519" s="73">
        <v>2200</v>
      </c>
      <c r="J519" s="73">
        <v>1400</v>
      </c>
      <c r="K519" s="73">
        <v>1100</v>
      </c>
      <c r="L519" s="73"/>
      <c r="M519" s="73"/>
      <c r="N519" s="73"/>
      <c r="O519" s="392">
        <f t="shared" si="238"/>
        <v>11400</v>
      </c>
      <c r="P519" s="392">
        <f t="shared" si="238"/>
        <v>7000</v>
      </c>
      <c r="Q519" s="392">
        <f t="shared" si="238"/>
        <v>5300</v>
      </c>
      <c r="R519" s="392"/>
      <c r="S519" s="392"/>
      <c r="T519" s="392"/>
      <c r="U519" s="393">
        <f t="shared" si="239"/>
        <v>0.80701754385964908</v>
      </c>
      <c r="V519" s="393">
        <f t="shared" si="239"/>
        <v>0.8</v>
      </c>
      <c r="W519" s="393">
        <f t="shared" si="239"/>
        <v>0.79245283018867929</v>
      </c>
      <c r="X519" s="336">
        <v>1.3</v>
      </c>
      <c r="Y519" s="336">
        <v>1.25</v>
      </c>
      <c r="Z519" s="336">
        <v>1.2</v>
      </c>
      <c r="AA519" s="336"/>
      <c r="AB519" s="336"/>
      <c r="AC519" s="336"/>
      <c r="AD519" s="336">
        <f t="shared" ref="AD519:AF553" si="245">X519*(1+$G$3)</f>
        <v>5.2</v>
      </c>
      <c r="AE519" s="336">
        <f t="shared" si="245"/>
        <v>5</v>
      </c>
      <c r="AF519" s="336">
        <f t="shared" si="245"/>
        <v>4.8</v>
      </c>
      <c r="AG519" s="73">
        <v>1500</v>
      </c>
      <c r="AH519" s="73">
        <v>980</v>
      </c>
      <c r="AI519" s="73">
        <v>770</v>
      </c>
      <c r="AJ519" s="478">
        <f t="shared" ref="AJ519:AK521" si="246">ROUND(AG519/I519*O519,-2)</f>
        <v>7800</v>
      </c>
      <c r="AK519" s="478">
        <f t="shared" si="246"/>
        <v>4900</v>
      </c>
      <c r="AL519" s="478">
        <f>ROUND(AI519/K519*Q519,-1)</f>
        <v>3710</v>
      </c>
      <c r="AM519" s="478"/>
      <c r="AN519" s="478"/>
      <c r="AO519" s="478"/>
      <c r="AP519" s="479">
        <f t="shared" si="240"/>
        <v>4.2</v>
      </c>
      <c r="AQ519" s="479">
        <f t="shared" si="240"/>
        <v>4</v>
      </c>
      <c r="AR519" s="479">
        <f t="shared" si="240"/>
        <v>3.8181818181818183</v>
      </c>
      <c r="AS519" s="382">
        <v>1100</v>
      </c>
      <c r="AT519" s="79">
        <v>700</v>
      </c>
      <c r="AU519" s="79">
        <v>550</v>
      </c>
      <c r="AV519" s="73">
        <f t="shared" si="241"/>
        <v>5700</v>
      </c>
      <c r="AW519" s="73">
        <f t="shared" si="241"/>
        <v>3500</v>
      </c>
      <c r="AX519" s="73">
        <f t="shared" si="241"/>
        <v>2650</v>
      </c>
      <c r="AY519" s="482">
        <f t="shared" si="242"/>
        <v>4.1818181818181817</v>
      </c>
      <c r="AZ519" s="482">
        <f t="shared" si="242"/>
        <v>4</v>
      </c>
      <c r="BA519" s="482">
        <f t="shared" si="242"/>
        <v>3.8181818181818183</v>
      </c>
      <c r="BB519" s="483" t="e">
        <f t="shared" si="243"/>
        <v>#VALUE!</v>
      </c>
      <c r="BC519" s="265" t="e">
        <f>COUNTIFS('[4]Hợp đồng chuyển nhượng gốc'!$J$1:$J$500,'[4]ODT-gốc'!H469,'[4]Hợp đồng chuyển nhượng gốc'!$I$1:$I$500,"Đất ở tại đô thị")</f>
        <v>#VALUE!</v>
      </c>
      <c r="BD519" s="480" t="e">
        <f>COUNTIFS('[4]Mẫu 04'!$N$8:$N$449,H519)-BC519</f>
        <v>#VALUE!</v>
      </c>
      <c r="BE519" s="73">
        <f t="shared" si="244"/>
        <v>9</v>
      </c>
      <c r="BF519" s="481"/>
    </row>
    <row r="520" spans="1:58" s="3" customFormat="1" ht="47.25">
      <c r="A520" s="202">
        <f t="shared" ref="A520:A554" si="247">A519+1</f>
        <v>3</v>
      </c>
      <c r="B520" s="11" t="s">
        <v>1430</v>
      </c>
      <c r="C520" s="11" t="s">
        <v>1497</v>
      </c>
      <c r="D520" s="11" t="s">
        <v>1498</v>
      </c>
      <c r="E520" s="85" t="s">
        <v>616</v>
      </c>
      <c r="F520" s="202" t="s">
        <v>1497</v>
      </c>
      <c r="G520" s="202" t="s">
        <v>1499</v>
      </c>
      <c r="H520" s="197" t="str">
        <f t="shared" si="237"/>
        <v>Đường Lê Lợi (Từ Phía Nam cầu Huổi Chăng Nọi đến Hết ranh giới đất Đội thuế)</v>
      </c>
      <c r="I520" s="73">
        <v>2300</v>
      </c>
      <c r="J520" s="73">
        <v>1400</v>
      </c>
      <c r="K520" s="73">
        <v>1100</v>
      </c>
      <c r="L520" s="73"/>
      <c r="M520" s="73"/>
      <c r="N520" s="73"/>
      <c r="O520" s="392">
        <f t="shared" si="238"/>
        <v>12000</v>
      </c>
      <c r="P520" s="392">
        <f t="shared" si="238"/>
        <v>7000</v>
      </c>
      <c r="Q520" s="392">
        <f t="shared" si="238"/>
        <v>5300</v>
      </c>
      <c r="R520" s="392"/>
      <c r="S520" s="392"/>
      <c r="T520" s="392"/>
      <c r="U520" s="393">
        <f t="shared" si="239"/>
        <v>0.80833333333333335</v>
      </c>
      <c r="V520" s="393">
        <f t="shared" si="239"/>
        <v>0.8</v>
      </c>
      <c r="W520" s="393">
        <f t="shared" si="239"/>
        <v>0.79245283018867929</v>
      </c>
      <c r="X520" s="336">
        <v>1.3</v>
      </c>
      <c r="Y520" s="336">
        <v>1.25</v>
      </c>
      <c r="Z520" s="336">
        <v>1.2</v>
      </c>
      <c r="AA520" s="336"/>
      <c r="AB520" s="336"/>
      <c r="AC520" s="336"/>
      <c r="AD520" s="336">
        <f t="shared" si="245"/>
        <v>5.2</v>
      </c>
      <c r="AE520" s="336">
        <f t="shared" si="245"/>
        <v>5</v>
      </c>
      <c r="AF520" s="336">
        <f t="shared" si="245"/>
        <v>4.8</v>
      </c>
      <c r="AG520" s="73">
        <v>1600</v>
      </c>
      <c r="AH520" s="73">
        <v>980</v>
      </c>
      <c r="AI520" s="73">
        <v>770</v>
      </c>
      <c r="AJ520" s="478">
        <f t="shared" si="246"/>
        <v>8300</v>
      </c>
      <c r="AK520" s="478">
        <f t="shared" si="246"/>
        <v>4900</v>
      </c>
      <c r="AL520" s="478">
        <f>ROUND(AI520/K520*Q520,-1)</f>
        <v>3710</v>
      </c>
      <c r="AM520" s="478"/>
      <c r="AN520" s="478"/>
      <c r="AO520" s="478"/>
      <c r="AP520" s="479">
        <f t="shared" si="240"/>
        <v>4.1875</v>
      </c>
      <c r="AQ520" s="479">
        <f t="shared" si="240"/>
        <v>4</v>
      </c>
      <c r="AR520" s="479">
        <f t="shared" si="240"/>
        <v>3.8181818181818183</v>
      </c>
      <c r="AS520" s="382">
        <v>1200</v>
      </c>
      <c r="AT520" s="382">
        <v>700</v>
      </c>
      <c r="AU520" s="382">
        <v>550</v>
      </c>
      <c r="AV520" s="73">
        <f t="shared" si="241"/>
        <v>6260</v>
      </c>
      <c r="AW520" s="73">
        <f t="shared" si="241"/>
        <v>3500</v>
      </c>
      <c r="AX520" s="73">
        <f t="shared" si="241"/>
        <v>2650</v>
      </c>
      <c r="AY520" s="482">
        <f t="shared" si="242"/>
        <v>4.2166666666666668</v>
      </c>
      <c r="AZ520" s="482">
        <f t="shared" si="242"/>
        <v>4</v>
      </c>
      <c r="BA520" s="482">
        <f t="shared" si="242"/>
        <v>3.8181818181818183</v>
      </c>
      <c r="BB520" s="483" t="e">
        <f t="shared" si="243"/>
        <v>#VALUE!</v>
      </c>
      <c r="BC520" s="265" t="e">
        <f>COUNTIFS('[4]Hợp đồng chuyển nhượng gốc'!$J$1:$J$500,'[4]ODT-gốc'!H470,'[4]Hợp đồng chuyển nhượng gốc'!$I$1:$I$500,"Đất ở tại đô thị")</f>
        <v>#VALUE!</v>
      </c>
      <c r="BD520" s="480" t="e">
        <f>COUNTIFS('[4]Mẫu 04'!$N$8:$N$449,H520)-BC520</f>
        <v>#VALUE!</v>
      </c>
      <c r="BE520" s="73">
        <f t="shared" si="244"/>
        <v>9</v>
      </c>
      <c r="BF520" s="481"/>
    </row>
    <row r="521" spans="1:58" s="3" customFormat="1" ht="63">
      <c r="A521" s="202">
        <f t="shared" si="247"/>
        <v>4</v>
      </c>
      <c r="B521" s="11" t="s">
        <v>1430</v>
      </c>
      <c r="C521" s="11" t="s">
        <v>1500</v>
      </c>
      <c r="D521" s="11" t="s">
        <v>1501</v>
      </c>
      <c r="E521" s="85" t="s">
        <v>616</v>
      </c>
      <c r="F521" s="202" t="s">
        <v>1502</v>
      </c>
      <c r="G521" s="202" t="s">
        <v>1503</v>
      </c>
      <c r="H521" s="197" t="str">
        <f t="shared" si="237"/>
        <v>Đường Lê Lợi (Từ Tiếp giáp ranh giới đất Đội thuế đến Hết địa phận xã Tân Uyên (Giáp xã Thân Thuộc))</v>
      </c>
      <c r="I521" s="73">
        <v>2200</v>
      </c>
      <c r="J521" s="73">
        <v>1400</v>
      </c>
      <c r="K521" s="73">
        <v>1100</v>
      </c>
      <c r="L521" s="73"/>
      <c r="M521" s="73"/>
      <c r="N521" s="73"/>
      <c r="O521" s="392">
        <f t="shared" si="238"/>
        <v>11400</v>
      </c>
      <c r="P521" s="392">
        <f t="shared" si="238"/>
        <v>7000</v>
      </c>
      <c r="Q521" s="392">
        <f t="shared" si="238"/>
        <v>5300</v>
      </c>
      <c r="R521" s="392"/>
      <c r="S521" s="392"/>
      <c r="T521" s="392"/>
      <c r="U521" s="393">
        <f t="shared" si="239"/>
        <v>0.80701754385964908</v>
      </c>
      <c r="V521" s="393">
        <f t="shared" si="239"/>
        <v>0.8</v>
      </c>
      <c r="W521" s="393">
        <f t="shared" si="239"/>
        <v>0.79245283018867929</v>
      </c>
      <c r="X521" s="336">
        <v>1.3</v>
      </c>
      <c r="Y521" s="336">
        <v>1.25</v>
      </c>
      <c r="Z521" s="336">
        <v>1.2</v>
      </c>
      <c r="AA521" s="336"/>
      <c r="AB521" s="336"/>
      <c r="AC521" s="336"/>
      <c r="AD521" s="336">
        <f t="shared" si="245"/>
        <v>5.2</v>
      </c>
      <c r="AE521" s="336">
        <f t="shared" si="245"/>
        <v>5</v>
      </c>
      <c r="AF521" s="336">
        <f t="shared" si="245"/>
        <v>4.8</v>
      </c>
      <c r="AG521" s="73">
        <v>1500</v>
      </c>
      <c r="AH521" s="73">
        <v>980</v>
      </c>
      <c r="AI521" s="73">
        <v>770</v>
      </c>
      <c r="AJ521" s="478">
        <f t="shared" si="246"/>
        <v>7800</v>
      </c>
      <c r="AK521" s="478">
        <f t="shared" si="246"/>
        <v>4900</v>
      </c>
      <c r="AL521" s="478">
        <f>ROUND(AI521/K521*Q521,-1)</f>
        <v>3710</v>
      </c>
      <c r="AM521" s="478"/>
      <c r="AN521" s="478"/>
      <c r="AO521" s="478"/>
      <c r="AP521" s="479">
        <f t="shared" si="240"/>
        <v>4.2</v>
      </c>
      <c r="AQ521" s="479">
        <f t="shared" si="240"/>
        <v>4</v>
      </c>
      <c r="AR521" s="479">
        <f t="shared" si="240"/>
        <v>3.8181818181818183</v>
      </c>
      <c r="AS521" s="382">
        <v>1100</v>
      </c>
      <c r="AT521" s="382">
        <v>700</v>
      </c>
      <c r="AU521" s="382">
        <v>550</v>
      </c>
      <c r="AV521" s="73">
        <f t="shared" si="241"/>
        <v>5700</v>
      </c>
      <c r="AW521" s="73">
        <f t="shared" si="241"/>
        <v>3500</v>
      </c>
      <c r="AX521" s="73">
        <f t="shared" si="241"/>
        <v>2650</v>
      </c>
      <c r="AY521" s="482">
        <f t="shared" si="242"/>
        <v>4.1818181818181817</v>
      </c>
      <c r="AZ521" s="482">
        <f t="shared" si="242"/>
        <v>4</v>
      </c>
      <c r="BA521" s="482">
        <f t="shared" si="242"/>
        <v>3.8181818181818183</v>
      </c>
      <c r="BB521" s="483" t="e">
        <f t="shared" si="243"/>
        <v>#VALUE!</v>
      </c>
      <c r="BC521" s="265" t="e">
        <f>COUNTIFS('[4]Hợp đồng chuyển nhượng gốc'!$J$1:$J$500,'[4]ODT-gốc'!H471,'[4]Hợp đồng chuyển nhượng gốc'!$I$1:$I$500,"Đất ở tại đô thị")</f>
        <v>#VALUE!</v>
      </c>
      <c r="BD521" s="480" t="e">
        <f>COUNTIFS('[4]Mẫu 04'!$N$8:$N$449,H521)-BC521</f>
        <v>#VALUE!</v>
      </c>
      <c r="BE521" s="73">
        <f t="shared" si="244"/>
        <v>9</v>
      </c>
      <c r="BF521" s="481"/>
    </row>
    <row r="522" spans="1:58" s="3" customFormat="1" ht="63">
      <c r="A522" s="202">
        <f t="shared" si="247"/>
        <v>5</v>
      </c>
      <c r="B522" s="11" t="s">
        <v>1430</v>
      </c>
      <c r="C522" s="11" t="s">
        <v>1504</v>
      </c>
      <c r="D522" s="11" t="s">
        <v>1505</v>
      </c>
      <c r="E522" s="85" t="s">
        <v>616</v>
      </c>
      <c r="F522" s="202" t="s">
        <v>1504</v>
      </c>
      <c r="G522" s="277" t="s">
        <v>1506</v>
      </c>
      <c r="H522" s="197" t="str">
        <f t="shared" si="237"/>
        <v>Đường Lê Lợi (Từ Tiếp giáp cống Tổ 3 đến Hết địa phận xã Tân Uyên (Giáp xã Phúc Khoa))</v>
      </c>
      <c r="I522" s="73">
        <v>850</v>
      </c>
      <c r="J522" s="73">
        <v>520</v>
      </c>
      <c r="K522" s="73">
        <v>410</v>
      </c>
      <c r="L522" s="73"/>
      <c r="M522" s="73"/>
      <c r="N522" s="73"/>
      <c r="O522" s="392">
        <f t="shared" si="238"/>
        <v>4300</v>
      </c>
      <c r="P522" s="392">
        <f t="shared" si="238"/>
        <v>2400</v>
      </c>
      <c r="Q522" s="392">
        <f t="shared" si="238"/>
        <v>1800</v>
      </c>
      <c r="R522" s="392"/>
      <c r="S522" s="392"/>
      <c r="T522" s="392"/>
      <c r="U522" s="393">
        <f t="shared" si="239"/>
        <v>0.80232558139534882</v>
      </c>
      <c r="V522" s="393">
        <f t="shared" si="239"/>
        <v>0.78333333333333333</v>
      </c>
      <c r="W522" s="393">
        <f t="shared" si="239"/>
        <v>0.77222222222222225</v>
      </c>
      <c r="X522" s="336">
        <v>1.25</v>
      </c>
      <c r="Y522" s="336">
        <v>1.1499999999999999</v>
      </c>
      <c r="Z522" s="336">
        <v>1.1000000000000001</v>
      </c>
      <c r="AA522" s="336"/>
      <c r="AB522" s="336"/>
      <c r="AC522" s="336"/>
      <c r="AD522" s="336">
        <f t="shared" si="245"/>
        <v>5</v>
      </c>
      <c r="AE522" s="336">
        <f t="shared" si="245"/>
        <v>4.5999999999999996</v>
      </c>
      <c r="AF522" s="336">
        <f t="shared" si="245"/>
        <v>4.4000000000000004</v>
      </c>
      <c r="AG522" s="73">
        <v>600</v>
      </c>
      <c r="AH522" s="73">
        <v>360</v>
      </c>
      <c r="AI522" s="73">
        <v>290</v>
      </c>
      <c r="AJ522" s="478">
        <f t="shared" ref="AJ522:AL537" si="248">ROUND(AD522*AG522,-1)</f>
        <v>3000</v>
      </c>
      <c r="AK522" s="478">
        <f t="shared" si="248"/>
        <v>1660</v>
      </c>
      <c r="AL522" s="478">
        <f>ROUND(AI522/K522*Q522,-2)</f>
        <v>1300</v>
      </c>
      <c r="AM522" s="478"/>
      <c r="AN522" s="478"/>
      <c r="AO522" s="478"/>
      <c r="AP522" s="479">
        <f t="shared" si="240"/>
        <v>4</v>
      </c>
      <c r="AQ522" s="479">
        <f t="shared" si="240"/>
        <v>3.6111111111111112</v>
      </c>
      <c r="AR522" s="479">
        <f t="shared" si="240"/>
        <v>3.4827586206896552</v>
      </c>
      <c r="AS522" s="382">
        <v>430</v>
      </c>
      <c r="AT522" s="382">
        <v>260</v>
      </c>
      <c r="AU522" s="382">
        <v>210</v>
      </c>
      <c r="AV522" s="73">
        <f t="shared" si="241"/>
        <v>2180</v>
      </c>
      <c r="AW522" s="73">
        <f t="shared" si="241"/>
        <v>1200</v>
      </c>
      <c r="AX522" s="73">
        <f t="shared" si="241"/>
        <v>920</v>
      </c>
      <c r="AY522" s="482">
        <f t="shared" si="242"/>
        <v>4.0697674418604652</v>
      </c>
      <c r="AZ522" s="482">
        <f t="shared" si="242"/>
        <v>3.6153846153846154</v>
      </c>
      <c r="BA522" s="482">
        <f t="shared" si="242"/>
        <v>3.3809523809523809</v>
      </c>
      <c r="BB522" s="483" t="e">
        <f t="shared" si="243"/>
        <v>#VALUE!</v>
      </c>
      <c r="BC522" s="265" t="e">
        <f>COUNTIFS('[4]Hợp đồng chuyển nhượng gốc'!$J$1:$J$500,'[4]ODT-gốc'!H472,'[4]Hợp đồng chuyển nhượng gốc'!$I$1:$I$500,"Đất ở tại đô thị")</f>
        <v>#VALUE!</v>
      </c>
      <c r="BD522" s="480" t="e">
        <f>COUNTIFS('[4]Mẫu 04'!$N$8:$N$449,H522)-BC522</f>
        <v>#VALUE!</v>
      </c>
      <c r="BE522" s="73">
        <f t="shared" si="244"/>
        <v>9</v>
      </c>
      <c r="BF522" s="481"/>
    </row>
    <row r="523" spans="1:58" s="3" customFormat="1" ht="63">
      <c r="A523" s="202">
        <f t="shared" si="247"/>
        <v>6</v>
      </c>
      <c r="B523" s="11" t="s">
        <v>1507</v>
      </c>
      <c r="C523" s="11" t="s">
        <v>1508</v>
      </c>
      <c r="D523" s="11" t="s">
        <v>1509</v>
      </c>
      <c r="E523" s="85" t="s">
        <v>531</v>
      </c>
      <c r="F523" s="202" t="s">
        <v>1510</v>
      </c>
      <c r="G523" s="202" t="s">
        <v>546</v>
      </c>
      <c r="H523" s="197" t="str">
        <f t="shared" si="237"/>
        <v>Đường Nguyễn Văn Linh (Từ Đường Lê Lợi (cổng sân vận động huyện) đến Đường Võ Nguyên Giáp)</v>
      </c>
      <c r="I523" s="73">
        <v>850</v>
      </c>
      <c r="J523" s="73">
        <v>520</v>
      </c>
      <c r="K523" s="73">
        <v>410</v>
      </c>
      <c r="L523" s="73"/>
      <c r="M523" s="73"/>
      <c r="N523" s="73"/>
      <c r="O523" s="392">
        <f t="shared" si="238"/>
        <v>4300</v>
      </c>
      <c r="P523" s="392">
        <f t="shared" si="238"/>
        <v>2400</v>
      </c>
      <c r="Q523" s="392">
        <f t="shared" si="238"/>
        <v>1800</v>
      </c>
      <c r="R523" s="392"/>
      <c r="S523" s="392"/>
      <c r="T523" s="392"/>
      <c r="U523" s="393">
        <f t="shared" si="239"/>
        <v>0.80232558139534882</v>
      </c>
      <c r="V523" s="393">
        <f t="shared" si="239"/>
        <v>0.78333333333333333</v>
      </c>
      <c r="W523" s="393">
        <f t="shared" si="239"/>
        <v>0.77222222222222225</v>
      </c>
      <c r="X523" s="336">
        <v>1.25</v>
      </c>
      <c r="Y523" s="336">
        <v>1.1499999999999999</v>
      </c>
      <c r="Z523" s="336">
        <v>1.1000000000000001</v>
      </c>
      <c r="AA523" s="336"/>
      <c r="AB523" s="336"/>
      <c r="AC523" s="336"/>
      <c r="AD523" s="336">
        <f t="shared" si="245"/>
        <v>5</v>
      </c>
      <c r="AE523" s="336">
        <f t="shared" si="245"/>
        <v>4.5999999999999996</v>
      </c>
      <c r="AF523" s="336">
        <f t="shared" si="245"/>
        <v>4.4000000000000004</v>
      </c>
      <c r="AG523" s="73">
        <v>600</v>
      </c>
      <c r="AH523" s="73">
        <v>360</v>
      </c>
      <c r="AI523" s="73">
        <v>290</v>
      </c>
      <c r="AJ523" s="478">
        <f t="shared" si="248"/>
        <v>3000</v>
      </c>
      <c r="AK523" s="478">
        <f t="shared" si="248"/>
        <v>1660</v>
      </c>
      <c r="AL523" s="478">
        <f t="shared" si="248"/>
        <v>1280</v>
      </c>
      <c r="AM523" s="478"/>
      <c r="AN523" s="478"/>
      <c r="AO523" s="478"/>
      <c r="AP523" s="479">
        <f t="shared" si="240"/>
        <v>4</v>
      </c>
      <c r="AQ523" s="479">
        <f t="shared" si="240"/>
        <v>3.6111111111111112</v>
      </c>
      <c r="AR523" s="479">
        <f t="shared" si="240"/>
        <v>3.4137931034482758</v>
      </c>
      <c r="AS523" s="382">
        <v>430</v>
      </c>
      <c r="AT523" s="382">
        <v>260</v>
      </c>
      <c r="AU523" s="382">
        <v>210</v>
      </c>
      <c r="AV523" s="73">
        <f t="shared" si="241"/>
        <v>2180</v>
      </c>
      <c r="AW523" s="73">
        <f t="shared" si="241"/>
        <v>1200</v>
      </c>
      <c r="AX523" s="73">
        <f t="shared" si="241"/>
        <v>920</v>
      </c>
      <c r="AY523" s="482">
        <f t="shared" si="242"/>
        <v>4.0697674418604652</v>
      </c>
      <c r="AZ523" s="482">
        <f t="shared" si="242"/>
        <v>3.6153846153846154</v>
      </c>
      <c r="BA523" s="482">
        <f t="shared" si="242"/>
        <v>3.3809523809523809</v>
      </c>
      <c r="BB523" s="483" t="e">
        <f t="shared" si="243"/>
        <v>#VALUE!</v>
      </c>
      <c r="BC523" s="265" t="e">
        <f>COUNTIFS('[4]Hợp đồng chuyển nhượng gốc'!$J$1:$J$500,'[4]ODT-gốc'!H473,'[4]Hợp đồng chuyển nhượng gốc'!$I$1:$I$500,"Đất ở tại đô thị")</f>
        <v>#VALUE!</v>
      </c>
      <c r="BD523" s="480" t="e">
        <f>COUNTIFS('[4]Mẫu 04'!$N$8:$N$449,H523)-BC523</f>
        <v>#VALUE!</v>
      </c>
      <c r="BE523" s="73">
        <f t="shared" si="244"/>
        <v>9</v>
      </c>
      <c r="BF523" s="481"/>
    </row>
    <row r="524" spans="1:58" s="3" customFormat="1" ht="63">
      <c r="A524" s="202">
        <f t="shared" si="247"/>
        <v>7</v>
      </c>
      <c r="B524" s="11" t="s">
        <v>1507</v>
      </c>
      <c r="C524" s="11" t="s">
        <v>1508</v>
      </c>
      <c r="D524" s="11" t="s">
        <v>1511</v>
      </c>
      <c r="E524" s="85" t="s">
        <v>614</v>
      </c>
      <c r="F524" s="202" t="s">
        <v>1512</v>
      </c>
      <c r="G524" s="202" t="s">
        <v>1511</v>
      </c>
      <c r="H524" s="197" t="str">
        <f t="shared" si="237"/>
        <v>Đường 7/3 (Từ Đường Lê Lợi (Km381+720) đến Hết ranh giới đất Nhà máy chè Than Uyên)</v>
      </c>
      <c r="I524" s="73">
        <v>850</v>
      </c>
      <c r="J524" s="73">
        <v>520</v>
      </c>
      <c r="K524" s="73">
        <v>410</v>
      </c>
      <c r="L524" s="73"/>
      <c r="M524" s="73"/>
      <c r="N524" s="73"/>
      <c r="O524" s="392">
        <f t="shared" si="238"/>
        <v>4300</v>
      </c>
      <c r="P524" s="392">
        <f t="shared" si="238"/>
        <v>2400</v>
      </c>
      <c r="Q524" s="392">
        <f t="shared" si="238"/>
        <v>1800</v>
      </c>
      <c r="R524" s="392"/>
      <c r="S524" s="392"/>
      <c r="T524" s="392"/>
      <c r="U524" s="393">
        <f t="shared" si="239"/>
        <v>0.80232558139534882</v>
      </c>
      <c r="V524" s="393">
        <f t="shared" si="239"/>
        <v>0.78333333333333333</v>
      </c>
      <c r="W524" s="393">
        <f t="shared" si="239"/>
        <v>0.77222222222222225</v>
      </c>
      <c r="X524" s="336">
        <v>1.25</v>
      </c>
      <c r="Y524" s="336">
        <v>1.1499999999999999</v>
      </c>
      <c r="Z524" s="336">
        <v>1.1000000000000001</v>
      </c>
      <c r="AA524" s="336"/>
      <c r="AB524" s="336"/>
      <c r="AC524" s="336"/>
      <c r="AD524" s="336">
        <f t="shared" si="245"/>
        <v>5</v>
      </c>
      <c r="AE524" s="336">
        <f t="shared" si="245"/>
        <v>4.5999999999999996</v>
      </c>
      <c r="AF524" s="336">
        <f t="shared" si="245"/>
        <v>4.4000000000000004</v>
      </c>
      <c r="AG524" s="73">
        <v>600</v>
      </c>
      <c r="AH524" s="73">
        <v>360</v>
      </c>
      <c r="AI524" s="73">
        <v>290</v>
      </c>
      <c r="AJ524" s="478">
        <f t="shared" si="248"/>
        <v>3000</v>
      </c>
      <c r="AK524" s="478">
        <f t="shared" si="248"/>
        <v>1660</v>
      </c>
      <c r="AL524" s="478">
        <f t="shared" si="248"/>
        <v>1280</v>
      </c>
      <c r="AM524" s="478"/>
      <c r="AN524" s="478"/>
      <c r="AO524" s="478"/>
      <c r="AP524" s="479">
        <f t="shared" si="240"/>
        <v>4</v>
      </c>
      <c r="AQ524" s="479">
        <f t="shared" si="240"/>
        <v>3.6111111111111112</v>
      </c>
      <c r="AR524" s="479">
        <f t="shared" si="240"/>
        <v>3.4137931034482758</v>
      </c>
      <c r="AS524" s="382">
        <v>430</v>
      </c>
      <c r="AT524" s="382">
        <v>260</v>
      </c>
      <c r="AU524" s="382">
        <v>210</v>
      </c>
      <c r="AV524" s="73">
        <f t="shared" si="241"/>
        <v>2180</v>
      </c>
      <c r="AW524" s="73">
        <f t="shared" si="241"/>
        <v>1200</v>
      </c>
      <c r="AX524" s="73">
        <f t="shared" si="241"/>
        <v>920</v>
      </c>
      <c r="AY524" s="482">
        <f t="shared" si="242"/>
        <v>4.0697674418604652</v>
      </c>
      <c r="AZ524" s="482">
        <f t="shared" si="242"/>
        <v>3.6153846153846154</v>
      </c>
      <c r="BA524" s="482">
        <f t="shared" si="242"/>
        <v>3.3809523809523809</v>
      </c>
      <c r="BB524" s="483" t="e">
        <f t="shared" si="243"/>
        <v>#VALUE!</v>
      </c>
      <c r="BC524" s="265" t="e">
        <f>COUNTIFS('[4]Hợp đồng chuyển nhượng gốc'!$J$1:$J$500,'[4]ODT-gốc'!H474,'[4]Hợp đồng chuyển nhượng gốc'!$I$1:$I$500,"Đất ở tại đô thị")</f>
        <v>#VALUE!</v>
      </c>
      <c r="BD524" s="480" t="e">
        <f>COUNTIFS('[4]Mẫu 04'!$N$8:$N$449,H524)-BC524</f>
        <v>#VALUE!</v>
      </c>
      <c r="BE524" s="73">
        <f t="shared" si="244"/>
        <v>9</v>
      </c>
      <c r="BF524" s="481"/>
    </row>
    <row r="525" spans="1:58" s="3" customFormat="1" ht="30.75" customHeight="1">
      <c r="A525" s="202">
        <f t="shared" si="247"/>
        <v>8</v>
      </c>
      <c r="B525" s="11" t="s">
        <v>1507</v>
      </c>
      <c r="C525" s="11" t="s">
        <v>1513</v>
      </c>
      <c r="D525" s="11" t="s">
        <v>611</v>
      </c>
      <c r="E525" s="85" t="s">
        <v>1117</v>
      </c>
      <c r="F525" s="202" t="s">
        <v>1514</v>
      </c>
      <c r="G525" s="202" t="s">
        <v>546</v>
      </c>
      <c r="H525" s="197" t="str">
        <f t="shared" si="237"/>
        <v>Phố Võ Thị Sáu (Từ Đường Lê Lợi (Km381+970) đến Đường Võ Nguyên Giáp)</v>
      </c>
      <c r="I525" s="73">
        <v>850</v>
      </c>
      <c r="J525" s="73">
        <v>520</v>
      </c>
      <c r="K525" s="73">
        <v>410</v>
      </c>
      <c r="L525" s="73"/>
      <c r="M525" s="73"/>
      <c r="N525" s="73"/>
      <c r="O525" s="392">
        <f t="shared" si="238"/>
        <v>4300</v>
      </c>
      <c r="P525" s="392">
        <f t="shared" si="238"/>
        <v>2400</v>
      </c>
      <c r="Q525" s="392">
        <f t="shared" si="238"/>
        <v>1800</v>
      </c>
      <c r="R525" s="392"/>
      <c r="S525" s="392"/>
      <c r="T525" s="392"/>
      <c r="U525" s="393">
        <f t="shared" si="239"/>
        <v>0.80232558139534882</v>
      </c>
      <c r="V525" s="393">
        <f t="shared" si="239"/>
        <v>0.78333333333333333</v>
      </c>
      <c r="W525" s="393">
        <f t="shared" si="239"/>
        <v>0.77222222222222225</v>
      </c>
      <c r="X525" s="336">
        <v>1.25</v>
      </c>
      <c r="Y525" s="336">
        <v>1.1499999999999999</v>
      </c>
      <c r="Z525" s="336">
        <v>1.1000000000000001</v>
      </c>
      <c r="AA525" s="336"/>
      <c r="AB525" s="336"/>
      <c r="AC525" s="336"/>
      <c r="AD525" s="336">
        <f t="shared" si="245"/>
        <v>5</v>
      </c>
      <c r="AE525" s="336">
        <f t="shared" si="245"/>
        <v>4.5999999999999996</v>
      </c>
      <c r="AF525" s="336">
        <f t="shared" si="245"/>
        <v>4.4000000000000004</v>
      </c>
      <c r="AG525" s="73">
        <v>600</v>
      </c>
      <c r="AH525" s="73">
        <v>360</v>
      </c>
      <c r="AI525" s="73">
        <v>290</v>
      </c>
      <c r="AJ525" s="478">
        <f t="shared" si="248"/>
        <v>3000</v>
      </c>
      <c r="AK525" s="478">
        <f t="shared" si="248"/>
        <v>1660</v>
      </c>
      <c r="AL525" s="478">
        <f t="shared" si="248"/>
        <v>1280</v>
      </c>
      <c r="AM525" s="478"/>
      <c r="AN525" s="478"/>
      <c r="AO525" s="478"/>
      <c r="AP525" s="479">
        <f t="shared" si="240"/>
        <v>4</v>
      </c>
      <c r="AQ525" s="479">
        <f t="shared" si="240"/>
        <v>3.6111111111111112</v>
      </c>
      <c r="AR525" s="479">
        <f t="shared" si="240"/>
        <v>3.4137931034482758</v>
      </c>
      <c r="AS525" s="382">
        <v>430</v>
      </c>
      <c r="AT525" s="382">
        <v>260</v>
      </c>
      <c r="AU525" s="382">
        <v>210</v>
      </c>
      <c r="AV525" s="73">
        <f t="shared" si="241"/>
        <v>2180</v>
      </c>
      <c r="AW525" s="73">
        <f t="shared" si="241"/>
        <v>1200</v>
      </c>
      <c r="AX525" s="73">
        <f t="shared" si="241"/>
        <v>920</v>
      </c>
      <c r="AY525" s="482">
        <f t="shared" si="242"/>
        <v>4.0697674418604652</v>
      </c>
      <c r="AZ525" s="482">
        <f t="shared" si="242"/>
        <v>3.6153846153846154</v>
      </c>
      <c r="BA525" s="482">
        <f t="shared" si="242"/>
        <v>3.3809523809523809</v>
      </c>
      <c r="BB525" s="483" t="e">
        <f t="shared" si="243"/>
        <v>#VALUE!</v>
      </c>
      <c r="BC525" s="265" t="e">
        <f>COUNTIFS('[4]Hợp đồng chuyển nhượng gốc'!$J$1:$J$500,'[4]ODT-gốc'!H475,'[4]Hợp đồng chuyển nhượng gốc'!$I$1:$I$500,"Đất ở tại đô thị")</f>
        <v>#VALUE!</v>
      </c>
      <c r="BD525" s="480" t="e">
        <f>COUNTIFS('[4]Mẫu 04'!$N$8:$N$449,H525)-BC525</f>
        <v>#VALUE!</v>
      </c>
      <c r="BE525" s="73">
        <f t="shared" si="244"/>
        <v>9</v>
      </c>
      <c r="BF525" s="481"/>
    </row>
    <row r="526" spans="1:58" s="3" customFormat="1" ht="78.75">
      <c r="A526" s="202">
        <f t="shared" si="247"/>
        <v>9</v>
      </c>
      <c r="B526" s="11" t="s">
        <v>1507</v>
      </c>
      <c r="C526" s="11" t="s">
        <v>1508</v>
      </c>
      <c r="D526" s="11" t="s">
        <v>1515</v>
      </c>
      <c r="E526" s="85" t="s">
        <v>526</v>
      </c>
      <c r="F526" s="202" t="s">
        <v>1516</v>
      </c>
      <c r="G526" s="202" t="s">
        <v>1515</v>
      </c>
      <c r="H526" s="197" t="str">
        <f t="shared" si="237"/>
        <v>Đường Nguyễn Hữu Thọ (Từ Đường Lê Lợi (Tổ dân phố số 2 đường đi bản Nà Ban) đến Cầu qua suối đi Nà Ban)</v>
      </c>
      <c r="I526" s="73">
        <v>700</v>
      </c>
      <c r="J526" s="73">
        <v>480</v>
      </c>
      <c r="K526" s="73">
        <v>310</v>
      </c>
      <c r="L526" s="73"/>
      <c r="M526" s="73"/>
      <c r="N526" s="73"/>
      <c r="O526" s="392">
        <f t="shared" ref="O526:Q527" si="249">ROUND(I526*AD526,-1)</f>
        <v>3360</v>
      </c>
      <c r="P526" s="392">
        <f t="shared" si="249"/>
        <v>2210</v>
      </c>
      <c r="Q526" s="392">
        <f t="shared" si="249"/>
        <v>1360</v>
      </c>
      <c r="R526" s="392"/>
      <c r="S526" s="392"/>
      <c r="T526" s="392"/>
      <c r="U526" s="393">
        <f t="shared" si="239"/>
        <v>0.79166666666666663</v>
      </c>
      <c r="V526" s="393">
        <f t="shared" si="239"/>
        <v>0.78280542986425339</v>
      </c>
      <c r="W526" s="393">
        <f t="shared" si="239"/>
        <v>0.7720588235294118</v>
      </c>
      <c r="X526" s="336">
        <v>1.2</v>
      </c>
      <c r="Y526" s="336">
        <v>1.1499999999999999</v>
      </c>
      <c r="Z526" s="336">
        <v>1.1000000000000001</v>
      </c>
      <c r="AA526" s="336"/>
      <c r="AB526" s="336"/>
      <c r="AC526" s="336"/>
      <c r="AD526" s="336">
        <f t="shared" si="245"/>
        <v>4.8</v>
      </c>
      <c r="AE526" s="336">
        <f t="shared" si="245"/>
        <v>4.5999999999999996</v>
      </c>
      <c r="AF526" s="336">
        <f t="shared" si="245"/>
        <v>4.4000000000000004</v>
      </c>
      <c r="AG526" s="73">
        <v>490</v>
      </c>
      <c r="AH526" s="73">
        <v>340</v>
      </c>
      <c r="AI526" s="73">
        <v>220</v>
      </c>
      <c r="AJ526" s="478">
        <f t="shared" si="248"/>
        <v>2350</v>
      </c>
      <c r="AK526" s="478">
        <f t="shared" si="248"/>
        <v>1560</v>
      </c>
      <c r="AL526" s="478">
        <f t="shared" si="248"/>
        <v>970</v>
      </c>
      <c r="AM526" s="478"/>
      <c r="AN526" s="478"/>
      <c r="AO526" s="478"/>
      <c r="AP526" s="479">
        <f t="shared" si="240"/>
        <v>3.795918367346939</v>
      </c>
      <c r="AQ526" s="479">
        <f t="shared" si="240"/>
        <v>3.5882352941176472</v>
      </c>
      <c r="AR526" s="479">
        <f t="shared" si="240"/>
        <v>3.4090909090909092</v>
      </c>
      <c r="AS526" s="382">
        <v>350</v>
      </c>
      <c r="AT526" s="382">
        <v>240</v>
      </c>
      <c r="AU526" s="382">
        <v>160</v>
      </c>
      <c r="AV526" s="73">
        <f t="shared" si="241"/>
        <v>1680</v>
      </c>
      <c r="AW526" s="73">
        <f t="shared" si="241"/>
        <v>1110</v>
      </c>
      <c r="AX526" s="73">
        <f t="shared" si="241"/>
        <v>700</v>
      </c>
      <c r="AY526" s="482">
        <f t="shared" si="242"/>
        <v>3.8</v>
      </c>
      <c r="AZ526" s="482">
        <f t="shared" si="242"/>
        <v>3.625</v>
      </c>
      <c r="BA526" s="482">
        <f t="shared" si="242"/>
        <v>3.375</v>
      </c>
      <c r="BB526" s="483" t="e">
        <f t="shared" si="243"/>
        <v>#VALUE!</v>
      </c>
      <c r="BC526" s="265" t="e">
        <f>COUNTIFS('[4]Hợp đồng chuyển nhượng gốc'!$J$1:$J$500,'[4]ODT-gốc'!H476,'[4]Hợp đồng chuyển nhượng gốc'!$I$1:$I$500,"Đất ở tại đô thị")</f>
        <v>#VALUE!</v>
      </c>
      <c r="BD526" s="480" t="e">
        <f>COUNTIFS('[4]Mẫu 04'!$N$8:$N$449,H526)-BC526</f>
        <v>#VALUE!</v>
      </c>
      <c r="BE526" s="73">
        <f t="shared" si="244"/>
        <v>9</v>
      </c>
      <c r="BF526" s="481"/>
    </row>
    <row r="527" spans="1:58" s="3" customFormat="1" ht="63">
      <c r="A527" s="202">
        <f t="shared" si="247"/>
        <v>10</v>
      </c>
      <c r="B527" s="11" t="s">
        <v>1507</v>
      </c>
      <c r="C527" s="11" t="s">
        <v>1517</v>
      </c>
      <c r="D527" s="11" t="s">
        <v>1518</v>
      </c>
      <c r="E527" s="85" t="s">
        <v>1519</v>
      </c>
      <c r="F527" s="202" t="s">
        <v>1520</v>
      </c>
      <c r="G527" s="202" t="s">
        <v>1294</v>
      </c>
      <c r="H527" s="197" t="str">
        <f t="shared" si="237"/>
        <v>Phố Đặng Thùy Trâm (Từ Đường Lê Lợi (Km381+620) đến Phố Phạm Ngọc Thạch)</v>
      </c>
      <c r="I527" s="73">
        <v>760</v>
      </c>
      <c r="J527" s="73">
        <v>520</v>
      </c>
      <c r="K527" s="73">
        <v>330</v>
      </c>
      <c r="L527" s="73"/>
      <c r="M527" s="73"/>
      <c r="N527" s="73"/>
      <c r="O527" s="392">
        <f t="shared" si="249"/>
        <v>3650</v>
      </c>
      <c r="P527" s="392">
        <f t="shared" si="249"/>
        <v>2390</v>
      </c>
      <c r="Q527" s="392">
        <f t="shared" si="249"/>
        <v>1450</v>
      </c>
      <c r="R527" s="392"/>
      <c r="S527" s="392"/>
      <c r="T527" s="392"/>
      <c r="U527" s="393">
        <f t="shared" si="239"/>
        <v>0.79178082191780819</v>
      </c>
      <c r="V527" s="393">
        <f t="shared" si="239"/>
        <v>0.78242677824267781</v>
      </c>
      <c r="W527" s="393">
        <f t="shared" si="239"/>
        <v>0.77241379310344827</v>
      </c>
      <c r="X527" s="336">
        <v>1.2</v>
      </c>
      <c r="Y527" s="336">
        <v>1.1499999999999999</v>
      </c>
      <c r="Z527" s="336">
        <v>1.1000000000000001</v>
      </c>
      <c r="AA527" s="336"/>
      <c r="AB527" s="336"/>
      <c r="AC527" s="336"/>
      <c r="AD527" s="336">
        <f t="shared" si="245"/>
        <v>4.8</v>
      </c>
      <c r="AE527" s="336">
        <f t="shared" si="245"/>
        <v>4.5999999999999996</v>
      </c>
      <c r="AF527" s="336">
        <f t="shared" si="245"/>
        <v>4.4000000000000004</v>
      </c>
      <c r="AG527" s="73">
        <v>530</v>
      </c>
      <c r="AH527" s="73">
        <v>360</v>
      </c>
      <c r="AI527" s="73">
        <v>230</v>
      </c>
      <c r="AJ527" s="478">
        <f t="shared" si="248"/>
        <v>2540</v>
      </c>
      <c r="AK527" s="478">
        <f t="shared" si="248"/>
        <v>1660</v>
      </c>
      <c r="AL527" s="478">
        <f t="shared" si="248"/>
        <v>1010</v>
      </c>
      <c r="AM527" s="478"/>
      <c r="AN527" s="478"/>
      <c r="AO527" s="478"/>
      <c r="AP527" s="479">
        <f t="shared" si="240"/>
        <v>3.7924528301886791</v>
      </c>
      <c r="AQ527" s="479">
        <f t="shared" si="240"/>
        <v>3.6111111111111112</v>
      </c>
      <c r="AR527" s="479">
        <f t="shared" si="240"/>
        <v>3.3913043478260869</v>
      </c>
      <c r="AS527" s="382">
        <v>380</v>
      </c>
      <c r="AT527" s="382">
        <v>260</v>
      </c>
      <c r="AU527" s="382">
        <v>170</v>
      </c>
      <c r="AV527" s="73">
        <f t="shared" si="241"/>
        <v>1830</v>
      </c>
      <c r="AW527" s="73">
        <f t="shared" si="241"/>
        <v>1200</v>
      </c>
      <c r="AX527" s="73">
        <f t="shared" si="241"/>
        <v>750</v>
      </c>
      <c r="AY527" s="482">
        <f t="shared" si="242"/>
        <v>3.8157894736842106</v>
      </c>
      <c r="AZ527" s="482">
        <f t="shared" si="242"/>
        <v>3.6153846153846154</v>
      </c>
      <c r="BA527" s="482">
        <f t="shared" si="242"/>
        <v>3.4117647058823528</v>
      </c>
      <c r="BB527" s="483" t="e">
        <f t="shared" si="243"/>
        <v>#VALUE!</v>
      </c>
      <c r="BC527" s="265" t="e">
        <f>COUNTIFS('[4]Hợp đồng chuyển nhượng gốc'!$J$1:$J$500,'[4]ODT-gốc'!H477,'[4]Hợp đồng chuyển nhượng gốc'!$I$1:$I$500,"Đất ở tại đô thị")</f>
        <v>#VALUE!</v>
      </c>
      <c r="BD527" s="480" t="e">
        <f>COUNTIFS('[4]Mẫu 04'!$N$8:$N$449,H527)-BC527</f>
        <v>#VALUE!</v>
      </c>
      <c r="BE527" s="73">
        <f t="shared" si="244"/>
        <v>9</v>
      </c>
      <c r="BF527" s="481"/>
    </row>
    <row r="528" spans="1:58" s="3" customFormat="1" ht="52.9" customHeight="1">
      <c r="A528" s="202">
        <f t="shared" si="247"/>
        <v>11</v>
      </c>
      <c r="B528" s="11" t="s">
        <v>1521</v>
      </c>
      <c r="C528" s="11" t="s">
        <v>1522</v>
      </c>
      <c r="D528" s="11" t="s">
        <v>1523</v>
      </c>
      <c r="E528" s="85" t="s">
        <v>1294</v>
      </c>
      <c r="F528" s="202" t="s">
        <v>1524</v>
      </c>
      <c r="G528" s="202" t="s">
        <v>1519</v>
      </c>
      <c r="H528" s="197" t="str">
        <f t="shared" si="237"/>
        <v>Phố Phạm Ngọc Thạch (Từ Đường Lê Lợi (Km381+910) đến Phố Đặng Thùy Trâm)</v>
      </c>
      <c r="I528" s="73">
        <v>1100</v>
      </c>
      <c r="J528" s="73">
        <v>600</v>
      </c>
      <c r="K528" s="73">
        <v>460</v>
      </c>
      <c r="L528" s="73"/>
      <c r="M528" s="73"/>
      <c r="N528" s="73"/>
      <c r="O528" s="392">
        <f>ROUND(I528*AD528,-2)</f>
        <v>5700</v>
      </c>
      <c r="P528" s="392">
        <f>ROUND(J528*AE528,-2)</f>
        <v>2900</v>
      </c>
      <c r="Q528" s="392">
        <f>ROUND(K528*AF528,-2)</f>
        <v>2100</v>
      </c>
      <c r="R528" s="392"/>
      <c r="S528" s="392"/>
      <c r="T528" s="392"/>
      <c r="U528" s="393">
        <f t="shared" si="239"/>
        <v>0.80701754385964908</v>
      </c>
      <c r="V528" s="393">
        <f t="shared" si="239"/>
        <v>0.7931034482758621</v>
      </c>
      <c r="W528" s="393">
        <f t="shared" si="239"/>
        <v>0.78095238095238095</v>
      </c>
      <c r="X528" s="336">
        <v>1.3</v>
      </c>
      <c r="Y528" s="336">
        <v>1.2</v>
      </c>
      <c r="Z528" s="336">
        <v>1.1499999999999999</v>
      </c>
      <c r="AA528" s="336"/>
      <c r="AB528" s="336"/>
      <c r="AC528" s="336"/>
      <c r="AD528" s="336">
        <f t="shared" si="245"/>
        <v>5.2</v>
      </c>
      <c r="AE528" s="336">
        <f t="shared" si="245"/>
        <v>4.8</v>
      </c>
      <c r="AF528" s="336">
        <f t="shared" si="245"/>
        <v>4.5999999999999996</v>
      </c>
      <c r="AG528" s="73">
        <v>770</v>
      </c>
      <c r="AH528" s="73">
        <v>420</v>
      </c>
      <c r="AI528" s="73">
        <v>320</v>
      </c>
      <c r="AJ528" s="478">
        <f>ROUND(AG528/I528*O528,-2)</f>
        <v>4000</v>
      </c>
      <c r="AK528" s="478">
        <f t="shared" si="248"/>
        <v>2020</v>
      </c>
      <c r="AL528" s="478">
        <f t="shared" si="248"/>
        <v>1470</v>
      </c>
      <c r="AM528" s="478"/>
      <c r="AN528" s="478"/>
      <c r="AO528" s="478"/>
      <c r="AP528" s="479">
        <f t="shared" si="240"/>
        <v>4.1948051948051948</v>
      </c>
      <c r="AQ528" s="479">
        <f t="shared" si="240"/>
        <v>3.8095238095238093</v>
      </c>
      <c r="AR528" s="479">
        <f t="shared" si="240"/>
        <v>3.59375</v>
      </c>
      <c r="AS528" s="382">
        <v>550</v>
      </c>
      <c r="AT528" s="382">
        <v>300</v>
      </c>
      <c r="AU528" s="382">
        <v>230</v>
      </c>
      <c r="AV528" s="73">
        <f t="shared" si="241"/>
        <v>2850</v>
      </c>
      <c r="AW528" s="73">
        <f t="shared" si="241"/>
        <v>1450</v>
      </c>
      <c r="AX528" s="73">
        <f t="shared" si="241"/>
        <v>1050</v>
      </c>
      <c r="AY528" s="482">
        <f t="shared" si="242"/>
        <v>4.1818181818181817</v>
      </c>
      <c r="AZ528" s="482">
        <f t="shared" si="242"/>
        <v>3.8333333333333335</v>
      </c>
      <c r="BA528" s="482">
        <f t="shared" si="242"/>
        <v>3.5652173913043477</v>
      </c>
      <c r="BB528" s="483" t="e">
        <f t="shared" si="243"/>
        <v>#VALUE!</v>
      </c>
      <c r="BC528" s="265" t="e">
        <f>COUNTIFS('[4]Hợp đồng chuyển nhượng gốc'!$J$1:$J$500,'[4]ODT-gốc'!H478,'[4]Hợp đồng chuyển nhượng gốc'!$I$1:$I$500,"Đất ở tại đô thị")</f>
        <v>#VALUE!</v>
      </c>
      <c r="BD528" s="480" t="e">
        <f>COUNTIFS('[4]Mẫu 04'!$N$8:$N$449,H528)-BC528</f>
        <v>#VALUE!</v>
      </c>
      <c r="BE528" s="73">
        <f t="shared" si="244"/>
        <v>9</v>
      </c>
      <c r="BF528" s="481"/>
    </row>
    <row r="529" spans="1:58" s="3" customFormat="1" ht="42.75" customHeight="1">
      <c r="A529" s="202">
        <f t="shared" si="247"/>
        <v>12</v>
      </c>
      <c r="B529" s="85" t="s">
        <v>605</v>
      </c>
      <c r="C529" s="202" t="s">
        <v>608</v>
      </c>
      <c r="D529" s="202" t="s">
        <v>609</v>
      </c>
      <c r="E529" s="484" t="s">
        <v>604</v>
      </c>
      <c r="F529" s="485" t="s">
        <v>608</v>
      </c>
      <c r="G529" s="485" t="s">
        <v>609</v>
      </c>
      <c r="H529" s="197" t="str">
        <f t="shared" si="237"/>
        <v>Phố Nguyễn Viết Xuân (Từ Đường Lê Lợi (Km381+990) đến Trạm Y tế thị trấn Tân Uyên)</v>
      </c>
      <c r="I529" s="73">
        <v>700</v>
      </c>
      <c r="J529" s="73">
        <v>480</v>
      </c>
      <c r="K529" s="73">
        <v>310</v>
      </c>
      <c r="L529" s="73"/>
      <c r="M529" s="73"/>
      <c r="N529" s="73"/>
      <c r="O529" s="392">
        <f t="shared" ref="O529:Q536" si="250">ROUND(I529*AD529,-1)</f>
        <v>3360</v>
      </c>
      <c r="P529" s="392">
        <f t="shared" si="250"/>
        <v>2210</v>
      </c>
      <c r="Q529" s="392">
        <f t="shared" si="250"/>
        <v>1360</v>
      </c>
      <c r="R529" s="392"/>
      <c r="S529" s="392"/>
      <c r="T529" s="392"/>
      <c r="U529" s="393">
        <f t="shared" si="239"/>
        <v>0.79166666666666663</v>
      </c>
      <c r="V529" s="393">
        <f t="shared" si="239"/>
        <v>0.78280542986425339</v>
      </c>
      <c r="W529" s="393">
        <f t="shared" si="239"/>
        <v>0.7720588235294118</v>
      </c>
      <c r="X529" s="336">
        <v>1.2</v>
      </c>
      <c r="Y529" s="336">
        <v>1.1499999999999999</v>
      </c>
      <c r="Z529" s="336">
        <v>1.1000000000000001</v>
      </c>
      <c r="AA529" s="336"/>
      <c r="AB529" s="336"/>
      <c r="AC529" s="336"/>
      <c r="AD529" s="336">
        <f t="shared" si="245"/>
        <v>4.8</v>
      </c>
      <c r="AE529" s="336">
        <f t="shared" si="245"/>
        <v>4.5999999999999996</v>
      </c>
      <c r="AF529" s="336">
        <f t="shared" si="245"/>
        <v>4.4000000000000004</v>
      </c>
      <c r="AG529" s="73">
        <v>489.99999999999994</v>
      </c>
      <c r="AH529" s="73">
        <v>340</v>
      </c>
      <c r="AI529" s="73">
        <v>220</v>
      </c>
      <c r="AJ529" s="478">
        <f t="shared" ref="AJ529:AL542" si="251">ROUND(AD529*AG529,-1)</f>
        <v>2350</v>
      </c>
      <c r="AK529" s="478">
        <f t="shared" si="248"/>
        <v>1560</v>
      </c>
      <c r="AL529" s="478">
        <f t="shared" si="248"/>
        <v>970</v>
      </c>
      <c r="AM529" s="478"/>
      <c r="AN529" s="478"/>
      <c r="AO529" s="478"/>
      <c r="AP529" s="479">
        <f t="shared" si="240"/>
        <v>3.7959183673469394</v>
      </c>
      <c r="AQ529" s="479">
        <f t="shared" si="240"/>
        <v>3.5882352941176472</v>
      </c>
      <c r="AR529" s="479">
        <f t="shared" si="240"/>
        <v>3.4090909090909092</v>
      </c>
      <c r="AS529" s="382">
        <v>350</v>
      </c>
      <c r="AT529" s="382">
        <v>240</v>
      </c>
      <c r="AU529" s="382">
        <v>160</v>
      </c>
      <c r="AV529" s="73">
        <f t="shared" si="241"/>
        <v>1680</v>
      </c>
      <c r="AW529" s="73">
        <f t="shared" si="241"/>
        <v>1110</v>
      </c>
      <c r="AX529" s="73">
        <f t="shared" si="241"/>
        <v>700</v>
      </c>
      <c r="AY529" s="482">
        <f t="shared" si="242"/>
        <v>3.8</v>
      </c>
      <c r="AZ529" s="482">
        <f t="shared" si="242"/>
        <v>3.625</v>
      </c>
      <c r="BA529" s="482">
        <f t="shared" si="242"/>
        <v>3.375</v>
      </c>
      <c r="BB529" s="483" t="e">
        <f t="shared" si="243"/>
        <v>#VALUE!</v>
      </c>
      <c r="BC529" s="265" t="e">
        <f>COUNTIFS('[4]Hợp đồng chuyển nhượng gốc'!$J$1:$J$500,'[4]ODT-gốc'!H479,'[4]Hợp đồng chuyển nhượng gốc'!$I$1:$I$500,"Đất ở tại đô thị")</f>
        <v>#VALUE!</v>
      </c>
      <c r="BD529" s="480" t="e">
        <f>COUNTIFS('[4]Mẫu 04'!$N$8:$N$449,H529)-BC529</f>
        <v>#VALUE!</v>
      </c>
      <c r="BE529" s="73">
        <f t="shared" si="244"/>
        <v>9</v>
      </c>
      <c r="BF529" s="481"/>
    </row>
    <row r="530" spans="1:58" s="3" customFormat="1" ht="47.25">
      <c r="A530" s="202">
        <f t="shared" si="247"/>
        <v>13</v>
      </c>
      <c r="B530" s="11" t="s">
        <v>1507</v>
      </c>
      <c r="C530" s="11" t="s">
        <v>1508</v>
      </c>
      <c r="D530" s="11" t="s">
        <v>1525</v>
      </c>
      <c r="E530" s="85" t="s">
        <v>1507</v>
      </c>
      <c r="F530" s="202" t="s">
        <v>1526</v>
      </c>
      <c r="G530" s="202" t="s">
        <v>1527</v>
      </c>
      <c r="H530" s="197" t="str">
        <f t="shared" si="237"/>
        <v>Nhánh Quốc lộ 32 (Từ Trạm Y tế xã Tân Uyên đến Cổng nghĩa trang nhân dân)</v>
      </c>
      <c r="I530" s="73">
        <v>700</v>
      </c>
      <c r="J530" s="73">
        <v>480</v>
      </c>
      <c r="K530" s="73">
        <v>310</v>
      </c>
      <c r="L530" s="73"/>
      <c r="M530" s="73"/>
      <c r="N530" s="73"/>
      <c r="O530" s="392">
        <f t="shared" si="250"/>
        <v>3360</v>
      </c>
      <c r="P530" s="392">
        <f t="shared" si="250"/>
        <v>2210</v>
      </c>
      <c r="Q530" s="392">
        <f t="shared" si="250"/>
        <v>1360</v>
      </c>
      <c r="R530" s="392"/>
      <c r="S530" s="392"/>
      <c r="T530" s="392"/>
      <c r="U530" s="393">
        <f t="shared" si="239"/>
        <v>0.79166666666666663</v>
      </c>
      <c r="V530" s="393">
        <f t="shared" si="239"/>
        <v>0.78280542986425339</v>
      </c>
      <c r="W530" s="393">
        <f t="shared" si="239"/>
        <v>0.7720588235294118</v>
      </c>
      <c r="X530" s="336">
        <v>1.2</v>
      </c>
      <c r="Y530" s="336">
        <v>1.1499999999999999</v>
      </c>
      <c r="Z530" s="336">
        <v>1.1000000000000001</v>
      </c>
      <c r="AA530" s="336"/>
      <c r="AB530" s="336"/>
      <c r="AC530" s="336"/>
      <c r="AD530" s="336">
        <f t="shared" si="245"/>
        <v>4.8</v>
      </c>
      <c r="AE530" s="336">
        <f t="shared" si="245"/>
        <v>4.5999999999999996</v>
      </c>
      <c r="AF530" s="336">
        <f t="shared" si="245"/>
        <v>4.4000000000000004</v>
      </c>
      <c r="AG530" s="73">
        <v>489.99999999999994</v>
      </c>
      <c r="AH530" s="73">
        <v>340</v>
      </c>
      <c r="AI530" s="73">
        <v>220</v>
      </c>
      <c r="AJ530" s="478">
        <f t="shared" si="251"/>
        <v>2350</v>
      </c>
      <c r="AK530" s="478">
        <f t="shared" si="248"/>
        <v>1560</v>
      </c>
      <c r="AL530" s="478">
        <f t="shared" si="248"/>
        <v>970</v>
      </c>
      <c r="AM530" s="478"/>
      <c r="AN530" s="478"/>
      <c r="AO530" s="478"/>
      <c r="AP530" s="479">
        <f t="shared" si="240"/>
        <v>3.7959183673469394</v>
      </c>
      <c r="AQ530" s="479">
        <f t="shared" si="240"/>
        <v>3.5882352941176472</v>
      </c>
      <c r="AR530" s="479">
        <f t="shared" si="240"/>
        <v>3.4090909090909092</v>
      </c>
      <c r="AS530" s="382">
        <v>350</v>
      </c>
      <c r="AT530" s="382">
        <v>240</v>
      </c>
      <c r="AU530" s="382">
        <v>160</v>
      </c>
      <c r="AV530" s="73">
        <f t="shared" si="241"/>
        <v>1680</v>
      </c>
      <c r="AW530" s="73">
        <f t="shared" si="241"/>
        <v>1110</v>
      </c>
      <c r="AX530" s="73">
        <f t="shared" si="241"/>
        <v>700</v>
      </c>
      <c r="AY530" s="482">
        <f t="shared" si="242"/>
        <v>3.8</v>
      </c>
      <c r="AZ530" s="482">
        <f t="shared" si="242"/>
        <v>3.625</v>
      </c>
      <c r="BA530" s="482">
        <f t="shared" si="242"/>
        <v>3.375</v>
      </c>
      <c r="BB530" s="483" t="e">
        <f t="shared" si="243"/>
        <v>#VALUE!</v>
      </c>
      <c r="BC530" s="265" t="e">
        <f>COUNTIFS('[4]Hợp đồng chuyển nhượng gốc'!$J$1:$J$500,'[4]ODT-gốc'!H480,'[4]Hợp đồng chuyển nhượng gốc'!$I$1:$I$500,"Đất ở tại đô thị")</f>
        <v>#VALUE!</v>
      </c>
      <c r="BD530" s="480" t="e">
        <f>COUNTIFS('[4]Mẫu 04'!$N$8:$N$449,H530)-BC530</f>
        <v>#VALUE!</v>
      </c>
      <c r="BE530" s="73">
        <f t="shared" si="244"/>
        <v>9</v>
      </c>
      <c r="BF530" s="481"/>
    </row>
    <row r="531" spans="1:58" s="3" customFormat="1" ht="47.25">
      <c r="A531" s="202">
        <f t="shared" si="247"/>
        <v>14</v>
      </c>
      <c r="B531" s="11" t="s">
        <v>1507</v>
      </c>
      <c r="C531" s="11" t="s">
        <v>1508</v>
      </c>
      <c r="D531" s="11" t="s">
        <v>1525</v>
      </c>
      <c r="E531" s="85" t="s">
        <v>1507</v>
      </c>
      <c r="F531" s="202" t="s">
        <v>1528</v>
      </c>
      <c r="G531" s="202" t="s">
        <v>55</v>
      </c>
      <c r="H531" s="197" t="str">
        <f t="shared" si="237"/>
        <v>Nhánh Quốc lộ 32 (Từ Tiếp giáp Quốc lộ 32 đến Cuối đường)</v>
      </c>
      <c r="I531" s="73">
        <v>360</v>
      </c>
      <c r="J531" s="73">
        <v>250</v>
      </c>
      <c r="K531" s="73">
        <v>200</v>
      </c>
      <c r="L531" s="73"/>
      <c r="M531" s="73"/>
      <c r="N531" s="73"/>
      <c r="O531" s="392">
        <f t="shared" si="250"/>
        <v>1580</v>
      </c>
      <c r="P531" s="392">
        <f t="shared" si="250"/>
        <v>1050</v>
      </c>
      <c r="Q531" s="392">
        <f t="shared" si="250"/>
        <v>840</v>
      </c>
      <c r="R531" s="392"/>
      <c r="S531" s="392"/>
      <c r="T531" s="392"/>
      <c r="U531" s="393">
        <f t="shared" si="239"/>
        <v>0.77215189873417722</v>
      </c>
      <c r="V531" s="393">
        <f t="shared" si="239"/>
        <v>0.76190476190476186</v>
      </c>
      <c r="W531" s="393">
        <f t="shared" si="239"/>
        <v>0.76190476190476186</v>
      </c>
      <c r="X531" s="336">
        <v>1.1000000000000001</v>
      </c>
      <c r="Y531" s="336">
        <v>1.05</v>
      </c>
      <c r="Z531" s="336">
        <v>1.05</v>
      </c>
      <c r="AA531" s="336"/>
      <c r="AB531" s="336"/>
      <c r="AC531" s="336"/>
      <c r="AD531" s="336">
        <f t="shared" si="245"/>
        <v>4.4000000000000004</v>
      </c>
      <c r="AE531" s="336">
        <f t="shared" si="245"/>
        <v>4.2</v>
      </c>
      <c r="AF531" s="336">
        <f t="shared" si="245"/>
        <v>4.2</v>
      </c>
      <c r="AG531" s="73">
        <v>250</v>
      </c>
      <c r="AH531" s="73">
        <v>180</v>
      </c>
      <c r="AI531" s="73">
        <v>140</v>
      </c>
      <c r="AJ531" s="478">
        <f t="shared" si="251"/>
        <v>1100</v>
      </c>
      <c r="AK531" s="478">
        <f t="shared" si="248"/>
        <v>760</v>
      </c>
      <c r="AL531" s="478">
        <f t="shared" si="248"/>
        <v>590</v>
      </c>
      <c r="AM531" s="478"/>
      <c r="AN531" s="478"/>
      <c r="AO531" s="478"/>
      <c r="AP531" s="479">
        <f t="shared" si="240"/>
        <v>3.4</v>
      </c>
      <c r="AQ531" s="479">
        <f t="shared" si="240"/>
        <v>3.2222222222222223</v>
      </c>
      <c r="AR531" s="479">
        <f t="shared" si="240"/>
        <v>3.2142857142857144</v>
      </c>
      <c r="AS531" s="79">
        <v>180</v>
      </c>
      <c r="AT531" s="79">
        <v>130</v>
      </c>
      <c r="AU531" s="79">
        <v>100</v>
      </c>
      <c r="AV531" s="73">
        <f t="shared" si="241"/>
        <v>790</v>
      </c>
      <c r="AW531" s="73">
        <f t="shared" si="241"/>
        <v>550</v>
      </c>
      <c r="AX531" s="73">
        <f t="shared" si="241"/>
        <v>420</v>
      </c>
      <c r="AY531" s="482">
        <f t="shared" si="242"/>
        <v>3.3888888888888888</v>
      </c>
      <c r="AZ531" s="482">
        <f t="shared" si="242"/>
        <v>3.2307692307692308</v>
      </c>
      <c r="BA531" s="482">
        <f t="shared" si="242"/>
        <v>3.2</v>
      </c>
      <c r="BB531" s="483" t="e">
        <f t="shared" si="243"/>
        <v>#VALUE!</v>
      </c>
      <c r="BC531" s="265" t="e">
        <f>COUNTIFS('[4]Hợp đồng chuyển nhượng gốc'!$J$1:$J$500,'[4]ODT-gốc'!H481,'[4]Hợp đồng chuyển nhượng gốc'!$I$1:$I$500,"Đất ở tại đô thị")</f>
        <v>#VALUE!</v>
      </c>
      <c r="BD531" s="480" t="e">
        <f>COUNTIFS('[4]Mẫu 04'!$N$8:$N$449,H531)-BC531</f>
        <v>#VALUE!</v>
      </c>
      <c r="BE531" s="73">
        <f t="shared" si="244"/>
        <v>9</v>
      </c>
      <c r="BF531" s="481"/>
    </row>
    <row r="532" spans="1:58" s="287" customFormat="1" ht="78.75">
      <c r="A532" s="202">
        <f t="shared" si="247"/>
        <v>15</v>
      </c>
      <c r="B532" s="11" t="s">
        <v>1507</v>
      </c>
      <c r="C532" s="11" t="s">
        <v>1508</v>
      </c>
      <c r="D532" s="11" t="s">
        <v>1529</v>
      </c>
      <c r="E532" s="85" t="s">
        <v>557</v>
      </c>
      <c r="F532" s="202" t="s">
        <v>1530</v>
      </c>
      <c r="G532" s="202" t="s">
        <v>1531</v>
      </c>
      <c r="H532" s="197" t="str">
        <f t="shared" si="237"/>
        <v>Đường Nguyễn Trãi (Từ Đường Lê Lợi (Đầu cầu suối Huổi Chăng Luông đi Tổ dân phố số 32) đến Kè suối Nậm Chăng Luông Khu 32)</v>
      </c>
      <c r="I532" s="73">
        <v>760</v>
      </c>
      <c r="J532" s="73">
        <v>470</v>
      </c>
      <c r="K532" s="73">
        <v>310</v>
      </c>
      <c r="L532" s="73"/>
      <c r="M532" s="73"/>
      <c r="N532" s="73"/>
      <c r="O532" s="392">
        <f t="shared" si="250"/>
        <v>3650</v>
      </c>
      <c r="P532" s="392">
        <f t="shared" si="250"/>
        <v>2160</v>
      </c>
      <c r="Q532" s="392">
        <f t="shared" si="250"/>
        <v>1360</v>
      </c>
      <c r="R532" s="392"/>
      <c r="S532" s="392"/>
      <c r="T532" s="392"/>
      <c r="U532" s="393">
        <f t="shared" si="239"/>
        <v>0.79178082191780819</v>
      </c>
      <c r="V532" s="393">
        <f t="shared" si="239"/>
        <v>0.78240740740740744</v>
      </c>
      <c r="W532" s="393">
        <f t="shared" si="239"/>
        <v>0.7720588235294118</v>
      </c>
      <c r="X532" s="336">
        <v>1.2</v>
      </c>
      <c r="Y532" s="336">
        <v>1.1499999999999999</v>
      </c>
      <c r="Z532" s="336">
        <v>1.1000000000000001</v>
      </c>
      <c r="AA532" s="336"/>
      <c r="AB532" s="336"/>
      <c r="AC532" s="336"/>
      <c r="AD532" s="336">
        <f t="shared" si="245"/>
        <v>4.8</v>
      </c>
      <c r="AE532" s="336">
        <f t="shared" si="245"/>
        <v>4.5999999999999996</v>
      </c>
      <c r="AF532" s="336">
        <f t="shared" si="245"/>
        <v>4.4000000000000004</v>
      </c>
      <c r="AG532" s="73">
        <v>530</v>
      </c>
      <c r="AH532" s="73">
        <v>330</v>
      </c>
      <c r="AI532" s="73">
        <v>220</v>
      </c>
      <c r="AJ532" s="478">
        <f t="shared" si="251"/>
        <v>2540</v>
      </c>
      <c r="AK532" s="478">
        <f t="shared" si="248"/>
        <v>1520</v>
      </c>
      <c r="AL532" s="478">
        <f t="shared" si="248"/>
        <v>970</v>
      </c>
      <c r="AM532" s="478"/>
      <c r="AN532" s="478"/>
      <c r="AO532" s="478"/>
      <c r="AP532" s="479">
        <f t="shared" si="240"/>
        <v>3.7924528301886791</v>
      </c>
      <c r="AQ532" s="479">
        <f t="shared" si="240"/>
        <v>3.606060606060606</v>
      </c>
      <c r="AR532" s="479">
        <f t="shared" si="240"/>
        <v>3.4090909090909092</v>
      </c>
      <c r="AS532" s="79">
        <v>380</v>
      </c>
      <c r="AT532" s="79">
        <v>240</v>
      </c>
      <c r="AU532" s="79">
        <v>160</v>
      </c>
      <c r="AV532" s="73">
        <f t="shared" si="241"/>
        <v>1830</v>
      </c>
      <c r="AW532" s="73">
        <f t="shared" si="241"/>
        <v>1100</v>
      </c>
      <c r="AX532" s="73">
        <f t="shared" si="241"/>
        <v>700</v>
      </c>
      <c r="AY532" s="482">
        <f t="shared" si="242"/>
        <v>3.8157894736842106</v>
      </c>
      <c r="AZ532" s="482">
        <f t="shared" si="242"/>
        <v>3.5833333333333335</v>
      </c>
      <c r="BA532" s="482">
        <f t="shared" si="242"/>
        <v>3.375</v>
      </c>
      <c r="BB532" s="483" t="e">
        <f t="shared" si="243"/>
        <v>#VALUE!</v>
      </c>
      <c r="BC532" s="265" t="e">
        <f>COUNTIFS('[4]Hợp đồng chuyển nhượng gốc'!$J$1:$J$500,'[4]ODT-gốc'!H482,'[4]Hợp đồng chuyển nhượng gốc'!$I$1:$I$500,"Đất ở tại đô thị")</f>
        <v>#VALUE!</v>
      </c>
      <c r="BD532" s="480" t="e">
        <f>COUNTIFS('[4]Mẫu 04'!$N$8:$N$449,H532)-BC532</f>
        <v>#VALUE!</v>
      </c>
      <c r="BE532" s="73">
        <f t="shared" si="244"/>
        <v>9</v>
      </c>
      <c r="BF532" s="481"/>
    </row>
    <row r="533" spans="1:58" s="287" customFormat="1" ht="78.75">
      <c r="A533" s="202">
        <f t="shared" si="247"/>
        <v>16</v>
      </c>
      <c r="B533" s="1040" t="s">
        <v>1507</v>
      </c>
      <c r="C533" s="1040" t="s">
        <v>1508</v>
      </c>
      <c r="D533" s="1040" t="s">
        <v>1532</v>
      </c>
      <c r="E533" s="85" t="s">
        <v>832</v>
      </c>
      <c r="F533" s="202" t="s">
        <v>1533</v>
      </c>
      <c r="G533" s="202" t="s">
        <v>1532</v>
      </c>
      <c r="H533" s="197" t="str">
        <f t="shared" si="237"/>
        <v>Đường Trần Hưng Đạo (Từ Đường Lê Lợi (Đầu cầu suối Huổi Chăng Luông đi Tổ dân phố số 26) đến Kè suối Nậm Chăng Luông (Khu 26))</v>
      </c>
      <c r="I533" s="73">
        <v>760</v>
      </c>
      <c r="J533" s="73">
        <v>470</v>
      </c>
      <c r="K533" s="73">
        <v>310</v>
      </c>
      <c r="L533" s="73"/>
      <c r="M533" s="73"/>
      <c r="N533" s="73"/>
      <c r="O533" s="392">
        <f t="shared" si="250"/>
        <v>3650</v>
      </c>
      <c r="P533" s="392">
        <f t="shared" si="250"/>
        <v>2160</v>
      </c>
      <c r="Q533" s="392">
        <f t="shared" si="250"/>
        <v>1360</v>
      </c>
      <c r="R533" s="392"/>
      <c r="S533" s="392"/>
      <c r="T533" s="392"/>
      <c r="U533" s="393">
        <f t="shared" si="239"/>
        <v>0.79178082191780819</v>
      </c>
      <c r="V533" s="393">
        <f t="shared" si="239"/>
        <v>0.78240740740740744</v>
      </c>
      <c r="W533" s="393">
        <f t="shared" si="239"/>
        <v>0.7720588235294118</v>
      </c>
      <c r="X533" s="336">
        <v>1.2</v>
      </c>
      <c r="Y533" s="336">
        <v>1.1499999999999999</v>
      </c>
      <c r="Z533" s="336">
        <v>1.1000000000000001</v>
      </c>
      <c r="AA533" s="336"/>
      <c r="AB533" s="336"/>
      <c r="AC533" s="336"/>
      <c r="AD533" s="336">
        <f t="shared" si="245"/>
        <v>4.8</v>
      </c>
      <c r="AE533" s="336">
        <f t="shared" si="245"/>
        <v>4.5999999999999996</v>
      </c>
      <c r="AF533" s="336">
        <f t="shared" si="245"/>
        <v>4.4000000000000004</v>
      </c>
      <c r="AG533" s="73">
        <v>530</v>
      </c>
      <c r="AH533" s="73">
        <v>330</v>
      </c>
      <c r="AI533" s="73">
        <v>220</v>
      </c>
      <c r="AJ533" s="478">
        <f t="shared" si="251"/>
        <v>2540</v>
      </c>
      <c r="AK533" s="478">
        <f t="shared" si="248"/>
        <v>1520</v>
      </c>
      <c r="AL533" s="478">
        <f t="shared" si="248"/>
        <v>970</v>
      </c>
      <c r="AM533" s="478"/>
      <c r="AN533" s="478"/>
      <c r="AO533" s="478"/>
      <c r="AP533" s="479">
        <f t="shared" si="240"/>
        <v>3.7924528301886791</v>
      </c>
      <c r="AQ533" s="479">
        <f t="shared" si="240"/>
        <v>3.606060606060606</v>
      </c>
      <c r="AR533" s="479">
        <f t="shared" si="240"/>
        <v>3.4090909090909092</v>
      </c>
      <c r="AS533" s="79">
        <v>380</v>
      </c>
      <c r="AT533" s="79">
        <v>240</v>
      </c>
      <c r="AU533" s="79">
        <v>160</v>
      </c>
      <c r="AV533" s="73">
        <f t="shared" si="241"/>
        <v>1830</v>
      </c>
      <c r="AW533" s="73">
        <f t="shared" si="241"/>
        <v>1100</v>
      </c>
      <c r="AX533" s="73">
        <f t="shared" si="241"/>
        <v>700</v>
      </c>
      <c r="AY533" s="482">
        <f t="shared" si="242"/>
        <v>3.8157894736842106</v>
      </c>
      <c r="AZ533" s="482">
        <f t="shared" si="242"/>
        <v>3.5833333333333335</v>
      </c>
      <c r="BA533" s="482">
        <f t="shared" si="242"/>
        <v>3.375</v>
      </c>
      <c r="BB533" s="483" t="e">
        <f t="shared" si="243"/>
        <v>#VALUE!</v>
      </c>
      <c r="BC533" s="265" t="e">
        <f>COUNTIFS('[4]Hợp đồng chuyển nhượng gốc'!$J$1:$J$500,'[4]ODT-gốc'!H483,'[4]Hợp đồng chuyển nhượng gốc'!$I$1:$I$500,"Đất ở tại đô thị")</f>
        <v>#VALUE!</v>
      </c>
      <c r="BD533" s="480" t="e">
        <f>COUNTIFS('[4]Mẫu 04'!$N$8:$N$449,H533)-BC533</f>
        <v>#VALUE!</v>
      </c>
      <c r="BE533" s="73">
        <f t="shared" si="244"/>
        <v>9</v>
      </c>
      <c r="BF533" s="481"/>
    </row>
    <row r="534" spans="1:58" s="3" customFormat="1" ht="78.75">
      <c r="A534" s="202">
        <f t="shared" si="247"/>
        <v>17</v>
      </c>
      <c r="B534" s="1042"/>
      <c r="C534" s="1042"/>
      <c r="D534" s="1042"/>
      <c r="E534" s="85" t="s">
        <v>870</v>
      </c>
      <c r="F534" s="202" t="s">
        <v>1534</v>
      </c>
      <c r="G534" s="202" t="s">
        <v>528</v>
      </c>
      <c r="H534" s="197" t="str">
        <f t="shared" si="237"/>
        <v>Đường Phạm Văn Đồng (Từ Đường Lê Lợi (Đầu cầu suối Huổi Chăng Luông đi Tổ dân phố số 7) đến Đường Trường Chinh)</v>
      </c>
      <c r="I534" s="73">
        <v>760</v>
      </c>
      <c r="J534" s="73">
        <v>470</v>
      </c>
      <c r="K534" s="73">
        <v>310</v>
      </c>
      <c r="L534" s="73"/>
      <c r="M534" s="73"/>
      <c r="N534" s="73"/>
      <c r="O534" s="392">
        <f t="shared" si="250"/>
        <v>3650</v>
      </c>
      <c r="P534" s="392">
        <f t="shared" si="250"/>
        <v>2160</v>
      </c>
      <c r="Q534" s="392">
        <f t="shared" si="250"/>
        <v>1360</v>
      </c>
      <c r="R534" s="392"/>
      <c r="S534" s="392"/>
      <c r="T534" s="392"/>
      <c r="U534" s="393">
        <f t="shared" si="239"/>
        <v>0.79178082191780819</v>
      </c>
      <c r="V534" s="393">
        <f t="shared" si="239"/>
        <v>0.78240740740740744</v>
      </c>
      <c r="W534" s="393">
        <f t="shared" si="239"/>
        <v>0.7720588235294118</v>
      </c>
      <c r="X534" s="336">
        <v>1.2</v>
      </c>
      <c r="Y534" s="336">
        <v>1.1499999999999999</v>
      </c>
      <c r="Z534" s="336">
        <v>1.1000000000000001</v>
      </c>
      <c r="AA534" s="336"/>
      <c r="AB534" s="336"/>
      <c r="AC534" s="336"/>
      <c r="AD534" s="336">
        <f t="shared" si="245"/>
        <v>4.8</v>
      </c>
      <c r="AE534" s="336">
        <f t="shared" si="245"/>
        <v>4.5999999999999996</v>
      </c>
      <c r="AF534" s="336">
        <f t="shared" si="245"/>
        <v>4.4000000000000004</v>
      </c>
      <c r="AG534" s="73">
        <v>530</v>
      </c>
      <c r="AH534" s="73">
        <v>330</v>
      </c>
      <c r="AI534" s="73">
        <v>220</v>
      </c>
      <c r="AJ534" s="478">
        <f t="shared" si="251"/>
        <v>2540</v>
      </c>
      <c r="AK534" s="478">
        <f t="shared" si="248"/>
        <v>1520</v>
      </c>
      <c r="AL534" s="478">
        <f t="shared" si="248"/>
        <v>970</v>
      </c>
      <c r="AM534" s="478"/>
      <c r="AN534" s="478"/>
      <c r="AO534" s="478"/>
      <c r="AP534" s="479">
        <f t="shared" si="240"/>
        <v>3.7924528301886791</v>
      </c>
      <c r="AQ534" s="479">
        <f t="shared" si="240"/>
        <v>3.606060606060606</v>
      </c>
      <c r="AR534" s="479">
        <f t="shared" si="240"/>
        <v>3.4090909090909092</v>
      </c>
      <c r="AS534" s="79">
        <v>380</v>
      </c>
      <c r="AT534" s="79">
        <v>240</v>
      </c>
      <c r="AU534" s="79">
        <v>160</v>
      </c>
      <c r="AV534" s="73">
        <f t="shared" si="241"/>
        <v>1830</v>
      </c>
      <c r="AW534" s="73">
        <f t="shared" si="241"/>
        <v>1100</v>
      </c>
      <c r="AX534" s="73">
        <f t="shared" si="241"/>
        <v>700</v>
      </c>
      <c r="AY534" s="482">
        <f t="shared" si="242"/>
        <v>3.8157894736842106</v>
      </c>
      <c r="AZ534" s="482">
        <f t="shared" si="242"/>
        <v>3.5833333333333335</v>
      </c>
      <c r="BA534" s="482">
        <f t="shared" si="242"/>
        <v>3.375</v>
      </c>
      <c r="BB534" s="483" t="e">
        <f t="shared" si="243"/>
        <v>#VALUE!</v>
      </c>
      <c r="BC534" s="265" t="e">
        <f>COUNTIFS('[4]Hợp đồng chuyển nhượng gốc'!$J$1:$J$500,'[4]ODT-gốc'!H484,'[4]Hợp đồng chuyển nhượng gốc'!$I$1:$I$500,"Đất ở tại đô thị")</f>
        <v>#VALUE!</v>
      </c>
      <c r="BD534" s="480" t="e">
        <f>COUNTIFS('[4]Mẫu 04'!$N$8:$N$449,H534)-BC534</f>
        <v>#VALUE!</v>
      </c>
      <c r="BE534" s="73">
        <f t="shared" si="244"/>
        <v>9</v>
      </c>
      <c r="BF534" s="481"/>
    </row>
    <row r="535" spans="1:58" s="3" customFormat="1" ht="30.75" customHeight="1">
      <c r="A535" s="202">
        <f t="shared" si="247"/>
        <v>18</v>
      </c>
      <c r="B535" s="11" t="s">
        <v>1507</v>
      </c>
      <c r="C535" s="11" t="s">
        <v>1535</v>
      </c>
      <c r="D535" s="11" t="s">
        <v>1536</v>
      </c>
      <c r="E535" s="85" t="s">
        <v>528</v>
      </c>
      <c r="F535" s="202" t="s">
        <v>1537</v>
      </c>
      <c r="G535" s="202" t="s">
        <v>1536</v>
      </c>
      <c r="H535" s="197" t="str">
        <f t="shared" si="237"/>
        <v>Đường Trường Chinh (Từ Đường Lê Lợi (Km380+950) đến Tiếp giáp khu dân cư khu 7)</v>
      </c>
      <c r="I535" s="73">
        <v>580</v>
      </c>
      <c r="J535" s="73">
        <v>390</v>
      </c>
      <c r="K535" s="73">
        <v>270</v>
      </c>
      <c r="L535" s="73"/>
      <c r="M535" s="73"/>
      <c r="N535" s="73"/>
      <c r="O535" s="392">
        <f t="shared" si="250"/>
        <v>2670</v>
      </c>
      <c r="P535" s="392">
        <f t="shared" si="250"/>
        <v>1720</v>
      </c>
      <c r="Q535" s="392">
        <f t="shared" si="250"/>
        <v>1130</v>
      </c>
      <c r="R535" s="392"/>
      <c r="S535" s="392"/>
      <c r="T535" s="392"/>
      <c r="U535" s="393">
        <f t="shared" si="239"/>
        <v>0.78277153558052437</v>
      </c>
      <c r="V535" s="393">
        <f t="shared" si="239"/>
        <v>0.77325581395348841</v>
      </c>
      <c r="W535" s="393">
        <f t="shared" si="239"/>
        <v>0.76106194690265483</v>
      </c>
      <c r="X535" s="336">
        <v>1.1499999999999999</v>
      </c>
      <c r="Y535" s="336">
        <v>1.1000000000000001</v>
      </c>
      <c r="Z535" s="336">
        <v>1.05</v>
      </c>
      <c r="AA535" s="336"/>
      <c r="AB535" s="336"/>
      <c r="AC535" s="336"/>
      <c r="AD535" s="336">
        <f t="shared" si="245"/>
        <v>4.5999999999999996</v>
      </c>
      <c r="AE535" s="336">
        <f t="shared" si="245"/>
        <v>4.4000000000000004</v>
      </c>
      <c r="AF535" s="336">
        <f t="shared" si="245"/>
        <v>4.2</v>
      </c>
      <c r="AG535" s="73">
        <v>410</v>
      </c>
      <c r="AH535" s="73">
        <v>270</v>
      </c>
      <c r="AI535" s="73">
        <v>190</v>
      </c>
      <c r="AJ535" s="478">
        <f t="shared" si="251"/>
        <v>1890</v>
      </c>
      <c r="AK535" s="478">
        <f t="shared" si="248"/>
        <v>1190</v>
      </c>
      <c r="AL535" s="478">
        <f t="shared" si="248"/>
        <v>800</v>
      </c>
      <c r="AM535" s="478"/>
      <c r="AN535" s="478"/>
      <c r="AO535" s="478"/>
      <c r="AP535" s="479">
        <f t="shared" si="240"/>
        <v>3.6097560975609757</v>
      </c>
      <c r="AQ535" s="479">
        <f t="shared" si="240"/>
        <v>3.4074074074074074</v>
      </c>
      <c r="AR535" s="479">
        <f t="shared" si="240"/>
        <v>3.2105263157894739</v>
      </c>
      <c r="AS535" s="79">
        <v>290</v>
      </c>
      <c r="AT535" s="79">
        <v>200</v>
      </c>
      <c r="AU535" s="79">
        <v>140</v>
      </c>
      <c r="AV535" s="73">
        <f t="shared" si="241"/>
        <v>1340</v>
      </c>
      <c r="AW535" s="73">
        <f t="shared" si="241"/>
        <v>880</v>
      </c>
      <c r="AX535" s="73">
        <f t="shared" si="241"/>
        <v>590</v>
      </c>
      <c r="AY535" s="482">
        <f t="shared" si="242"/>
        <v>3.6206896551724137</v>
      </c>
      <c r="AZ535" s="482">
        <f t="shared" si="242"/>
        <v>3.4</v>
      </c>
      <c r="BA535" s="482">
        <f t="shared" si="242"/>
        <v>3.2142857142857144</v>
      </c>
      <c r="BB535" s="483" t="e">
        <f t="shared" si="243"/>
        <v>#VALUE!</v>
      </c>
      <c r="BC535" s="265" t="e">
        <f>COUNTIFS('[4]Hợp đồng chuyển nhượng gốc'!$J$1:$J$500,'[4]ODT-gốc'!H485,'[4]Hợp đồng chuyển nhượng gốc'!$I$1:$I$500,"Đất ở tại đô thị")</f>
        <v>#VALUE!</v>
      </c>
      <c r="BD535" s="480" t="e">
        <f>COUNTIFS('[4]Mẫu 04'!$N$8:$N$449,H535)-BC535</f>
        <v>#VALUE!</v>
      </c>
      <c r="BE535" s="73">
        <f t="shared" si="244"/>
        <v>9</v>
      </c>
      <c r="BF535" s="481"/>
    </row>
    <row r="536" spans="1:58" s="3" customFormat="1" ht="63">
      <c r="A536" s="202">
        <f t="shared" si="247"/>
        <v>19</v>
      </c>
      <c r="B536" s="11" t="s">
        <v>1507</v>
      </c>
      <c r="C536" s="11" t="s">
        <v>1528</v>
      </c>
      <c r="D536" s="11" t="s">
        <v>1538</v>
      </c>
      <c r="E536" s="85" t="s">
        <v>1052</v>
      </c>
      <c r="F536" s="202" t="s">
        <v>1539</v>
      </c>
      <c r="G536" s="202" t="s">
        <v>1538</v>
      </c>
      <c r="H536" s="197" t="str">
        <f t="shared" si="237"/>
        <v>Đường Ngô Quyền (Từ Đường Lê Lợi (Km383+740) đến Đường đi tổ dân phố 4 cũ)</v>
      </c>
      <c r="I536" s="73">
        <v>550</v>
      </c>
      <c r="J536" s="73">
        <v>370</v>
      </c>
      <c r="K536" s="73">
        <v>260</v>
      </c>
      <c r="L536" s="73"/>
      <c r="M536" s="73"/>
      <c r="N536" s="73"/>
      <c r="O536" s="392">
        <f t="shared" si="250"/>
        <v>2530</v>
      </c>
      <c r="P536" s="392">
        <f t="shared" si="250"/>
        <v>1630</v>
      </c>
      <c r="Q536" s="392">
        <f t="shared" si="250"/>
        <v>1090</v>
      </c>
      <c r="R536" s="392"/>
      <c r="S536" s="392"/>
      <c r="T536" s="392"/>
      <c r="U536" s="393">
        <f t="shared" si="239"/>
        <v>0.78260869565217395</v>
      </c>
      <c r="V536" s="393">
        <f t="shared" si="239"/>
        <v>0.77300613496932513</v>
      </c>
      <c r="W536" s="393">
        <f t="shared" si="239"/>
        <v>0.76146788990825687</v>
      </c>
      <c r="X536" s="336">
        <v>1.1499999999999999</v>
      </c>
      <c r="Y536" s="336">
        <v>1.1000000000000001</v>
      </c>
      <c r="Z536" s="336">
        <v>1.05</v>
      </c>
      <c r="AA536" s="336"/>
      <c r="AB536" s="336"/>
      <c r="AC536" s="336"/>
      <c r="AD536" s="336">
        <f t="shared" si="245"/>
        <v>4.5999999999999996</v>
      </c>
      <c r="AE536" s="336">
        <f t="shared" si="245"/>
        <v>4.4000000000000004</v>
      </c>
      <c r="AF536" s="336">
        <f t="shared" si="245"/>
        <v>4.2</v>
      </c>
      <c r="AG536" s="73">
        <v>390</v>
      </c>
      <c r="AH536" s="73">
        <v>260</v>
      </c>
      <c r="AI536" s="73">
        <v>180</v>
      </c>
      <c r="AJ536" s="478">
        <f t="shared" si="251"/>
        <v>1790</v>
      </c>
      <c r="AK536" s="478">
        <f t="shared" si="248"/>
        <v>1140</v>
      </c>
      <c r="AL536" s="478">
        <f t="shared" si="248"/>
        <v>760</v>
      </c>
      <c r="AM536" s="478"/>
      <c r="AN536" s="478"/>
      <c r="AO536" s="478"/>
      <c r="AP536" s="479">
        <f t="shared" si="240"/>
        <v>3.5897435897435899</v>
      </c>
      <c r="AQ536" s="479">
        <f t="shared" si="240"/>
        <v>3.3846153846153846</v>
      </c>
      <c r="AR536" s="479">
        <f t="shared" si="240"/>
        <v>3.2222222222222223</v>
      </c>
      <c r="AS536" s="79">
        <v>290</v>
      </c>
      <c r="AT536" s="79">
        <v>200</v>
      </c>
      <c r="AU536" s="79">
        <v>140</v>
      </c>
      <c r="AV536" s="73">
        <f t="shared" si="241"/>
        <v>1330</v>
      </c>
      <c r="AW536" s="73">
        <f t="shared" si="241"/>
        <v>880</v>
      </c>
      <c r="AX536" s="73">
        <f t="shared" si="241"/>
        <v>590</v>
      </c>
      <c r="AY536" s="482">
        <f t="shared" si="242"/>
        <v>3.5862068965517242</v>
      </c>
      <c r="AZ536" s="482">
        <f t="shared" si="242"/>
        <v>3.4</v>
      </c>
      <c r="BA536" s="482">
        <f t="shared" si="242"/>
        <v>3.2142857142857144</v>
      </c>
      <c r="BB536" s="483" t="e">
        <f t="shared" si="243"/>
        <v>#VALUE!</v>
      </c>
      <c r="BC536" s="265" t="e">
        <f>COUNTIFS('[4]Hợp đồng chuyển nhượng gốc'!$J$1:$J$500,'[4]ODT-gốc'!H486,'[4]Hợp đồng chuyển nhượng gốc'!$I$1:$I$500,"Đất ở tại đô thị")</f>
        <v>#VALUE!</v>
      </c>
      <c r="BD536" s="480" t="e">
        <f>COUNTIFS('[4]Mẫu 04'!$N$8:$N$449,H536)-BC536</f>
        <v>#VALUE!</v>
      </c>
      <c r="BE536" s="73">
        <f t="shared" si="244"/>
        <v>9</v>
      </c>
      <c r="BF536" s="481"/>
    </row>
    <row r="537" spans="1:58" s="3" customFormat="1" ht="94.5">
      <c r="A537" s="202">
        <f t="shared" si="247"/>
        <v>20</v>
      </c>
      <c r="B537" s="11" t="s">
        <v>641</v>
      </c>
      <c r="C537" s="11" t="s">
        <v>1540</v>
      </c>
      <c r="D537" s="11" t="s">
        <v>1541</v>
      </c>
      <c r="E537" s="85" t="s">
        <v>546</v>
      </c>
      <c r="F537" s="202" t="s">
        <v>1542</v>
      </c>
      <c r="G537" s="202" t="s">
        <v>1541</v>
      </c>
      <c r="H537" s="197" t="str">
        <f t="shared" si="237"/>
        <v>Đường Võ Nguyên Giáp (Từ Đường Lê Lợi (Đầu cầu suối Huổi Chăng Luông đi Tổ dân phố số 15) đến Điểm giao nhau với đường xung quanh chợ)</v>
      </c>
      <c r="I537" s="73">
        <v>850</v>
      </c>
      <c r="J537" s="73">
        <v>520</v>
      </c>
      <c r="K537" s="73">
        <v>410</v>
      </c>
      <c r="L537" s="73"/>
      <c r="M537" s="73"/>
      <c r="N537" s="73"/>
      <c r="O537" s="392">
        <f>ROUND(I537*AD537,-2)</f>
        <v>4300</v>
      </c>
      <c r="P537" s="392">
        <f>ROUND(J537*AE537,-2)</f>
        <v>2500</v>
      </c>
      <c r="Q537" s="392">
        <f>ROUND(K537*AF537,-2)</f>
        <v>1900</v>
      </c>
      <c r="R537" s="392"/>
      <c r="S537" s="392"/>
      <c r="T537" s="392"/>
      <c r="U537" s="393">
        <f t="shared" si="239"/>
        <v>0.80232558139534882</v>
      </c>
      <c r="V537" s="393">
        <f t="shared" si="239"/>
        <v>0.79200000000000004</v>
      </c>
      <c r="W537" s="393">
        <f t="shared" si="239"/>
        <v>0.78421052631578947</v>
      </c>
      <c r="X537" s="336">
        <v>1.25</v>
      </c>
      <c r="Y537" s="336">
        <v>1.2</v>
      </c>
      <c r="Z537" s="336">
        <v>1.1499999999999999</v>
      </c>
      <c r="AA537" s="336"/>
      <c r="AB537" s="336"/>
      <c r="AC537" s="336"/>
      <c r="AD537" s="336">
        <f t="shared" si="245"/>
        <v>5</v>
      </c>
      <c r="AE537" s="336">
        <f t="shared" si="245"/>
        <v>4.8</v>
      </c>
      <c r="AF537" s="336">
        <f t="shared" si="245"/>
        <v>4.5999999999999996</v>
      </c>
      <c r="AG537" s="73">
        <v>600</v>
      </c>
      <c r="AH537" s="73">
        <v>360</v>
      </c>
      <c r="AI537" s="73">
        <v>290</v>
      </c>
      <c r="AJ537" s="478">
        <f t="shared" si="251"/>
        <v>3000</v>
      </c>
      <c r="AK537" s="478">
        <f t="shared" si="248"/>
        <v>1730</v>
      </c>
      <c r="AL537" s="478">
        <f t="shared" si="248"/>
        <v>1330</v>
      </c>
      <c r="AM537" s="478"/>
      <c r="AN537" s="478"/>
      <c r="AO537" s="478"/>
      <c r="AP537" s="479">
        <f t="shared" si="240"/>
        <v>4</v>
      </c>
      <c r="AQ537" s="479">
        <f t="shared" si="240"/>
        <v>3.8055555555555554</v>
      </c>
      <c r="AR537" s="479">
        <f t="shared" si="240"/>
        <v>3.5862068965517242</v>
      </c>
      <c r="AS537" s="79">
        <v>430</v>
      </c>
      <c r="AT537" s="79">
        <v>260</v>
      </c>
      <c r="AU537" s="79">
        <v>210</v>
      </c>
      <c r="AV537" s="73">
        <f t="shared" si="241"/>
        <v>2180</v>
      </c>
      <c r="AW537" s="73">
        <f t="shared" si="241"/>
        <v>1250</v>
      </c>
      <c r="AX537" s="73">
        <f t="shared" si="241"/>
        <v>970</v>
      </c>
      <c r="AY537" s="482">
        <f t="shared" si="242"/>
        <v>4.0697674418604652</v>
      </c>
      <c r="AZ537" s="482">
        <f t="shared" si="242"/>
        <v>3.8076923076923075</v>
      </c>
      <c r="BA537" s="482">
        <f t="shared" si="242"/>
        <v>3.6190476190476191</v>
      </c>
      <c r="BB537" s="483" t="e">
        <f t="shared" si="243"/>
        <v>#VALUE!</v>
      </c>
      <c r="BC537" s="265" t="e">
        <f>COUNTIFS('[4]Hợp đồng chuyển nhượng gốc'!$J$1:$J$500,'[4]ODT-gốc'!H487,'[4]Hợp đồng chuyển nhượng gốc'!$I$1:$I$500,"Đất ở tại đô thị")</f>
        <v>#VALUE!</v>
      </c>
      <c r="BD537" s="480" t="e">
        <f>COUNTIFS('[4]Mẫu 04'!$N$8:$N$449,H537)-BC537</f>
        <v>#VALUE!</v>
      </c>
      <c r="BE537" s="73">
        <f t="shared" si="244"/>
        <v>9</v>
      </c>
      <c r="BF537" s="481"/>
    </row>
    <row r="538" spans="1:58" s="3" customFormat="1" ht="47.25">
      <c r="A538" s="202">
        <f t="shared" si="247"/>
        <v>21</v>
      </c>
      <c r="B538" s="85" t="s">
        <v>610</v>
      </c>
      <c r="C538" s="202" t="s">
        <v>611</v>
      </c>
      <c r="D538" s="202" t="s">
        <v>612</v>
      </c>
      <c r="E538" s="484" t="s">
        <v>613</v>
      </c>
      <c r="F538" s="485" t="s">
        <v>614</v>
      </c>
      <c r="G538" s="485" t="s">
        <v>615</v>
      </c>
      <c r="H538" s="197" t="str">
        <f t="shared" si="237"/>
        <v>Ngõ 5 đường 7/3 (Từ Đường 7/3 đến Đường Võ Thị Sáu)</v>
      </c>
      <c r="I538" s="73">
        <v>760</v>
      </c>
      <c r="J538" s="73">
        <v>470</v>
      </c>
      <c r="K538" s="73">
        <v>310</v>
      </c>
      <c r="L538" s="73"/>
      <c r="M538" s="73"/>
      <c r="N538" s="73"/>
      <c r="O538" s="392">
        <f t="shared" ref="O538:Q542" si="252">ROUND(I538*AD538,-1)</f>
        <v>3500</v>
      </c>
      <c r="P538" s="392">
        <f t="shared" si="252"/>
        <v>2070</v>
      </c>
      <c r="Q538" s="392">
        <f t="shared" si="252"/>
        <v>1300</v>
      </c>
      <c r="R538" s="392"/>
      <c r="S538" s="392"/>
      <c r="T538" s="392"/>
      <c r="U538" s="393">
        <f t="shared" si="239"/>
        <v>0.78285714285714281</v>
      </c>
      <c r="V538" s="393">
        <f t="shared" si="239"/>
        <v>0.77294685990338163</v>
      </c>
      <c r="W538" s="393">
        <f t="shared" si="239"/>
        <v>0.7615384615384615</v>
      </c>
      <c r="X538" s="336">
        <v>1.1499999999999999</v>
      </c>
      <c r="Y538" s="336">
        <v>1.1000000000000001</v>
      </c>
      <c r="Z538" s="336">
        <v>1.05</v>
      </c>
      <c r="AA538" s="336"/>
      <c r="AB538" s="336"/>
      <c r="AC538" s="336"/>
      <c r="AD538" s="336">
        <f t="shared" si="245"/>
        <v>4.5999999999999996</v>
      </c>
      <c r="AE538" s="336">
        <f t="shared" si="245"/>
        <v>4.4000000000000004</v>
      </c>
      <c r="AF538" s="336">
        <f t="shared" si="245"/>
        <v>4.2</v>
      </c>
      <c r="AG538" s="73">
        <v>530</v>
      </c>
      <c r="AH538" s="73">
        <v>330</v>
      </c>
      <c r="AI538" s="73">
        <v>220</v>
      </c>
      <c r="AJ538" s="478">
        <f t="shared" si="251"/>
        <v>2440</v>
      </c>
      <c r="AK538" s="478">
        <f t="shared" si="251"/>
        <v>1450</v>
      </c>
      <c r="AL538" s="478">
        <f t="shared" si="251"/>
        <v>920</v>
      </c>
      <c r="AM538" s="478"/>
      <c r="AN538" s="478"/>
      <c r="AO538" s="478"/>
      <c r="AP538" s="479">
        <f t="shared" si="240"/>
        <v>3.6037735849056602</v>
      </c>
      <c r="AQ538" s="479">
        <f t="shared" si="240"/>
        <v>3.393939393939394</v>
      </c>
      <c r="AR538" s="479">
        <f t="shared" si="240"/>
        <v>3.1818181818181817</v>
      </c>
      <c r="AS538" s="79">
        <v>270</v>
      </c>
      <c r="AT538" s="79">
        <v>190</v>
      </c>
      <c r="AU538" s="79">
        <v>130</v>
      </c>
      <c r="AV538" s="73">
        <f t="shared" si="241"/>
        <v>1240</v>
      </c>
      <c r="AW538" s="73">
        <f t="shared" si="241"/>
        <v>840</v>
      </c>
      <c r="AX538" s="73">
        <f t="shared" si="241"/>
        <v>550</v>
      </c>
      <c r="AY538" s="482">
        <f t="shared" si="242"/>
        <v>3.5925925925925926</v>
      </c>
      <c r="AZ538" s="482">
        <f t="shared" si="242"/>
        <v>3.4210526315789473</v>
      </c>
      <c r="BA538" s="482">
        <f t="shared" si="242"/>
        <v>3.2307692307692308</v>
      </c>
      <c r="BB538" s="483" t="e">
        <f t="shared" si="243"/>
        <v>#VALUE!</v>
      </c>
      <c r="BC538" s="265" t="e">
        <f>COUNTIFS('[4]Hợp đồng chuyển nhượng gốc'!$J$1:$J$500,'[4]ODT-gốc'!H488,'[4]Hợp đồng chuyển nhượng gốc'!$I$1:$I$500,"Đất ở tại đô thị")</f>
        <v>#VALUE!</v>
      </c>
      <c r="BD538" s="480" t="e">
        <f>COUNTIFS('[4]Mẫu 04'!$N$8:$N$449,H538)-BC538</f>
        <v>#VALUE!</v>
      </c>
      <c r="BE538" s="73">
        <f t="shared" si="244"/>
        <v>9</v>
      </c>
      <c r="BF538" s="481"/>
    </row>
    <row r="539" spans="1:58" s="3" customFormat="1" ht="78.75">
      <c r="A539" s="202">
        <f t="shared" si="247"/>
        <v>22</v>
      </c>
      <c r="B539" s="11" t="s">
        <v>610</v>
      </c>
      <c r="C539" s="11" t="s">
        <v>1509</v>
      </c>
      <c r="D539" s="11" t="s">
        <v>1543</v>
      </c>
      <c r="E539" s="85" t="s">
        <v>531</v>
      </c>
      <c r="F539" s="202" t="s">
        <v>545</v>
      </c>
      <c r="G539" s="202" t="s">
        <v>1544</v>
      </c>
      <c r="H539" s="197" t="str">
        <f t="shared" si="237"/>
        <v>Đường Nguyễn Văn Linh (Từ Tiếp giáp đường Võ Nguyên Giáp đến Hết đường bê tông trục chính tổ dân phố số 17)</v>
      </c>
      <c r="I539" s="73">
        <v>460</v>
      </c>
      <c r="J539" s="73">
        <v>370</v>
      </c>
      <c r="K539" s="73">
        <v>240</v>
      </c>
      <c r="L539" s="73"/>
      <c r="M539" s="73"/>
      <c r="N539" s="73"/>
      <c r="O539" s="392">
        <f t="shared" si="252"/>
        <v>2120</v>
      </c>
      <c r="P539" s="392">
        <f t="shared" si="252"/>
        <v>1630</v>
      </c>
      <c r="Q539" s="392">
        <f t="shared" si="252"/>
        <v>1010</v>
      </c>
      <c r="R539" s="392"/>
      <c r="S539" s="392"/>
      <c r="T539" s="392"/>
      <c r="U539" s="393">
        <f t="shared" si="239"/>
        <v>0.78301886792452835</v>
      </c>
      <c r="V539" s="393">
        <f t="shared" si="239"/>
        <v>0.77300613496932513</v>
      </c>
      <c r="W539" s="393">
        <f t="shared" si="239"/>
        <v>0.76237623762376239</v>
      </c>
      <c r="X539" s="336">
        <v>1.1499999999999999</v>
      </c>
      <c r="Y539" s="336">
        <v>1.1000000000000001</v>
      </c>
      <c r="Z539" s="336">
        <v>1.05</v>
      </c>
      <c r="AA539" s="336"/>
      <c r="AB539" s="336"/>
      <c r="AC539" s="336"/>
      <c r="AD539" s="336">
        <f t="shared" si="245"/>
        <v>4.5999999999999996</v>
      </c>
      <c r="AE539" s="336">
        <f t="shared" si="245"/>
        <v>4.4000000000000004</v>
      </c>
      <c r="AF539" s="336">
        <f t="shared" si="245"/>
        <v>4.2</v>
      </c>
      <c r="AG539" s="486">
        <v>320</v>
      </c>
      <c r="AH539" s="486">
        <v>260</v>
      </c>
      <c r="AI539" s="486">
        <v>170</v>
      </c>
      <c r="AJ539" s="487">
        <f t="shared" si="251"/>
        <v>1470</v>
      </c>
      <c r="AK539" s="478">
        <f t="shared" si="251"/>
        <v>1140</v>
      </c>
      <c r="AL539" s="478">
        <f t="shared" si="251"/>
        <v>710</v>
      </c>
      <c r="AM539" s="478"/>
      <c r="AN539" s="478"/>
      <c r="AO539" s="478"/>
      <c r="AP539" s="479">
        <f t="shared" si="240"/>
        <v>3.59375</v>
      </c>
      <c r="AQ539" s="479">
        <f t="shared" si="240"/>
        <v>3.3846153846153846</v>
      </c>
      <c r="AR539" s="479">
        <f t="shared" si="240"/>
        <v>3.1764705882352939</v>
      </c>
      <c r="AS539" s="79">
        <v>230</v>
      </c>
      <c r="AT539" s="79">
        <v>190</v>
      </c>
      <c r="AU539" s="79">
        <v>120</v>
      </c>
      <c r="AV539" s="73">
        <f t="shared" si="241"/>
        <v>1060</v>
      </c>
      <c r="AW539" s="73">
        <f t="shared" si="241"/>
        <v>840</v>
      </c>
      <c r="AX539" s="73">
        <f t="shared" si="241"/>
        <v>510</v>
      </c>
      <c r="AY539" s="482">
        <f t="shared" si="242"/>
        <v>3.6086956521739131</v>
      </c>
      <c r="AZ539" s="482">
        <f t="shared" si="242"/>
        <v>3.4210526315789473</v>
      </c>
      <c r="BA539" s="482">
        <f t="shared" si="242"/>
        <v>3.25</v>
      </c>
      <c r="BB539" s="483" t="e">
        <f t="shared" si="243"/>
        <v>#VALUE!</v>
      </c>
      <c r="BC539" s="265" t="e">
        <f>COUNTIFS('[4]Hợp đồng chuyển nhượng gốc'!$J$1:$J$500,'[4]ODT-gốc'!H489,'[4]Hợp đồng chuyển nhượng gốc'!$I$1:$I$500,"Đất ở tại đô thị")</f>
        <v>#VALUE!</v>
      </c>
      <c r="BD539" s="480" t="e">
        <f>COUNTIFS('[4]Mẫu 04'!$N$8:$N$449,H539)-BC539</f>
        <v>#VALUE!</v>
      </c>
      <c r="BE539" s="73">
        <f t="shared" si="244"/>
        <v>9</v>
      </c>
      <c r="BF539" s="481"/>
    </row>
    <row r="540" spans="1:58" s="3" customFormat="1" ht="63">
      <c r="A540" s="202">
        <f t="shared" si="247"/>
        <v>23</v>
      </c>
      <c r="B540" s="488"/>
      <c r="C540" s="1040" t="s">
        <v>611</v>
      </c>
      <c r="D540" s="1040" t="s">
        <v>55</v>
      </c>
      <c r="E540" s="85" t="s">
        <v>1545</v>
      </c>
      <c r="F540" s="202" t="s">
        <v>1546</v>
      </c>
      <c r="G540" s="202" t="s">
        <v>1547</v>
      </c>
      <c r="H540" s="197" t="str">
        <f t="shared" si="237"/>
        <v>Đường Hoàng Liên Sơn (Từ Đường Lê Lợi (Km387+00) đến Giáp địa phận bản Hô Be)</v>
      </c>
      <c r="I540" s="73">
        <v>400</v>
      </c>
      <c r="J540" s="73">
        <v>280</v>
      </c>
      <c r="K540" s="73">
        <v>210</v>
      </c>
      <c r="L540" s="73"/>
      <c r="M540" s="73"/>
      <c r="N540" s="73"/>
      <c r="O540" s="392">
        <f t="shared" si="252"/>
        <v>1760</v>
      </c>
      <c r="P540" s="392">
        <f t="shared" si="252"/>
        <v>1180</v>
      </c>
      <c r="Q540" s="392">
        <f t="shared" si="252"/>
        <v>880</v>
      </c>
      <c r="R540" s="392"/>
      <c r="S540" s="392"/>
      <c r="T540" s="392"/>
      <c r="U540" s="393">
        <f t="shared" si="239"/>
        <v>0.77272727272727271</v>
      </c>
      <c r="V540" s="393">
        <f t="shared" si="239"/>
        <v>0.76271186440677963</v>
      </c>
      <c r="W540" s="393">
        <f t="shared" si="239"/>
        <v>0.76136363636363635</v>
      </c>
      <c r="X540" s="336">
        <v>1.1000000000000001</v>
      </c>
      <c r="Y540" s="336">
        <v>1.05</v>
      </c>
      <c r="Z540" s="336">
        <v>1.05</v>
      </c>
      <c r="AA540" s="336"/>
      <c r="AB540" s="336"/>
      <c r="AC540" s="336"/>
      <c r="AD540" s="336">
        <f t="shared" si="245"/>
        <v>4.4000000000000004</v>
      </c>
      <c r="AE540" s="336">
        <f t="shared" si="245"/>
        <v>4.2</v>
      </c>
      <c r="AF540" s="336">
        <f t="shared" si="245"/>
        <v>4.2</v>
      </c>
      <c r="AG540" s="226">
        <v>280</v>
      </c>
      <c r="AH540" s="226">
        <v>200</v>
      </c>
      <c r="AI540" s="226">
        <v>150</v>
      </c>
      <c r="AJ540" s="478">
        <f t="shared" si="251"/>
        <v>1230</v>
      </c>
      <c r="AK540" s="478">
        <f t="shared" si="251"/>
        <v>840</v>
      </c>
      <c r="AL540" s="478">
        <f t="shared" si="251"/>
        <v>630</v>
      </c>
      <c r="AM540" s="478"/>
      <c r="AN540" s="478"/>
      <c r="AO540" s="478"/>
      <c r="AP540" s="479">
        <f t="shared" si="240"/>
        <v>3.3928571428571428</v>
      </c>
      <c r="AQ540" s="479">
        <f t="shared" si="240"/>
        <v>3.2</v>
      </c>
      <c r="AR540" s="479">
        <f t="shared" si="240"/>
        <v>3.2</v>
      </c>
      <c r="AS540" s="79">
        <v>210</v>
      </c>
      <c r="AT540" s="79">
        <v>120</v>
      </c>
      <c r="AU540" s="79">
        <v>90</v>
      </c>
      <c r="AV540" s="73">
        <f t="shared" si="241"/>
        <v>920</v>
      </c>
      <c r="AW540" s="73">
        <f t="shared" si="241"/>
        <v>510</v>
      </c>
      <c r="AX540" s="73">
        <f t="shared" si="241"/>
        <v>380</v>
      </c>
      <c r="AY540" s="482">
        <f t="shared" si="242"/>
        <v>3.3809523809523809</v>
      </c>
      <c r="AZ540" s="482">
        <f t="shared" si="242"/>
        <v>3.25</v>
      </c>
      <c r="BA540" s="482">
        <f t="shared" si="242"/>
        <v>3.2222222222222223</v>
      </c>
      <c r="BB540" s="483" t="e">
        <f t="shared" si="243"/>
        <v>#VALUE!</v>
      </c>
      <c r="BC540" s="265" t="e">
        <f>COUNTIFS('[4]Hợp đồng chuyển nhượng gốc'!$J$1:$J$500,'[4]ODT-gốc'!H490,'[4]Hợp đồng chuyển nhượng gốc'!$I$1:$I$500,"Đất ở tại đô thị")</f>
        <v>#VALUE!</v>
      </c>
      <c r="BD540" s="480" t="e">
        <f>COUNTIFS('[4]Mẫu 04'!$N$8:$N$449,H540)-BC540</f>
        <v>#VALUE!</v>
      </c>
      <c r="BE540" s="73">
        <f t="shared" si="244"/>
        <v>9</v>
      </c>
      <c r="BF540" s="481"/>
    </row>
    <row r="541" spans="1:58" s="3" customFormat="1" ht="78.75">
      <c r="A541" s="202">
        <f t="shared" si="247"/>
        <v>24</v>
      </c>
      <c r="B541" s="11" t="s">
        <v>1548</v>
      </c>
      <c r="C541" s="1041"/>
      <c r="D541" s="1041"/>
      <c r="E541" s="85" t="s">
        <v>541</v>
      </c>
      <c r="F541" s="202" t="s">
        <v>1539</v>
      </c>
      <c r="G541" s="202" t="s">
        <v>1549</v>
      </c>
      <c r="H541" s="197" t="str">
        <f t="shared" si="237"/>
        <v>Đường Lò Văn Hặc (Từ Đường Lê Lợi (Km383+740) đến Ranh giới quy hoạch chung xã Tân Uyên)</v>
      </c>
      <c r="I541" s="73">
        <v>400</v>
      </c>
      <c r="J541" s="73">
        <v>280</v>
      </c>
      <c r="K541" s="73">
        <v>210</v>
      </c>
      <c r="L541" s="73"/>
      <c r="M541" s="73"/>
      <c r="N541" s="73"/>
      <c r="O541" s="392">
        <f t="shared" si="252"/>
        <v>1760</v>
      </c>
      <c r="P541" s="392">
        <f t="shared" si="252"/>
        <v>1180</v>
      </c>
      <c r="Q541" s="392">
        <f t="shared" si="252"/>
        <v>880</v>
      </c>
      <c r="R541" s="392"/>
      <c r="S541" s="392"/>
      <c r="T541" s="392"/>
      <c r="U541" s="393">
        <f t="shared" si="239"/>
        <v>0.77272727272727271</v>
      </c>
      <c r="V541" s="393">
        <f t="shared" si="239"/>
        <v>0.76271186440677963</v>
      </c>
      <c r="W541" s="393">
        <f t="shared" si="239"/>
        <v>0.76136363636363635</v>
      </c>
      <c r="X541" s="336">
        <v>1.1000000000000001</v>
      </c>
      <c r="Y541" s="336">
        <v>1.05</v>
      </c>
      <c r="Z541" s="336">
        <v>1.05</v>
      </c>
      <c r="AA541" s="336"/>
      <c r="AB541" s="336"/>
      <c r="AC541" s="336"/>
      <c r="AD541" s="336">
        <f t="shared" si="245"/>
        <v>4.4000000000000004</v>
      </c>
      <c r="AE541" s="336">
        <f t="shared" si="245"/>
        <v>4.2</v>
      </c>
      <c r="AF541" s="336">
        <f t="shared" si="245"/>
        <v>4.2</v>
      </c>
      <c r="AG541" s="73">
        <v>280</v>
      </c>
      <c r="AH541" s="73">
        <v>200</v>
      </c>
      <c r="AI541" s="73">
        <v>150</v>
      </c>
      <c r="AJ541" s="478">
        <f t="shared" si="251"/>
        <v>1230</v>
      </c>
      <c r="AK541" s="478">
        <f t="shared" si="251"/>
        <v>840</v>
      </c>
      <c r="AL541" s="478">
        <f t="shared" si="251"/>
        <v>630</v>
      </c>
      <c r="AM541" s="478"/>
      <c r="AN541" s="478"/>
      <c r="AO541" s="478"/>
      <c r="AP541" s="479">
        <f t="shared" si="240"/>
        <v>3.3928571428571428</v>
      </c>
      <c r="AQ541" s="479">
        <f t="shared" si="240"/>
        <v>3.2</v>
      </c>
      <c r="AR541" s="479">
        <f t="shared" si="240"/>
        <v>3.2</v>
      </c>
      <c r="AS541" s="79">
        <v>210</v>
      </c>
      <c r="AT541" s="79">
        <v>120</v>
      </c>
      <c r="AU541" s="79">
        <v>90</v>
      </c>
      <c r="AV541" s="73">
        <f t="shared" si="241"/>
        <v>920</v>
      </c>
      <c r="AW541" s="73">
        <f t="shared" si="241"/>
        <v>510</v>
      </c>
      <c r="AX541" s="73">
        <f t="shared" si="241"/>
        <v>380</v>
      </c>
      <c r="AY541" s="482">
        <f t="shared" si="242"/>
        <v>3.3809523809523809</v>
      </c>
      <c r="AZ541" s="482">
        <f t="shared" si="242"/>
        <v>3.25</v>
      </c>
      <c r="BA541" s="482">
        <f t="shared" si="242"/>
        <v>3.2222222222222223</v>
      </c>
      <c r="BB541" s="483" t="e">
        <f t="shared" si="243"/>
        <v>#VALUE!</v>
      </c>
      <c r="BC541" s="265" t="e">
        <f>COUNTIFS('[4]Hợp đồng chuyển nhượng gốc'!$J$1:$J$500,'[4]ODT-gốc'!H491,'[4]Hợp đồng chuyển nhượng gốc'!$I$1:$I$500,"Đất ở tại đô thị")</f>
        <v>#VALUE!</v>
      </c>
      <c r="BD541" s="480" t="e">
        <f>COUNTIFS('[4]Mẫu 04'!$N$8:$N$449,H541)-BC541</f>
        <v>#VALUE!</v>
      </c>
      <c r="BE541" s="73">
        <f t="shared" si="244"/>
        <v>9</v>
      </c>
      <c r="BF541" s="481"/>
    </row>
    <row r="542" spans="1:58" s="3" customFormat="1" ht="63">
      <c r="A542" s="202">
        <f t="shared" si="247"/>
        <v>25</v>
      </c>
      <c r="B542" s="488"/>
      <c r="C542" s="1042"/>
      <c r="D542" s="1042"/>
      <c r="E542" s="85" t="s">
        <v>1550</v>
      </c>
      <c r="F542" s="202" t="s">
        <v>1551</v>
      </c>
      <c r="G542" s="202" t="s">
        <v>1552</v>
      </c>
      <c r="H542" s="197" t="str">
        <f t="shared" si="237"/>
        <v>Đường Lý Thường Kiệt (Từ Đường Lê Lợi (Km382+940) đến Giao với đường tránh QL 32 dự kiến)</v>
      </c>
      <c r="I542" s="73">
        <v>400</v>
      </c>
      <c r="J542" s="73">
        <v>280</v>
      </c>
      <c r="K542" s="73">
        <v>210</v>
      </c>
      <c r="L542" s="73"/>
      <c r="M542" s="73"/>
      <c r="N542" s="73"/>
      <c r="O542" s="392">
        <f t="shared" si="252"/>
        <v>1760</v>
      </c>
      <c r="P542" s="392">
        <f t="shared" si="252"/>
        <v>1180</v>
      </c>
      <c r="Q542" s="392">
        <f t="shared" si="252"/>
        <v>880</v>
      </c>
      <c r="R542" s="392"/>
      <c r="S542" s="392"/>
      <c r="T542" s="392"/>
      <c r="U542" s="393">
        <f t="shared" si="239"/>
        <v>0.77272727272727271</v>
      </c>
      <c r="V542" s="393">
        <f t="shared" si="239"/>
        <v>0.76271186440677963</v>
      </c>
      <c r="W542" s="393">
        <f t="shared" si="239"/>
        <v>0.76136363636363635</v>
      </c>
      <c r="X542" s="336">
        <v>1.1000000000000001</v>
      </c>
      <c r="Y542" s="336">
        <v>1.05</v>
      </c>
      <c r="Z542" s="336">
        <v>1.05</v>
      </c>
      <c r="AA542" s="336"/>
      <c r="AB542" s="336"/>
      <c r="AC542" s="336"/>
      <c r="AD542" s="336">
        <f t="shared" si="245"/>
        <v>4.4000000000000004</v>
      </c>
      <c r="AE542" s="336">
        <f t="shared" si="245"/>
        <v>4.2</v>
      </c>
      <c r="AF542" s="336">
        <f t="shared" si="245"/>
        <v>4.2</v>
      </c>
      <c r="AG542" s="73">
        <v>280</v>
      </c>
      <c r="AH542" s="73">
        <v>200</v>
      </c>
      <c r="AI542" s="73">
        <v>150</v>
      </c>
      <c r="AJ542" s="478">
        <f t="shared" si="251"/>
        <v>1230</v>
      </c>
      <c r="AK542" s="478">
        <f t="shared" si="251"/>
        <v>840</v>
      </c>
      <c r="AL542" s="478">
        <f t="shared" si="251"/>
        <v>630</v>
      </c>
      <c r="AM542" s="478"/>
      <c r="AN542" s="478"/>
      <c r="AO542" s="478"/>
      <c r="AP542" s="479">
        <f t="shared" si="240"/>
        <v>3.3928571428571428</v>
      </c>
      <c r="AQ542" s="479">
        <f t="shared" si="240"/>
        <v>3.2</v>
      </c>
      <c r="AR542" s="479">
        <f t="shared" si="240"/>
        <v>3.2</v>
      </c>
      <c r="AS542" s="79">
        <v>210</v>
      </c>
      <c r="AT542" s="79">
        <v>120</v>
      </c>
      <c r="AU542" s="79">
        <v>90</v>
      </c>
      <c r="AV542" s="73">
        <f t="shared" si="241"/>
        <v>920</v>
      </c>
      <c r="AW542" s="73">
        <f t="shared" si="241"/>
        <v>510</v>
      </c>
      <c r="AX542" s="73">
        <f t="shared" si="241"/>
        <v>380</v>
      </c>
      <c r="AY542" s="482">
        <f t="shared" si="242"/>
        <v>3.3809523809523809</v>
      </c>
      <c r="AZ542" s="482">
        <f t="shared" si="242"/>
        <v>3.25</v>
      </c>
      <c r="BA542" s="482">
        <f t="shared" si="242"/>
        <v>3.2222222222222223</v>
      </c>
      <c r="BB542" s="483" t="e">
        <f t="shared" si="243"/>
        <v>#VALUE!</v>
      </c>
      <c r="BC542" s="265" t="e">
        <f>COUNTIFS('[4]Hợp đồng chuyển nhượng gốc'!$J$1:$J$500,'[4]ODT-gốc'!H492,'[4]Hợp đồng chuyển nhượng gốc'!$I$1:$I$500,"Đất ở tại đô thị")</f>
        <v>#VALUE!</v>
      </c>
      <c r="BD542" s="480" t="e">
        <f>COUNTIFS('[4]Mẫu 04'!$N$8:$N$449,H542)-BC542</f>
        <v>#VALUE!</v>
      </c>
      <c r="BE542" s="73">
        <f t="shared" si="244"/>
        <v>9</v>
      </c>
      <c r="BF542" s="481"/>
    </row>
    <row r="543" spans="1:58" s="3" customFormat="1" ht="63">
      <c r="A543" s="202">
        <f t="shared" si="247"/>
        <v>26</v>
      </c>
      <c r="B543" s="1043" t="s">
        <v>1553</v>
      </c>
      <c r="C543" s="182"/>
      <c r="D543" s="182"/>
      <c r="E543" s="85" t="s">
        <v>1323</v>
      </c>
      <c r="F543" s="202" t="s">
        <v>1554</v>
      </c>
      <c r="G543" s="202" t="s">
        <v>546</v>
      </c>
      <c r="H543" s="197" t="str">
        <f t="shared" si="237"/>
        <v>Phố Trần Quốc Mạnh (Từ Đường Lê Lợi (Km381+530) đến Đường Võ Nguyên Giáp)</v>
      </c>
      <c r="I543" s="73">
        <v>1500</v>
      </c>
      <c r="J543" s="73"/>
      <c r="K543" s="73"/>
      <c r="L543" s="73"/>
      <c r="M543" s="73"/>
      <c r="N543" s="73"/>
      <c r="O543" s="392">
        <f>ROUND(I543*AD543,-2)</f>
        <v>7800</v>
      </c>
      <c r="P543" s="392"/>
      <c r="Q543" s="392"/>
      <c r="R543" s="392"/>
      <c r="S543" s="392"/>
      <c r="T543" s="392"/>
      <c r="U543" s="393">
        <f t="shared" ref="U543:U553" si="253">(O543-I543)/O543</f>
        <v>0.80769230769230771</v>
      </c>
      <c r="V543" s="392"/>
      <c r="W543" s="392"/>
      <c r="X543" s="336">
        <v>1.3</v>
      </c>
      <c r="Y543" s="336"/>
      <c r="Z543" s="336"/>
      <c r="AA543" s="336"/>
      <c r="AB543" s="336"/>
      <c r="AC543" s="336"/>
      <c r="AD543" s="336">
        <f t="shared" si="245"/>
        <v>5.2</v>
      </c>
      <c r="AE543" s="336"/>
      <c r="AF543" s="336"/>
      <c r="AG543" s="73">
        <v>1100</v>
      </c>
      <c r="AH543" s="73"/>
      <c r="AI543" s="73"/>
      <c r="AJ543" s="478">
        <f>ROUND(AG543/I543*O543,-2)</f>
        <v>5700</v>
      </c>
      <c r="AK543" s="478"/>
      <c r="AL543" s="478"/>
      <c r="AM543" s="478"/>
      <c r="AN543" s="478"/>
      <c r="AO543" s="478"/>
      <c r="AP543" s="479">
        <f t="shared" ref="AP543:AP553" si="254">(AJ543-AG543)/AG543</f>
        <v>4.1818181818181817</v>
      </c>
      <c r="AQ543" s="478"/>
      <c r="AR543" s="478"/>
      <c r="AS543" s="382">
        <v>800</v>
      </c>
      <c r="AT543" s="382"/>
      <c r="AU543" s="382"/>
      <c r="AV543" s="73">
        <f t="shared" ref="AV543:AV553" si="255">ROUND(AS543/I543*O543,-1)</f>
        <v>4160</v>
      </c>
      <c r="AW543" s="73"/>
      <c r="AX543" s="73"/>
      <c r="AY543" s="482">
        <f t="shared" ref="AY543:AY553" si="256">(AV543-AS543)/AS543</f>
        <v>4.2</v>
      </c>
      <c r="AZ543" s="481"/>
      <c r="BA543" s="481"/>
      <c r="BB543" s="483" t="e">
        <f t="shared" si="243"/>
        <v>#VALUE!</v>
      </c>
      <c r="BC543" s="265" t="e">
        <f>COUNTIFS('[4]Hợp đồng chuyển nhượng gốc'!$J$1:$J$500,'[4]ODT-gốc'!H493,'[4]Hợp đồng chuyển nhượng gốc'!$I$1:$I$500,"Đất ở tại đô thị")</f>
        <v>#VALUE!</v>
      </c>
      <c r="BD543" s="480" t="e">
        <f>COUNTIFS('[4]Mẫu 04'!$N$8:$N$449,H543)-BC543</f>
        <v>#VALUE!</v>
      </c>
      <c r="BE543" s="73">
        <f t="shared" si="244"/>
        <v>3</v>
      </c>
      <c r="BF543" s="481"/>
    </row>
    <row r="544" spans="1:58" s="3" customFormat="1" ht="63">
      <c r="A544" s="202">
        <f t="shared" si="247"/>
        <v>27</v>
      </c>
      <c r="B544" s="1044"/>
      <c r="C544" s="182"/>
      <c r="D544" s="182"/>
      <c r="E544" s="85" t="s">
        <v>546</v>
      </c>
      <c r="F544" s="202" t="s">
        <v>1323</v>
      </c>
      <c r="G544" s="489" t="s">
        <v>1555</v>
      </c>
      <c r="H544" s="197" t="str">
        <f t="shared" si="237"/>
        <v>Đường Võ Nguyên Giáp (Từ Phố Trần Quốc Mạnh đến Đường Lê Lợi (Km382+590))</v>
      </c>
      <c r="I544" s="73">
        <v>1500</v>
      </c>
      <c r="J544" s="73"/>
      <c r="K544" s="73"/>
      <c r="L544" s="73"/>
      <c r="M544" s="73"/>
      <c r="N544" s="73"/>
      <c r="O544" s="392">
        <f>ROUND(I544*AD544,-2)</f>
        <v>7800</v>
      </c>
      <c r="P544" s="392"/>
      <c r="Q544" s="392"/>
      <c r="R544" s="392"/>
      <c r="S544" s="392"/>
      <c r="T544" s="392"/>
      <c r="U544" s="393">
        <f t="shared" si="253"/>
        <v>0.80769230769230771</v>
      </c>
      <c r="V544" s="392"/>
      <c r="W544" s="392"/>
      <c r="X544" s="336">
        <v>1.3</v>
      </c>
      <c r="Y544" s="336"/>
      <c r="Z544" s="336"/>
      <c r="AA544" s="336"/>
      <c r="AB544" s="336"/>
      <c r="AC544" s="336"/>
      <c r="AD544" s="336">
        <f t="shared" si="245"/>
        <v>5.2</v>
      </c>
      <c r="AE544" s="336"/>
      <c r="AF544" s="336"/>
      <c r="AG544" s="73">
        <v>1100</v>
      </c>
      <c r="AH544" s="73"/>
      <c r="AI544" s="73"/>
      <c r="AJ544" s="478">
        <f>ROUND(AG544/I544*O544,-2)</f>
        <v>5700</v>
      </c>
      <c r="AK544" s="478"/>
      <c r="AL544" s="478"/>
      <c r="AM544" s="478"/>
      <c r="AN544" s="478"/>
      <c r="AO544" s="478"/>
      <c r="AP544" s="479">
        <f t="shared" si="254"/>
        <v>4.1818181818181817</v>
      </c>
      <c r="AQ544" s="478"/>
      <c r="AR544" s="478"/>
      <c r="AS544" s="79">
        <v>800</v>
      </c>
      <c r="AT544" s="79"/>
      <c r="AU544" s="79"/>
      <c r="AV544" s="73">
        <f t="shared" si="255"/>
        <v>4160</v>
      </c>
      <c r="AW544" s="73"/>
      <c r="AX544" s="73"/>
      <c r="AY544" s="482">
        <f t="shared" si="256"/>
        <v>4.2</v>
      </c>
      <c r="AZ544" s="481"/>
      <c r="BA544" s="481"/>
      <c r="BB544" s="483" t="e">
        <f t="shared" si="243"/>
        <v>#VALUE!</v>
      </c>
      <c r="BC544" s="265" t="e">
        <f>COUNTIFS('[4]Hợp đồng chuyển nhượng gốc'!$J$1:$J$500,'[4]ODT-gốc'!H494,'[4]Hợp đồng chuyển nhượng gốc'!$I$1:$I$500,"Đất ở tại đô thị")</f>
        <v>#VALUE!</v>
      </c>
      <c r="BD544" s="480" t="e">
        <f>COUNTIFS('[4]Mẫu 04'!$N$8:$N$449,H544)-BC544</f>
        <v>#VALUE!</v>
      </c>
      <c r="BE544" s="73">
        <f t="shared" si="244"/>
        <v>3</v>
      </c>
      <c r="BF544" s="481"/>
    </row>
    <row r="545" spans="1:59" s="3" customFormat="1" ht="47.25">
      <c r="A545" s="202">
        <f t="shared" si="247"/>
        <v>28</v>
      </c>
      <c r="B545" s="182"/>
      <c r="C545" s="182"/>
      <c r="D545" s="182"/>
      <c r="E545" s="136" t="s">
        <v>1556</v>
      </c>
      <c r="F545" s="140" t="s">
        <v>528</v>
      </c>
      <c r="G545" s="140" t="s">
        <v>830</v>
      </c>
      <c r="H545" s="197" t="str">
        <f t="shared" si="237"/>
        <v>Phố Lương Đình Của (Từ Đường Trường Chinh đến Đường Lê Duẩn)</v>
      </c>
      <c r="I545" s="73">
        <v>410</v>
      </c>
      <c r="J545" s="73">
        <v>230</v>
      </c>
      <c r="K545" s="73">
        <v>180</v>
      </c>
      <c r="L545" s="73"/>
      <c r="M545" s="73"/>
      <c r="N545" s="73"/>
      <c r="O545" s="392">
        <f>ROUND(I545*AD545,-1)</f>
        <v>1800</v>
      </c>
      <c r="P545" s="392">
        <f>ROUND(J545*AE545,-1)</f>
        <v>240</v>
      </c>
      <c r="Q545" s="392">
        <f>ROUND(K545*AF545,-1)</f>
        <v>190</v>
      </c>
      <c r="R545" s="392"/>
      <c r="S545" s="392"/>
      <c r="T545" s="392"/>
      <c r="U545" s="393">
        <f t="shared" si="253"/>
        <v>0.77222222222222225</v>
      </c>
      <c r="V545" s="393">
        <f>(P545-J545)/P545</f>
        <v>4.1666666666666664E-2</v>
      </c>
      <c r="W545" s="393">
        <f>(Q545-K545)/Q545</f>
        <v>5.2631578947368418E-2</v>
      </c>
      <c r="X545" s="336">
        <v>1.1000000000000001</v>
      </c>
      <c r="Y545" s="336">
        <v>1.05</v>
      </c>
      <c r="Z545" s="336">
        <v>1.05</v>
      </c>
      <c r="AA545" s="336"/>
      <c r="AB545" s="336"/>
      <c r="AC545" s="336"/>
      <c r="AD545" s="336">
        <f t="shared" si="245"/>
        <v>4.4000000000000004</v>
      </c>
      <c r="AE545" s="336">
        <v>1.05</v>
      </c>
      <c r="AF545" s="336">
        <v>1.05</v>
      </c>
      <c r="AG545" s="73">
        <v>290</v>
      </c>
      <c r="AH545" s="73">
        <v>160</v>
      </c>
      <c r="AI545" s="73">
        <v>130</v>
      </c>
      <c r="AJ545" s="478">
        <f>ROUND(AD545*AG545,-1)</f>
        <v>1280</v>
      </c>
      <c r="AK545" s="478">
        <f>ROUND(AE545*AH545,-1)</f>
        <v>170</v>
      </c>
      <c r="AL545" s="478">
        <f>ROUND(AF545*AI545,-1)</f>
        <v>140</v>
      </c>
      <c r="AM545" s="478"/>
      <c r="AN545" s="478"/>
      <c r="AO545" s="478"/>
      <c r="AP545" s="490">
        <f t="shared" si="254"/>
        <v>3.4137931034482758</v>
      </c>
      <c r="AQ545" s="490">
        <f>(AK545-AH545)/AH545</f>
        <v>6.25E-2</v>
      </c>
      <c r="AR545" s="490">
        <f>(AL545-AI545)/AI545</f>
        <v>7.6923076923076927E-2</v>
      </c>
      <c r="AS545" s="79">
        <v>210</v>
      </c>
      <c r="AT545" s="79">
        <v>120</v>
      </c>
      <c r="AU545" s="79">
        <v>90</v>
      </c>
      <c r="AV545" s="73">
        <f t="shared" si="255"/>
        <v>920</v>
      </c>
      <c r="AW545" s="73">
        <f>ROUND(AT545/J545*P545,-1)</f>
        <v>130</v>
      </c>
      <c r="AX545" s="73">
        <f>ROUND(AU545/K545*Q545,-1)</f>
        <v>100</v>
      </c>
      <c r="AY545" s="491">
        <f t="shared" si="256"/>
        <v>3.3809523809523809</v>
      </c>
      <c r="AZ545" s="491">
        <f>(AW545-AT545)/AT545</f>
        <v>8.3333333333333329E-2</v>
      </c>
      <c r="BA545" s="491">
        <f>(AX545-AU545)/AU545</f>
        <v>0.1111111111111111</v>
      </c>
      <c r="BB545" s="483" t="e">
        <f t="shared" si="243"/>
        <v>#VALUE!</v>
      </c>
      <c r="BC545" s="265" t="e">
        <f>COUNTIFS('[4]Hợp đồng chuyển nhượng gốc'!$J$1:$J$500,'[4]ODT-gốc'!H495,'[4]Hợp đồng chuyển nhượng gốc'!$I$1:$I$500,"Đất ở tại đô thị")</f>
        <v>#VALUE!</v>
      </c>
      <c r="BD545" s="480" t="e">
        <f>COUNTIFS('[4]Mẫu 04'!$N$8:$N$449,H545)-BC545</f>
        <v>#VALUE!</v>
      </c>
      <c r="BE545" s="73">
        <f t="shared" si="244"/>
        <v>9</v>
      </c>
      <c r="BF545" s="481"/>
    </row>
    <row r="546" spans="1:59" s="3" customFormat="1" ht="73.349999999999994" customHeight="1">
      <c r="A546" s="202">
        <f t="shared" si="247"/>
        <v>29</v>
      </c>
      <c r="B546" s="140" t="s">
        <v>1507</v>
      </c>
      <c r="C546" s="140" t="s">
        <v>1557</v>
      </c>
      <c r="D546" s="140" t="s">
        <v>1558</v>
      </c>
      <c r="E546" s="136" t="s">
        <v>1014</v>
      </c>
      <c r="F546" s="140" t="s">
        <v>1559</v>
      </c>
      <c r="G546" s="140" t="s">
        <v>1560</v>
      </c>
      <c r="H546" s="197" t="str">
        <f t="shared" si="237"/>
        <v>Phố Hồ Xuân Hương (Từ Đường Lê Lợi (Trụ sở Chi cục thuế huyện) đến Tiếp giáp đoạn đường rẽ đi Trường THPT nội trú)</v>
      </c>
      <c r="I546" s="73">
        <v>1000</v>
      </c>
      <c r="J546" s="73"/>
      <c r="K546" s="73"/>
      <c r="L546" s="73"/>
      <c r="M546" s="73"/>
      <c r="N546" s="73"/>
      <c r="O546" s="392">
        <f t="shared" ref="O546:O553" si="257">ROUND(I546*AD546,-2)</f>
        <v>5200</v>
      </c>
      <c r="P546" s="392"/>
      <c r="Q546" s="392"/>
      <c r="R546" s="392"/>
      <c r="S546" s="392"/>
      <c r="T546" s="392"/>
      <c r="U546" s="393">
        <f t="shared" si="253"/>
        <v>0.80769230769230771</v>
      </c>
      <c r="V546" s="392"/>
      <c r="W546" s="392"/>
      <c r="X546" s="336">
        <v>1.3</v>
      </c>
      <c r="Y546" s="336"/>
      <c r="Z546" s="336"/>
      <c r="AA546" s="336"/>
      <c r="AB546" s="336"/>
      <c r="AC546" s="336"/>
      <c r="AD546" s="336">
        <f t="shared" si="245"/>
        <v>5.2</v>
      </c>
      <c r="AE546" s="336"/>
      <c r="AF546" s="336"/>
      <c r="AG546" s="73">
        <v>700</v>
      </c>
      <c r="AH546" s="73"/>
      <c r="AI546" s="73"/>
      <c r="AJ546" s="478">
        <f t="shared" ref="AJ546:AJ553" si="258">ROUND(AD546*AG546,-1)</f>
        <v>3640</v>
      </c>
      <c r="AK546" s="478"/>
      <c r="AL546" s="478"/>
      <c r="AM546" s="478"/>
      <c r="AN546" s="478"/>
      <c r="AO546" s="478"/>
      <c r="AP546" s="490">
        <f t="shared" si="254"/>
        <v>4.2</v>
      </c>
      <c r="AQ546" s="478"/>
      <c r="AR546" s="478"/>
      <c r="AS546" s="79">
        <v>500</v>
      </c>
      <c r="AT546" s="79"/>
      <c r="AU546" s="79"/>
      <c r="AV546" s="73">
        <f t="shared" si="255"/>
        <v>2600</v>
      </c>
      <c r="AW546" s="73"/>
      <c r="AX546" s="73"/>
      <c r="AY546" s="491">
        <f t="shared" si="256"/>
        <v>4.2</v>
      </c>
      <c r="AZ546" s="481"/>
      <c r="BA546" s="481"/>
      <c r="BB546" s="483" t="e">
        <f t="shared" si="243"/>
        <v>#VALUE!</v>
      </c>
      <c r="BC546" s="265" t="e">
        <f>COUNTIFS('[4]Hợp đồng chuyển nhượng gốc'!$J$1:$J$500,'[4]ODT-gốc'!H496,'[4]Hợp đồng chuyển nhượng gốc'!$I$1:$I$500,"Đất ở tại đô thị")</f>
        <v>#VALUE!</v>
      </c>
      <c r="BD546" s="480" t="e">
        <f>COUNTIFS('[4]Mẫu 04'!$N$8:$N$449,H546)-BC546</f>
        <v>#VALUE!</v>
      </c>
      <c r="BE546" s="73">
        <f t="shared" si="244"/>
        <v>3</v>
      </c>
      <c r="BF546" s="481"/>
    </row>
    <row r="547" spans="1:59" s="3" customFormat="1" ht="63">
      <c r="A547" s="202">
        <f t="shared" si="247"/>
        <v>30</v>
      </c>
      <c r="B547" s="140" t="s">
        <v>1507</v>
      </c>
      <c r="C547" s="140" t="s">
        <v>1561</v>
      </c>
      <c r="D547" s="140" t="s">
        <v>1562</v>
      </c>
      <c r="E547" s="136" t="s">
        <v>600</v>
      </c>
      <c r="F547" s="140" t="s">
        <v>1563</v>
      </c>
      <c r="G547" s="140" t="s">
        <v>1564</v>
      </c>
      <c r="H547" s="197" t="str">
        <f t="shared" si="237"/>
        <v>Phố Chu Văn An (Từ Đường Lê Lợi (Km380+890) đến Tiếp giáp Trường THPT nội trú)</v>
      </c>
      <c r="I547" s="73">
        <v>1000</v>
      </c>
      <c r="J547" s="73"/>
      <c r="K547" s="73"/>
      <c r="L547" s="73"/>
      <c r="M547" s="73"/>
      <c r="N547" s="73"/>
      <c r="O547" s="392">
        <f t="shared" si="257"/>
        <v>5200</v>
      </c>
      <c r="P547" s="392"/>
      <c r="Q547" s="392"/>
      <c r="R547" s="392"/>
      <c r="S547" s="392"/>
      <c r="T547" s="392"/>
      <c r="U547" s="393">
        <f t="shared" si="253"/>
        <v>0.80769230769230771</v>
      </c>
      <c r="V547" s="392"/>
      <c r="W547" s="392"/>
      <c r="X547" s="336">
        <v>1.3</v>
      </c>
      <c r="Y547" s="336"/>
      <c r="Z547" s="336"/>
      <c r="AA547" s="336"/>
      <c r="AB547" s="336"/>
      <c r="AC547" s="336"/>
      <c r="AD547" s="336">
        <f t="shared" si="245"/>
        <v>5.2</v>
      </c>
      <c r="AE547" s="336"/>
      <c r="AF547" s="336"/>
      <c r="AG547" s="73">
        <v>700</v>
      </c>
      <c r="AH547" s="73"/>
      <c r="AI547" s="73"/>
      <c r="AJ547" s="478">
        <f t="shared" si="258"/>
        <v>3640</v>
      </c>
      <c r="AK547" s="478"/>
      <c r="AL547" s="478"/>
      <c r="AM547" s="478"/>
      <c r="AN547" s="478"/>
      <c r="AO547" s="478"/>
      <c r="AP547" s="490">
        <f t="shared" si="254"/>
        <v>4.2</v>
      </c>
      <c r="AQ547" s="478"/>
      <c r="AR547" s="478"/>
      <c r="AS547" s="79">
        <v>500</v>
      </c>
      <c r="AT547" s="79"/>
      <c r="AU547" s="79"/>
      <c r="AV547" s="73">
        <f t="shared" si="255"/>
        <v>2600</v>
      </c>
      <c r="AW547" s="73"/>
      <c r="AX547" s="73"/>
      <c r="AY547" s="491">
        <f t="shared" si="256"/>
        <v>4.2</v>
      </c>
      <c r="AZ547" s="481"/>
      <c r="BA547" s="481"/>
      <c r="BB547" s="483" t="e">
        <f t="shared" si="243"/>
        <v>#VALUE!</v>
      </c>
      <c r="BC547" s="265" t="e">
        <f>COUNTIFS('[4]Hợp đồng chuyển nhượng gốc'!$J$1:$J$500,'[4]ODT-gốc'!H497,'[4]Hợp đồng chuyển nhượng gốc'!$I$1:$I$500,"Đất ở tại đô thị")</f>
        <v>#VALUE!</v>
      </c>
      <c r="BD547" s="480" t="e">
        <f>COUNTIFS('[4]Mẫu 04'!$N$8:$N$449,H547)-BC547</f>
        <v>#VALUE!</v>
      </c>
      <c r="BE547" s="73">
        <f t="shared" si="244"/>
        <v>3</v>
      </c>
      <c r="BF547" s="481"/>
    </row>
    <row r="548" spans="1:59" s="3" customFormat="1" ht="63">
      <c r="A548" s="202">
        <f t="shared" si="247"/>
        <v>31</v>
      </c>
      <c r="B548" s="140" t="s">
        <v>1507</v>
      </c>
      <c r="C548" s="140" t="s">
        <v>1565</v>
      </c>
      <c r="D548" s="140" t="s">
        <v>1566</v>
      </c>
      <c r="E548" s="136" t="s">
        <v>830</v>
      </c>
      <c r="F548" s="140" t="s">
        <v>1567</v>
      </c>
      <c r="G548" s="140" t="s">
        <v>1568</v>
      </c>
      <c r="H548" s="197" t="str">
        <f t="shared" si="237"/>
        <v>Đường Lê Duẩn (Từ Đường Lê Lợi (Vị trí vòng xuyến) đến Hết ranh giới đất Trung tâm viễn thông)</v>
      </c>
      <c r="I548" s="73">
        <v>1000</v>
      </c>
      <c r="J548" s="73"/>
      <c r="K548" s="73"/>
      <c r="L548" s="73"/>
      <c r="M548" s="73"/>
      <c r="N548" s="73"/>
      <c r="O548" s="392">
        <f t="shared" si="257"/>
        <v>5200</v>
      </c>
      <c r="P548" s="392"/>
      <c r="Q548" s="392"/>
      <c r="R548" s="392"/>
      <c r="S548" s="392"/>
      <c r="T548" s="392"/>
      <c r="U548" s="393">
        <f t="shared" si="253"/>
        <v>0.80769230769230771</v>
      </c>
      <c r="V548" s="392"/>
      <c r="W548" s="392"/>
      <c r="X548" s="336">
        <v>1.3</v>
      </c>
      <c r="Y548" s="336"/>
      <c r="Z548" s="336"/>
      <c r="AA548" s="336"/>
      <c r="AB548" s="336"/>
      <c r="AC548" s="336"/>
      <c r="AD548" s="336">
        <f t="shared" si="245"/>
        <v>5.2</v>
      </c>
      <c r="AE548" s="336"/>
      <c r="AF548" s="336"/>
      <c r="AG548" s="73">
        <v>700</v>
      </c>
      <c r="AH548" s="73"/>
      <c r="AI548" s="73"/>
      <c r="AJ548" s="478">
        <f t="shared" si="258"/>
        <v>3640</v>
      </c>
      <c r="AK548" s="478"/>
      <c r="AL548" s="478"/>
      <c r="AM548" s="478"/>
      <c r="AN548" s="478"/>
      <c r="AO548" s="478"/>
      <c r="AP548" s="490">
        <f t="shared" si="254"/>
        <v>4.2</v>
      </c>
      <c r="AQ548" s="478"/>
      <c r="AR548" s="478"/>
      <c r="AS548" s="79">
        <v>500</v>
      </c>
      <c r="AT548" s="79"/>
      <c r="AU548" s="79"/>
      <c r="AV548" s="73">
        <f t="shared" si="255"/>
        <v>2600</v>
      </c>
      <c r="AW548" s="73"/>
      <c r="AX548" s="73"/>
      <c r="AY548" s="491">
        <f t="shared" si="256"/>
        <v>4.2</v>
      </c>
      <c r="AZ548" s="481"/>
      <c r="BA548" s="481"/>
      <c r="BB548" s="483" t="e">
        <f t="shared" si="243"/>
        <v>#VALUE!</v>
      </c>
      <c r="BC548" s="265" t="e">
        <f>COUNTIFS('[4]Hợp đồng chuyển nhượng gốc'!$J$1:$J$500,'[4]ODT-gốc'!H498,'[4]Hợp đồng chuyển nhượng gốc'!$I$1:$I$500,"Đất ở tại đô thị")</f>
        <v>#VALUE!</v>
      </c>
      <c r="BD548" s="480" t="e">
        <f>COUNTIFS('[4]Mẫu 04'!$N$8:$N$449,H548)-BC548</f>
        <v>#VALUE!</v>
      </c>
      <c r="BE548" s="73">
        <f t="shared" si="244"/>
        <v>3</v>
      </c>
      <c r="BF548" s="481"/>
    </row>
    <row r="549" spans="1:59" s="3" customFormat="1" ht="63">
      <c r="A549" s="202">
        <f t="shared" si="247"/>
        <v>32</v>
      </c>
      <c r="B549" s="140" t="s">
        <v>1507</v>
      </c>
      <c r="C549" s="140" t="s">
        <v>1569</v>
      </c>
      <c r="D549" s="140" t="s">
        <v>1570</v>
      </c>
      <c r="E549" s="136" t="s">
        <v>530</v>
      </c>
      <c r="F549" s="140" t="s">
        <v>1571</v>
      </c>
      <c r="G549" s="140" t="s">
        <v>1572</v>
      </c>
      <c r="H549" s="197" t="str">
        <f t="shared" si="237"/>
        <v>Đường Trần Phú (Từ Đường Lê Lợi (Trụ sở Công an huyện) đến Hết ranh giới đất Chi cục thống kê)</v>
      </c>
      <c r="I549" s="73">
        <v>1000</v>
      </c>
      <c r="J549" s="73"/>
      <c r="K549" s="73"/>
      <c r="L549" s="73"/>
      <c r="M549" s="73"/>
      <c r="N549" s="73"/>
      <c r="O549" s="392">
        <f t="shared" si="257"/>
        <v>5200</v>
      </c>
      <c r="P549" s="392"/>
      <c r="Q549" s="392"/>
      <c r="R549" s="392"/>
      <c r="S549" s="392"/>
      <c r="T549" s="392"/>
      <c r="U549" s="393">
        <f t="shared" si="253"/>
        <v>0.80769230769230771</v>
      </c>
      <c r="V549" s="392"/>
      <c r="W549" s="392"/>
      <c r="X549" s="336">
        <v>1.3</v>
      </c>
      <c r="Y549" s="336"/>
      <c r="Z549" s="336"/>
      <c r="AA549" s="336"/>
      <c r="AB549" s="336"/>
      <c r="AC549" s="336"/>
      <c r="AD549" s="336">
        <f t="shared" si="245"/>
        <v>5.2</v>
      </c>
      <c r="AE549" s="336"/>
      <c r="AF549" s="336"/>
      <c r="AG549" s="73">
        <v>700</v>
      </c>
      <c r="AH549" s="73"/>
      <c r="AI549" s="73"/>
      <c r="AJ549" s="478">
        <f t="shared" si="258"/>
        <v>3640</v>
      </c>
      <c r="AK549" s="478"/>
      <c r="AL549" s="478"/>
      <c r="AM549" s="478"/>
      <c r="AN549" s="478"/>
      <c r="AO549" s="478"/>
      <c r="AP549" s="490">
        <f t="shared" si="254"/>
        <v>4.2</v>
      </c>
      <c r="AQ549" s="478"/>
      <c r="AR549" s="478"/>
      <c r="AS549" s="79">
        <v>500</v>
      </c>
      <c r="AT549" s="79"/>
      <c r="AU549" s="79"/>
      <c r="AV549" s="73">
        <f t="shared" si="255"/>
        <v>2600</v>
      </c>
      <c r="AW549" s="73"/>
      <c r="AX549" s="73"/>
      <c r="AY549" s="491">
        <f t="shared" si="256"/>
        <v>4.2</v>
      </c>
      <c r="AZ549" s="481"/>
      <c r="BA549" s="481"/>
      <c r="BB549" s="483" t="e">
        <f t="shared" si="243"/>
        <v>#VALUE!</v>
      </c>
      <c r="BC549" s="265" t="e">
        <f>COUNTIFS('[4]Hợp đồng chuyển nhượng gốc'!$J$1:$J$500,'[4]ODT-gốc'!H499,'[4]Hợp đồng chuyển nhượng gốc'!$I$1:$I$500,"Đất ở tại đô thị")</f>
        <v>#VALUE!</v>
      </c>
      <c r="BD549" s="480" t="e">
        <f>COUNTIFS('[4]Mẫu 04'!$N$8:$N$449,H549)-BC549</f>
        <v>#VALUE!</v>
      </c>
      <c r="BE549" s="73">
        <f t="shared" si="244"/>
        <v>3</v>
      </c>
      <c r="BF549" s="481"/>
    </row>
    <row r="550" spans="1:59" s="3" customFormat="1" ht="78.75">
      <c r="A550" s="202">
        <f t="shared" si="247"/>
        <v>33</v>
      </c>
      <c r="B550" s="866" t="s">
        <v>1573</v>
      </c>
      <c r="C550" s="894"/>
      <c r="D550" s="894"/>
      <c r="E550" s="492" t="s">
        <v>1574</v>
      </c>
      <c r="F550" s="492" t="s">
        <v>1575</v>
      </c>
      <c r="G550" s="492" t="s">
        <v>1576</v>
      </c>
      <c r="H550" s="197" t="str">
        <f t="shared" si="237"/>
        <v>Phố Nguyễn Du (Từ Phố Nguyễn Tuân (Trụ sở Công ty cầu đường số 3) đến Phố Chu Văn An (Trường THPT nội trú))</v>
      </c>
      <c r="I550" s="72">
        <v>790</v>
      </c>
      <c r="J550" s="72"/>
      <c r="K550" s="72"/>
      <c r="L550" s="72"/>
      <c r="M550" s="72"/>
      <c r="N550" s="72"/>
      <c r="O550" s="392">
        <f t="shared" si="257"/>
        <v>3800</v>
      </c>
      <c r="P550" s="392"/>
      <c r="Q550" s="392"/>
      <c r="R550" s="392"/>
      <c r="S550" s="392"/>
      <c r="T550" s="392"/>
      <c r="U550" s="393">
        <f t="shared" si="253"/>
        <v>0.79210526315789476</v>
      </c>
      <c r="V550" s="392"/>
      <c r="W550" s="392"/>
      <c r="X550" s="103">
        <v>1.2</v>
      </c>
      <c r="Y550" s="103"/>
      <c r="Z550" s="103"/>
      <c r="AA550" s="103"/>
      <c r="AB550" s="103"/>
      <c r="AC550" s="103"/>
      <c r="AD550" s="336">
        <f t="shared" si="245"/>
        <v>4.8</v>
      </c>
      <c r="AE550" s="336"/>
      <c r="AF550" s="336"/>
      <c r="AG550" s="72">
        <v>550</v>
      </c>
      <c r="AH550" s="493"/>
      <c r="AI550" s="493"/>
      <c r="AJ550" s="478">
        <f t="shared" si="258"/>
        <v>2640</v>
      </c>
      <c r="AK550" s="478"/>
      <c r="AL550" s="478"/>
      <c r="AM550" s="478"/>
      <c r="AN550" s="478"/>
      <c r="AO550" s="478"/>
      <c r="AP550" s="479">
        <f t="shared" si="254"/>
        <v>3.8</v>
      </c>
      <c r="AQ550" s="478"/>
      <c r="AR550" s="478"/>
      <c r="AS550" s="103">
        <v>400</v>
      </c>
      <c r="AT550" s="103"/>
      <c r="AU550" s="103"/>
      <c r="AV550" s="73">
        <f t="shared" si="255"/>
        <v>1920</v>
      </c>
      <c r="AW550" s="73"/>
      <c r="AX550" s="73"/>
      <c r="AY550" s="482">
        <f t="shared" si="256"/>
        <v>3.8</v>
      </c>
      <c r="AZ550" s="494"/>
      <c r="BA550" s="494"/>
      <c r="BB550" s="483" t="e">
        <f t="shared" si="243"/>
        <v>#VALUE!</v>
      </c>
      <c r="BC550" s="265" t="e">
        <f>COUNTIFS('[4]Hợp đồng chuyển nhượng gốc'!$J$1:$J$500,'[4]ODT-gốc'!H500,'[4]Hợp đồng chuyển nhượng gốc'!$I$1:$I$500,"Đất ở tại đô thị")</f>
        <v>#VALUE!</v>
      </c>
      <c r="BD550" s="480" t="e">
        <f>COUNTIFS('[4]Mẫu 04'!$N$8:$N$449,H550)-BC550</f>
        <v>#VALUE!</v>
      </c>
      <c r="BE550" s="73">
        <f t="shared" si="244"/>
        <v>3</v>
      </c>
      <c r="BF550" s="494"/>
    </row>
    <row r="551" spans="1:59" s="3" customFormat="1" ht="69.75" customHeight="1">
      <c r="A551" s="202">
        <f t="shared" si="247"/>
        <v>34</v>
      </c>
      <c r="B551" s="867"/>
      <c r="C551" s="895"/>
      <c r="D551" s="895"/>
      <c r="E551" s="492" t="s">
        <v>1016</v>
      </c>
      <c r="F551" s="492" t="s">
        <v>1577</v>
      </c>
      <c r="G551" s="492" t="s">
        <v>1576</v>
      </c>
      <c r="H551" s="197" t="str">
        <f t="shared" si="237"/>
        <v>Phố Xuân Diệu (Từ Phố Nguyễn Tuân (Trụ sở Kho bạc Nhà nước huyện) đến Phố Chu Văn An (Trường THPT nội trú))</v>
      </c>
      <c r="I551" s="72">
        <v>790</v>
      </c>
      <c r="J551" s="72"/>
      <c r="K551" s="72"/>
      <c r="L551" s="72"/>
      <c r="M551" s="72"/>
      <c r="N551" s="72"/>
      <c r="O551" s="392">
        <f t="shared" si="257"/>
        <v>3800</v>
      </c>
      <c r="P551" s="392"/>
      <c r="Q551" s="392"/>
      <c r="R551" s="392"/>
      <c r="S551" s="392"/>
      <c r="T551" s="392"/>
      <c r="U551" s="393">
        <f t="shared" si="253"/>
        <v>0.79210526315789476</v>
      </c>
      <c r="V551" s="392"/>
      <c r="W551" s="392"/>
      <c r="X551" s="103">
        <v>1.2</v>
      </c>
      <c r="Y551" s="103"/>
      <c r="Z551" s="103"/>
      <c r="AA551" s="103"/>
      <c r="AB551" s="103"/>
      <c r="AC551" s="103"/>
      <c r="AD551" s="336">
        <f t="shared" si="245"/>
        <v>4.8</v>
      </c>
      <c r="AE551" s="336"/>
      <c r="AF551" s="336"/>
      <c r="AG551" s="72">
        <v>550</v>
      </c>
      <c r="AH551" s="493"/>
      <c r="AI551" s="493"/>
      <c r="AJ551" s="478">
        <f t="shared" si="258"/>
        <v>2640</v>
      </c>
      <c r="AK551" s="478"/>
      <c r="AL551" s="478"/>
      <c r="AM551" s="478"/>
      <c r="AN551" s="478"/>
      <c r="AO551" s="478"/>
      <c r="AP551" s="479">
        <f t="shared" si="254"/>
        <v>3.8</v>
      </c>
      <c r="AQ551" s="478"/>
      <c r="AR551" s="478"/>
      <c r="AS551" s="103">
        <v>400</v>
      </c>
      <c r="AT551" s="103"/>
      <c r="AU551" s="103"/>
      <c r="AV551" s="73">
        <f t="shared" si="255"/>
        <v>1920</v>
      </c>
      <c r="AW551" s="73"/>
      <c r="AX551" s="73"/>
      <c r="AY551" s="482">
        <f t="shared" si="256"/>
        <v>3.8</v>
      </c>
      <c r="AZ551" s="494"/>
      <c r="BA551" s="494"/>
      <c r="BB551" s="483" t="e">
        <f t="shared" si="243"/>
        <v>#VALUE!</v>
      </c>
      <c r="BC551" s="265" t="e">
        <f>COUNTIFS('[4]Hợp đồng chuyển nhượng gốc'!$J$1:$J$500,'[4]ODT-gốc'!H501,'[4]Hợp đồng chuyển nhượng gốc'!$I$1:$I$500,"Đất ở tại đô thị")</f>
        <v>#VALUE!</v>
      </c>
      <c r="BD551" s="480" t="e">
        <f>COUNTIFS('[4]Mẫu 04'!$N$8:$N$449,H551)-BC551</f>
        <v>#VALUE!</v>
      </c>
      <c r="BE551" s="73">
        <f t="shared" si="244"/>
        <v>3</v>
      </c>
      <c r="BF551" s="494"/>
    </row>
    <row r="552" spans="1:59" s="3" customFormat="1" ht="45.75" customHeight="1">
      <c r="A552" s="202">
        <f t="shared" si="247"/>
        <v>35</v>
      </c>
      <c r="B552" s="867"/>
      <c r="C552" s="895"/>
      <c r="D552" s="895"/>
      <c r="E552" s="492" t="s">
        <v>1148</v>
      </c>
      <c r="F552" s="492" t="s">
        <v>1578</v>
      </c>
      <c r="G552" s="492" t="s">
        <v>600</v>
      </c>
      <c r="H552" s="197" t="str">
        <f t="shared" si="237"/>
        <v>Phố Nguyễn Tuân (Từ Đường Lê Lợi (Km381+080) đến Phố Chu Văn An)</v>
      </c>
      <c r="I552" s="72">
        <v>790</v>
      </c>
      <c r="J552" s="72"/>
      <c r="K552" s="72"/>
      <c r="L552" s="72"/>
      <c r="M552" s="72"/>
      <c r="N552" s="72"/>
      <c r="O552" s="392">
        <f t="shared" si="257"/>
        <v>3800</v>
      </c>
      <c r="P552" s="392"/>
      <c r="Q552" s="392"/>
      <c r="R552" s="392"/>
      <c r="S552" s="392"/>
      <c r="T552" s="392"/>
      <c r="U552" s="393">
        <f t="shared" si="253"/>
        <v>0.79210526315789476</v>
      </c>
      <c r="V552" s="392"/>
      <c r="W552" s="392"/>
      <c r="X552" s="103">
        <v>1.2</v>
      </c>
      <c r="Y552" s="103"/>
      <c r="Z552" s="103"/>
      <c r="AA552" s="103"/>
      <c r="AB552" s="103"/>
      <c r="AC552" s="103"/>
      <c r="AD552" s="336">
        <f t="shared" si="245"/>
        <v>4.8</v>
      </c>
      <c r="AE552" s="336"/>
      <c r="AF552" s="336"/>
      <c r="AG552" s="72">
        <v>550</v>
      </c>
      <c r="AH552" s="493"/>
      <c r="AI552" s="493"/>
      <c r="AJ552" s="478">
        <f t="shared" si="258"/>
        <v>2640</v>
      </c>
      <c r="AK552" s="478"/>
      <c r="AL552" s="478"/>
      <c r="AM552" s="478"/>
      <c r="AN552" s="478"/>
      <c r="AO552" s="478"/>
      <c r="AP552" s="479">
        <f t="shared" si="254"/>
        <v>3.8</v>
      </c>
      <c r="AQ552" s="478"/>
      <c r="AR552" s="478"/>
      <c r="AS552" s="103">
        <v>400</v>
      </c>
      <c r="AT552" s="103"/>
      <c r="AU552" s="103"/>
      <c r="AV552" s="73">
        <f t="shared" si="255"/>
        <v>1920</v>
      </c>
      <c r="AW552" s="73"/>
      <c r="AX552" s="73"/>
      <c r="AY552" s="482">
        <f t="shared" si="256"/>
        <v>3.8</v>
      </c>
      <c r="AZ552" s="494"/>
      <c r="BA552" s="494"/>
      <c r="BB552" s="483" t="e">
        <f t="shared" si="243"/>
        <v>#VALUE!</v>
      </c>
      <c r="BC552" s="265" t="e">
        <f>COUNTIFS('[4]Hợp đồng chuyển nhượng gốc'!$J$1:$J$500,'[4]ODT-gốc'!H502,'[4]Hợp đồng chuyển nhượng gốc'!$I$1:$I$500,"Đất ở tại đô thị")</f>
        <v>#VALUE!</v>
      </c>
      <c r="BD552" s="480" t="e">
        <f>COUNTIFS('[4]Mẫu 04'!$N$8:$N$449,H552)-BC552</f>
        <v>#VALUE!</v>
      </c>
      <c r="BE552" s="73">
        <f t="shared" si="244"/>
        <v>3</v>
      </c>
      <c r="BF552" s="494"/>
    </row>
    <row r="553" spans="1:59" s="3" customFormat="1" ht="63">
      <c r="A553" s="202">
        <f t="shared" si="247"/>
        <v>36</v>
      </c>
      <c r="B553" s="867"/>
      <c r="C553" s="895"/>
      <c r="D553" s="895"/>
      <c r="E553" s="492" t="s">
        <v>1148</v>
      </c>
      <c r="F553" s="492" t="s">
        <v>600</v>
      </c>
      <c r="G553" s="492" t="s">
        <v>1579</v>
      </c>
      <c r="H553" s="197" t="str">
        <f t="shared" si="237"/>
        <v>Phố Nguyễn Tuân (Từ Phố Chu Văn An đến Phố Hồ Xuân Hương (Trụ sở Đội thuế))</v>
      </c>
      <c r="I553" s="72">
        <v>790</v>
      </c>
      <c r="J553" s="72"/>
      <c r="K553" s="72"/>
      <c r="L553" s="72"/>
      <c r="M553" s="72"/>
      <c r="N553" s="72"/>
      <c r="O553" s="392">
        <f t="shared" si="257"/>
        <v>3800</v>
      </c>
      <c r="P553" s="392"/>
      <c r="Q553" s="392"/>
      <c r="R553" s="392"/>
      <c r="S553" s="392"/>
      <c r="T553" s="392"/>
      <c r="U553" s="393">
        <f t="shared" si="253"/>
        <v>0.79210526315789476</v>
      </c>
      <c r="V553" s="392"/>
      <c r="W553" s="392"/>
      <c r="X553" s="103">
        <v>1.2</v>
      </c>
      <c r="Y553" s="103"/>
      <c r="Z553" s="103"/>
      <c r="AA553" s="103"/>
      <c r="AB553" s="103"/>
      <c r="AC553" s="103"/>
      <c r="AD553" s="336">
        <f t="shared" si="245"/>
        <v>4.8</v>
      </c>
      <c r="AE553" s="336"/>
      <c r="AF553" s="336"/>
      <c r="AG553" s="72">
        <v>550</v>
      </c>
      <c r="AH553" s="493"/>
      <c r="AI553" s="493"/>
      <c r="AJ553" s="478">
        <f t="shared" si="258"/>
        <v>2640</v>
      </c>
      <c r="AK553" s="478"/>
      <c r="AL553" s="478"/>
      <c r="AM553" s="478"/>
      <c r="AN553" s="478"/>
      <c r="AO553" s="478"/>
      <c r="AP553" s="479">
        <f t="shared" si="254"/>
        <v>3.8</v>
      </c>
      <c r="AQ553" s="478"/>
      <c r="AR553" s="478"/>
      <c r="AS553" s="103">
        <v>400</v>
      </c>
      <c r="AT553" s="103"/>
      <c r="AU553" s="103"/>
      <c r="AV553" s="73">
        <f t="shared" si="255"/>
        <v>1920</v>
      </c>
      <c r="AW553" s="73"/>
      <c r="AX553" s="73"/>
      <c r="AY553" s="482">
        <f t="shared" si="256"/>
        <v>3.8</v>
      </c>
      <c r="AZ553" s="494"/>
      <c r="BA553" s="494"/>
      <c r="BB553" s="483" t="e">
        <f t="shared" si="243"/>
        <v>#VALUE!</v>
      </c>
      <c r="BC553" s="265" t="e">
        <f>COUNTIFS('[4]Hợp đồng chuyển nhượng gốc'!$J$1:$J$500,'[4]ODT-gốc'!H503,'[4]Hợp đồng chuyển nhượng gốc'!$I$1:$I$500,"Đất ở tại đô thị")</f>
        <v>#VALUE!</v>
      </c>
      <c r="BD553" s="480" t="e">
        <f>COUNTIFS('[4]Mẫu 04'!$N$8:$N$449,H553)-BC553</f>
        <v>#VALUE!</v>
      </c>
      <c r="BE553" s="73">
        <f t="shared" si="244"/>
        <v>3</v>
      </c>
      <c r="BF553" s="494"/>
    </row>
    <row r="554" spans="1:59" s="3" customFormat="1" ht="47.25">
      <c r="A554" s="202">
        <f t="shared" si="247"/>
        <v>37</v>
      </c>
      <c r="B554" s="868"/>
      <c r="C554" s="896"/>
      <c r="D554" s="896"/>
      <c r="E554" s="495" t="s">
        <v>603</v>
      </c>
      <c r="F554" s="492"/>
      <c r="G554" s="492"/>
      <c r="H554" s="197" t="str">
        <f>E554</f>
        <v>Các tuyến đường còn lại trong Khu trung tâm hành chính huyện cũ</v>
      </c>
      <c r="I554" s="72"/>
      <c r="J554" s="72"/>
      <c r="K554" s="72"/>
      <c r="L554" s="72"/>
      <c r="M554" s="72"/>
      <c r="N554" s="72"/>
      <c r="O554" s="392">
        <v>1000</v>
      </c>
      <c r="P554" s="392"/>
      <c r="Q554" s="392"/>
      <c r="R554" s="392"/>
      <c r="S554" s="392"/>
      <c r="T554" s="392"/>
      <c r="U554" s="392"/>
      <c r="V554" s="392"/>
      <c r="W554" s="392"/>
      <c r="X554" s="103"/>
      <c r="Y554" s="103"/>
      <c r="Z554" s="103"/>
      <c r="AA554" s="103"/>
      <c r="AB554" s="103"/>
      <c r="AC554" s="103"/>
      <c r="AD554" s="336"/>
      <c r="AE554" s="336"/>
      <c r="AF554" s="336"/>
      <c r="AG554" s="72"/>
      <c r="AH554" s="493"/>
      <c r="AI554" s="493"/>
      <c r="AJ554" s="478">
        <f>O554*0.7</f>
        <v>700</v>
      </c>
      <c r="AK554" s="478"/>
      <c r="AL554" s="478"/>
      <c r="AM554" s="478"/>
      <c r="AN554" s="478"/>
      <c r="AO554" s="478"/>
      <c r="AP554" s="478"/>
      <c r="AQ554" s="478"/>
      <c r="AR554" s="478"/>
      <c r="AS554" s="103"/>
      <c r="AT554" s="103"/>
      <c r="AU554" s="103"/>
      <c r="AV554" s="73">
        <f>O554*0.5</f>
        <v>500</v>
      </c>
      <c r="AW554" s="73"/>
      <c r="AX554" s="73"/>
      <c r="AY554" s="482"/>
      <c r="AZ554" s="494"/>
      <c r="BA554" s="494"/>
      <c r="BB554" s="483" t="e">
        <f t="shared" si="243"/>
        <v>#VALUE!</v>
      </c>
      <c r="BC554" s="265" t="e">
        <f>COUNTIFS('[4]Hợp đồng chuyển nhượng gốc'!$J$1:$J$500,'[4]ODT-gốc'!H504,'[4]Hợp đồng chuyển nhượng gốc'!$I$1:$I$500,"Đất ở tại đô thị")</f>
        <v>#VALUE!</v>
      </c>
      <c r="BD554" s="480" t="e">
        <f>COUNTIFS('[4]Mẫu 04'!$N$8:$N$449,H554)-BC554</f>
        <v>#VALUE!</v>
      </c>
      <c r="BE554" s="73">
        <f t="shared" si="244"/>
        <v>3</v>
      </c>
      <c r="BF554" s="494"/>
    </row>
    <row r="555" spans="1:59" s="3" customFormat="1">
      <c r="A555" s="278"/>
      <c r="B555" s="278"/>
      <c r="C555" s="278"/>
      <c r="D555" s="278"/>
      <c r="E555" s="492"/>
      <c r="F555" s="13"/>
      <c r="G555" s="13"/>
      <c r="H555" s="197"/>
      <c r="I555" s="72"/>
      <c r="J555" s="72"/>
      <c r="K555" s="72"/>
      <c r="L555" s="72"/>
      <c r="M555" s="72"/>
      <c r="N555" s="72"/>
      <c r="O555" s="392"/>
      <c r="P555" s="392"/>
      <c r="Q555" s="392"/>
      <c r="R555" s="392"/>
      <c r="S555" s="392"/>
      <c r="T555" s="392"/>
      <c r="U555" s="392"/>
      <c r="V555" s="392"/>
      <c r="W555" s="392"/>
      <c r="X555" s="103"/>
      <c r="Y555" s="103"/>
      <c r="Z555" s="103"/>
      <c r="AA555" s="103"/>
      <c r="AB555" s="103"/>
      <c r="AC555" s="103"/>
      <c r="AD555" s="336"/>
      <c r="AE555" s="336"/>
      <c r="AF555" s="336"/>
      <c r="AG555" s="72"/>
      <c r="AH555" s="493"/>
      <c r="AI555" s="493"/>
      <c r="AJ555" s="478"/>
      <c r="AK555" s="478"/>
      <c r="AL555" s="478"/>
      <c r="AM555" s="478"/>
      <c r="AN555" s="478"/>
      <c r="AO555" s="478"/>
      <c r="AP555" s="478"/>
      <c r="AQ555" s="478"/>
      <c r="AR555" s="478"/>
      <c r="AS555" s="103"/>
      <c r="AT555" s="103"/>
      <c r="AU555" s="103"/>
      <c r="AV555" s="73"/>
      <c r="AW555" s="73"/>
      <c r="AX555" s="73"/>
      <c r="AY555" s="482"/>
      <c r="AZ555" s="494"/>
      <c r="BA555" s="494"/>
      <c r="BB555" s="483"/>
      <c r="BC555" s="265"/>
      <c r="BD555" s="480"/>
      <c r="BE555" s="480"/>
      <c r="BF555" s="494"/>
    </row>
    <row r="556" spans="1:59" s="3" customFormat="1">
      <c r="A556" s="202"/>
      <c r="B556" s="8"/>
      <c r="C556" s="8"/>
      <c r="D556" s="8"/>
      <c r="E556" s="4"/>
      <c r="F556" s="492"/>
      <c r="G556" s="492"/>
      <c r="H556" s="197"/>
      <c r="I556" s="72">
        <v>760</v>
      </c>
      <c r="J556" s="72"/>
      <c r="K556" s="72"/>
      <c r="L556" s="72"/>
      <c r="M556" s="72"/>
      <c r="N556" s="72"/>
      <c r="O556" s="392">
        <v>1000</v>
      </c>
      <c r="P556" s="392"/>
      <c r="Q556" s="392"/>
      <c r="R556" s="392"/>
      <c r="S556" s="392"/>
      <c r="T556" s="392"/>
      <c r="U556" s="393"/>
      <c r="V556" s="392"/>
      <c r="W556" s="392"/>
      <c r="X556" s="393">
        <v>1.2</v>
      </c>
      <c r="Y556" s="103"/>
      <c r="Z556" s="103"/>
      <c r="AA556" s="103"/>
      <c r="AB556" s="103"/>
      <c r="AC556" s="103"/>
      <c r="AD556" s="336">
        <f>X556*(1+2.87%)</f>
        <v>1.23444</v>
      </c>
      <c r="AE556" s="336"/>
      <c r="AF556" s="336"/>
      <c r="AG556" s="72">
        <v>530</v>
      </c>
      <c r="AH556" s="493"/>
      <c r="AI556" s="493"/>
      <c r="AJ556" s="478">
        <f>O556*0.7</f>
        <v>700</v>
      </c>
      <c r="AK556" s="478"/>
      <c r="AL556" s="478"/>
      <c r="AM556" s="478"/>
      <c r="AN556" s="478"/>
      <c r="AO556" s="478"/>
      <c r="AP556" s="479">
        <f>(AJ556-AG556)/AG556</f>
        <v>0.32075471698113206</v>
      </c>
      <c r="AQ556" s="478"/>
      <c r="AR556" s="478"/>
      <c r="AS556" s="103">
        <v>380</v>
      </c>
      <c r="AT556" s="103"/>
      <c r="AU556" s="103"/>
      <c r="AV556" s="73">
        <f>ROUND(AS556/I556*O556,-1)</f>
        <v>500</v>
      </c>
      <c r="AW556" s="73"/>
      <c r="AX556" s="73"/>
      <c r="AY556" s="482">
        <f>(AV556-AS556)/AS556</f>
        <v>0.31578947368421051</v>
      </c>
      <c r="AZ556" s="494"/>
      <c r="BA556" s="494"/>
      <c r="BB556" s="483" t="e">
        <f>IF(BD556&lt;BE556,"Bảng điều chỉnh so sánh","Bình quân phiếu điều tra")</f>
        <v>#VALUE!</v>
      </c>
      <c r="BC556" s="265" t="e">
        <f>COUNTIFS('[4]Hợp đồng chuyển nhượng gốc'!$J$1:$J$500,'[4]ODT-gốc'!H506,'[4]Hợp đồng chuyển nhượng gốc'!$I$1:$I$500,"Đất ở tại đô thị")</f>
        <v>#VALUE!</v>
      </c>
      <c r="BD556" s="480" t="e">
        <f>COUNTIFS('[4]Mẫu 04'!$N$8:$N$449,H556)-BC556</f>
        <v>#VALUE!</v>
      </c>
      <c r="BE556" s="480">
        <f>COUNT(I556:K556)*3</f>
        <v>3</v>
      </c>
      <c r="BF556" s="494"/>
    </row>
    <row r="557" spans="1:59" s="3" customFormat="1" ht="46.15" customHeight="1">
      <c r="A557" s="202"/>
      <c r="B557" s="866" t="s">
        <v>618</v>
      </c>
      <c r="C557" s="894"/>
      <c r="D557" s="894"/>
      <c r="E557" s="496" t="s">
        <v>534</v>
      </c>
      <c r="F557" s="495" t="s">
        <v>526</v>
      </c>
      <c r="G557" s="495" t="s">
        <v>604</v>
      </c>
      <c r="H557" s="197" t="str">
        <f>E557&amp;" (Từ "&amp;F557&amp;" đến "&amp;G557&amp;")"</f>
        <v>Phố Lý Tự Trọng (Từ Đường Nguyễn Hữu Thọ đến Phố Nguyễn Viết Xuân)</v>
      </c>
      <c r="I557" s="72">
        <v>760</v>
      </c>
      <c r="J557" s="72"/>
      <c r="K557" s="72"/>
      <c r="L557" s="72"/>
      <c r="M557" s="72"/>
      <c r="N557" s="72"/>
      <c r="O557" s="392">
        <v>1000</v>
      </c>
      <c r="P557" s="392"/>
      <c r="Q557" s="392"/>
      <c r="R557" s="392"/>
      <c r="S557" s="392"/>
      <c r="T557" s="392"/>
      <c r="U557" s="393"/>
      <c r="V557" s="392"/>
      <c r="W557" s="392"/>
      <c r="X557" s="393">
        <v>1.2</v>
      </c>
      <c r="Y557" s="103"/>
      <c r="Z557" s="103"/>
      <c r="AA557" s="103"/>
      <c r="AB557" s="103"/>
      <c r="AC557" s="103"/>
      <c r="AD557" s="336">
        <f t="shared" ref="AD557:AD558" si="259">X557*(1+2.87%)</f>
        <v>1.23444</v>
      </c>
      <c r="AE557" s="336"/>
      <c r="AF557" s="336"/>
      <c r="AG557" s="72">
        <v>530</v>
      </c>
      <c r="AH557" s="493"/>
      <c r="AI557" s="493"/>
      <c r="AJ557" s="497">
        <f>O557*0.7</f>
        <v>700</v>
      </c>
      <c r="AK557" s="497"/>
      <c r="AL557" s="497"/>
      <c r="AM557" s="497"/>
      <c r="AN557" s="497"/>
      <c r="AO557" s="497"/>
      <c r="AP557" s="479">
        <f t="shared" ref="AP557:AP558" si="260">(AJ557-AG557)/AG557</f>
        <v>0.32075471698113206</v>
      </c>
      <c r="AQ557" s="497"/>
      <c r="AR557" s="497"/>
      <c r="AS557" s="103">
        <v>380</v>
      </c>
      <c r="AT557" s="103"/>
      <c r="AU557" s="103"/>
      <c r="AV557" s="73">
        <f>O557*0.5</f>
        <v>500</v>
      </c>
      <c r="AW557" s="73"/>
      <c r="AX557" s="73"/>
      <c r="AY557" s="494"/>
      <c r="AZ557" s="494"/>
      <c r="BA557" s="494"/>
      <c r="BB557" s="483" t="e">
        <f>IF(BD557&lt;BE557,"Bảng điều chỉnh so sánh","Bình quân phiếu điều tra")</f>
        <v>#VALUE!</v>
      </c>
      <c r="BC557" s="265" t="e">
        <f>COUNTIFS('[4]Hợp đồng chuyển nhượng gốc'!$J$1:$J$500,'[4]ODT-gốc'!H507,'[4]Hợp đồng chuyển nhượng gốc'!$I$1:$I$500,"Đất ở tại đô thị")</f>
        <v>#VALUE!</v>
      </c>
      <c r="BD557" s="480" t="e">
        <f>COUNTIFS('[4]Mẫu 04'!$N$8:$N$449,H557)-BC557</f>
        <v>#VALUE!</v>
      </c>
      <c r="BE557" s="73">
        <f>COUNT(O557:Q557)*3</f>
        <v>3</v>
      </c>
      <c r="BF557" s="494"/>
      <c r="BG557" s="1036"/>
    </row>
    <row r="558" spans="1:59" s="3" customFormat="1" ht="47.25">
      <c r="A558" s="202"/>
      <c r="B558" s="868"/>
      <c r="C558" s="896"/>
      <c r="D558" s="896"/>
      <c r="E558" s="496" t="s">
        <v>605</v>
      </c>
      <c r="F558" s="495" t="s">
        <v>606</v>
      </c>
      <c r="G558" s="495" t="s">
        <v>534</v>
      </c>
      <c r="H558" s="197" t="str">
        <f>E558&amp;" (Từ "&amp;F558&amp;" đến "&amp;G558&amp;")"</f>
        <v>Phố Vừ A Dính (Từ Nguyễn Viết Xuân đến Phố Lý Tự Trọng)</v>
      </c>
      <c r="I558" s="72">
        <v>760</v>
      </c>
      <c r="J558" s="72"/>
      <c r="K558" s="72"/>
      <c r="L558" s="72"/>
      <c r="M558" s="72"/>
      <c r="N558" s="72"/>
      <c r="O558" s="392">
        <v>1000</v>
      </c>
      <c r="P558" s="392"/>
      <c r="Q558" s="392"/>
      <c r="R558" s="392"/>
      <c r="S558" s="392"/>
      <c r="T558" s="392"/>
      <c r="U558" s="393"/>
      <c r="V558" s="392"/>
      <c r="W558" s="392"/>
      <c r="X558" s="393">
        <v>1.2</v>
      </c>
      <c r="Y558" s="103"/>
      <c r="Z558" s="103"/>
      <c r="AA558" s="103"/>
      <c r="AB558" s="103"/>
      <c r="AC558" s="103"/>
      <c r="AD558" s="336">
        <f t="shared" si="259"/>
        <v>1.23444</v>
      </c>
      <c r="AE558" s="336"/>
      <c r="AF558" s="336"/>
      <c r="AG558" s="72">
        <v>530</v>
      </c>
      <c r="AH558" s="493"/>
      <c r="AI558" s="493"/>
      <c r="AJ558" s="497">
        <f>O558*0.7</f>
        <v>700</v>
      </c>
      <c r="AK558" s="497"/>
      <c r="AL558" s="497"/>
      <c r="AM558" s="497"/>
      <c r="AN558" s="497"/>
      <c r="AO558" s="497"/>
      <c r="AP558" s="479">
        <f t="shared" si="260"/>
        <v>0.32075471698113206</v>
      </c>
      <c r="AQ558" s="497"/>
      <c r="AR558" s="497"/>
      <c r="AS558" s="103">
        <v>380</v>
      </c>
      <c r="AT558" s="103"/>
      <c r="AU558" s="103"/>
      <c r="AV558" s="73">
        <f>O558*0.5</f>
        <v>500</v>
      </c>
      <c r="AW558" s="73"/>
      <c r="AX558" s="73"/>
      <c r="AY558" s="494"/>
      <c r="AZ558" s="494"/>
      <c r="BA558" s="494"/>
      <c r="BB558" s="483" t="e">
        <f>IF(BD558&lt;BE558,"Bảng điều chỉnh so sánh","Bình quân phiếu điều tra")</f>
        <v>#VALUE!</v>
      </c>
      <c r="BC558" s="265" t="e">
        <f>COUNTIFS('[4]Hợp đồng chuyển nhượng gốc'!$J$1:$J$500,'[4]ODT-gốc'!H508,'[4]Hợp đồng chuyển nhượng gốc'!$I$1:$I$500,"Đất ở tại đô thị")</f>
        <v>#VALUE!</v>
      </c>
      <c r="BD558" s="480" t="e">
        <f>COUNTIFS('[4]Mẫu 04'!$N$8:$N$449,H558)-BC558</f>
        <v>#VALUE!</v>
      </c>
      <c r="BE558" s="73">
        <f>COUNT(O558:Q558)*3</f>
        <v>3</v>
      </c>
      <c r="BF558" s="494"/>
      <c r="BG558" s="1036"/>
    </row>
    <row r="559" spans="1:59" s="3" customFormat="1">
      <c r="A559" s="278" t="s">
        <v>1580</v>
      </c>
      <c r="B559" s="278"/>
      <c r="C559" s="278"/>
      <c r="D559" s="278"/>
      <c r="E559" s="492"/>
      <c r="F559" s="492"/>
      <c r="G559" s="492"/>
      <c r="H559" s="197"/>
      <c r="I559" s="72"/>
      <c r="J559" s="72"/>
      <c r="K559" s="72"/>
      <c r="L559" s="72"/>
      <c r="M559" s="72"/>
      <c r="N559" s="72"/>
      <c r="O559" s="392"/>
      <c r="P559" s="392"/>
      <c r="Q559" s="392"/>
      <c r="R559" s="392"/>
      <c r="S559" s="392"/>
      <c r="T559" s="392"/>
      <c r="U559" s="392"/>
      <c r="V559" s="392"/>
      <c r="W559" s="392"/>
      <c r="X559" s="103"/>
      <c r="Y559" s="103"/>
      <c r="Z559" s="103"/>
      <c r="AA559" s="103"/>
      <c r="AB559" s="103"/>
      <c r="AC559" s="103"/>
      <c r="AD559" s="336"/>
      <c r="AE559" s="336"/>
      <c r="AF559" s="336"/>
      <c r="AG559" s="72"/>
      <c r="AH559" s="493"/>
      <c r="AI559" s="493"/>
      <c r="AJ559" s="478"/>
      <c r="AK559" s="478"/>
      <c r="AL559" s="478"/>
      <c r="AM559" s="478"/>
      <c r="AN559" s="478"/>
      <c r="AO559" s="478"/>
      <c r="AP559" s="478"/>
      <c r="AQ559" s="478"/>
      <c r="AR559" s="478"/>
      <c r="AS559" s="103"/>
      <c r="AT559" s="103"/>
      <c r="AU559" s="103"/>
      <c r="AV559" s="73"/>
      <c r="AW559" s="73"/>
      <c r="AX559" s="73"/>
      <c r="AY559" s="482"/>
      <c r="AZ559" s="494"/>
      <c r="BA559" s="494"/>
      <c r="BB559" s="483"/>
      <c r="BC559" s="265"/>
      <c r="BD559" s="480"/>
      <c r="BE559" s="480"/>
      <c r="BF559" s="494"/>
    </row>
    <row r="560" spans="1:59" s="3" customFormat="1" ht="63">
      <c r="A560" s="115" t="e">
        <f>#REF!+1</f>
        <v>#REF!</v>
      </c>
      <c r="B560" s="8"/>
      <c r="C560" s="8"/>
      <c r="D560" s="8"/>
      <c r="E560" s="495" t="s">
        <v>607</v>
      </c>
      <c r="F560" s="13"/>
      <c r="G560" s="13"/>
      <c r="H560" s="197" t="str">
        <f>E560</f>
        <v>Khu dự án chỉnh trang đô thị gắn với sắp xếp dân cư Tổ dân phố 26 (bản Na Giàng cũ)</v>
      </c>
      <c r="I560" s="72"/>
      <c r="J560" s="72"/>
      <c r="K560" s="72"/>
      <c r="L560" s="72"/>
      <c r="M560" s="72"/>
      <c r="N560" s="72"/>
      <c r="O560" s="392">
        <v>1000</v>
      </c>
      <c r="P560" s="392"/>
      <c r="Q560" s="392"/>
      <c r="R560" s="392"/>
      <c r="S560" s="392"/>
      <c r="T560" s="392"/>
      <c r="U560" s="392"/>
      <c r="V560" s="392"/>
      <c r="W560" s="392"/>
      <c r="X560" s="103"/>
      <c r="Y560" s="103"/>
      <c r="Z560" s="103"/>
      <c r="AA560" s="103"/>
      <c r="AB560" s="103"/>
      <c r="AC560" s="103"/>
      <c r="AD560" s="336"/>
      <c r="AE560" s="336"/>
      <c r="AF560" s="336"/>
      <c r="AG560" s="72"/>
      <c r="AH560" s="493"/>
      <c r="AI560" s="493"/>
      <c r="AJ560" s="478">
        <f>O560*0.7</f>
        <v>700</v>
      </c>
      <c r="AK560" s="478"/>
      <c r="AL560" s="478"/>
      <c r="AM560" s="478"/>
      <c r="AN560" s="478"/>
      <c r="AO560" s="478"/>
      <c r="AP560" s="478"/>
      <c r="AQ560" s="478"/>
      <c r="AR560" s="478"/>
      <c r="AS560" s="478"/>
      <c r="AT560" s="103"/>
      <c r="AU560" s="103"/>
      <c r="AV560" s="73">
        <f>O560*0.5</f>
        <v>500</v>
      </c>
      <c r="AW560" s="73"/>
      <c r="AX560" s="499"/>
      <c r="AY560" s="494"/>
      <c r="AZ560" s="494"/>
      <c r="BA560" s="500"/>
      <c r="BB560" s="483" t="e">
        <f>IF(BD560&lt;BE560,"Bảng điều chỉnh so sánh","Bình quân phiếu điều tra")</f>
        <v>#VALUE!</v>
      </c>
      <c r="BC560" s="265" t="e">
        <f>COUNTIFS('[4]Hợp đồng chuyển nhượng gốc'!$J$1:$J$500,'[4]ODT-gốc'!H511,'[4]Hợp đồng chuyển nhượng gốc'!$I$1:$I$500,"Đất ở tại đô thị")</f>
        <v>#VALUE!</v>
      </c>
      <c r="BD560" s="480" t="e">
        <f>COUNTIFS('[4]Mẫu 04'!$N$8:$N$449,H560)-BC560</f>
        <v>#VALUE!</v>
      </c>
      <c r="BE560" s="73">
        <f>COUNT(O560:Q560)*3</f>
        <v>3</v>
      </c>
      <c r="BF560" s="494"/>
    </row>
    <row r="561" spans="1:58">
      <c r="B561" s="3"/>
      <c r="C561" s="3"/>
      <c r="D561" s="3"/>
      <c r="E561" s="202"/>
      <c r="F561" s="202"/>
      <c r="G561" s="202"/>
      <c r="H561" s="115"/>
      <c r="I561" s="13"/>
      <c r="J561" s="13"/>
      <c r="K561" s="13"/>
      <c r="L561" s="13"/>
      <c r="M561" s="13"/>
      <c r="N561" s="13"/>
      <c r="O561" s="393"/>
      <c r="P561" s="392"/>
      <c r="Q561" s="392"/>
      <c r="R561" s="392"/>
      <c r="S561" s="392"/>
      <c r="T561" s="392"/>
      <c r="U561" s="390"/>
      <c r="V561" s="390"/>
      <c r="W561" s="390"/>
      <c r="X561" s="390"/>
      <c r="Y561" s="390"/>
      <c r="Z561" s="390"/>
      <c r="AA561" s="390"/>
      <c r="AB561" s="390"/>
      <c r="AC561" s="390"/>
      <c r="AD561" s="297"/>
      <c r="AE561" s="253"/>
      <c r="AF561" s="253"/>
      <c r="AG561" s="3"/>
      <c r="AH561" s="3"/>
      <c r="AI561" s="3"/>
      <c r="AJ561" s="432"/>
      <c r="AK561" s="432"/>
      <c r="AL561" s="432"/>
      <c r="AM561" s="432"/>
      <c r="AN561" s="432"/>
      <c r="AO561" s="432"/>
      <c r="AP561" s="288"/>
      <c r="AQ561" s="288"/>
      <c r="AR561" s="288"/>
      <c r="AS561" s="3"/>
      <c r="AT561" s="3"/>
      <c r="AU561" s="3"/>
      <c r="AV561" s="289"/>
      <c r="AW561" s="289"/>
      <c r="AX561" s="289"/>
      <c r="AY561" s="431"/>
      <c r="AZ561" s="431"/>
      <c r="BA561" s="431"/>
      <c r="BB561" s="291"/>
      <c r="BC561" s="175"/>
      <c r="BD561" s="175"/>
      <c r="BE561" s="3"/>
    </row>
    <row r="562" spans="1:58" ht="78.75">
      <c r="B562" s="3"/>
      <c r="C562" s="3"/>
      <c r="D562" s="3"/>
      <c r="E562" s="202" t="s">
        <v>1430</v>
      </c>
      <c r="F562" s="202" t="s">
        <v>1581</v>
      </c>
      <c r="G562" s="202" t="s">
        <v>1582</v>
      </c>
      <c r="H562" s="197" t="str">
        <f>E562&amp;" (Từ "&amp;F562&amp;" đến "&amp;G562&amp;")"</f>
        <v>Quốc lộ 32 (Từ Tiếp giáp địa phận thị trấn Tân Uyên cũ đến Hết ranh giới đất quy hoạch Bến xe, Chợ xã Thân Thuộc cũ)</v>
      </c>
      <c r="I562" s="13">
        <v>860</v>
      </c>
      <c r="J562" s="13">
        <v>520</v>
      </c>
      <c r="K562" s="13">
        <v>410</v>
      </c>
      <c r="L562" s="13"/>
      <c r="M562" s="13"/>
      <c r="N562" s="13"/>
      <c r="O562" s="392">
        <v>1060</v>
      </c>
      <c r="P562" s="392">
        <v>620</v>
      </c>
      <c r="Q562" s="392">
        <v>460</v>
      </c>
      <c r="R562" s="392"/>
      <c r="S562" s="392"/>
      <c r="T562" s="392"/>
      <c r="U562" s="390"/>
      <c r="V562" s="390"/>
      <c r="W562" s="390"/>
      <c r="X562" s="639" t="s">
        <v>1434</v>
      </c>
      <c r="Y562" s="639" t="s">
        <v>1225</v>
      </c>
      <c r="Z562" s="639" t="s">
        <v>1226</v>
      </c>
      <c r="AA562" s="390"/>
      <c r="AB562" s="390"/>
      <c r="AC562" s="390"/>
      <c r="AD562" s="297"/>
      <c r="AE562" s="253"/>
      <c r="AF562" s="253"/>
      <c r="AG562" s="3"/>
      <c r="AH562" s="3"/>
      <c r="AI562" s="3"/>
      <c r="AJ562" s="432"/>
      <c r="AK562" s="432"/>
      <c r="AL562" s="432"/>
      <c r="AM562" s="432"/>
      <c r="AN562" s="432"/>
      <c r="AO562" s="432"/>
      <c r="AP562" s="288"/>
      <c r="AQ562" s="288"/>
      <c r="AR562" s="288"/>
      <c r="AS562" s="3"/>
      <c r="AT562" s="3"/>
      <c r="AU562" s="3"/>
      <c r="AV562" s="289"/>
      <c r="AW562" s="289"/>
      <c r="AX562" s="289"/>
      <c r="AY562" s="431"/>
      <c r="AZ562" s="431"/>
      <c r="BA562" s="431"/>
      <c r="BB562" s="291"/>
      <c r="BC562" s="175"/>
      <c r="BD562" s="175"/>
      <c r="BE562" s="3"/>
    </row>
    <row r="563" spans="1:58" ht="63">
      <c r="B563" s="3"/>
      <c r="C563" s="3"/>
      <c r="D563" s="3"/>
      <c r="E563" s="202" t="s">
        <v>1430</v>
      </c>
      <c r="F563" s="202" t="s">
        <v>1583</v>
      </c>
      <c r="G563" s="202" t="s">
        <v>1584</v>
      </c>
      <c r="H563" s="197" t="str">
        <f>E563&amp;" (Từ "&amp;F563&amp;" đến "&amp;G563&amp;")"</f>
        <v>Quốc lộ 32 (Từ Hạt Kiểm Lâm huyện  đến Hết ranh giới đất quy hoạch chung xã Tân Uyên đến năm 2030)</v>
      </c>
      <c r="I563" s="13">
        <v>750</v>
      </c>
      <c r="J563" s="13">
        <v>470</v>
      </c>
      <c r="K563" s="13">
        <v>360</v>
      </c>
      <c r="L563" s="13"/>
      <c r="M563" s="13"/>
      <c r="N563" s="13"/>
      <c r="O563" s="393">
        <v>930</v>
      </c>
      <c r="P563" s="392">
        <v>560</v>
      </c>
      <c r="Q563" s="392">
        <v>530</v>
      </c>
      <c r="R563" s="392"/>
      <c r="S563" s="392"/>
      <c r="T563" s="392"/>
      <c r="U563" s="390"/>
      <c r="V563" s="390"/>
      <c r="W563" s="390"/>
      <c r="X563" s="639" t="s">
        <v>1434</v>
      </c>
      <c r="Y563" s="639" t="s">
        <v>1225</v>
      </c>
      <c r="Z563" s="639" t="s">
        <v>1226</v>
      </c>
      <c r="AA563" s="390"/>
      <c r="AB563" s="390"/>
      <c r="AC563" s="390"/>
      <c r="AD563" s="297"/>
      <c r="AE563" s="253"/>
      <c r="AF563" s="253"/>
      <c r="AG563" s="3"/>
      <c r="AH563" s="3"/>
      <c r="AI563" s="3"/>
      <c r="AJ563" s="432"/>
      <c r="AK563" s="432"/>
      <c r="AL563" s="432"/>
      <c r="AM563" s="432"/>
      <c r="AN563" s="432"/>
      <c r="AO563" s="432"/>
      <c r="AP563" s="288"/>
      <c r="AQ563" s="288"/>
      <c r="AR563" s="288"/>
      <c r="AS563" s="3"/>
      <c r="AT563" s="3"/>
      <c r="AU563" s="3"/>
      <c r="AV563" s="289"/>
      <c r="AW563" s="289"/>
      <c r="AX563" s="289"/>
      <c r="AY563" s="431"/>
      <c r="AZ563" s="431"/>
      <c r="BA563" s="431"/>
      <c r="BB563" s="291"/>
      <c r="BC563" s="175"/>
      <c r="BD563" s="175"/>
      <c r="BE563" s="3"/>
    </row>
    <row r="564" spans="1:58" ht="63">
      <c r="B564" s="3"/>
      <c r="C564" s="3"/>
      <c r="D564" s="3"/>
      <c r="E564" s="202" t="s">
        <v>1585</v>
      </c>
      <c r="F564" s="202"/>
      <c r="G564" s="202"/>
      <c r="H564" s="197" t="str">
        <f>E564</f>
        <v>Các đường nhánh thuộc mặt bằng dự án: Phát triển quỹ đất bố trí đất ở dân cư</v>
      </c>
      <c r="I564" s="13"/>
      <c r="J564" s="13"/>
      <c r="K564" s="13"/>
      <c r="L564" s="13"/>
      <c r="M564" s="13"/>
      <c r="N564" s="13"/>
      <c r="O564" s="392">
        <v>1000</v>
      </c>
      <c r="P564" s="392"/>
      <c r="Q564" s="392"/>
      <c r="R564" s="392"/>
      <c r="S564" s="392"/>
      <c r="T564" s="392"/>
      <c r="U564" s="390"/>
      <c r="V564" s="390"/>
      <c r="W564" s="390"/>
      <c r="X564" s="635" t="s">
        <v>1434</v>
      </c>
      <c r="Y564" s="635" t="s">
        <v>1225</v>
      </c>
      <c r="Z564" s="635" t="s">
        <v>1226</v>
      </c>
      <c r="AA564" s="390"/>
      <c r="AB564" s="390"/>
      <c r="AC564" s="390"/>
      <c r="AD564" s="297"/>
      <c r="AE564" s="253"/>
      <c r="AF564" s="253"/>
      <c r="AG564" s="3"/>
      <c r="AH564" s="3"/>
      <c r="AI564" s="3"/>
      <c r="AJ564" s="432">
        <v>700</v>
      </c>
      <c r="AK564" s="432"/>
      <c r="AL564" s="432"/>
      <c r="AM564" s="432"/>
      <c r="AN564" s="432"/>
      <c r="AO564" s="432"/>
      <c r="AP564" s="288"/>
      <c r="AQ564" s="288"/>
      <c r="AR564" s="288"/>
      <c r="AS564" s="3"/>
      <c r="AT564" s="3"/>
      <c r="AU564" s="3"/>
      <c r="AV564" s="289">
        <v>500</v>
      </c>
      <c r="AW564" s="289"/>
      <c r="AX564" s="289"/>
      <c r="AY564" s="431"/>
      <c r="AZ564" s="431"/>
      <c r="BA564" s="431"/>
      <c r="BB564" s="291"/>
      <c r="BC564" s="175"/>
      <c r="BD564" s="175"/>
      <c r="BE564" s="3"/>
    </row>
    <row r="565" spans="1:58" ht="31.5">
      <c r="B565" s="3"/>
      <c r="C565" s="3"/>
      <c r="D565" s="3"/>
      <c r="E565" s="202" t="s">
        <v>392</v>
      </c>
      <c r="F565" s="202"/>
      <c r="G565" s="202"/>
      <c r="H565" s="197" t="str">
        <f>E565</f>
        <v>Các vị trí còn lại trên địa bàn xã Tân Uyên</v>
      </c>
      <c r="I565" s="13">
        <v>500</v>
      </c>
      <c r="J565" s="13">
        <v>360</v>
      </c>
      <c r="K565" s="13">
        <v>250</v>
      </c>
      <c r="L565" s="13">
        <v>300</v>
      </c>
      <c r="M565" s="13">
        <v>180</v>
      </c>
      <c r="N565" s="13">
        <v>130</v>
      </c>
      <c r="O565" s="392">
        <v>590</v>
      </c>
      <c r="P565" s="392">
        <v>410</v>
      </c>
      <c r="Q565" s="392">
        <v>270</v>
      </c>
      <c r="R565" s="392">
        <v>320</v>
      </c>
      <c r="S565" s="392">
        <v>190</v>
      </c>
      <c r="T565" s="392">
        <v>140</v>
      </c>
      <c r="U565" s="390"/>
      <c r="V565" s="390"/>
      <c r="W565" s="390"/>
      <c r="X565" s="390"/>
      <c r="Y565" s="390"/>
      <c r="Z565" s="390"/>
      <c r="AA565" s="390"/>
      <c r="AB565" s="390"/>
      <c r="AC565" s="390"/>
      <c r="AD565" s="297"/>
      <c r="AE565" s="253"/>
      <c r="AF565" s="253"/>
      <c r="AG565" s="3"/>
      <c r="AH565" s="3"/>
      <c r="AI565" s="3"/>
      <c r="AJ565" s="432"/>
      <c r="AK565" s="432"/>
      <c r="AL565" s="432"/>
      <c r="AM565" s="432"/>
      <c r="AN565" s="432"/>
      <c r="AO565" s="432"/>
      <c r="AP565" s="288"/>
      <c r="AQ565" s="288"/>
      <c r="AR565" s="288"/>
      <c r="AS565" s="3"/>
      <c r="AT565" s="3"/>
      <c r="AU565" s="3"/>
      <c r="AV565" s="289"/>
      <c r="AW565" s="289"/>
      <c r="AX565" s="289"/>
      <c r="AY565" s="431"/>
      <c r="AZ565" s="431"/>
      <c r="BA565" s="431"/>
      <c r="BB565" s="175"/>
      <c r="BC565" s="175"/>
      <c r="BD565" s="3"/>
    </row>
    <row r="566" spans="1:58" s="3" customFormat="1" ht="47.25">
      <c r="A566" s="202">
        <f>A565+1</f>
        <v>1</v>
      </c>
      <c r="B566" s="8"/>
      <c r="C566" s="8"/>
      <c r="D566" s="8"/>
      <c r="E566" s="498" t="s">
        <v>617</v>
      </c>
      <c r="F566" s="8"/>
      <c r="G566" s="8"/>
      <c r="H566" s="197" t="str">
        <f>E566</f>
        <v>Các vị trí còn lại trên địa bàn thị trấn Tân Uyên cũ</v>
      </c>
      <c r="I566" s="72">
        <v>160</v>
      </c>
      <c r="J566" s="72"/>
      <c r="K566" s="72"/>
      <c r="L566" s="72"/>
      <c r="M566" s="72"/>
      <c r="N566" s="72"/>
      <c r="O566" s="392">
        <f>ROUND(I566*AD566,-1)</f>
        <v>670</v>
      </c>
      <c r="P566" s="392"/>
      <c r="Q566" s="392"/>
      <c r="R566" s="392"/>
      <c r="S566" s="392"/>
      <c r="T566" s="392"/>
      <c r="U566" s="393">
        <f>(O566-I566)/O566</f>
        <v>0.76119402985074625</v>
      </c>
      <c r="V566" s="392"/>
      <c r="W566" s="392"/>
      <c r="X566" s="103">
        <v>1.05</v>
      </c>
      <c r="Y566" s="103"/>
      <c r="Z566" s="103"/>
      <c r="AA566" s="103"/>
      <c r="AB566" s="103"/>
      <c r="AC566" s="103"/>
      <c r="AD566" s="336">
        <f>X566*(1+$G$3)</f>
        <v>4.2</v>
      </c>
      <c r="AE566" s="336"/>
      <c r="AF566" s="336"/>
      <c r="AG566" s="72">
        <v>110</v>
      </c>
      <c r="AH566" s="493"/>
      <c r="AI566" s="493"/>
      <c r="AJ566" s="478">
        <f>ROUND(AD566*AG566,-1)</f>
        <v>460</v>
      </c>
      <c r="AK566" s="478"/>
      <c r="AL566" s="478"/>
      <c r="AM566" s="478"/>
      <c r="AN566" s="478"/>
      <c r="AO566" s="478"/>
      <c r="AP566" s="479">
        <f>(AJ566-AG566)/AG566</f>
        <v>3.1818181818181817</v>
      </c>
      <c r="AQ566" s="478"/>
      <c r="AR566" s="478"/>
      <c r="AS566" s="103">
        <v>80</v>
      </c>
      <c r="AT566" s="103"/>
      <c r="AU566" s="103"/>
      <c r="AV566" s="73">
        <f>ROUND(AS566/I566*O566,-1)</f>
        <v>340</v>
      </c>
      <c r="AW566" s="73"/>
      <c r="AX566" s="73"/>
      <c r="AY566" s="655">
        <f>(AV566-AS566)/AS566</f>
        <v>3.25</v>
      </c>
      <c r="AZ566" s="78"/>
      <c r="BA566" s="78"/>
      <c r="BB566" s="483" t="e">
        <f>IF(BD566&lt;BE566,"Bảng điều chỉnh so sánh","Bình quân phiếu điều tra")</f>
        <v>#VALUE!</v>
      </c>
      <c r="BC566" s="265" t="e">
        <f>COUNTIFS('[4]Hợp đồng chuyển nhượng gốc'!$J$1:$J$500,'[4]ODT-gốc'!H514,'[4]Hợp đồng chuyển nhượng gốc'!$I$1:$I$500,"Đất ở tại đô thị")</f>
        <v>#VALUE!</v>
      </c>
      <c r="BD566" s="480" t="e">
        <f>COUNTIFS('[4]Mẫu 04'!$N$8:$N$449,H566)-BC566</f>
        <v>#VALUE!</v>
      </c>
      <c r="BE566" s="73">
        <f>COUNT(O566:Q566)*3</f>
        <v>3</v>
      </c>
      <c r="BF566" s="78"/>
    </row>
    <row r="567" spans="1:58">
      <c r="A567" s="276"/>
      <c r="B567" s="13"/>
      <c r="C567" s="13"/>
      <c r="D567" s="13"/>
      <c r="E567" s="202" t="s">
        <v>619</v>
      </c>
      <c r="F567" s="202"/>
      <c r="G567" s="202"/>
      <c r="H567" s="115" t="str">
        <f>E567</f>
        <v>Xã Nậm Cần cũ</v>
      </c>
      <c r="I567" s="13">
        <v>190</v>
      </c>
      <c r="J567" s="13">
        <v>140</v>
      </c>
      <c r="K567" s="13">
        <v>110</v>
      </c>
      <c r="L567" s="13">
        <v>140</v>
      </c>
      <c r="M567" s="13">
        <v>90</v>
      </c>
      <c r="N567" s="13">
        <v>70</v>
      </c>
      <c r="O567" s="392">
        <v>210</v>
      </c>
      <c r="P567" s="392">
        <v>150</v>
      </c>
      <c r="Q567" s="392">
        <v>120</v>
      </c>
      <c r="R567" s="392">
        <v>150</v>
      </c>
      <c r="S567" s="392">
        <v>100</v>
      </c>
      <c r="T567" s="392">
        <v>76</v>
      </c>
      <c r="U567" s="390"/>
      <c r="V567" s="390"/>
      <c r="W567" s="390"/>
      <c r="X567" s="639">
        <v>1.1000000000000001</v>
      </c>
      <c r="Y567" s="639">
        <v>1.05</v>
      </c>
      <c r="Z567" s="639">
        <v>1.05</v>
      </c>
      <c r="AA567" s="639">
        <v>1.05</v>
      </c>
      <c r="AB567" s="639">
        <v>1.05</v>
      </c>
      <c r="AC567" s="639">
        <v>1.05</v>
      </c>
      <c r="AD567" s="393"/>
      <c r="AE567" s="390"/>
      <c r="AF567" s="390"/>
      <c r="AG567" s="13"/>
      <c r="AH567" s="13"/>
      <c r="AI567" s="13"/>
      <c r="AJ567" s="398"/>
      <c r="AK567" s="398"/>
      <c r="AL567" s="398"/>
      <c r="AM567" s="398"/>
      <c r="AN567" s="398"/>
      <c r="AO567" s="398"/>
      <c r="AP567" s="336"/>
      <c r="AQ567" s="336"/>
      <c r="AR567" s="336"/>
      <c r="AS567" s="13"/>
      <c r="AT567" s="13"/>
      <c r="AU567" s="13"/>
      <c r="AV567" s="359"/>
      <c r="AW567" s="359"/>
      <c r="AX567" s="359"/>
      <c r="AY567" s="18"/>
      <c r="AZ567" s="18"/>
      <c r="BA567" s="18"/>
      <c r="BB567" s="174"/>
      <c r="BC567" s="174"/>
      <c r="BD567" s="13"/>
      <c r="BE567" s="332"/>
      <c r="BF567" s="332"/>
    </row>
    <row r="568" spans="1:58">
      <c r="A568" s="276"/>
      <c r="B568" s="13"/>
      <c r="C568" s="13"/>
      <c r="D568" s="13"/>
      <c r="E568" s="202" t="s">
        <v>620</v>
      </c>
      <c r="F568" s="202"/>
      <c r="G568" s="202"/>
      <c r="H568" s="115" t="str">
        <f t="shared" ref="H568:H576" si="261">E568</f>
        <v>Xã Trung Đồng cũ</v>
      </c>
      <c r="I568" s="13">
        <v>450</v>
      </c>
      <c r="J568" s="13">
        <v>300</v>
      </c>
      <c r="K568" s="13">
        <v>210</v>
      </c>
      <c r="L568" s="13">
        <v>270</v>
      </c>
      <c r="M568" s="13">
        <v>180</v>
      </c>
      <c r="N568" s="13">
        <v>110</v>
      </c>
      <c r="O568" s="392">
        <v>510</v>
      </c>
      <c r="P568" s="392">
        <v>320</v>
      </c>
      <c r="Q568" s="392">
        <v>230</v>
      </c>
      <c r="R568" s="392">
        <v>290</v>
      </c>
      <c r="S568" s="392">
        <v>190</v>
      </c>
      <c r="T568" s="392">
        <v>120</v>
      </c>
      <c r="U568" s="390"/>
      <c r="V568" s="390"/>
      <c r="W568" s="390"/>
      <c r="X568" s="639">
        <v>1.1000000000000001</v>
      </c>
      <c r="Y568" s="639">
        <v>1.05</v>
      </c>
      <c r="Z568" s="639">
        <v>1.05</v>
      </c>
      <c r="AA568" s="639">
        <v>1.05</v>
      </c>
      <c r="AB568" s="639">
        <v>1.05</v>
      </c>
      <c r="AC568" s="639">
        <v>1.05</v>
      </c>
      <c r="AD568" s="393"/>
      <c r="AE568" s="390"/>
      <c r="AF568" s="390"/>
      <c r="AG568" s="13"/>
      <c r="AH568" s="13"/>
      <c r="AI568" s="13"/>
      <c r="AJ568" s="398"/>
      <c r="AK568" s="398"/>
      <c r="AL568" s="398"/>
      <c r="AM568" s="398"/>
      <c r="AN568" s="398"/>
      <c r="AO568" s="398"/>
      <c r="AP568" s="336"/>
      <c r="AQ568" s="336"/>
      <c r="AR568" s="336"/>
      <c r="AS568" s="13"/>
      <c r="AT568" s="13"/>
      <c r="AU568" s="13"/>
      <c r="AV568" s="359"/>
      <c r="AW568" s="359"/>
      <c r="AX568" s="359"/>
      <c r="AY568" s="18"/>
      <c r="AZ568" s="18"/>
      <c r="BA568" s="18"/>
      <c r="BB568" s="174"/>
      <c r="BC568" s="174"/>
      <c r="BD568" s="13"/>
      <c r="BE568" s="332"/>
      <c r="BF568" s="332"/>
    </row>
    <row r="569" spans="1:58">
      <c r="A569" s="276"/>
      <c r="B569" s="13"/>
      <c r="C569" s="13"/>
      <c r="D569" s="13"/>
      <c r="E569" s="202" t="s">
        <v>621</v>
      </c>
      <c r="F569" s="202"/>
      <c r="G569" s="202"/>
      <c r="H569" s="115" t="str">
        <f t="shared" si="261"/>
        <v>Xã Thân Thuộc cũ</v>
      </c>
      <c r="I569" s="13">
        <v>500</v>
      </c>
      <c r="J569" s="13">
        <v>360</v>
      </c>
      <c r="K569" s="13">
        <v>250</v>
      </c>
      <c r="L569" s="13">
        <v>300</v>
      </c>
      <c r="M569" s="13">
        <v>180</v>
      </c>
      <c r="N569" s="13">
        <v>130</v>
      </c>
      <c r="O569" s="392">
        <v>590</v>
      </c>
      <c r="P569" s="392">
        <v>410</v>
      </c>
      <c r="Q569" s="392">
        <v>270</v>
      </c>
      <c r="R569" s="392">
        <v>320</v>
      </c>
      <c r="S569" s="392">
        <v>190</v>
      </c>
      <c r="T569" s="392">
        <v>140</v>
      </c>
      <c r="U569" s="390"/>
      <c r="V569" s="390"/>
      <c r="W569" s="390"/>
      <c r="X569" s="639">
        <v>1.1499999999999999</v>
      </c>
      <c r="Y569" s="639">
        <v>1.1000000000000001</v>
      </c>
      <c r="Z569" s="639">
        <v>1.05</v>
      </c>
      <c r="AA569" s="639">
        <v>1.05</v>
      </c>
      <c r="AB569" s="639">
        <v>1.05</v>
      </c>
      <c r="AC569" s="639">
        <v>1.05</v>
      </c>
      <c r="AD569" s="393"/>
      <c r="AE569" s="390"/>
      <c r="AF569" s="390"/>
      <c r="AG569" s="13"/>
      <c r="AH569" s="13"/>
      <c r="AI569" s="13"/>
      <c r="AJ569" s="398"/>
      <c r="AK569" s="398"/>
      <c r="AL569" s="398"/>
      <c r="AM569" s="398"/>
      <c r="AN569" s="398"/>
      <c r="AO569" s="398"/>
      <c r="AP569" s="336"/>
      <c r="AQ569" s="336"/>
      <c r="AR569" s="336"/>
      <c r="AS569" s="13"/>
      <c r="AT569" s="13"/>
      <c r="AU569" s="13"/>
      <c r="AV569" s="359"/>
      <c r="AW569" s="359"/>
      <c r="AX569" s="359"/>
      <c r="AY569" s="18"/>
      <c r="AZ569" s="18"/>
      <c r="BA569" s="18"/>
      <c r="BB569" s="174"/>
      <c r="BC569" s="174"/>
      <c r="BD569" s="13"/>
      <c r="BE569" s="332"/>
      <c r="BF569" s="332"/>
    </row>
    <row r="570" spans="1:58">
      <c r="A570" s="276"/>
      <c r="B570" s="13"/>
      <c r="C570" s="13"/>
      <c r="D570" s="13"/>
      <c r="E570" s="202" t="s">
        <v>1586</v>
      </c>
      <c r="F570" s="202"/>
      <c r="G570" s="202"/>
      <c r="H570" s="115" t="str">
        <f t="shared" si="261"/>
        <v>XÃ MƯỜNG KHOA</v>
      </c>
      <c r="I570" s="13">
        <v>500</v>
      </c>
      <c r="J570" s="13">
        <v>360</v>
      </c>
      <c r="K570" s="13">
        <v>250</v>
      </c>
      <c r="L570" s="13">
        <v>300</v>
      </c>
      <c r="M570" s="13">
        <v>180</v>
      </c>
      <c r="N570" s="13">
        <v>130</v>
      </c>
      <c r="O570" s="392">
        <v>590</v>
      </c>
      <c r="P570" s="392">
        <v>410</v>
      </c>
      <c r="Q570" s="392">
        <v>270</v>
      </c>
      <c r="R570" s="392">
        <v>320</v>
      </c>
      <c r="S570" s="392">
        <v>190</v>
      </c>
      <c r="T570" s="392">
        <v>140</v>
      </c>
      <c r="U570" s="390"/>
      <c r="V570" s="390"/>
      <c r="W570" s="390"/>
      <c r="X570" s="20"/>
      <c r="Y570" s="20"/>
      <c r="Z570" s="20"/>
      <c r="AA570" s="20"/>
      <c r="AB570" s="20"/>
      <c r="AC570" s="20"/>
      <c r="AD570" s="393"/>
      <c r="AE570" s="390"/>
      <c r="AF570" s="390"/>
      <c r="AG570" s="13"/>
      <c r="AH570" s="13"/>
      <c r="AI570" s="13"/>
      <c r="AJ570" s="398"/>
      <c r="AK570" s="398"/>
      <c r="AL570" s="398"/>
      <c r="AM570" s="398"/>
      <c r="AN570" s="398"/>
      <c r="AO570" s="398"/>
      <c r="AP570" s="336"/>
      <c r="AQ570" s="336"/>
      <c r="AR570" s="336"/>
      <c r="AS570" s="13"/>
      <c r="AT570" s="13"/>
      <c r="AU570" s="13"/>
      <c r="AV570" s="359"/>
      <c r="AW570" s="359"/>
      <c r="AX570" s="359"/>
      <c r="AY570" s="18"/>
      <c r="AZ570" s="18"/>
      <c r="BA570" s="18"/>
      <c r="BB570" s="174"/>
      <c r="BC570" s="174"/>
      <c r="BD570" s="13"/>
      <c r="BE570" s="332"/>
      <c r="BF570" s="332"/>
    </row>
    <row r="571" spans="1:58">
      <c r="A571" s="276"/>
      <c r="B571" s="13"/>
      <c r="C571" s="13"/>
      <c r="D571" s="13"/>
      <c r="E571" s="202" t="s">
        <v>1587</v>
      </c>
      <c r="F571" s="202"/>
      <c r="G571" s="202"/>
      <c r="H571" s="115" t="str">
        <f t="shared" si="261"/>
        <v>Xã Mường Khoa cũ</v>
      </c>
      <c r="I571" s="13">
        <v>190</v>
      </c>
      <c r="J571" s="13">
        <v>140</v>
      </c>
      <c r="K571" s="13">
        <v>110</v>
      </c>
      <c r="L571" s="13">
        <v>140</v>
      </c>
      <c r="M571" s="13">
        <v>90</v>
      </c>
      <c r="N571" s="13">
        <v>70</v>
      </c>
      <c r="O571" s="392">
        <v>210</v>
      </c>
      <c r="P571" s="392">
        <v>150</v>
      </c>
      <c r="Q571" s="392">
        <v>120</v>
      </c>
      <c r="R571" s="392">
        <v>150</v>
      </c>
      <c r="S571" s="392">
        <v>100</v>
      </c>
      <c r="T571" s="392">
        <v>76</v>
      </c>
      <c r="U571" s="390"/>
      <c r="V571" s="390"/>
      <c r="W571" s="390"/>
      <c r="X571" s="639">
        <v>1.1000000000000001</v>
      </c>
      <c r="Y571" s="639">
        <v>1.05</v>
      </c>
      <c r="Z571" s="639">
        <v>1.05</v>
      </c>
      <c r="AA571" s="639">
        <v>1.05</v>
      </c>
      <c r="AB571" s="639">
        <v>1.05</v>
      </c>
      <c r="AC571" s="639">
        <v>1.05</v>
      </c>
      <c r="AD571" s="393"/>
      <c r="AE571" s="390"/>
      <c r="AF571" s="390"/>
      <c r="AG571" s="13"/>
      <c r="AH571" s="13"/>
      <c r="AI571" s="13"/>
      <c r="AJ571" s="398"/>
      <c r="AK571" s="398"/>
      <c r="AL571" s="398"/>
      <c r="AM571" s="398"/>
      <c r="AN571" s="398"/>
      <c r="AO571" s="398"/>
      <c r="AP571" s="336"/>
      <c r="AQ571" s="336"/>
      <c r="AR571" s="336"/>
      <c r="AS571" s="13"/>
      <c r="AT571" s="13"/>
      <c r="AU571" s="13"/>
      <c r="AV571" s="359"/>
      <c r="AW571" s="359"/>
      <c r="AX571" s="359"/>
      <c r="AY571" s="18"/>
      <c r="AZ571" s="18"/>
      <c r="BA571" s="18"/>
      <c r="BB571" s="174"/>
      <c r="BC571" s="174"/>
      <c r="BD571" s="13"/>
      <c r="BE571" s="332"/>
      <c r="BF571" s="332"/>
    </row>
    <row r="572" spans="1:58">
      <c r="A572" s="276"/>
      <c r="B572" s="13"/>
      <c r="C572" s="13"/>
      <c r="D572" s="13"/>
      <c r="E572" s="202" t="s">
        <v>1588</v>
      </c>
      <c r="F572" s="202"/>
      <c r="G572" s="202"/>
      <c r="H572" s="115" t="str">
        <f t="shared" si="261"/>
        <v>Xã Phúc Khoa cũ</v>
      </c>
      <c r="I572" s="13">
        <v>500</v>
      </c>
      <c r="J572" s="13">
        <v>360</v>
      </c>
      <c r="K572" s="13">
        <v>250</v>
      </c>
      <c r="L572" s="13">
        <v>300</v>
      </c>
      <c r="M572" s="13">
        <v>180</v>
      </c>
      <c r="N572" s="13">
        <v>130</v>
      </c>
      <c r="O572" s="392">
        <v>590</v>
      </c>
      <c r="P572" s="392">
        <v>410</v>
      </c>
      <c r="Q572" s="392">
        <v>270</v>
      </c>
      <c r="R572" s="392">
        <v>320</v>
      </c>
      <c r="S572" s="392">
        <v>190</v>
      </c>
      <c r="T572" s="392">
        <v>140</v>
      </c>
      <c r="U572" s="390"/>
      <c r="V572" s="390"/>
      <c r="W572" s="390"/>
      <c r="X572" s="639">
        <v>1.1499999999999999</v>
      </c>
      <c r="Y572" s="639">
        <v>1.1000000000000001</v>
      </c>
      <c r="Z572" s="639">
        <v>1.05</v>
      </c>
      <c r="AA572" s="639">
        <v>1.05</v>
      </c>
      <c r="AB572" s="639">
        <v>1.05</v>
      </c>
      <c r="AC572" s="639">
        <v>1.05</v>
      </c>
      <c r="AD572" s="393"/>
      <c r="AE572" s="390"/>
      <c r="AF572" s="390"/>
      <c r="AG572" s="13"/>
      <c r="AH572" s="13"/>
      <c r="AI572" s="13"/>
      <c r="AJ572" s="398"/>
      <c r="AK572" s="398"/>
      <c r="AL572" s="398"/>
      <c r="AM572" s="398"/>
      <c r="AN572" s="398"/>
      <c r="AO572" s="398"/>
      <c r="AP572" s="336"/>
      <c r="AQ572" s="336"/>
      <c r="AR572" s="336"/>
      <c r="AS572" s="13"/>
      <c r="AT572" s="13"/>
      <c r="AU572" s="13"/>
      <c r="AV572" s="359"/>
      <c r="AW572" s="359"/>
      <c r="AX572" s="359"/>
      <c r="AY572" s="18"/>
      <c r="AZ572" s="18"/>
      <c r="BA572" s="18"/>
      <c r="BB572" s="174"/>
      <c r="BC572" s="174"/>
      <c r="BD572" s="13"/>
      <c r="BE572" s="332"/>
      <c r="BF572" s="332"/>
    </row>
    <row r="573" spans="1:58" ht="47.25">
      <c r="A573" s="276"/>
      <c r="B573" s="13"/>
      <c r="C573" s="13"/>
      <c r="D573" s="13"/>
      <c r="E573" s="202" t="s">
        <v>1589</v>
      </c>
      <c r="F573" s="202"/>
      <c r="G573" s="202"/>
      <c r="H573" s="115" t="str">
        <f t="shared" si="261"/>
        <v>XÃ NẬM SỎ (gồm các xã Nậm Sỏ cũ, Tà Mít cũ)</v>
      </c>
      <c r="I573" s="13">
        <v>120</v>
      </c>
      <c r="J573" s="13">
        <v>90</v>
      </c>
      <c r="K573" s="13">
        <v>70</v>
      </c>
      <c r="L573" s="13">
        <v>100</v>
      </c>
      <c r="M573" s="13">
        <v>70</v>
      </c>
      <c r="N573" s="13">
        <v>60</v>
      </c>
      <c r="O573" s="392">
        <v>140</v>
      </c>
      <c r="P573" s="392">
        <v>100</v>
      </c>
      <c r="Q573" s="392">
        <v>76</v>
      </c>
      <c r="R573" s="392">
        <v>110</v>
      </c>
      <c r="S573" s="392">
        <v>76</v>
      </c>
      <c r="T573" s="392">
        <v>65</v>
      </c>
      <c r="U573" s="390"/>
      <c r="V573" s="390"/>
      <c r="W573" s="390"/>
      <c r="X573" s="639">
        <v>1.1000000000000001</v>
      </c>
      <c r="Y573" s="639">
        <v>1.05</v>
      </c>
      <c r="Z573" s="639">
        <v>1.05</v>
      </c>
      <c r="AA573" s="639">
        <v>1.05</v>
      </c>
      <c r="AB573" s="639">
        <v>1.05</v>
      </c>
      <c r="AC573" s="639">
        <v>1.05</v>
      </c>
      <c r="AD573" s="393"/>
      <c r="AE573" s="390"/>
      <c r="AF573" s="390"/>
      <c r="AG573" s="13"/>
      <c r="AH573" s="13"/>
      <c r="AI573" s="13"/>
      <c r="AJ573" s="398"/>
      <c r="AK573" s="398"/>
      <c r="AL573" s="398"/>
      <c r="AM573" s="398"/>
      <c r="AN573" s="398"/>
      <c r="AO573" s="398"/>
      <c r="AP573" s="336"/>
      <c r="AQ573" s="336"/>
      <c r="AR573" s="336"/>
      <c r="AS573" s="13"/>
      <c r="AT573" s="13"/>
      <c r="AU573" s="13"/>
      <c r="AV573" s="359"/>
      <c r="AW573" s="359"/>
      <c r="AX573" s="359"/>
      <c r="AY573" s="18"/>
      <c r="AZ573" s="18"/>
      <c r="BA573" s="18"/>
      <c r="BB573" s="174"/>
      <c r="BC573" s="174"/>
      <c r="BD573" s="13"/>
      <c r="BE573" s="332"/>
      <c r="BF573" s="332"/>
    </row>
    <row r="574" spans="1:58">
      <c r="A574" s="276"/>
      <c r="B574" s="13"/>
      <c r="C574" s="13"/>
      <c r="D574" s="13"/>
      <c r="E574" s="202" t="s">
        <v>1590</v>
      </c>
      <c r="F574" s="202"/>
      <c r="G574" s="202"/>
      <c r="H574" s="115" t="str">
        <f t="shared" si="261"/>
        <v>XÃ PẮC TA</v>
      </c>
      <c r="I574" s="13">
        <v>450</v>
      </c>
      <c r="J574" s="13">
        <v>300</v>
      </c>
      <c r="K574" s="13">
        <v>210</v>
      </c>
      <c r="L574" s="13">
        <v>270</v>
      </c>
      <c r="M574" s="13">
        <v>180</v>
      </c>
      <c r="N574" s="13">
        <v>110</v>
      </c>
      <c r="O574" s="392">
        <v>510</v>
      </c>
      <c r="P574" s="392">
        <v>320</v>
      </c>
      <c r="Q574" s="392">
        <v>230</v>
      </c>
      <c r="R574" s="392">
        <v>290</v>
      </c>
      <c r="S574" s="392">
        <v>190</v>
      </c>
      <c r="T574" s="392">
        <v>120</v>
      </c>
      <c r="U574" s="390"/>
      <c r="V574" s="390"/>
      <c r="W574" s="390"/>
      <c r="X574" s="20"/>
      <c r="Y574" s="20"/>
      <c r="Z574" s="20"/>
      <c r="AA574" s="20"/>
      <c r="AB574" s="20"/>
      <c r="AC574" s="20"/>
      <c r="AD574" s="393"/>
      <c r="AE574" s="390"/>
      <c r="AF574" s="390"/>
      <c r="AG574" s="13"/>
      <c r="AH574" s="13"/>
      <c r="AI574" s="13"/>
      <c r="AJ574" s="398"/>
      <c r="AK574" s="398"/>
      <c r="AL574" s="398"/>
      <c r="AM574" s="398"/>
      <c r="AN574" s="398"/>
      <c r="AO574" s="398"/>
      <c r="AP574" s="336"/>
      <c r="AQ574" s="336"/>
      <c r="AR574" s="336"/>
      <c r="AS574" s="13"/>
      <c r="AT574" s="13"/>
      <c r="AU574" s="13"/>
      <c r="AV574" s="359"/>
      <c r="AW574" s="359"/>
      <c r="AX574" s="359"/>
      <c r="AY574" s="18"/>
      <c r="AZ574" s="18"/>
      <c r="BA574" s="18"/>
      <c r="BB574" s="174"/>
      <c r="BC574" s="174"/>
      <c r="BD574" s="13"/>
      <c r="BE574" s="332"/>
      <c r="BF574" s="332"/>
    </row>
    <row r="575" spans="1:58">
      <c r="A575" s="276"/>
      <c r="B575" s="13"/>
      <c r="C575" s="13"/>
      <c r="D575" s="13"/>
      <c r="E575" s="202" t="s">
        <v>1591</v>
      </c>
      <c r="F575" s="202"/>
      <c r="G575" s="202"/>
      <c r="H575" s="115" t="str">
        <f t="shared" si="261"/>
        <v>Xã Pắc Ta cũ</v>
      </c>
      <c r="I575" s="13">
        <v>450</v>
      </c>
      <c r="J575" s="13">
        <v>300</v>
      </c>
      <c r="K575" s="13">
        <v>210</v>
      </c>
      <c r="L575" s="13">
        <v>270</v>
      </c>
      <c r="M575" s="13">
        <v>180</v>
      </c>
      <c r="N575" s="13">
        <v>110</v>
      </c>
      <c r="O575" s="392">
        <v>510</v>
      </c>
      <c r="P575" s="392">
        <v>320</v>
      </c>
      <c r="Q575" s="392">
        <v>230</v>
      </c>
      <c r="R575" s="392">
        <v>290</v>
      </c>
      <c r="S575" s="392">
        <v>190</v>
      </c>
      <c r="T575" s="392">
        <v>120</v>
      </c>
      <c r="U575" s="390"/>
      <c r="V575" s="390"/>
      <c r="W575" s="390"/>
      <c r="X575" s="639">
        <v>1.1000000000000001</v>
      </c>
      <c r="Y575" s="639">
        <v>1.05</v>
      </c>
      <c r="Z575" s="639">
        <v>1.05</v>
      </c>
      <c r="AA575" s="639">
        <v>1.05</v>
      </c>
      <c r="AB575" s="639">
        <v>1.05</v>
      </c>
      <c r="AC575" s="639">
        <v>1.05</v>
      </c>
      <c r="AD575" s="393"/>
      <c r="AE575" s="390"/>
      <c r="AF575" s="390"/>
      <c r="AG575" s="13"/>
      <c r="AH575" s="13"/>
      <c r="AI575" s="13"/>
      <c r="AJ575" s="398"/>
      <c r="AK575" s="398"/>
      <c r="AL575" s="398"/>
      <c r="AM575" s="398"/>
      <c r="AN575" s="398"/>
      <c r="AO575" s="398"/>
      <c r="AP575" s="336"/>
      <c r="AQ575" s="336"/>
      <c r="AR575" s="336"/>
      <c r="AS575" s="13"/>
      <c r="AT575" s="13"/>
      <c r="AU575" s="13"/>
      <c r="AV575" s="359"/>
      <c r="AW575" s="359"/>
      <c r="AX575" s="359"/>
      <c r="AY575" s="18"/>
      <c r="AZ575" s="18"/>
      <c r="BA575" s="18"/>
      <c r="BB575" s="174"/>
      <c r="BC575" s="174"/>
      <c r="BD575" s="13"/>
      <c r="BE575" s="332"/>
      <c r="BF575" s="332"/>
    </row>
    <row r="576" spans="1:58">
      <c r="A576" s="132"/>
      <c r="B576" s="3"/>
      <c r="C576" s="3"/>
      <c r="D576" s="3"/>
      <c r="E576" s="229" t="s">
        <v>1592</v>
      </c>
      <c r="F576" s="229"/>
      <c r="G576" s="229"/>
      <c r="H576" s="115" t="str">
        <f t="shared" si="261"/>
        <v>Xã Hố Mít cũ</v>
      </c>
      <c r="I576" s="651">
        <v>120</v>
      </c>
      <c r="J576" s="651">
        <v>90</v>
      </c>
      <c r="K576" s="651">
        <v>70</v>
      </c>
      <c r="L576" s="651">
        <v>100</v>
      </c>
      <c r="M576" s="651">
        <v>70</v>
      </c>
      <c r="N576" s="651">
        <v>60</v>
      </c>
      <c r="O576" s="652">
        <v>140</v>
      </c>
      <c r="P576" s="652">
        <v>100</v>
      </c>
      <c r="Q576" s="652">
        <v>76</v>
      </c>
      <c r="R576" s="652">
        <v>110</v>
      </c>
      <c r="S576" s="652">
        <v>76</v>
      </c>
      <c r="T576" s="652">
        <v>65</v>
      </c>
      <c r="U576" s="653"/>
      <c r="V576" s="653"/>
      <c r="W576" s="653"/>
      <c r="X576" s="654">
        <v>1.1000000000000001</v>
      </c>
      <c r="Y576" s="654">
        <v>1.05</v>
      </c>
      <c r="Z576" s="654">
        <v>1.05</v>
      </c>
      <c r="AA576" s="654">
        <v>1.05</v>
      </c>
      <c r="AB576" s="654">
        <v>1.05</v>
      </c>
      <c r="AC576" s="654">
        <v>1.05</v>
      </c>
      <c r="AD576" s="297"/>
      <c r="AE576" s="253"/>
      <c r="AF576" s="253"/>
      <c r="AG576" s="3"/>
      <c r="AH576" s="3"/>
      <c r="AI576" s="3"/>
      <c r="AJ576" s="432"/>
      <c r="AK576" s="432"/>
      <c r="AL576" s="432"/>
      <c r="AM576" s="432"/>
      <c r="AN576" s="432"/>
      <c r="AO576" s="432"/>
      <c r="AP576" s="288"/>
      <c r="AQ576" s="288"/>
      <c r="AR576" s="288"/>
      <c r="AS576" s="3"/>
      <c r="AT576" s="3"/>
      <c r="AU576" s="3"/>
      <c r="AV576" s="289"/>
      <c r="AW576" s="289"/>
      <c r="AX576" s="289"/>
      <c r="AY576" s="431"/>
      <c r="AZ576" s="431"/>
      <c r="BA576" s="431"/>
      <c r="BB576" s="175"/>
      <c r="BC576" s="175"/>
      <c r="BD576" s="3"/>
    </row>
    <row r="577" spans="1:63">
      <c r="B577" s="3"/>
      <c r="C577" s="3"/>
      <c r="D577" s="3"/>
      <c r="E577" s="418"/>
      <c r="F577" s="418"/>
      <c r="G577" s="418"/>
      <c r="H577" s="419"/>
      <c r="I577" s="3"/>
      <c r="J577" s="3"/>
      <c r="K577" s="3"/>
      <c r="L577" s="3"/>
      <c r="M577" s="3"/>
      <c r="N577" s="3"/>
      <c r="O577" s="297"/>
      <c r="P577" s="295"/>
      <c r="Q577" s="295"/>
      <c r="R577" s="295"/>
      <c r="S577" s="295"/>
      <c r="T577" s="295"/>
      <c r="U577" s="253"/>
      <c r="V577" s="253"/>
      <c r="W577" s="253"/>
      <c r="X577" s="253"/>
      <c r="Y577" s="253"/>
      <c r="Z577" s="253"/>
      <c r="AA577" s="253"/>
      <c r="AB577" s="253"/>
      <c r="AC577" s="253"/>
      <c r="AD577" s="297"/>
      <c r="AE577" s="253"/>
      <c r="AF577" s="253"/>
      <c r="AG577" s="3"/>
      <c r="AH577" s="3"/>
      <c r="AI577" s="3"/>
      <c r="AJ577" s="432"/>
      <c r="AK577" s="432"/>
      <c r="AL577" s="432"/>
      <c r="AM577" s="432"/>
      <c r="AN577" s="432"/>
      <c r="AO577" s="432"/>
      <c r="AP577" s="288"/>
      <c r="AQ577" s="288"/>
      <c r="AR577" s="288"/>
      <c r="AS577" s="3"/>
      <c r="AT577" s="3"/>
      <c r="AU577" s="3"/>
      <c r="AV577" s="289"/>
      <c r="AW577" s="289"/>
      <c r="AX577" s="289"/>
      <c r="AY577" s="431"/>
      <c r="AZ577" s="431"/>
      <c r="BA577" s="431"/>
      <c r="BB577" s="291"/>
      <c r="BC577" s="175"/>
      <c r="BD577" s="175"/>
      <c r="BE577" s="3"/>
    </row>
    <row r="578" spans="1:63">
      <c r="A578" s="132" t="s">
        <v>1593</v>
      </c>
      <c r="B578" s="3"/>
      <c r="C578" s="3"/>
      <c r="D578" s="3"/>
      <c r="E578" s="418"/>
      <c r="F578" s="418"/>
      <c r="G578" s="418"/>
      <c r="H578" s="419"/>
      <c r="I578" s="3"/>
      <c r="J578" s="3"/>
      <c r="K578" s="3"/>
      <c r="L578" s="3"/>
      <c r="M578" s="3"/>
      <c r="N578" s="3"/>
      <c r="O578" s="297"/>
      <c r="P578" s="295"/>
      <c r="Q578" s="295"/>
      <c r="R578" s="295"/>
      <c r="S578" s="295"/>
      <c r="T578" s="295"/>
      <c r="U578" s="253"/>
      <c r="V578" s="253"/>
      <c r="W578" s="253"/>
      <c r="X578" s="253"/>
      <c r="Y578" s="253"/>
      <c r="Z578" s="253"/>
      <c r="AA578" s="253"/>
      <c r="AB578" s="253"/>
      <c r="AC578" s="253"/>
      <c r="AD578" s="297"/>
      <c r="AE578" s="253"/>
      <c r="AF578" s="253"/>
      <c r="AG578" s="3"/>
      <c r="AH578" s="3"/>
      <c r="AI578" s="3"/>
      <c r="AJ578" s="432"/>
      <c r="AK578" s="432"/>
      <c r="AL578" s="432"/>
      <c r="AM578" s="432"/>
      <c r="AN578" s="432"/>
      <c r="AO578" s="432"/>
      <c r="AP578" s="288"/>
      <c r="AQ578" s="288"/>
      <c r="AR578" s="288"/>
      <c r="AS578" s="3"/>
      <c r="AT578" s="3"/>
      <c r="AU578" s="3"/>
      <c r="AV578" s="289"/>
      <c r="AW578" s="289"/>
      <c r="AX578" s="289"/>
      <c r="AY578" s="431"/>
      <c r="AZ578" s="431"/>
      <c r="BA578" s="431"/>
      <c r="BB578" s="291"/>
      <c r="BC578" s="175"/>
      <c r="BD578" s="175"/>
      <c r="BE578" s="3"/>
    </row>
    <row r="579" spans="1:63" s="4" customFormat="1" ht="78" customHeight="1">
      <c r="A579" s="956" t="s">
        <v>11</v>
      </c>
      <c r="B579" s="31" t="s">
        <v>1594</v>
      </c>
      <c r="C579" s="876" t="s">
        <v>1</v>
      </c>
      <c r="D579" s="877"/>
      <c r="E579" s="31" t="s">
        <v>1594</v>
      </c>
      <c r="F579" s="876" t="s">
        <v>1</v>
      </c>
      <c r="G579" s="877"/>
      <c r="H579" s="71"/>
      <c r="I579" s="1033" t="s">
        <v>1478</v>
      </c>
      <c r="J579" s="1034"/>
      <c r="K579" s="1035"/>
      <c r="L579" s="237"/>
      <c r="M579" s="237"/>
      <c r="N579" s="237"/>
      <c r="O579" s="1037" t="s">
        <v>1595</v>
      </c>
      <c r="P579" s="1038"/>
      <c r="Q579" s="1039"/>
      <c r="R579" s="627"/>
      <c r="S579" s="627"/>
      <c r="T579" s="627"/>
      <c r="U579" s="1037" t="s">
        <v>1596</v>
      </c>
      <c r="V579" s="1038"/>
      <c r="W579" s="1039"/>
      <c r="X579" s="1033" t="s">
        <v>1481</v>
      </c>
      <c r="Y579" s="1034"/>
      <c r="Z579" s="1035"/>
      <c r="AA579" s="237"/>
      <c r="AB579" s="237"/>
      <c r="AC579" s="237"/>
      <c r="AD579" s="998" t="s">
        <v>785</v>
      </c>
      <c r="AE579" s="999"/>
      <c r="AF579" s="1000"/>
      <c r="AG579" s="998" t="s">
        <v>1482</v>
      </c>
      <c r="AH579" s="999"/>
      <c r="AI579" s="1000"/>
      <c r="AJ579" s="987" t="s">
        <v>1597</v>
      </c>
      <c r="AK579" s="988"/>
      <c r="AL579" s="989"/>
      <c r="AM579" s="504"/>
      <c r="AN579" s="504"/>
      <c r="AO579" s="504"/>
      <c r="AP579" s="987" t="s">
        <v>1598</v>
      </c>
      <c r="AQ579" s="988"/>
      <c r="AR579" s="989"/>
      <c r="AS579" s="998" t="s">
        <v>1485</v>
      </c>
      <c r="AT579" s="999"/>
      <c r="AU579" s="1000"/>
      <c r="AV579" s="987" t="s">
        <v>1599</v>
      </c>
      <c r="AW579" s="988"/>
      <c r="AX579" s="989"/>
      <c r="AY579" s="987" t="s">
        <v>1598</v>
      </c>
      <c r="AZ579" s="988"/>
      <c r="BA579" s="989"/>
      <c r="BB579" s="505" t="s">
        <v>1488</v>
      </c>
      <c r="BC579" s="258" t="s">
        <v>1489</v>
      </c>
      <c r="BD579" s="258" t="s">
        <v>1490</v>
      </c>
      <c r="BE579" s="258" t="s">
        <v>1491</v>
      </c>
      <c r="BI579" s="260" t="s">
        <v>1600</v>
      </c>
      <c r="BK579" s="419"/>
    </row>
    <row r="580" spans="1:63" s="3" customFormat="1">
      <c r="A580" s="957"/>
      <c r="B580" s="31"/>
      <c r="C580" s="71" t="s">
        <v>42</v>
      </c>
      <c r="D580" s="71" t="s">
        <v>4</v>
      </c>
      <c r="E580" s="31"/>
      <c r="F580" s="71" t="s">
        <v>42</v>
      </c>
      <c r="G580" s="71" t="s">
        <v>4</v>
      </c>
      <c r="H580" s="71"/>
      <c r="I580" s="237" t="s">
        <v>5</v>
      </c>
      <c r="J580" s="237" t="s">
        <v>6</v>
      </c>
      <c r="K580" s="237" t="s">
        <v>7</v>
      </c>
      <c r="L580" s="237"/>
      <c r="M580" s="237"/>
      <c r="N580" s="237"/>
      <c r="O580" s="506" t="s">
        <v>5</v>
      </c>
      <c r="P580" s="506" t="s">
        <v>6</v>
      </c>
      <c r="Q580" s="506" t="s">
        <v>7</v>
      </c>
      <c r="R580" s="506"/>
      <c r="S580" s="506"/>
      <c r="T580" s="506"/>
      <c r="U580" s="507" t="s">
        <v>5</v>
      </c>
      <c r="V580" s="508" t="s">
        <v>6</v>
      </c>
      <c r="W580" s="508" t="s">
        <v>7</v>
      </c>
      <c r="X580" s="509" t="s">
        <v>5</v>
      </c>
      <c r="Y580" s="509" t="s">
        <v>6</v>
      </c>
      <c r="Z580" s="509" t="s">
        <v>7</v>
      </c>
      <c r="AA580" s="509"/>
      <c r="AB580" s="509"/>
      <c r="AC580" s="509"/>
      <c r="AD580" s="51" t="s">
        <v>5</v>
      </c>
      <c r="AE580" s="51" t="s">
        <v>6</v>
      </c>
      <c r="AF580" s="51" t="s">
        <v>7</v>
      </c>
      <c r="AG580" s="503" t="s">
        <v>5</v>
      </c>
      <c r="AH580" s="503" t="s">
        <v>6</v>
      </c>
      <c r="AI580" s="503" t="s">
        <v>7</v>
      </c>
      <c r="AJ580" s="508" t="s">
        <v>5</v>
      </c>
      <c r="AK580" s="508" t="s">
        <v>6</v>
      </c>
      <c r="AL580" s="508" t="s">
        <v>7</v>
      </c>
      <c r="AM580" s="508"/>
      <c r="AN580" s="508"/>
      <c r="AO580" s="508"/>
      <c r="AP580" s="508" t="s">
        <v>5</v>
      </c>
      <c r="AQ580" s="508" t="s">
        <v>6</v>
      </c>
      <c r="AR580" s="508" t="s">
        <v>7</v>
      </c>
      <c r="AS580" s="503" t="s">
        <v>5</v>
      </c>
      <c r="AT580" s="503" t="s">
        <v>6</v>
      </c>
      <c r="AU580" s="503" t="s">
        <v>7</v>
      </c>
      <c r="AV580" s="508" t="s">
        <v>5</v>
      </c>
      <c r="AW580" s="508" t="s">
        <v>6</v>
      </c>
      <c r="AX580" s="508" t="s">
        <v>7</v>
      </c>
      <c r="AY580" s="508" t="s">
        <v>5</v>
      </c>
      <c r="AZ580" s="508" t="s">
        <v>6</v>
      </c>
      <c r="BA580" s="508" t="s">
        <v>7</v>
      </c>
      <c r="BB580" s="505"/>
      <c r="BC580" s="51"/>
      <c r="BD580" s="51"/>
      <c r="BE580" s="51">
        <v>480</v>
      </c>
    </row>
    <row r="581" spans="1:63" s="3" customFormat="1" ht="63">
      <c r="A581" s="197">
        <v>1</v>
      </c>
      <c r="B581" s="11" t="s">
        <v>1601</v>
      </c>
      <c r="C581" s="11" t="s">
        <v>1602</v>
      </c>
      <c r="D581" s="11" t="s">
        <v>1603</v>
      </c>
      <c r="E581" s="195" t="s">
        <v>530</v>
      </c>
      <c r="F581" s="197" t="s">
        <v>545</v>
      </c>
      <c r="G581" s="197" t="s">
        <v>1604</v>
      </c>
      <c r="H581" s="197" t="str">
        <f t="shared" ref="H581:H622" si="262">E581&amp;" (từ "&amp;F581&amp;" đến "&amp;G581&amp;")"</f>
        <v>Đường Trần Phú (từ Tiếp giáp đường Võ Nguyên Giáp đến Ngã 3 Tiếp giáp đường Lương Định Của)</v>
      </c>
      <c r="I581" s="467">
        <v>2100</v>
      </c>
      <c r="J581" s="376">
        <v>460</v>
      </c>
      <c r="K581" s="376">
        <v>310</v>
      </c>
      <c r="L581" s="376"/>
      <c r="M581" s="376"/>
      <c r="N581" s="376"/>
      <c r="O581" s="499">
        <f>ROUND(AD581*I581,-2)</f>
        <v>2800</v>
      </c>
      <c r="P581" s="499">
        <f t="shared" ref="P581:Q593" si="263">ROUND(AE581*J581,-1)</f>
        <v>540</v>
      </c>
      <c r="Q581" s="499">
        <f t="shared" si="263"/>
        <v>350</v>
      </c>
      <c r="R581" s="499"/>
      <c r="S581" s="499"/>
      <c r="T581" s="499"/>
      <c r="U581" s="510">
        <f t="shared" ref="U581:W596" si="264">(O581-I581)/I581</f>
        <v>0.33333333333333331</v>
      </c>
      <c r="V581" s="511">
        <f t="shared" si="264"/>
        <v>0.17391304347826086</v>
      </c>
      <c r="W581" s="511">
        <f t="shared" si="264"/>
        <v>0.12903225806451613</v>
      </c>
      <c r="X581" s="390">
        <v>1.3</v>
      </c>
      <c r="Y581" s="390">
        <v>1.1499999999999999</v>
      </c>
      <c r="Z581" s="390">
        <v>1.1000000000000001</v>
      </c>
      <c r="AA581" s="390"/>
      <c r="AB581" s="390"/>
      <c r="AC581" s="390"/>
      <c r="AD581" s="390">
        <f>X581*(1+2.87%)</f>
        <v>1.33731</v>
      </c>
      <c r="AE581" s="390">
        <f>Y581*(1+2.87%)</f>
        <v>1.1830049999999999</v>
      </c>
      <c r="AF581" s="390">
        <f>Z581*(1+2.87%)</f>
        <v>1.13157</v>
      </c>
      <c r="AG581" s="467">
        <v>1500</v>
      </c>
      <c r="AH581" s="376">
        <v>320</v>
      </c>
      <c r="AI581" s="376">
        <v>220</v>
      </c>
      <c r="AJ581" s="512">
        <f>ROUND(AG581/I581*O581,-2)</f>
        <v>2000</v>
      </c>
      <c r="AK581" s="512">
        <f t="shared" ref="AK581:AL593" si="265">ROUND(AH581/J581*P581,-1)</f>
        <v>380</v>
      </c>
      <c r="AL581" s="512">
        <f t="shared" si="265"/>
        <v>250</v>
      </c>
      <c r="AM581" s="512"/>
      <c r="AN581" s="512"/>
      <c r="AO581" s="512"/>
      <c r="AP581" s="513">
        <f t="shared" ref="AP581:AR593" si="266">(AJ581-AG581)/AG581</f>
        <v>0.33333333333333331</v>
      </c>
      <c r="AQ581" s="513">
        <f t="shared" si="266"/>
        <v>0.1875</v>
      </c>
      <c r="AR581" s="513">
        <f t="shared" si="266"/>
        <v>0.13636363636363635</v>
      </c>
      <c r="AS581" s="467">
        <v>1100</v>
      </c>
      <c r="AT581" s="467">
        <v>230</v>
      </c>
      <c r="AU581" s="467">
        <v>160</v>
      </c>
      <c r="AV581" s="514">
        <f t="shared" ref="AV581:AX596" si="267">ROUND(AS581/I581*O581,-1)</f>
        <v>1470</v>
      </c>
      <c r="AW581" s="514">
        <f t="shared" si="267"/>
        <v>270</v>
      </c>
      <c r="AX581" s="514">
        <f t="shared" si="267"/>
        <v>180</v>
      </c>
      <c r="AY581" s="513">
        <f t="shared" ref="AY581:BA596" si="268">(AV581-AS581)/AS581</f>
        <v>0.33636363636363636</v>
      </c>
      <c r="AZ581" s="513">
        <f t="shared" si="268"/>
        <v>0.17391304347826086</v>
      </c>
      <c r="BA581" s="513">
        <f t="shared" si="268"/>
        <v>0.125</v>
      </c>
      <c r="BB581" s="515" t="s">
        <v>1605</v>
      </c>
      <c r="BC581" s="516" t="e">
        <f>COUNTIF('[5]Hợp đồng chuyển nhượng'!J$219:$J511,'[5]ODT-gốc'!H517)</f>
        <v>#VALUE!</v>
      </c>
      <c r="BD581" s="517" t="e">
        <f t="shared" ref="BD581:BD622" si="269">BE581-BC581</f>
        <v>#VALUE!</v>
      </c>
      <c r="BE581" s="515">
        <f t="shared" ref="BE581:BE622" si="270">COUNT(I581:K581)*3</f>
        <v>9</v>
      </c>
      <c r="BI581" s="3" t="str">
        <f t="shared" ref="BI581:BI597" si="271">"VT1-"&amp;E581&amp;"("&amp;F581&amp;" đến "&amp;G581&amp;")"</f>
        <v>VT1-Đường Trần Phú(Tiếp giáp đường Võ Nguyên Giáp đến Ngã 3 Tiếp giáp đường Lương Định Của)</v>
      </c>
    </row>
    <row r="582" spans="1:63" s="3" customFormat="1" ht="39" customHeight="1">
      <c r="A582" s="197">
        <v>2</v>
      </c>
      <c r="B582" s="11" t="s">
        <v>1601</v>
      </c>
      <c r="C582" s="11" t="s">
        <v>1606</v>
      </c>
      <c r="D582" s="11" t="s">
        <v>1607</v>
      </c>
      <c r="E582" s="195" t="s">
        <v>530</v>
      </c>
      <c r="F582" s="197" t="s">
        <v>1604</v>
      </c>
      <c r="G582" s="197" t="s">
        <v>1608</v>
      </c>
      <c r="H582" s="197" t="str">
        <f t="shared" si="262"/>
        <v>Đường Trần Phú (từ Ngã 3 Tiếp giáp đường Lương Định Của đến Tiếp giáp đường 21/9)</v>
      </c>
      <c r="I582" s="467">
        <v>2200</v>
      </c>
      <c r="J582" s="376">
        <v>540</v>
      </c>
      <c r="K582" s="376">
        <v>300</v>
      </c>
      <c r="L582" s="376"/>
      <c r="M582" s="376"/>
      <c r="N582" s="376"/>
      <c r="O582" s="499">
        <f>ROUND(AD582*I582,-2)</f>
        <v>2900</v>
      </c>
      <c r="P582" s="499">
        <f t="shared" si="263"/>
        <v>640</v>
      </c>
      <c r="Q582" s="499">
        <f t="shared" si="263"/>
        <v>340</v>
      </c>
      <c r="R582" s="499"/>
      <c r="S582" s="499"/>
      <c r="T582" s="499"/>
      <c r="U582" s="510">
        <f t="shared" si="264"/>
        <v>0.31818181818181818</v>
      </c>
      <c r="V582" s="511">
        <f t="shared" si="264"/>
        <v>0.18518518518518517</v>
      </c>
      <c r="W582" s="511">
        <f t="shared" si="264"/>
        <v>0.13333333333333333</v>
      </c>
      <c r="X582" s="390">
        <v>1.3</v>
      </c>
      <c r="Y582" s="390">
        <v>1.1499999999999999</v>
      </c>
      <c r="Z582" s="390">
        <v>1.1000000000000001</v>
      </c>
      <c r="AA582" s="390"/>
      <c r="AB582" s="390"/>
      <c r="AC582" s="390"/>
      <c r="AD582" s="390">
        <f t="shared" ref="AD582:AF622" si="272">X582*(1+2.87%)</f>
        <v>1.33731</v>
      </c>
      <c r="AE582" s="390">
        <f t="shared" si="272"/>
        <v>1.1830049999999999</v>
      </c>
      <c r="AF582" s="390">
        <f t="shared" si="272"/>
        <v>1.13157</v>
      </c>
      <c r="AG582" s="467">
        <v>1500</v>
      </c>
      <c r="AH582" s="376">
        <v>380</v>
      </c>
      <c r="AI582" s="376">
        <v>210</v>
      </c>
      <c r="AJ582" s="512">
        <f>ROUND(AG582/I582*O582,-2)</f>
        <v>2000</v>
      </c>
      <c r="AK582" s="512">
        <f t="shared" si="265"/>
        <v>450</v>
      </c>
      <c r="AL582" s="512">
        <f t="shared" si="265"/>
        <v>240</v>
      </c>
      <c r="AM582" s="512"/>
      <c r="AN582" s="512"/>
      <c r="AO582" s="512"/>
      <c r="AP582" s="513">
        <f t="shared" si="266"/>
        <v>0.33333333333333331</v>
      </c>
      <c r="AQ582" s="513">
        <f t="shared" si="266"/>
        <v>0.18421052631578946</v>
      </c>
      <c r="AR582" s="513">
        <f t="shared" si="266"/>
        <v>0.14285714285714285</v>
      </c>
      <c r="AS582" s="467">
        <v>1100</v>
      </c>
      <c r="AT582" s="346">
        <v>270</v>
      </c>
      <c r="AU582" s="346">
        <v>150</v>
      </c>
      <c r="AV582" s="514">
        <f t="shared" si="267"/>
        <v>1450</v>
      </c>
      <c r="AW582" s="514">
        <f t="shared" si="267"/>
        <v>320</v>
      </c>
      <c r="AX582" s="514">
        <f t="shared" si="267"/>
        <v>170</v>
      </c>
      <c r="AY582" s="513">
        <f t="shared" si="268"/>
        <v>0.31818181818181818</v>
      </c>
      <c r="AZ582" s="513">
        <f t="shared" si="268"/>
        <v>0.18518518518518517</v>
      </c>
      <c r="BA582" s="513">
        <f t="shared" si="268"/>
        <v>0.13333333333333333</v>
      </c>
      <c r="BB582" s="515" t="s">
        <v>1605</v>
      </c>
      <c r="BC582" s="516" t="e">
        <f>COUNTIF('[5]Hợp đồng chuyển nhượng'!J$219:$J512,'[5]ODT-gốc'!H518)</f>
        <v>#VALUE!</v>
      </c>
      <c r="BD582" s="517" t="e">
        <f t="shared" si="269"/>
        <v>#VALUE!</v>
      </c>
      <c r="BE582" s="515">
        <f t="shared" si="270"/>
        <v>9</v>
      </c>
      <c r="BI582" s="3" t="str">
        <f t="shared" si="271"/>
        <v>VT1-Đường Trần Phú(Ngã 3 Tiếp giáp đường Lương Định Của đến Tiếp giáp đường 21/9)</v>
      </c>
    </row>
    <row r="583" spans="1:63" s="3" customFormat="1" ht="39" customHeight="1">
      <c r="A583" s="197">
        <v>3</v>
      </c>
      <c r="B583" s="11" t="s">
        <v>1601</v>
      </c>
      <c r="C583" s="11" t="s">
        <v>1609</v>
      </c>
      <c r="D583" s="11" t="s">
        <v>1610</v>
      </c>
      <c r="E583" s="195" t="s">
        <v>530</v>
      </c>
      <c r="F583" s="197" t="s">
        <v>1608</v>
      </c>
      <c r="G583" s="197" t="s">
        <v>1610</v>
      </c>
      <c r="H583" s="197" t="str">
        <f t="shared" si="262"/>
        <v>Đường Trần Phú (từ Tiếp giáp đường 21/9 đến Hết cầu Mường Cấu)</v>
      </c>
      <c r="I583" s="467">
        <v>1600</v>
      </c>
      <c r="J583" s="376">
        <v>380</v>
      </c>
      <c r="K583" s="376">
        <v>230</v>
      </c>
      <c r="L583" s="376"/>
      <c r="M583" s="376"/>
      <c r="N583" s="376"/>
      <c r="O583" s="499">
        <f>ROUND(AD583*I583,-2)</f>
        <v>2100</v>
      </c>
      <c r="P583" s="499">
        <f t="shared" si="263"/>
        <v>450</v>
      </c>
      <c r="Q583" s="499">
        <f t="shared" si="263"/>
        <v>260</v>
      </c>
      <c r="R583" s="499"/>
      <c r="S583" s="499"/>
      <c r="T583" s="499"/>
      <c r="U583" s="510">
        <f t="shared" si="264"/>
        <v>0.3125</v>
      </c>
      <c r="V583" s="511">
        <f t="shared" si="264"/>
        <v>0.18421052631578946</v>
      </c>
      <c r="W583" s="511">
        <f t="shared" si="264"/>
        <v>0.13043478260869565</v>
      </c>
      <c r="X583" s="390">
        <v>1.25</v>
      </c>
      <c r="Y583" s="390">
        <v>1.1499999999999999</v>
      </c>
      <c r="Z583" s="390">
        <v>1.1000000000000001</v>
      </c>
      <c r="AA583" s="390"/>
      <c r="AB583" s="390"/>
      <c r="AC583" s="390"/>
      <c r="AD583" s="390">
        <f t="shared" si="272"/>
        <v>1.2858749999999999</v>
      </c>
      <c r="AE583" s="390">
        <f t="shared" si="272"/>
        <v>1.1830049999999999</v>
      </c>
      <c r="AF583" s="390">
        <f t="shared" si="272"/>
        <v>1.13157</v>
      </c>
      <c r="AG583" s="467">
        <v>1100</v>
      </c>
      <c r="AH583" s="376">
        <v>270</v>
      </c>
      <c r="AI583" s="376">
        <v>160</v>
      </c>
      <c r="AJ583" s="512">
        <f>ROUND(AG583/I583*O583,-2)</f>
        <v>1400</v>
      </c>
      <c r="AK583" s="512">
        <f t="shared" si="265"/>
        <v>320</v>
      </c>
      <c r="AL583" s="512">
        <f t="shared" si="265"/>
        <v>180</v>
      </c>
      <c r="AM583" s="512"/>
      <c r="AN583" s="512"/>
      <c r="AO583" s="512"/>
      <c r="AP583" s="513">
        <f t="shared" si="266"/>
        <v>0.27272727272727271</v>
      </c>
      <c r="AQ583" s="513">
        <f t="shared" si="266"/>
        <v>0.18518518518518517</v>
      </c>
      <c r="AR583" s="513">
        <f t="shared" si="266"/>
        <v>0.125</v>
      </c>
      <c r="AS583" s="467">
        <v>800</v>
      </c>
      <c r="AT583" s="467">
        <v>190</v>
      </c>
      <c r="AU583" s="467">
        <v>120</v>
      </c>
      <c r="AV583" s="514">
        <f t="shared" si="267"/>
        <v>1050</v>
      </c>
      <c r="AW583" s="514">
        <f t="shared" si="267"/>
        <v>230</v>
      </c>
      <c r="AX583" s="514">
        <f t="shared" si="267"/>
        <v>140</v>
      </c>
      <c r="AY583" s="513">
        <f t="shared" si="268"/>
        <v>0.3125</v>
      </c>
      <c r="AZ583" s="513">
        <f t="shared" si="268"/>
        <v>0.21052631578947367</v>
      </c>
      <c r="BA583" s="513">
        <f t="shared" si="268"/>
        <v>0.16666666666666666</v>
      </c>
      <c r="BB583" s="515" t="s">
        <v>1605</v>
      </c>
      <c r="BC583" s="516" t="e">
        <f>COUNTIF('[5]Hợp đồng chuyển nhượng'!J$219:$J513,'[5]ODT-gốc'!H519)</f>
        <v>#VALUE!</v>
      </c>
      <c r="BD583" s="517" t="e">
        <f t="shared" si="269"/>
        <v>#VALUE!</v>
      </c>
      <c r="BE583" s="515">
        <f t="shared" si="270"/>
        <v>9</v>
      </c>
      <c r="BI583" s="3" t="str">
        <f t="shared" si="271"/>
        <v>VT1-Đường Trần Phú(Tiếp giáp đường 21/9 đến Hết cầu Mường Cấu)</v>
      </c>
    </row>
    <row r="584" spans="1:63" s="3" customFormat="1" ht="39" customHeight="1">
      <c r="A584" s="197">
        <v>4</v>
      </c>
      <c r="B584" s="11" t="s">
        <v>1601</v>
      </c>
      <c r="C584" s="11" t="s">
        <v>1611</v>
      </c>
      <c r="D584" s="11" t="s">
        <v>1612</v>
      </c>
      <c r="E584" s="195" t="s">
        <v>530</v>
      </c>
      <c r="F584" s="197" t="s">
        <v>1611</v>
      </c>
      <c r="G584" s="197" t="s">
        <v>545</v>
      </c>
      <c r="H584" s="197" t="str">
        <f t="shared" si="262"/>
        <v>Đường Trần Phú (từ Tiếp giáp đầu cầu Mường Cấu đến Tiếp giáp đường Võ Nguyên Giáp)</v>
      </c>
      <c r="I584" s="376">
        <v>760</v>
      </c>
      <c r="J584" s="376">
        <v>230</v>
      </c>
      <c r="K584" s="376">
        <v>150</v>
      </c>
      <c r="L584" s="376"/>
      <c r="M584" s="376"/>
      <c r="N584" s="376"/>
      <c r="O584" s="499">
        <f>ROUND(AD584*I584,-1)</f>
        <v>940</v>
      </c>
      <c r="P584" s="499">
        <f t="shared" si="263"/>
        <v>260</v>
      </c>
      <c r="Q584" s="499">
        <f t="shared" si="263"/>
        <v>160</v>
      </c>
      <c r="R584" s="499"/>
      <c r="S584" s="499"/>
      <c r="T584" s="499"/>
      <c r="U584" s="510">
        <f t="shared" si="264"/>
        <v>0.23684210526315788</v>
      </c>
      <c r="V584" s="511">
        <f t="shared" si="264"/>
        <v>0.13043478260869565</v>
      </c>
      <c r="W584" s="511">
        <f t="shared" si="264"/>
        <v>6.6666666666666666E-2</v>
      </c>
      <c r="X584" s="390">
        <v>1.2</v>
      </c>
      <c r="Y584" s="390">
        <v>1.1000000000000001</v>
      </c>
      <c r="Z584" s="390">
        <v>1.05</v>
      </c>
      <c r="AA584" s="390"/>
      <c r="AB584" s="390"/>
      <c r="AC584" s="390"/>
      <c r="AD584" s="390">
        <f t="shared" si="272"/>
        <v>1.23444</v>
      </c>
      <c r="AE584" s="390">
        <f t="shared" si="272"/>
        <v>1.13157</v>
      </c>
      <c r="AF584" s="390">
        <f t="shared" si="272"/>
        <v>1.0801350000000001</v>
      </c>
      <c r="AG584" s="376">
        <v>530</v>
      </c>
      <c r="AH584" s="376">
        <v>160</v>
      </c>
      <c r="AI584" s="376">
        <v>110</v>
      </c>
      <c r="AJ584" s="512">
        <f>ROUND(AG584/I584*O584,-1)</f>
        <v>660</v>
      </c>
      <c r="AK584" s="512">
        <f t="shared" si="265"/>
        <v>180</v>
      </c>
      <c r="AL584" s="512">
        <f t="shared" si="265"/>
        <v>120</v>
      </c>
      <c r="AM584" s="512"/>
      <c r="AN584" s="512"/>
      <c r="AO584" s="512"/>
      <c r="AP584" s="513">
        <f t="shared" si="266"/>
        <v>0.24528301886792453</v>
      </c>
      <c r="AQ584" s="513">
        <f t="shared" si="266"/>
        <v>0.125</v>
      </c>
      <c r="AR584" s="513">
        <f t="shared" si="266"/>
        <v>9.0909090909090912E-2</v>
      </c>
      <c r="AS584" s="467">
        <v>380</v>
      </c>
      <c r="AT584" s="467">
        <v>120</v>
      </c>
      <c r="AU584" s="467">
        <v>80</v>
      </c>
      <c r="AV584" s="514">
        <f t="shared" si="267"/>
        <v>470</v>
      </c>
      <c r="AW584" s="514">
        <f t="shared" si="267"/>
        <v>140</v>
      </c>
      <c r="AX584" s="514">
        <f t="shared" si="267"/>
        <v>90</v>
      </c>
      <c r="AY584" s="513">
        <f t="shared" si="268"/>
        <v>0.23684210526315788</v>
      </c>
      <c r="AZ584" s="513">
        <f t="shared" si="268"/>
        <v>0.16666666666666666</v>
      </c>
      <c r="BA584" s="513">
        <f t="shared" si="268"/>
        <v>0.125</v>
      </c>
      <c r="BB584" s="515" t="s">
        <v>1605</v>
      </c>
      <c r="BC584" s="516" t="e">
        <f>COUNTIF('[5]Hợp đồng chuyển nhượng'!J$219:$J514,'[5]ODT-gốc'!H520)</f>
        <v>#VALUE!</v>
      </c>
      <c r="BD584" s="517" t="e">
        <f t="shared" si="269"/>
        <v>#VALUE!</v>
      </c>
      <c r="BE584" s="515">
        <f t="shared" si="270"/>
        <v>9</v>
      </c>
      <c r="BI584" s="3" t="str">
        <f t="shared" si="271"/>
        <v>VT1-Đường Trần Phú(Tiếp giáp đầu cầu Mường Cấu đến Tiếp giáp đường Võ Nguyên Giáp)</v>
      </c>
    </row>
    <row r="585" spans="1:63" s="3" customFormat="1" ht="39" customHeight="1">
      <c r="A585" s="197">
        <v>5</v>
      </c>
      <c r="B585" s="94"/>
      <c r="C585" s="94"/>
      <c r="D585" s="94"/>
      <c r="E585" s="195" t="s">
        <v>1601</v>
      </c>
      <c r="F585" s="197" t="s">
        <v>1613</v>
      </c>
      <c r="G585" s="197" t="s">
        <v>1614</v>
      </c>
      <c r="H585" s="197" t="str">
        <f t="shared" si="262"/>
        <v>Đường nội thị (Quốc lộ 4D cũ) (từ Cây xăng Thảo Trang đến Tiếp giáp xã Hồ Thầu)</v>
      </c>
      <c r="I585" s="376">
        <v>760</v>
      </c>
      <c r="J585" s="376">
        <v>230</v>
      </c>
      <c r="K585" s="376">
        <v>150</v>
      </c>
      <c r="L585" s="376"/>
      <c r="M585" s="376"/>
      <c r="N585" s="376"/>
      <c r="O585" s="499">
        <f>ROUND(AD585*I585,-1)</f>
        <v>940</v>
      </c>
      <c r="P585" s="499">
        <f t="shared" si="263"/>
        <v>260</v>
      </c>
      <c r="Q585" s="499">
        <f t="shared" si="263"/>
        <v>160</v>
      </c>
      <c r="R585" s="499"/>
      <c r="S585" s="499"/>
      <c r="T585" s="499"/>
      <c r="U585" s="510">
        <f t="shared" si="264"/>
        <v>0.23684210526315788</v>
      </c>
      <c r="V585" s="511">
        <f t="shared" si="264"/>
        <v>0.13043478260869565</v>
      </c>
      <c r="W585" s="511">
        <f t="shared" si="264"/>
        <v>6.6666666666666666E-2</v>
      </c>
      <c r="X585" s="390">
        <v>1.2</v>
      </c>
      <c r="Y585" s="390">
        <v>1.1000000000000001</v>
      </c>
      <c r="Z585" s="390">
        <v>1.05</v>
      </c>
      <c r="AA585" s="390"/>
      <c r="AB585" s="390"/>
      <c r="AC585" s="390"/>
      <c r="AD585" s="390">
        <f t="shared" si="272"/>
        <v>1.23444</v>
      </c>
      <c r="AE585" s="390">
        <f t="shared" si="272"/>
        <v>1.13157</v>
      </c>
      <c r="AF585" s="390">
        <f t="shared" si="272"/>
        <v>1.0801350000000001</v>
      </c>
      <c r="AG585" s="376">
        <v>530</v>
      </c>
      <c r="AH585" s="376">
        <v>160</v>
      </c>
      <c r="AI585" s="376">
        <v>110</v>
      </c>
      <c r="AJ585" s="512">
        <f>ROUND(AG585/I585*O585,-1)</f>
        <v>660</v>
      </c>
      <c r="AK585" s="512">
        <f t="shared" si="265"/>
        <v>180</v>
      </c>
      <c r="AL585" s="512">
        <f t="shared" si="265"/>
        <v>120</v>
      </c>
      <c r="AM585" s="512"/>
      <c r="AN585" s="512"/>
      <c r="AO585" s="512"/>
      <c r="AP585" s="513">
        <f t="shared" si="266"/>
        <v>0.24528301886792453</v>
      </c>
      <c r="AQ585" s="513">
        <f t="shared" si="266"/>
        <v>0.125</v>
      </c>
      <c r="AR585" s="513">
        <f t="shared" si="266"/>
        <v>9.0909090909090912E-2</v>
      </c>
      <c r="AS585" s="467">
        <v>380</v>
      </c>
      <c r="AT585" s="467">
        <v>120</v>
      </c>
      <c r="AU585" s="467">
        <v>80</v>
      </c>
      <c r="AV585" s="514">
        <f t="shared" si="267"/>
        <v>470</v>
      </c>
      <c r="AW585" s="514">
        <f t="shared" si="267"/>
        <v>140</v>
      </c>
      <c r="AX585" s="514">
        <f t="shared" si="267"/>
        <v>90</v>
      </c>
      <c r="AY585" s="513">
        <f t="shared" si="268"/>
        <v>0.23684210526315788</v>
      </c>
      <c r="AZ585" s="513">
        <f t="shared" si="268"/>
        <v>0.16666666666666666</v>
      </c>
      <c r="BA585" s="513">
        <f t="shared" si="268"/>
        <v>0.125</v>
      </c>
      <c r="BB585" s="515" t="s">
        <v>1605</v>
      </c>
      <c r="BC585" s="516" t="e">
        <f>COUNTIF('[5]Hợp đồng chuyển nhượng'!J$219:$J515,'[5]ODT-gốc'!H521)</f>
        <v>#VALUE!</v>
      </c>
      <c r="BD585" s="517" t="e">
        <f t="shared" si="269"/>
        <v>#VALUE!</v>
      </c>
      <c r="BE585" s="515">
        <f t="shared" si="270"/>
        <v>9</v>
      </c>
      <c r="BI585" s="3" t="str">
        <f t="shared" si="271"/>
        <v>VT1-Đường nội thị (Quốc lộ 4D cũ)(Cây xăng Thảo Trang đến Tiếp giáp xã Hồ Thầu)</v>
      </c>
    </row>
    <row r="586" spans="1:63" s="3" customFormat="1" ht="39" customHeight="1">
      <c r="A586" s="197">
        <v>6</v>
      </c>
      <c r="B586" s="11" t="s">
        <v>1615</v>
      </c>
      <c r="C586" s="11" t="s">
        <v>1616</v>
      </c>
      <c r="D586" s="11" t="s">
        <v>1617</v>
      </c>
      <c r="E586" s="195" t="s">
        <v>1618</v>
      </c>
      <c r="F586" s="197" t="s">
        <v>545</v>
      </c>
      <c r="G586" s="197" t="s">
        <v>1617</v>
      </c>
      <c r="H586" s="197" t="str">
        <f t="shared" si="262"/>
        <v>Đường Tác Tình (từ Tiếp giáp đường Võ Nguyên Giáp đến Hết địa phận nhà máy nước)</v>
      </c>
      <c r="I586" s="376">
        <v>810</v>
      </c>
      <c r="J586" s="376">
        <v>230</v>
      </c>
      <c r="K586" s="376">
        <v>150</v>
      </c>
      <c r="L586" s="376"/>
      <c r="M586" s="376"/>
      <c r="N586" s="376"/>
      <c r="O586" s="499">
        <f>ROUND(AD586*I586,-2)</f>
        <v>1000</v>
      </c>
      <c r="P586" s="499">
        <f t="shared" si="263"/>
        <v>260</v>
      </c>
      <c r="Q586" s="499">
        <f t="shared" si="263"/>
        <v>160</v>
      </c>
      <c r="R586" s="499"/>
      <c r="S586" s="499"/>
      <c r="T586" s="499"/>
      <c r="U586" s="510">
        <f t="shared" si="264"/>
        <v>0.23456790123456789</v>
      </c>
      <c r="V586" s="511">
        <f t="shared" si="264"/>
        <v>0.13043478260869565</v>
      </c>
      <c r="W586" s="511">
        <f t="shared" si="264"/>
        <v>6.6666666666666666E-2</v>
      </c>
      <c r="X586" s="390">
        <v>1.2</v>
      </c>
      <c r="Y586" s="390">
        <v>1.1000000000000001</v>
      </c>
      <c r="Z586" s="390">
        <v>1.05</v>
      </c>
      <c r="AA586" s="390"/>
      <c r="AB586" s="390"/>
      <c r="AC586" s="390"/>
      <c r="AD586" s="390">
        <f t="shared" si="272"/>
        <v>1.23444</v>
      </c>
      <c r="AE586" s="390">
        <f t="shared" si="272"/>
        <v>1.13157</v>
      </c>
      <c r="AF586" s="390">
        <f t="shared" si="272"/>
        <v>1.0801350000000001</v>
      </c>
      <c r="AG586" s="376">
        <v>570</v>
      </c>
      <c r="AH586" s="376">
        <v>160</v>
      </c>
      <c r="AI586" s="376">
        <v>110</v>
      </c>
      <c r="AJ586" s="512">
        <f>ROUND(AG586/I586*O586,-1)</f>
        <v>700</v>
      </c>
      <c r="AK586" s="512">
        <f t="shared" si="265"/>
        <v>180</v>
      </c>
      <c r="AL586" s="512">
        <f t="shared" si="265"/>
        <v>120</v>
      </c>
      <c r="AM586" s="512"/>
      <c r="AN586" s="512"/>
      <c r="AO586" s="512"/>
      <c r="AP586" s="513">
        <f t="shared" si="266"/>
        <v>0.22807017543859648</v>
      </c>
      <c r="AQ586" s="513">
        <f t="shared" si="266"/>
        <v>0.125</v>
      </c>
      <c r="AR586" s="513">
        <f t="shared" si="266"/>
        <v>9.0909090909090912E-2</v>
      </c>
      <c r="AS586" s="467">
        <v>410</v>
      </c>
      <c r="AT586" s="467">
        <v>120</v>
      </c>
      <c r="AU586" s="467">
        <v>80</v>
      </c>
      <c r="AV586" s="514">
        <f t="shared" si="267"/>
        <v>510</v>
      </c>
      <c r="AW586" s="514">
        <f t="shared" si="267"/>
        <v>140</v>
      </c>
      <c r="AX586" s="514">
        <f t="shared" si="267"/>
        <v>90</v>
      </c>
      <c r="AY586" s="513">
        <f t="shared" si="268"/>
        <v>0.24390243902439024</v>
      </c>
      <c r="AZ586" s="513">
        <f t="shared" si="268"/>
        <v>0.16666666666666666</v>
      </c>
      <c r="BA586" s="513">
        <f t="shared" si="268"/>
        <v>0.125</v>
      </c>
      <c r="BB586" s="515" t="s">
        <v>1605</v>
      </c>
      <c r="BC586" s="516" t="e">
        <f>COUNTIF('[5]Hợp đồng chuyển nhượng'!J$219:$J516,'[5]ODT-gốc'!H522)</f>
        <v>#VALUE!</v>
      </c>
      <c r="BD586" s="517" t="e">
        <f t="shared" si="269"/>
        <v>#VALUE!</v>
      </c>
      <c r="BE586" s="515">
        <f t="shared" si="270"/>
        <v>9</v>
      </c>
      <c r="BI586" s="3" t="str">
        <f t="shared" si="271"/>
        <v>VT1-Đường Tác Tình(Tiếp giáp đường Võ Nguyên Giáp đến Hết địa phận nhà máy nước)</v>
      </c>
    </row>
    <row r="587" spans="1:63" s="287" customFormat="1" ht="39" customHeight="1">
      <c r="A587" s="197">
        <v>7</v>
      </c>
      <c r="B587" s="518" t="s">
        <v>628</v>
      </c>
      <c r="C587" s="518" t="s">
        <v>543</v>
      </c>
      <c r="D587" s="518" t="s">
        <v>55</v>
      </c>
      <c r="E587" s="409" t="s">
        <v>628</v>
      </c>
      <c r="F587" s="519" t="s">
        <v>530</v>
      </c>
      <c r="G587" s="519" t="s">
        <v>629</v>
      </c>
      <c r="H587" s="197" t="str">
        <f t="shared" si="262"/>
        <v>Đường Lương Định Của (từ Đường Trần Phú đến Ngã 3 đi bản Nà Đon, xã Bình Lư)</v>
      </c>
      <c r="I587" s="467">
        <v>780</v>
      </c>
      <c r="J587" s="376">
        <v>230</v>
      </c>
      <c r="K587" s="376">
        <v>150</v>
      </c>
      <c r="L587" s="376"/>
      <c r="M587" s="376"/>
      <c r="N587" s="376"/>
      <c r="O587" s="499">
        <f>ROUND(AD587*I587,-1)</f>
        <v>960</v>
      </c>
      <c r="P587" s="499">
        <f t="shared" si="263"/>
        <v>260</v>
      </c>
      <c r="Q587" s="499">
        <f t="shared" si="263"/>
        <v>160</v>
      </c>
      <c r="R587" s="499"/>
      <c r="S587" s="499"/>
      <c r="T587" s="499"/>
      <c r="U587" s="510">
        <f t="shared" si="264"/>
        <v>0.23076923076923078</v>
      </c>
      <c r="V587" s="510">
        <f t="shared" si="264"/>
        <v>0.13043478260869565</v>
      </c>
      <c r="W587" s="510">
        <f t="shared" si="264"/>
        <v>6.6666666666666666E-2</v>
      </c>
      <c r="X587" s="393">
        <v>1.2</v>
      </c>
      <c r="Y587" s="393">
        <v>1.1000000000000001</v>
      </c>
      <c r="Z587" s="393">
        <v>1.05</v>
      </c>
      <c r="AA587" s="393"/>
      <c r="AB587" s="393"/>
      <c r="AC587" s="393"/>
      <c r="AD587" s="390">
        <f t="shared" si="272"/>
        <v>1.23444</v>
      </c>
      <c r="AE587" s="390">
        <f t="shared" si="272"/>
        <v>1.13157</v>
      </c>
      <c r="AF587" s="390">
        <f t="shared" si="272"/>
        <v>1.0801350000000001</v>
      </c>
      <c r="AG587" s="376">
        <v>550</v>
      </c>
      <c r="AH587" s="376">
        <v>160</v>
      </c>
      <c r="AI587" s="376">
        <v>110</v>
      </c>
      <c r="AJ587" s="512">
        <f>ROUND(AG587/I587*O587,-1)</f>
        <v>680</v>
      </c>
      <c r="AK587" s="512">
        <f t="shared" si="265"/>
        <v>180</v>
      </c>
      <c r="AL587" s="512">
        <f t="shared" si="265"/>
        <v>120</v>
      </c>
      <c r="AM587" s="512"/>
      <c r="AN587" s="512"/>
      <c r="AO587" s="512"/>
      <c r="AP587" s="520">
        <f t="shared" si="266"/>
        <v>0.23636363636363636</v>
      </c>
      <c r="AQ587" s="520">
        <f t="shared" si="266"/>
        <v>0.125</v>
      </c>
      <c r="AR587" s="520">
        <f t="shared" si="266"/>
        <v>9.0909090909090912E-2</v>
      </c>
      <c r="AS587" s="467">
        <v>390</v>
      </c>
      <c r="AT587" s="467">
        <v>120</v>
      </c>
      <c r="AU587" s="467">
        <v>80</v>
      </c>
      <c r="AV587" s="521">
        <f t="shared" si="267"/>
        <v>480</v>
      </c>
      <c r="AW587" s="514">
        <f t="shared" si="267"/>
        <v>140</v>
      </c>
      <c r="AX587" s="514">
        <f t="shared" si="267"/>
        <v>90</v>
      </c>
      <c r="AY587" s="520">
        <f t="shared" si="268"/>
        <v>0.23076923076923078</v>
      </c>
      <c r="AZ587" s="520">
        <f t="shared" si="268"/>
        <v>0.16666666666666666</v>
      </c>
      <c r="BA587" s="520">
        <f t="shared" si="268"/>
        <v>0.125</v>
      </c>
      <c r="BB587" s="468" t="s">
        <v>1605</v>
      </c>
      <c r="BC587" s="516" t="e">
        <f>COUNTIF('[5]Hợp đồng chuyển nhượng'!J$219:$J517,'[5]ODT-gốc'!H523)</f>
        <v>#VALUE!</v>
      </c>
      <c r="BD587" s="470" t="e">
        <f t="shared" si="269"/>
        <v>#VALUE!</v>
      </c>
      <c r="BE587" s="468">
        <f t="shared" si="270"/>
        <v>9</v>
      </c>
      <c r="BI587" s="287" t="str">
        <f t="shared" si="271"/>
        <v>VT1-Đường Lương Định Của(Đường Trần Phú đến Ngã 3 đi bản Nà Đon, xã Bình Lư)</v>
      </c>
    </row>
    <row r="588" spans="1:63" s="3" customFormat="1" ht="39" customHeight="1">
      <c r="A588" s="197">
        <v>8</v>
      </c>
      <c r="B588" s="11" t="s">
        <v>1619</v>
      </c>
      <c r="C588" s="11" t="s">
        <v>1620</v>
      </c>
      <c r="D588" s="11" t="s">
        <v>1621</v>
      </c>
      <c r="E588" s="195" t="s">
        <v>1622</v>
      </c>
      <c r="F588" s="197" t="s">
        <v>1623</v>
      </c>
      <c r="G588" s="197" t="s">
        <v>1621</v>
      </c>
      <c r="H588" s="197" t="str">
        <f t="shared" si="262"/>
        <v>Đường 21/9 (từ Tiếp giáp Trần Phú đến Tiếp giáp đất trung tâm hội nghị)</v>
      </c>
      <c r="I588" s="467">
        <v>2500</v>
      </c>
      <c r="J588" s="376">
        <v>540</v>
      </c>
      <c r="K588" s="376">
        <v>310</v>
      </c>
      <c r="L588" s="376"/>
      <c r="M588" s="376"/>
      <c r="N588" s="376"/>
      <c r="O588" s="499">
        <f t="shared" ref="O588:O593" si="273">ROUND(AD588*I588,-2)</f>
        <v>3600</v>
      </c>
      <c r="P588" s="499">
        <f t="shared" si="263"/>
        <v>640</v>
      </c>
      <c r="Q588" s="499">
        <f t="shared" si="263"/>
        <v>350</v>
      </c>
      <c r="R588" s="499"/>
      <c r="S588" s="499"/>
      <c r="T588" s="499"/>
      <c r="U588" s="510">
        <f t="shared" si="264"/>
        <v>0.44</v>
      </c>
      <c r="V588" s="511">
        <f t="shared" si="264"/>
        <v>0.18518518518518517</v>
      </c>
      <c r="W588" s="511">
        <f t="shared" si="264"/>
        <v>0.12903225806451613</v>
      </c>
      <c r="X588" s="390">
        <v>1.4</v>
      </c>
      <c r="Y588" s="390">
        <v>1.1499999999999999</v>
      </c>
      <c r="Z588" s="390">
        <v>1.1000000000000001</v>
      </c>
      <c r="AA588" s="390"/>
      <c r="AB588" s="390"/>
      <c r="AC588" s="390"/>
      <c r="AD588" s="390">
        <f t="shared" si="272"/>
        <v>1.4401799999999998</v>
      </c>
      <c r="AE588" s="390">
        <f t="shared" si="272"/>
        <v>1.1830049999999999</v>
      </c>
      <c r="AF588" s="390">
        <f t="shared" si="272"/>
        <v>1.13157</v>
      </c>
      <c r="AG588" s="467">
        <v>1800</v>
      </c>
      <c r="AH588" s="376">
        <v>380</v>
      </c>
      <c r="AI588" s="376">
        <v>220</v>
      </c>
      <c r="AJ588" s="512">
        <f t="shared" ref="AJ588:AJ593" si="274">ROUND(AG588/I588*O588,-2)</f>
        <v>2600</v>
      </c>
      <c r="AK588" s="512">
        <f t="shared" si="265"/>
        <v>450</v>
      </c>
      <c r="AL588" s="512">
        <f t="shared" si="265"/>
        <v>250</v>
      </c>
      <c r="AM588" s="512"/>
      <c r="AN588" s="512"/>
      <c r="AO588" s="512"/>
      <c r="AP588" s="513">
        <f t="shared" si="266"/>
        <v>0.44444444444444442</v>
      </c>
      <c r="AQ588" s="513">
        <f t="shared" si="266"/>
        <v>0.18421052631578946</v>
      </c>
      <c r="AR588" s="513">
        <f t="shared" si="266"/>
        <v>0.13636363636363635</v>
      </c>
      <c r="AS588" s="467">
        <v>1300</v>
      </c>
      <c r="AT588" s="467">
        <v>270</v>
      </c>
      <c r="AU588" s="467">
        <v>160</v>
      </c>
      <c r="AV588" s="514">
        <f t="shared" si="267"/>
        <v>1870</v>
      </c>
      <c r="AW588" s="514">
        <f t="shared" si="267"/>
        <v>320</v>
      </c>
      <c r="AX588" s="514">
        <f t="shared" si="267"/>
        <v>180</v>
      </c>
      <c r="AY588" s="513">
        <f t="shared" si="268"/>
        <v>0.43846153846153846</v>
      </c>
      <c r="AZ588" s="513">
        <f t="shared" si="268"/>
        <v>0.18518518518518517</v>
      </c>
      <c r="BA588" s="513">
        <f t="shared" si="268"/>
        <v>0.125</v>
      </c>
      <c r="BB588" s="515" t="s">
        <v>1605</v>
      </c>
      <c r="BC588" s="516" t="e">
        <f>COUNTIF('[5]Hợp đồng chuyển nhượng'!J$219:$J518,'[5]ODT-gốc'!H524)</f>
        <v>#VALUE!</v>
      </c>
      <c r="BD588" s="517" t="e">
        <f t="shared" si="269"/>
        <v>#VALUE!</v>
      </c>
      <c r="BE588" s="515">
        <f t="shared" si="270"/>
        <v>9</v>
      </c>
      <c r="BI588" s="3" t="str">
        <f t="shared" si="271"/>
        <v>VT1-Đường 21/9(Tiếp giáp Trần Phú đến Tiếp giáp đất trung tâm hội nghị)</v>
      </c>
    </row>
    <row r="589" spans="1:63" s="3" customFormat="1" ht="39" customHeight="1">
      <c r="A589" s="197">
        <v>9</v>
      </c>
      <c r="B589" s="11" t="s">
        <v>1624</v>
      </c>
      <c r="C589" s="11" t="s">
        <v>1625</v>
      </c>
      <c r="D589" s="11" t="s">
        <v>1613</v>
      </c>
      <c r="E589" s="195" t="s">
        <v>546</v>
      </c>
      <c r="F589" s="197" t="s">
        <v>1625</v>
      </c>
      <c r="G589" s="197" t="s">
        <v>1613</v>
      </c>
      <c r="H589" s="197" t="str">
        <f t="shared" si="262"/>
        <v>Đường Võ Nguyên Giáp (từ Tiếp giáp cầu Tiên Bình đến Cây xăng Thảo Trang)</v>
      </c>
      <c r="I589" s="467">
        <v>1100</v>
      </c>
      <c r="J589" s="376">
        <v>300</v>
      </c>
      <c r="K589" s="376">
        <v>230</v>
      </c>
      <c r="L589" s="376"/>
      <c r="M589" s="376"/>
      <c r="N589" s="376"/>
      <c r="O589" s="499">
        <f t="shared" si="273"/>
        <v>1400</v>
      </c>
      <c r="P589" s="499">
        <f t="shared" si="263"/>
        <v>340</v>
      </c>
      <c r="Q589" s="499">
        <f t="shared" si="263"/>
        <v>250</v>
      </c>
      <c r="R589" s="499"/>
      <c r="S589" s="499"/>
      <c r="T589" s="499"/>
      <c r="U589" s="510">
        <f t="shared" si="264"/>
        <v>0.27272727272727271</v>
      </c>
      <c r="V589" s="511">
        <f t="shared" si="264"/>
        <v>0.13333333333333333</v>
      </c>
      <c r="W589" s="511">
        <f t="shared" si="264"/>
        <v>8.6956521739130432E-2</v>
      </c>
      <c r="X589" s="390">
        <v>1.2</v>
      </c>
      <c r="Y589" s="390">
        <v>1.1000000000000001</v>
      </c>
      <c r="Z589" s="390">
        <v>1.05</v>
      </c>
      <c r="AA589" s="390"/>
      <c r="AB589" s="390"/>
      <c r="AC589" s="390"/>
      <c r="AD589" s="390">
        <f t="shared" si="272"/>
        <v>1.23444</v>
      </c>
      <c r="AE589" s="390">
        <f t="shared" si="272"/>
        <v>1.13157</v>
      </c>
      <c r="AF589" s="390">
        <f t="shared" si="272"/>
        <v>1.0801350000000001</v>
      </c>
      <c r="AG589" s="376">
        <v>770</v>
      </c>
      <c r="AH589" s="376">
        <v>210</v>
      </c>
      <c r="AI589" s="376">
        <v>160</v>
      </c>
      <c r="AJ589" s="512">
        <f t="shared" si="274"/>
        <v>1000</v>
      </c>
      <c r="AK589" s="512">
        <f t="shared" si="265"/>
        <v>240</v>
      </c>
      <c r="AL589" s="512">
        <f t="shared" si="265"/>
        <v>170</v>
      </c>
      <c r="AM589" s="512"/>
      <c r="AN589" s="512"/>
      <c r="AO589" s="512"/>
      <c r="AP589" s="513">
        <f t="shared" si="266"/>
        <v>0.29870129870129869</v>
      </c>
      <c r="AQ589" s="513">
        <f t="shared" si="266"/>
        <v>0.14285714285714285</v>
      </c>
      <c r="AR589" s="513">
        <f t="shared" si="266"/>
        <v>6.25E-2</v>
      </c>
      <c r="AS589" s="467">
        <v>550</v>
      </c>
      <c r="AT589" s="467">
        <v>150</v>
      </c>
      <c r="AU589" s="467">
        <v>120</v>
      </c>
      <c r="AV589" s="514">
        <f t="shared" si="267"/>
        <v>700</v>
      </c>
      <c r="AW589" s="514">
        <f t="shared" si="267"/>
        <v>170</v>
      </c>
      <c r="AX589" s="514">
        <f t="shared" si="267"/>
        <v>130</v>
      </c>
      <c r="AY589" s="513">
        <f t="shared" si="268"/>
        <v>0.27272727272727271</v>
      </c>
      <c r="AZ589" s="513">
        <f t="shared" si="268"/>
        <v>0.13333333333333333</v>
      </c>
      <c r="BA589" s="513">
        <f t="shared" si="268"/>
        <v>8.3333333333333329E-2</v>
      </c>
      <c r="BB589" s="515" t="s">
        <v>1605</v>
      </c>
      <c r="BC589" s="516" t="e">
        <f>COUNTIF('[5]Hợp đồng chuyển nhượng'!J$219:$J519,'[5]ODT-gốc'!H525)</f>
        <v>#VALUE!</v>
      </c>
      <c r="BD589" s="517" t="e">
        <f t="shared" si="269"/>
        <v>#VALUE!</v>
      </c>
      <c r="BE589" s="515">
        <f t="shared" si="270"/>
        <v>9</v>
      </c>
      <c r="BI589" s="3" t="str">
        <f t="shared" si="271"/>
        <v>VT1-Đường Võ Nguyên Giáp(Tiếp giáp cầu Tiên Bình đến Cây xăng Thảo Trang)</v>
      </c>
    </row>
    <row r="590" spans="1:63" s="3" customFormat="1" ht="39" customHeight="1">
      <c r="A590" s="197">
        <v>10</v>
      </c>
      <c r="B590" s="11" t="s">
        <v>1624</v>
      </c>
      <c r="C590" s="11" t="s">
        <v>1626</v>
      </c>
      <c r="D590" s="11" t="s">
        <v>1627</v>
      </c>
      <c r="E590" s="195" t="s">
        <v>546</v>
      </c>
      <c r="F590" s="197" t="s">
        <v>1626</v>
      </c>
      <c r="G590" s="197" t="s">
        <v>1628</v>
      </c>
      <c r="H590" s="197" t="str">
        <f t="shared" si="262"/>
        <v>Đường Võ Nguyên Giáp (từ Cầu Tiên Bình đến Tiếp giáp đường Lê Quý Đôn)</v>
      </c>
      <c r="I590" s="467">
        <v>1800</v>
      </c>
      <c r="J590" s="376">
        <v>520</v>
      </c>
      <c r="K590" s="376">
        <v>240</v>
      </c>
      <c r="L590" s="376"/>
      <c r="M590" s="376"/>
      <c r="N590" s="376"/>
      <c r="O590" s="499">
        <f t="shared" si="273"/>
        <v>2300</v>
      </c>
      <c r="P590" s="499">
        <f t="shared" si="263"/>
        <v>620</v>
      </c>
      <c r="Q590" s="499">
        <f t="shared" si="263"/>
        <v>270</v>
      </c>
      <c r="R590" s="499"/>
      <c r="S590" s="499"/>
      <c r="T590" s="499"/>
      <c r="U590" s="510">
        <f t="shared" si="264"/>
        <v>0.27777777777777779</v>
      </c>
      <c r="V590" s="511">
        <f t="shared" si="264"/>
        <v>0.19230769230769232</v>
      </c>
      <c r="W590" s="511">
        <f t="shared" si="264"/>
        <v>0.125</v>
      </c>
      <c r="X590" s="390">
        <v>1.25</v>
      </c>
      <c r="Y590" s="390">
        <v>1.1499999999999999</v>
      </c>
      <c r="Z590" s="390">
        <v>1.1000000000000001</v>
      </c>
      <c r="AA590" s="390"/>
      <c r="AB590" s="390"/>
      <c r="AC590" s="390"/>
      <c r="AD590" s="390">
        <f t="shared" si="272"/>
        <v>1.2858749999999999</v>
      </c>
      <c r="AE590" s="390">
        <f t="shared" si="272"/>
        <v>1.1830049999999999</v>
      </c>
      <c r="AF590" s="390">
        <f t="shared" si="272"/>
        <v>1.13157</v>
      </c>
      <c r="AG590" s="467">
        <v>1300</v>
      </c>
      <c r="AH590" s="376">
        <v>360</v>
      </c>
      <c r="AI590" s="376">
        <v>170</v>
      </c>
      <c r="AJ590" s="512">
        <f t="shared" si="274"/>
        <v>1700</v>
      </c>
      <c r="AK590" s="512">
        <f t="shared" si="265"/>
        <v>430</v>
      </c>
      <c r="AL590" s="512">
        <f t="shared" si="265"/>
        <v>190</v>
      </c>
      <c r="AM590" s="512"/>
      <c r="AN590" s="512"/>
      <c r="AO590" s="512"/>
      <c r="AP590" s="513">
        <f t="shared" si="266"/>
        <v>0.30769230769230771</v>
      </c>
      <c r="AQ590" s="513">
        <f t="shared" si="266"/>
        <v>0.19444444444444445</v>
      </c>
      <c r="AR590" s="513">
        <f t="shared" si="266"/>
        <v>0.11764705882352941</v>
      </c>
      <c r="AS590" s="467">
        <v>900</v>
      </c>
      <c r="AT590" s="467">
        <v>260</v>
      </c>
      <c r="AU590" s="467">
        <v>120</v>
      </c>
      <c r="AV590" s="514">
        <f t="shared" si="267"/>
        <v>1150</v>
      </c>
      <c r="AW590" s="514">
        <f t="shared" si="267"/>
        <v>310</v>
      </c>
      <c r="AX590" s="514">
        <f t="shared" si="267"/>
        <v>140</v>
      </c>
      <c r="AY590" s="513">
        <f t="shared" si="268"/>
        <v>0.27777777777777779</v>
      </c>
      <c r="AZ590" s="513">
        <f t="shared" si="268"/>
        <v>0.19230769230769232</v>
      </c>
      <c r="BA590" s="513">
        <f t="shared" si="268"/>
        <v>0.16666666666666666</v>
      </c>
      <c r="BB590" s="515" t="s">
        <v>1605</v>
      </c>
      <c r="BC590" s="516" t="e">
        <f>COUNTIF('[5]Hợp đồng chuyển nhượng'!J$219:$J520,'[5]ODT-gốc'!H526)</f>
        <v>#VALUE!</v>
      </c>
      <c r="BD590" s="517" t="e">
        <f t="shared" si="269"/>
        <v>#VALUE!</v>
      </c>
      <c r="BE590" s="515">
        <f t="shared" si="270"/>
        <v>9</v>
      </c>
      <c r="BI590" s="3" t="str">
        <f t="shared" si="271"/>
        <v>VT1-Đường Võ Nguyên Giáp(Cầu Tiên Bình đến Tiếp giáp đường Lê Quý Đôn)</v>
      </c>
    </row>
    <row r="591" spans="1:63" s="3" customFormat="1" ht="39" customHeight="1">
      <c r="A591" s="197">
        <v>11</v>
      </c>
      <c r="B591" s="11" t="s">
        <v>1629</v>
      </c>
      <c r="C591" s="11" t="s">
        <v>1627</v>
      </c>
      <c r="D591" s="11" t="s">
        <v>1630</v>
      </c>
      <c r="E591" s="195" t="s">
        <v>546</v>
      </c>
      <c r="F591" s="197" t="s">
        <v>1628</v>
      </c>
      <c r="G591" s="197" t="s">
        <v>1608</v>
      </c>
      <c r="H591" s="197" t="str">
        <f t="shared" si="262"/>
        <v>Đường Võ Nguyên Giáp (từ Tiếp giáp đường Lê Quý Đôn đến Tiếp giáp đường 21/9)</v>
      </c>
      <c r="I591" s="467">
        <v>2400</v>
      </c>
      <c r="J591" s="376">
        <v>540</v>
      </c>
      <c r="K591" s="376">
        <v>260</v>
      </c>
      <c r="L591" s="376"/>
      <c r="M591" s="376"/>
      <c r="N591" s="376"/>
      <c r="O591" s="499">
        <f t="shared" si="273"/>
        <v>3300</v>
      </c>
      <c r="P591" s="499">
        <f t="shared" si="263"/>
        <v>640</v>
      </c>
      <c r="Q591" s="499">
        <f t="shared" si="263"/>
        <v>290</v>
      </c>
      <c r="R591" s="499"/>
      <c r="S591" s="499"/>
      <c r="T591" s="499"/>
      <c r="U591" s="510">
        <f t="shared" si="264"/>
        <v>0.375</v>
      </c>
      <c r="V591" s="511">
        <f t="shared" si="264"/>
        <v>0.18518518518518517</v>
      </c>
      <c r="W591" s="511">
        <f t="shared" si="264"/>
        <v>0.11538461538461539</v>
      </c>
      <c r="X591" s="390">
        <v>1.35</v>
      </c>
      <c r="Y591" s="390">
        <v>1.1499999999999999</v>
      </c>
      <c r="Z591" s="390">
        <v>1.1000000000000001</v>
      </c>
      <c r="AA591" s="390"/>
      <c r="AB591" s="390"/>
      <c r="AC591" s="390"/>
      <c r="AD591" s="390">
        <f t="shared" si="272"/>
        <v>1.3887450000000001</v>
      </c>
      <c r="AE591" s="390">
        <f t="shared" si="272"/>
        <v>1.1830049999999999</v>
      </c>
      <c r="AF591" s="390">
        <f t="shared" si="272"/>
        <v>1.13157</v>
      </c>
      <c r="AG591" s="467">
        <v>1700</v>
      </c>
      <c r="AH591" s="376">
        <v>380</v>
      </c>
      <c r="AI591" s="376">
        <v>180</v>
      </c>
      <c r="AJ591" s="512">
        <f t="shared" si="274"/>
        <v>2300</v>
      </c>
      <c r="AK591" s="512">
        <f t="shared" si="265"/>
        <v>450</v>
      </c>
      <c r="AL591" s="512">
        <f t="shared" si="265"/>
        <v>200</v>
      </c>
      <c r="AM591" s="512"/>
      <c r="AN591" s="512"/>
      <c r="AO591" s="512"/>
      <c r="AP591" s="513">
        <f t="shared" si="266"/>
        <v>0.35294117647058826</v>
      </c>
      <c r="AQ591" s="513">
        <f t="shared" si="266"/>
        <v>0.18421052631578946</v>
      </c>
      <c r="AR591" s="513">
        <f t="shared" si="266"/>
        <v>0.1111111111111111</v>
      </c>
      <c r="AS591" s="467">
        <v>1200</v>
      </c>
      <c r="AT591" s="467">
        <v>270</v>
      </c>
      <c r="AU591" s="467">
        <v>130</v>
      </c>
      <c r="AV591" s="514">
        <f t="shared" si="267"/>
        <v>1650</v>
      </c>
      <c r="AW591" s="514">
        <f t="shared" si="267"/>
        <v>320</v>
      </c>
      <c r="AX591" s="514">
        <f t="shared" si="267"/>
        <v>150</v>
      </c>
      <c r="AY591" s="513">
        <f t="shared" si="268"/>
        <v>0.375</v>
      </c>
      <c r="AZ591" s="513">
        <f t="shared" si="268"/>
        <v>0.18518518518518517</v>
      </c>
      <c r="BA591" s="513">
        <f t="shared" si="268"/>
        <v>0.15384615384615385</v>
      </c>
      <c r="BB591" s="515" t="s">
        <v>1605</v>
      </c>
      <c r="BC591" s="516" t="e">
        <f>COUNTIF('[5]Hợp đồng chuyển nhượng'!J$219:$J521,'[5]ODT-gốc'!H527)</f>
        <v>#VALUE!</v>
      </c>
      <c r="BD591" s="517" t="e">
        <f t="shared" si="269"/>
        <v>#VALUE!</v>
      </c>
      <c r="BE591" s="515">
        <f t="shared" si="270"/>
        <v>9</v>
      </c>
      <c r="BI591" s="3" t="str">
        <f t="shared" si="271"/>
        <v>VT1-Đường Võ Nguyên Giáp(Tiếp giáp đường Lê Quý Đôn đến Tiếp giáp đường 21/9)</v>
      </c>
    </row>
    <row r="592" spans="1:63" s="3" customFormat="1" ht="39" customHeight="1">
      <c r="A592" s="197">
        <v>12</v>
      </c>
      <c r="B592" s="11" t="s">
        <v>1629</v>
      </c>
      <c r="C592" s="11" t="s">
        <v>1631</v>
      </c>
      <c r="D592" s="11" t="s">
        <v>1632</v>
      </c>
      <c r="E592" s="195" t="s">
        <v>546</v>
      </c>
      <c r="F592" s="197" t="s">
        <v>1608</v>
      </c>
      <c r="G592" s="197" t="s">
        <v>1633</v>
      </c>
      <c r="H592" s="197" t="str">
        <f t="shared" si="262"/>
        <v>Đường Võ Nguyên Giáp (từ Tiếp giáp đường 21/9 đến Ngã 3 Tiếp giáp đường Trần Phú)</v>
      </c>
      <c r="I592" s="467">
        <v>2400</v>
      </c>
      <c r="J592" s="376">
        <v>540</v>
      </c>
      <c r="K592" s="376">
        <v>260</v>
      </c>
      <c r="L592" s="376"/>
      <c r="M592" s="376"/>
      <c r="N592" s="376"/>
      <c r="O592" s="499">
        <f t="shared" si="273"/>
        <v>3300</v>
      </c>
      <c r="P592" s="499">
        <f t="shared" si="263"/>
        <v>640</v>
      </c>
      <c r="Q592" s="499">
        <f t="shared" si="263"/>
        <v>290</v>
      </c>
      <c r="R592" s="499"/>
      <c r="S592" s="499"/>
      <c r="T592" s="499"/>
      <c r="U592" s="510">
        <f t="shared" si="264"/>
        <v>0.375</v>
      </c>
      <c r="V592" s="511">
        <f t="shared" si="264"/>
        <v>0.18518518518518517</v>
      </c>
      <c r="W592" s="511">
        <f t="shared" si="264"/>
        <v>0.11538461538461539</v>
      </c>
      <c r="X592" s="390">
        <v>1.35</v>
      </c>
      <c r="Y592" s="390">
        <v>1.1499999999999999</v>
      </c>
      <c r="Z592" s="390">
        <v>1.1000000000000001</v>
      </c>
      <c r="AA592" s="390"/>
      <c r="AB592" s="390"/>
      <c r="AC592" s="390"/>
      <c r="AD592" s="390">
        <f t="shared" si="272"/>
        <v>1.3887450000000001</v>
      </c>
      <c r="AE592" s="390">
        <f t="shared" si="272"/>
        <v>1.1830049999999999</v>
      </c>
      <c r="AF592" s="390">
        <f t="shared" si="272"/>
        <v>1.13157</v>
      </c>
      <c r="AG592" s="467">
        <v>1700</v>
      </c>
      <c r="AH592" s="376">
        <v>380</v>
      </c>
      <c r="AI592" s="376">
        <v>180</v>
      </c>
      <c r="AJ592" s="512">
        <f t="shared" si="274"/>
        <v>2300</v>
      </c>
      <c r="AK592" s="512">
        <f t="shared" si="265"/>
        <v>450</v>
      </c>
      <c r="AL592" s="512">
        <f t="shared" si="265"/>
        <v>200</v>
      </c>
      <c r="AM592" s="512"/>
      <c r="AN592" s="512"/>
      <c r="AO592" s="512"/>
      <c r="AP592" s="513">
        <f t="shared" si="266"/>
        <v>0.35294117647058826</v>
      </c>
      <c r="AQ592" s="513">
        <f t="shared" si="266"/>
        <v>0.18421052631578946</v>
      </c>
      <c r="AR592" s="513">
        <f t="shared" si="266"/>
        <v>0.1111111111111111</v>
      </c>
      <c r="AS592" s="467">
        <v>1200</v>
      </c>
      <c r="AT592" s="467">
        <v>270</v>
      </c>
      <c r="AU592" s="467">
        <v>130</v>
      </c>
      <c r="AV592" s="514">
        <f t="shared" si="267"/>
        <v>1650</v>
      </c>
      <c r="AW592" s="514">
        <f t="shared" si="267"/>
        <v>320</v>
      </c>
      <c r="AX592" s="514">
        <f t="shared" si="267"/>
        <v>150</v>
      </c>
      <c r="AY592" s="513">
        <f t="shared" si="268"/>
        <v>0.375</v>
      </c>
      <c r="AZ592" s="513">
        <f t="shared" si="268"/>
        <v>0.18518518518518517</v>
      </c>
      <c r="BA592" s="513">
        <f t="shared" si="268"/>
        <v>0.15384615384615385</v>
      </c>
      <c r="BB592" s="515" t="s">
        <v>1605</v>
      </c>
      <c r="BC592" s="516" t="e">
        <f>COUNTIF('[5]Hợp đồng chuyển nhượng'!J$219:$J522,'[5]ODT-gốc'!H528)</f>
        <v>#VALUE!</v>
      </c>
      <c r="BD592" s="517" t="e">
        <f t="shared" si="269"/>
        <v>#VALUE!</v>
      </c>
      <c r="BE592" s="515">
        <f t="shared" si="270"/>
        <v>9</v>
      </c>
      <c r="BI592" s="3" t="str">
        <f t="shared" si="271"/>
        <v>VT1-Đường Võ Nguyên Giáp(Tiếp giáp đường 21/9 đến Ngã 3 Tiếp giáp đường Trần Phú)</v>
      </c>
    </row>
    <row r="593" spans="1:61" s="3" customFormat="1" ht="39" customHeight="1">
      <c r="A593" s="197">
        <v>13</v>
      </c>
      <c r="B593" s="11" t="s">
        <v>1629</v>
      </c>
      <c r="C593" s="11" t="s">
        <v>1632</v>
      </c>
      <c r="D593" s="11" t="s">
        <v>1634</v>
      </c>
      <c r="E593" s="195" t="s">
        <v>546</v>
      </c>
      <c r="F593" s="197" t="s">
        <v>1633</v>
      </c>
      <c r="G593" s="197" t="s">
        <v>1634</v>
      </c>
      <c r="H593" s="197" t="str">
        <f t="shared" si="262"/>
        <v>Đường Võ Nguyên Giáp (từ Ngã 3 Tiếp giáp đường Trần Phú đến Hết địa phận thị trấn)</v>
      </c>
      <c r="I593" s="467">
        <v>2300</v>
      </c>
      <c r="J593" s="376">
        <v>540</v>
      </c>
      <c r="K593" s="376">
        <v>260</v>
      </c>
      <c r="L593" s="376"/>
      <c r="M593" s="376"/>
      <c r="N593" s="376"/>
      <c r="O593" s="499">
        <f t="shared" si="273"/>
        <v>3100</v>
      </c>
      <c r="P593" s="499">
        <f t="shared" si="263"/>
        <v>640</v>
      </c>
      <c r="Q593" s="499">
        <f t="shared" si="263"/>
        <v>290</v>
      </c>
      <c r="R593" s="499"/>
      <c r="S593" s="499"/>
      <c r="T593" s="499"/>
      <c r="U593" s="510">
        <f t="shared" si="264"/>
        <v>0.34782608695652173</v>
      </c>
      <c r="V593" s="511">
        <f t="shared" si="264"/>
        <v>0.18518518518518517</v>
      </c>
      <c r="W593" s="511">
        <f t="shared" si="264"/>
        <v>0.11538461538461539</v>
      </c>
      <c r="X593" s="390">
        <v>1.3</v>
      </c>
      <c r="Y593" s="390">
        <v>1.1499999999999999</v>
      </c>
      <c r="Z593" s="390">
        <v>1.1000000000000001</v>
      </c>
      <c r="AA593" s="390"/>
      <c r="AB593" s="390"/>
      <c r="AC593" s="390"/>
      <c r="AD593" s="390">
        <f t="shared" si="272"/>
        <v>1.33731</v>
      </c>
      <c r="AE593" s="390">
        <f t="shared" si="272"/>
        <v>1.1830049999999999</v>
      </c>
      <c r="AF593" s="390">
        <f t="shared" si="272"/>
        <v>1.13157</v>
      </c>
      <c r="AG593" s="467">
        <v>1600</v>
      </c>
      <c r="AH593" s="376">
        <v>380</v>
      </c>
      <c r="AI593" s="376">
        <v>180</v>
      </c>
      <c r="AJ593" s="512">
        <f t="shared" si="274"/>
        <v>2200</v>
      </c>
      <c r="AK593" s="512">
        <f t="shared" si="265"/>
        <v>450</v>
      </c>
      <c r="AL593" s="512">
        <f t="shared" si="265"/>
        <v>200</v>
      </c>
      <c r="AM593" s="512"/>
      <c r="AN593" s="512"/>
      <c r="AO593" s="512"/>
      <c r="AP593" s="513">
        <f t="shared" si="266"/>
        <v>0.375</v>
      </c>
      <c r="AQ593" s="513">
        <f t="shared" si="266"/>
        <v>0.18421052631578946</v>
      </c>
      <c r="AR593" s="513">
        <f t="shared" si="266"/>
        <v>0.1111111111111111</v>
      </c>
      <c r="AS593" s="467">
        <v>1200</v>
      </c>
      <c r="AT593" s="467">
        <v>270</v>
      </c>
      <c r="AU593" s="467">
        <v>130</v>
      </c>
      <c r="AV593" s="514">
        <f t="shared" si="267"/>
        <v>1620</v>
      </c>
      <c r="AW593" s="514">
        <f t="shared" si="267"/>
        <v>320</v>
      </c>
      <c r="AX593" s="514">
        <f t="shared" si="267"/>
        <v>150</v>
      </c>
      <c r="AY593" s="513">
        <f t="shared" si="268"/>
        <v>0.35</v>
      </c>
      <c r="AZ593" s="513">
        <f t="shared" si="268"/>
        <v>0.18518518518518517</v>
      </c>
      <c r="BA593" s="513">
        <f t="shared" si="268"/>
        <v>0.15384615384615385</v>
      </c>
      <c r="BB593" s="515" t="s">
        <v>1605</v>
      </c>
      <c r="BC593" s="516" t="e">
        <f>COUNTIF('[5]Hợp đồng chuyển nhượng'!J$219:$J523,'[5]ODT-gốc'!H529)</f>
        <v>#VALUE!</v>
      </c>
      <c r="BD593" s="517" t="e">
        <f t="shared" si="269"/>
        <v>#VALUE!</v>
      </c>
      <c r="BE593" s="515">
        <f t="shared" si="270"/>
        <v>9</v>
      </c>
      <c r="BI593" s="3" t="str">
        <f t="shared" si="271"/>
        <v>VT1-Đường Võ Nguyên Giáp(Ngã 3 Tiếp giáp đường Trần Phú đến Hết địa phận thị trấn)</v>
      </c>
    </row>
    <row r="594" spans="1:61" s="3" customFormat="1" ht="39" customHeight="1">
      <c r="A594" s="197">
        <v>14</v>
      </c>
      <c r="B594" s="94"/>
      <c r="C594" s="94"/>
      <c r="D594" s="94"/>
      <c r="E594" s="195" t="s">
        <v>1635</v>
      </c>
      <c r="F594" s="197" t="s">
        <v>543</v>
      </c>
      <c r="G594" s="197" t="s">
        <v>55</v>
      </c>
      <c r="H594" s="197" t="str">
        <f t="shared" si="262"/>
        <v>Đường B1 (Khu TĐC Thác Cạn) (từ Đầu đường đến Cuối đường)</v>
      </c>
      <c r="I594" s="467">
        <v>720</v>
      </c>
      <c r="J594" s="376">
        <v>540</v>
      </c>
      <c r="K594" s="376">
        <v>260</v>
      </c>
      <c r="L594" s="376"/>
      <c r="M594" s="376"/>
      <c r="N594" s="376"/>
      <c r="O594" s="499">
        <f>ROUND(AD594*I594,-1)</f>
        <v>890</v>
      </c>
      <c r="P594" s="499"/>
      <c r="Q594" s="499"/>
      <c r="R594" s="499"/>
      <c r="S594" s="499"/>
      <c r="T594" s="499"/>
      <c r="U594" s="510">
        <f t="shared" si="264"/>
        <v>0.2361111111111111</v>
      </c>
      <c r="V594" s="511"/>
      <c r="W594" s="511"/>
      <c r="X594" s="390">
        <v>1.2</v>
      </c>
      <c r="Y594" s="390"/>
      <c r="Z594" s="390"/>
      <c r="AA594" s="390"/>
      <c r="AB594" s="390"/>
      <c r="AC594" s="390"/>
      <c r="AD594" s="390">
        <f t="shared" si="272"/>
        <v>1.23444</v>
      </c>
      <c r="AE594" s="390"/>
      <c r="AF594" s="390"/>
      <c r="AG594" s="467">
        <v>500</v>
      </c>
      <c r="AH594" s="467"/>
      <c r="AI594" s="467"/>
      <c r="AJ594" s="512">
        <f>ROUND(AG594/I594*O594,-1)</f>
        <v>620</v>
      </c>
      <c r="AK594" s="512"/>
      <c r="AL594" s="512"/>
      <c r="AM594" s="512"/>
      <c r="AN594" s="512"/>
      <c r="AO594" s="512"/>
      <c r="AP594" s="513">
        <f>(AJ594-AG594)/AG594</f>
        <v>0.24</v>
      </c>
      <c r="AQ594" s="513"/>
      <c r="AR594" s="513"/>
      <c r="AS594" s="346">
        <v>360</v>
      </c>
      <c r="AT594" s="346"/>
      <c r="AU594" s="346"/>
      <c r="AV594" s="514">
        <f t="shared" si="267"/>
        <v>450</v>
      </c>
      <c r="AW594" s="514"/>
      <c r="AX594" s="514"/>
      <c r="AY594" s="513">
        <f t="shared" si="268"/>
        <v>0.25</v>
      </c>
      <c r="AZ594" s="513"/>
      <c r="BA594" s="513"/>
      <c r="BB594" s="515" t="s">
        <v>1605</v>
      </c>
      <c r="BC594" s="516" t="e">
        <f>COUNTIF('[5]Hợp đồng chuyển nhượng'!J$219:$J524,'[5]ODT-gốc'!H530)</f>
        <v>#VALUE!</v>
      </c>
      <c r="BD594" s="517" t="e">
        <f t="shared" si="269"/>
        <v>#VALUE!</v>
      </c>
      <c r="BE594" s="515">
        <f t="shared" si="270"/>
        <v>9</v>
      </c>
      <c r="BI594" s="3" t="str">
        <f t="shared" si="271"/>
        <v>VT1-Đường B1 (Khu TĐC Thác Cạn)(Đầu đường đến Cuối đường)</v>
      </c>
    </row>
    <row r="595" spans="1:61" s="287" customFormat="1" ht="39" customHeight="1">
      <c r="A595" s="197">
        <v>15</v>
      </c>
      <c r="B595" s="11" t="s">
        <v>1636</v>
      </c>
      <c r="C595" s="11" t="s">
        <v>1637</v>
      </c>
      <c r="D595" s="11" t="s">
        <v>1638</v>
      </c>
      <c r="E595" s="195" t="s">
        <v>504</v>
      </c>
      <c r="F595" s="197" t="s">
        <v>1639</v>
      </c>
      <c r="G595" s="197" t="s">
        <v>1014</v>
      </c>
      <c r="H595" s="197" t="str">
        <f t="shared" si="262"/>
        <v>Phố Nguyễn Đình Thi (từ Đoạn tiếp giáp đường Trường Chinh đến Phố Hồ Xuân Hương)</v>
      </c>
      <c r="I595" s="376">
        <v>750</v>
      </c>
      <c r="J595" s="376"/>
      <c r="K595" s="376"/>
      <c r="L595" s="376"/>
      <c r="M595" s="376"/>
      <c r="N595" s="376"/>
      <c r="O595" s="499">
        <f>ROUND(AD595*I595,-1)</f>
        <v>930</v>
      </c>
      <c r="P595" s="499"/>
      <c r="Q595" s="499"/>
      <c r="R595" s="499"/>
      <c r="S595" s="499"/>
      <c r="T595" s="499"/>
      <c r="U595" s="510">
        <f t="shared" si="264"/>
        <v>0.24</v>
      </c>
      <c r="V595" s="511"/>
      <c r="W595" s="511"/>
      <c r="X595" s="390">
        <v>1.2</v>
      </c>
      <c r="Y595" s="390"/>
      <c r="Z595" s="390"/>
      <c r="AA595" s="390"/>
      <c r="AB595" s="390"/>
      <c r="AC595" s="390"/>
      <c r="AD595" s="390">
        <f t="shared" si="272"/>
        <v>1.23444</v>
      </c>
      <c r="AE595" s="390"/>
      <c r="AF595" s="390"/>
      <c r="AG595" s="376">
        <v>530</v>
      </c>
      <c r="AH595" s="376"/>
      <c r="AI595" s="376"/>
      <c r="AJ595" s="512">
        <f>ROUND(AG595/I595*O595,-1)</f>
        <v>660</v>
      </c>
      <c r="AK595" s="512"/>
      <c r="AL595" s="512"/>
      <c r="AM595" s="512"/>
      <c r="AN595" s="512"/>
      <c r="AO595" s="512"/>
      <c r="AP595" s="513">
        <f>(AJ595-AG595)/AG595</f>
        <v>0.24528301886792453</v>
      </c>
      <c r="AQ595" s="513"/>
      <c r="AR595" s="513"/>
      <c r="AS595" s="346">
        <v>380</v>
      </c>
      <c r="AT595" s="346"/>
      <c r="AU595" s="346"/>
      <c r="AV595" s="514">
        <f t="shared" si="267"/>
        <v>470</v>
      </c>
      <c r="AW595" s="514"/>
      <c r="AX595" s="514"/>
      <c r="AY595" s="513">
        <f t="shared" si="268"/>
        <v>0.23684210526315788</v>
      </c>
      <c r="AZ595" s="513"/>
      <c r="BA595" s="513"/>
      <c r="BB595" s="515" t="s">
        <v>1605</v>
      </c>
      <c r="BC595" s="516" t="e">
        <f>COUNTIF('[5]Hợp đồng chuyển nhượng'!J$219:$J525,'[5]ODT-gốc'!H531)</f>
        <v>#VALUE!</v>
      </c>
      <c r="BD595" s="517" t="e">
        <f t="shared" si="269"/>
        <v>#VALUE!</v>
      </c>
      <c r="BE595" s="515">
        <f t="shared" si="270"/>
        <v>3</v>
      </c>
      <c r="BI595" s="3" t="str">
        <f t="shared" si="271"/>
        <v>VT1-Phố Nguyễn Đình Thi(Đoạn tiếp giáp đường Trường Chinh đến Phố Hồ Xuân Hương)</v>
      </c>
    </row>
    <row r="596" spans="1:61" s="287" customFormat="1" ht="39" customHeight="1">
      <c r="A596" s="197">
        <v>16</v>
      </c>
      <c r="B596" s="11" t="s">
        <v>1636</v>
      </c>
      <c r="C596" s="11" t="s">
        <v>1637</v>
      </c>
      <c r="D596" s="11" t="s">
        <v>1638</v>
      </c>
      <c r="E596" s="195" t="s">
        <v>1014</v>
      </c>
      <c r="F596" s="197" t="s">
        <v>1640</v>
      </c>
      <c r="G596" s="197" t="s">
        <v>504</v>
      </c>
      <c r="H596" s="197" t="str">
        <f t="shared" si="262"/>
        <v>Phố Hồ Xuân Hương (từ Đường Nguyễn Chương đến Phố Nguyễn Đình Thi)</v>
      </c>
      <c r="I596" s="376">
        <v>750</v>
      </c>
      <c r="J596" s="376"/>
      <c r="K596" s="376"/>
      <c r="L596" s="376"/>
      <c r="M596" s="376"/>
      <c r="N596" s="376"/>
      <c r="O596" s="499">
        <f>ROUND(AD596*I596,-1)</f>
        <v>930</v>
      </c>
      <c r="P596" s="499"/>
      <c r="Q596" s="499"/>
      <c r="R596" s="499"/>
      <c r="S596" s="499"/>
      <c r="T596" s="499"/>
      <c r="U596" s="510">
        <f t="shared" si="264"/>
        <v>0.24</v>
      </c>
      <c r="V596" s="511"/>
      <c r="W596" s="511"/>
      <c r="X596" s="390">
        <v>1.2</v>
      </c>
      <c r="Y596" s="390"/>
      <c r="Z596" s="390"/>
      <c r="AA596" s="390"/>
      <c r="AB596" s="390"/>
      <c r="AC596" s="390"/>
      <c r="AD596" s="390">
        <f t="shared" si="272"/>
        <v>1.23444</v>
      </c>
      <c r="AE596" s="390"/>
      <c r="AF596" s="390"/>
      <c r="AG596" s="376">
        <v>530</v>
      </c>
      <c r="AH596" s="376"/>
      <c r="AI596" s="376"/>
      <c r="AJ596" s="512">
        <f>ROUND(AG596/I596*O596,-1)</f>
        <v>660</v>
      </c>
      <c r="AK596" s="512"/>
      <c r="AL596" s="512"/>
      <c r="AM596" s="512"/>
      <c r="AN596" s="512"/>
      <c r="AO596" s="512"/>
      <c r="AP596" s="513">
        <f>(AJ596-AG596)/AG596</f>
        <v>0.24528301886792453</v>
      </c>
      <c r="AQ596" s="513"/>
      <c r="AR596" s="513"/>
      <c r="AS596" s="346">
        <v>380</v>
      </c>
      <c r="AT596" s="346"/>
      <c r="AU596" s="346"/>
      <c r="AV596" s="514">
        <f t="shared" si="267"/>
        <v>470</v>
      </c>
      <c r="AW596" s="514"/>
      <c r="AX596" s="514"/>
      <c r="AY596" s="513">
        <f t="shared" si="268"/>
        <v>0.23684210526315788</v>
      </c>
      <c r="AZ596" s="513"/>
      <c r="BA596" s="513"/>
      <c r="BB596" s="515" t="s">
        <v>1605</v>
      </c>
      <c r="BC596" s="516" t="e">
        <f>COUNTIF('[5]Hợp đồng chuyển nhượng'!J$219:$J526,'[5]ODT-gốc'!H532)</f>
        <v>#VALUE!</v>
      </c>
      <c r="BD596" s="517" t="e">
        <f t="shared" si="269"/>
        <v>#VALUE!</v>
      </c>
      <c r="BE596" s="515">
        <f t="shared" si="270"/>
        <v>3</v>
      </c>
      <c r="BI596" s="3" t="str">
        <f t="shared" si="271"/>
        <v>VT1-Phố Hồ Xuân Hương(Đường Nguyễn Chương đến Phố Nguyễn Đình Thi)</v>
      </c>
    </row>
    <row r="597" spans="1:61" s="3" customFormat="1" ht="39" customHeight="1">
      <c r="A597" s="197">
        <v>17</v>
      </c>
      <c r="B597" s="11" t="s">
        <v>1636</v>
      </c>
      <c r="C597" s="11" t="s">
        <v>1637</v>
      </c>
      <c r="D597" s="11" t="s">
        <v>1638</v>
      </c>
      <c r="E597" s="195" t="s">
        <v>1640</v>
      </c>
      <c r="F597" s="197" t="s">
        <v>546</v>
      </c>
      <c r="G597" s="197" t="s">
        <v>1641</v>
      </c>
      <c r="H597" s="197" t="str">
        <f t="shared" si="262"/>
        <v>Đường Nguyễn Chương (từ Đường Võ Nguyên Giáp đến Tiếp giáp với đường Thác Tình)</v>
      </c>
      <c r="I597" s="376">
        <v>750</v>
      </c>
      <c r="J597" s="376"/>
      <c r="K597" s="376"/>
      <c r="L597" s="376"/>
      <c r="M597" s="376"/>
      <c r="N597" s="376"/>
      <c r="O597" s="499">
        <f>ROUND(AD597*I597,-1)</f>
        <v>930</v>
      </c>
      <c r="P597" s="499"/>
      <c r="Q597" s="499"/>
      <c r="R597" s="499"/>
      <c r="S597" s="499"/>
      <c r="T597" s="499"/>
      <c r="U597" s="510">
        <f t="shared" ref="U597:U622" si="275">(O597-I597)/I597</f>
        <v>0.24</v>
      </c>
      <c r="V597" s="511"/>
      <c r="W597" s="511"/>
      <c r="X597" s="390">
        <v>1.2</v>
      </c>
      <c r="Y597" s="390"/>
      <c r="Z597" s="390"/>
      <c r="AA597" s="390"/>
      <c r="AB597" s="390"/>
      <c r="AC597" s="390"/>
      <c r="AD597" s="390">
        <f t="shared" si="272"/>
        <v>1.23444</v>
      </c>
      <c r="AE597" s="390"/>
      <c r="AF597" s="390"/>
      <c r="AG597" s="376">
        <v>530</v>
      </c>
      <c r="AH597" s="376"/>
      <c r="AI597" s="376"/>
      <c r="AJ597" s="512">
        <f>ROUND(AG597/I597*O597,-1)</f>
        <v>660</v>
      </c>
      <c r="AK597" s="512"/>
      <c r="AL597" s="512"/>
      <c r="AM597" s="512"/>
      <c r="AN597" s="512"/>
      <c r="AO597" s="512"/>
      <c r="AP597" s="513">
        <f t="shared" ref="AP597:AP622" si="276">(AJ597-AG597)/AG597</f>
        <v>0.24528301886792453</v>
      </c>
      <c r="AQ597" s="513"/>
      <c r="AR597" s="513"/>
      <c r="AS597" s="346">
        <v>380</v>
      </c>
      <c r="AT597" s="346"/>
      <c r="AU597" s="346"/>
      <c r="AV597" s="514">
        <f t="shared" ref="AV597:AV622" si="277">ROUND(AS597/I597*O597,-1)</f>
        <v>470</v>
      </c>
      <c r="AW597" s="514"/>
      <c r="AX597" s="514"/>
      <c r="AY597" s="513">
        <f t="shared" ref="AY597:AY622" si="278">(AV597-AS597)/AS597</f>
        <v>0.23684210526315788</v>
      </c>
      <c r="AZ597" s="513"/>
      <c r="BA597" s="513"/>
      <c r="BB597" s="515" t="s">
        <v>1605</v>
      </c>
      <c r="BC597" s="516" t="e">
        <f>COUNTIF('[5]Hợp đồng chuyển nhượng'!J$219:$J527,'[5]ODT-gốc'!H533)</f>
        <v>#VALUE!</v>
      </c>
      <c r="BD597" s="517" t="e">
        <f t="shared" si="269"/>
        <v>#VALUE!</v>
      </c>
      <c r="BE597" s="515">
        <f t="shared" si="270"/>
        <v>3</v>
      </c>
      <c r="BI597" s="3" t="str">
        <f t="shared" si="271"/>
        <v>VT1-Đường Nguyễn Chương(Đường Võ Nguyên Giáp đến Tiếp giáp với đường Thác Tình)</v>
      </c>
    </row>
    <row r="598" spans="1:61" s="3" customFormat="1" ht="39" customHeight="1">
      <c r="A598" s="197">
        <v>18</v>
      </c>
      <c r="B598" s="11" t="s">
        <v>1636</v>
      </c>
      <c r="C598" s="11" t="s">
        <v>1637</v>
      </c>
      <c r="D598" s="11" t="s">
        <v>1638</v>
      </c>
      <c r="E598" s="195" t="s">
        <v>1640</v>
      </c>
      <c r="F598" s="197" t="s">
        <v>546</v>
      </c>
      <c r="G598" s="197" t="s">
        <v>1641</v>
      </c>
      <c r="H598" s="197" t="str">
        <f t="shared" si="262"/>
        <v>Đường Nguyễn Chương (từ Đường Võ Nguyên Giáp đến Tiếp giáp với đường Thác Tình)</v>
      </c>
      <c r="I598" s="376">
        <v>830</v>
      </c>
      <c r="J598" s="376">
        <v>240</v>
      </c>
      <c r="K598" s="376">
        <v>150</v>
      </c>
      <c r="L598" s="376"/>
      <c r="M598" s="376"/>
      <c r="N598" s="376"/>
      <c r="O598" s="499">
        <f t="shared" ref="O598:O609" si="279">ROUND(AD598*I598,-2)</f>
        <v>1000</v>
      </c>
      <c r="P598" s="499">
        <f>ROUND(AE598*J598,-1)</f>
        <v>270</v>
      </c>
      <c r="Q598" s="499">
        <f>ROUND(AF598*K598,-1)</f>
        <v>160</v>
      </c>
      <c r="R598" s="499"/>
      <c r="S598" s="499"/>
      <c r="T598" s="499"/>
      <c r="U598" s="510">
        <f t="shared" si="275"/>
        <v>0.20481927710843373</v>
      </c>
      <c r="V598" s="511">
        <f>(P598-J598)/J598</f>
        <v>0.125</v>
      </c>
      <c r="W598" s="511">
        <f>(Q598-K598)/K598</f>
        <v>6.6666666666666666E-2</v>
      </c>
      <c r="X598" s="390">
        <v>1.2</v>
      </c>
      <c r="Y598" s="390">
        <v>1.1000000000000001</v>
      </c>
      <c r="Z598" s="390">
        <v>1.05</v>
      </c>
      <c r="AA598" s="390"/>
      <c r="AB598" s="390"/>
      <c r="AC598" s="390"/>
      <c r="AD598" s="390">
        <f t="shared" si="272"/>
        <v>1.23444</v>
      </c>
      <c r="AE598" s="390">
        <f>Y598*(1+2.87%)</f>
        <v>1.13157</v>
      </c>
      <c r="AF598" s="390">
        <f>Z598*(1+2.87%)</f>
        <v>1.0801350000000001</v>
      </c>
      <c r="AG598" s="376">
        <v>580</v>
      </c>
      <c r="AH598" s="376">
        <v>170</v>
      </c>
      <c r="AI598" s="376">
        <v>110</v>
      </c>
      <c r="AJ598" s="512">
        <f>ROUND(AG598/I598*O598,-1)</f>
        <v>700</v>
      </c>
      <c r="AK598" s="512">
        <f>ROUND(AH598/J598*P598,-1)</f>
        <v>190</v>
      </c>
      <c r="AL598" s="512">
        <f>ROUND(AI598/K598*Q598,-1)</f>
        <v>120</v>
      </c>
      <c r="AM598" s="512"/>
      <c r="AN598" s="512"/>
      <c r="AO598" s="512"/>
      <c r="AP598" s="513">
        <f t="shared" si="276"/>
        <v>0.20689655172413793</v>
      </c>
      <c r="AQ598" s="513">
        <f>(AK598-AH598)/AH598</f>
        <v>0.11764705882352941</v>
      </c>
      <c r="AR598" s="513">
        <f>(AL598-AI598)/AI598</f>
        <v>9.0909090909090912E-2</v>
      </c>
      <c r="AS598" s="467">
        <v>420</v>
      </c>
      <c r="AT598" s="467">
        <v>120</v>
      </c>
      <c r="AU598" s="467">
        <v>80</v>
      </c>
      <c r="AV598" s="514">
        <f t="shared" si="277"/>
        <v>510</v>
      </c>
      <c r="AW598" s="514">
        <f>ROUND(AT598/J598*P598,-1)</f>
        <v>140</v>
      </c>
      <c r="AX598" s="514">
        <f>ROUND(AU598/K598*Q598,-1)</f>
        <v>90</v>
      </c>
      <c r="AY598" s="513">
        <f t="shared" si="278"/>
        <v>0.21428571428571427</v>
      </c>
      <c r="AZ598" s="513">
        <f>(AW598-AT598)/AT598</f>
        <v>0.16666666666666666</v>
      </c>
      <c r="BA598" s="513">
        <f>(AX598-AU598)/AU598</f>
        <v>0.125</v>
      </c>
      <c r="BB598" s="515" t="s">
        <v>1605</v>
      </c>
      <c r="BC598" s="516" t="e">
        <f>COUNTIF('[5]Hợp đồng chuyển nhượng'!J$219:$J548,'[5]ODT-gốc'!H534)</f>
        <v>#VALUE!</v>
      </c>
      <c r="BD598" s="517" t="e">
        <f t="shared" si="269"/>
        <v>#VALUE!</v>
      </c>
      <c r="BE598" s="515">
        <f t="shared" si="270"/>
        <v>9</v>
      </c>
    </row>
    <row r="599" spans="1:61" s="3" customFormat="1" ht="39" customHeight="1">
      <c r="A599" s="197">
        <v>19</v>
      </c>
      <c r="B599" s="11" t="s">
        <v>1642</v>
      </c>
      <c r="C599" s="11" t="s">
        <v>543</v>
      </c>
      <c r="D599" s="11" t="s">
        <v>55</v>
      </c>
      <c r="E599" s="195" t="s">
        <v>528</v>
      </c>
      <c r="F599" s="197" t="s">
        <v>504</v>
      </c>
      <c r="G599" s="197" t="s">
        <v>1643</v>
      </c>
      <c r="H599" s="197" t="str">
        <f t="shared" si="262"/>
        <v>Đường Trường Chinh (từ Phố Nguyễn Đình Thi đến Phố Nguyễn Thị Sáu)</v>
      </c>
      <c r="I599" s="467">
        <v>1200</v>
      </c>
      <c r="J599" s="467"/>
      <c r="K599" s="467"/>
      <c r="L599" s="467"/>
      <c r="M599" s="467"/>
      <c r="N599" s="467"/>
      <c r="O599" s="499">
        <f t="shared" si="279"/>
        <v>1500</v>
      </c>
      <c r="P599" s="499"/>
      <c r="Q599" s="499"/>
      <c r="R599" s="499"/>
      <c r="S599" s="499"/>
      <c r="T599" s="499"/>
      <c r="U599" s="510">
        <f t="shared" si="275"/>
        <v>0.25</v>
      </c>
      <c r="V599" s="511"/>
      <c r="W599" s="511"/>
      <c r="X599" s="390">
        <v>1.25</v>
      </c>
      <c r="Y599" s="390"/>
      <c r="Z599" s="390"/>
      <c r="AA599" s="390"/>
      <c r="AB599" s="390"/>
      <c r="AC599" s="390"/>
      <c r="AD599" s="390">
        <f t="shared" si="272"/>
        <v>1.2858749999999999</v>
      </c>
      <c r="AE599" s="390"/>
      <c r="AF599" s="390"/>
      <c r="AG599" s="467">
        <v>840</v>
      </c>
      <c r="AH599" s="467"/>
      <c r="AI599" s="467"/>
      <c r="AJ599" s="512">
        <f t="shared" ref="AJ599:AJ608" si="280">ROUND(AG599/I599*O599,-2)</f>
        <v>1100</v>
      </c>
      <c r="AK599" s="512"/>
      <c r="AL599" s="512"/>
      <c r="AM599" s="512"/>
      <c r="AN599" s="512"/>
      <c r="AO599" s="512"/>
      <c r="AP599" s="513">
        <f t="shared" si="276"/>
        <v>0.30952380952380953</v>
      </c>
      <c r="AQ599" s="513"/>
      <c r="AR599" s="513"/>
      <c r="AS599" s="346">
        <v>600</v>
      </c>
      <c r="AT599" s="346"/>
      <c r="AU599" s="346"/>
      <c r="AV599" s="514">
        <f t="shared" si="277"/>
        <v>750</v>
      </c>
      <c r="AW599" s="514"/>
      <c r="AX599" s="514"/>
      <c r="AY599" s="513">
        <f t="shared" si="278"/>
        <v>0.25</v>
      </c>
      <c r="AZ599" s="513"/>
      <c r="BA599" s="513"/>
      <c r="BB599" s="515" t="s">
        <v>1605</v>
      </c>
      <c r="BC599" s="516" t="e">
        <f>COUNTIF('[5]Hợp đồng chuyển nhượng'!J$219:$J528,'[5]ODT-gốc'!H535)</f>
        <v>#VALUE!</v>
      </c>
      <c r="BD599" s="517" t="e">
        <f t="shared" si="269"/>
        <v>#VALUE!</v>
      </c>
      <c r="BE599" s="515">
        <f t="shared" si="270"/>
        <v>3</v>
      </c>
      <c r="BI599" s="3" t="str">
        <f>"VT1-"&amp;E599&amp;"("&amp;F599&amp;" đến "&amp;G599&amp;")"</f>
        <v>VT1-Đường Trường Chinh(Phố Nguyễn Đình Thi đến Phố Nguyễn Thị Sáu)</v>
      </c>
    </row>
    <row r="600" spans="1:61" s="3" customFormat="1" ht="39" customHeight="1">
      <c r="A600" s="197">
        <v>20</v>
      </c>
      <c r="B600" s="11" t="s">
        <v>1644</v>
      </c>
      <c r="C600" s="11" t="s">
        <v>543</v>
      </c>
      <c r="D600" s="11" t="s">
        <v>55</v>
      </c>
      <c r="E600" s="195" t="s">
        <v>528</v>
      </c>
      <c r="F600" s="197" t="s">
        <v>1117</v>
      </c>
      <c r="G600" s="197" t="s">
        <v>531</v>
      </c>
      <c r="H600" s="197" t="str">
        <f t="shared" si="262"/>
        <v>Đường Trường Chinh (từ Phố Võ Thị Sáu đến Đường Nguyễn Văn Linh)</v>
      </c>
      <c r="I600" s="467">
        <v>1400</v>
      </c>
      <c r="J600" s="467"/>
      <c r="K600" s="467"/>
      <c r="L600" s="467"/>
      <c r="M600" s="467"/>
      <c r="N600" s="467"/>
      <c r="O600" s="499">
        <f t="shared" si="279"/>
        <v>1800</v>
      </c>
      <c r="P600" s="499"/>
      <c r="Q600" s="499"/>
      <c r="R600" s="499"/>
      <c r="S600" s="499"/>
      <c r="T600" s="499"/>
      <c r="U600" s="510">
        <f t="shared" si="275"/>
        <v>0.2857142857142857</v>
      </c>
      <c r="V600" s="511"/>
      <c r="W600" s="511"/>
      <c r="X600" s="390">
        <v>1.25</v>
      </c>
      <c r="Y600" s="390"/>
      <c r="Z600" s="390"/>
      <c r="AA600" s="390"/>
      <c r="AB600" s="390"/>
      <c r="AC600" s="390"/>
      <c r="AD600" s="390">
        <f t="shared" si="272"/>
        <v>1.2858749999999999</v>
      </c>
      <c r="AE600" s="390"/>
      <c r="AF600" s="390"/>
      <c r="AG600" s="467">
        <v>980</v>
      </c>
      <c r="AH600" s="467"/>
      <c r="AI600" s="467"/>
      <c r="AJ600" s="512">
        <f t="shared" si="280"/>
        <v>1300</v>
      </c>
      <c r="AK600" s="512"/>
      <c r="AL600" s="512"/>
      <c r="AM600" s="512"/>
      <c r="AN600" s="512"/>
      <c r="AO600" s="512"/>
      <c r="AP600" s="513">
        <f t="shared" si="276"/>
        <v>0.32653061224489793</v>
      </c>
      <c r="AQ600" s="513"/>
      <c r="AR600" s="513"/>
      <c r="AS600" s="346">
        <v>700</v>
      </c>
      <c r="AT600" s="346"/>
      <c r="AU600" s="346"/>
      <c r="AV600" s="514">
        <f t="shared" si="277"/>
        <v>900</v>
      </c>
      <c r="AW600" s="514"/>
      <c r="AX600" s="514"/>
      <c r="AY600" s="513">
        <f t="shared" si="278"/>
        <v>0.2857142857142857</v>
      </c>
      <c r="AZ600" s="513"/>
      <c r="BA600" s="513"/>
      <c r="BB600" s="515" t="s">
        <v>1605</v>
      </c>
      <c r="BC600" s="516" t="e">
        <f>COUNTIF('[5]Hợp đồng chuyển nhượng'!J$219:$J529,'[5]ODT-gốc'!H536)</f>
        <v>#VALUE!</v>
      </c>
      <c r="BD600" s="517" t="e">
        <f t="shared" si="269"/>
        <v>#VALUE!</v>
      </c>
      <c r="BE600" s="515">
        <f t="shared" si="270"/>
        <v>3</v>
      </c>
      <c r="BI600" s="3" t="str">
        <f>"VT1-"&amp;E600&amp;"("&amp;F600&amp;" đến "&amp;G600&amp;")"</f>
        <v>VT1-Đường Trường Chinh(Phố Võ Thị Sáu đến Đường Nguyễn Văn Linh)</v>
      </c>
    </row>
    <row r="601" spans="1:61" s="3" customFormat="1" ht="39" customHeight="1">
      <c r="A601" s="197">
        <v>21</v>
      </c>
      <c r="B601" s="11" t="s">
        <v>1644</v>
      </c>
      <c r="C601" s="11" t="s">
        <v>543</v>
      </c>
      <c r="D601" s="11" t="s">
        <v>55</v>
      </c>
      <c r="E601" s="195" t="s">
        <v>538</v>
      </c>
      <c r="F601" s="197" t="s">
        <v>550</v>
      </c>
      <c r="G601" s="197" t="s">
        <v>531</v>
      </c>
      <c r="H601" s="197" t="str">
        <f t="shared" si="262"/>
        <v>Đường Lê Hồng Phong (từ Đường Lê Quý Đôn đến Đường Nguyễn Văn Linh)</v>
      </c>
      <c r="I601" s="467">
        <v>1400</v>
      </c>
      <c r="J601" s="467"/>
      <c r="K601" s="467"/>
      <c r="L601" s="467"/>
      <c r="M601" s="467"/>
      <c r="N601" s="467"/>
      <c r="O601" s="499">
        <f t="shared" si="279"/>
        <v>1800</v>
      </c>
      <c r="P601" s="499"/>
      <c r="Q601" s="499"/>
      <c r="R601" s="499"/>
      <c r="S601" s="499"/>
      <c r="T601" s="499"/>
      <c r="U601" s="510">
        <f t="shared" si="275"/>
        <v>0.2857142857142857</v>
      </c>
      <c r="V601" s="511"/>
      <c r="W601" s="511"/>
      <c r="X601" s="390">
        <v>1.25</v>
      </c>
      <c r="Y601" s="390"/>
      <c r="Z601" s="390"/>
      <c r="AA601" s="390"/>
      <c r="AB601" s="390"/>
      <c r="AC601" s="390"/>
      <c r="AD601" s="390">
        <f t="shared" si="272"/>
        <v>1.2858749999999999</v>
      </c>
      <c r="AE601" s="390"/>
      <c r="AF601" s="390"/>
      <c r="AG601" s="467">
        <v>980</v>
      </c>
      <c r="AH601" s="467"/>
      <c r="AI601" s="467"/>
      <c r="AJ601" s="512">
        <f t="shared" si="280"/>
        <v>1300</v>
      </c>
      <c r="AK601" s="512"/>
      <c r="AL601" s="512"/>
      <c r="AM601" s="512"/>
      <c r="AN601" s="512"/>
      <c r="AO601" s="512"/>
      <c r="AP601" s="513">
        <f t="shared" si="276"/>
        <v>0.32653061224489793</v>
      </c>
      <c r="AQ601" s="513"/>
      <c r="AR601" s="513"/>
      <c r="AS601" s="346">
        <v>700</v>
      </c>
      <c r="AT601" s="346"/>
      <c r="AU601" s="346"/>
      <c r="AV601" s="514">
        <f t="shared" si="277"/>
        <v>900</v>
      </c>
      <c r="AW601" s="514"/>
      <c r="AX601" s="514"/>
      <c r="AY601" s="513">
        <f t="shared" si="278"/>
        <v>0.2857142857142857</v>
      </c>
      <c r="AZ601" s="513"/>
      <c r="BA601" s="513"/>
      <c r="BB601" s="515" t="s">
        <v>1605</v>
      </c>
      <c r="BC601" s="516" t="e">
        <f>COUNTIF('[5]Hợp đồng chuyển nhượng'!J$219:$J530,'[5]ODT-gốc'!H537)</f>
        <v>#VALUE!</v>
      </c>
      <c r="BD601" s="517" t="e">
        <f t="shared" si="269"/>
        <v>#VALUE!</v>
      </c>
      <c r="BE601" s="515">
        <f t="shared" si="270"/>
        <v>3</v>
      </c>
      <c r="BI601" s="3" t="str">
        <f>"VT1-"&amp;E601&amp;"("&amp;F601&amp;" đến "&amp;G601&amp;")"</f>
        <v>VT1-Đường Lê Hồng Phong(Đường Lê Quý Đôn đến Đường Nguyễn Văn Linh)</v>
      </c>
    </row>
    <row r="602" spans="1:61" s="3" customFormat="1" ht="39" customHeight="1">
      <c r="A602" s="197">
        <v>22</v>
      </c>
      <c r="B602" s="11" t="s">
        <v>1645</v>
      </c>
      <c r="C602" s="11" t="s">
        <v>543</v>
      </c>
      <c r="D602" s="11" t="s">
        <v>55</v>
      </c>
      <c r="E602" s="195" t="s">
        <v>542</v>
      </c>
      <c r="F602" s="197" t="s">
        <v>531</v>
      </c>
      <c r="G602" s="197" t="s">
        <v>1117</v>
      </c>
      <c r="H602" s="197" t="str">
        <f t="shared" si="262"/>
        <v>Đường Thanh Niên (từ Đường Nguyễn Văn Linh đến Phố Võ Thị Sáu)</v>
      </c>
      <c r="I602" s="467">
        <v>1200</v>
      </c>
      <c r="J602" s="467"/>
      <c r="K602" s="467"/>
      <c r="L602" s="467"/>
      <c r="M602" s="467"/>
      <c r="N602" s="467"/>
      <c r="O602" s="499">
        <f t="shared" si="279"/>
        <v>1500</v>
      </c>
      <c r="P602" s="499"/>
      <c r="Q602" s="499"/>
      <c r="R602" s="499"/>
      <c r="S602" s="499"/>
      <c r="T602" s="499"/>
      <c r="U602" s="510">
        <f t="shared" si="275"/>
        <v>0.25</v>
      </c>
      <c r="V602" s="511"/>
      <c r="W602" s="511"/>
      <c r="X602" s="390">
        <v>1.25</v>
      </c>
      <c r="Y602" s="390"/>
      <c r="Z602" s="390"/>
      <c r="AA602" s="390"/>
      <c r="AB602" s="390"/>
      <c r="AC602" s="390"/>
      <c r="AD602" s="390">
        <f t="shared" si="272"/>
        <v>1.2858749999999999</v>
      </c>
      <c r="AE602" s="390"/>
      <c r="AF602" s="390"/>
      <c r="AG602" s="467">
        <v>840</v>
      </c>
      <c r="AH602" s="467"/>
      <c r="AI602" s="467"/>
      <c r="AJ602" s="512">
        <f t="shared" si="280"/>
        <v>1100</v>
      </c>
      <c r="AK602" s="512"/>
      <c r="AL602" s="512"/>
      <c r="AM602" s="512"/>
      <c r="AN602" s="512"/>
      <c r="AO602" s="512"/>
      <c r="AP602" s="513">
        <f t="shared" si="276"/>
        <v>0.30952380952380953</v>
      </c>
      <c r="AQ602" s="513"/>
      <c r="AR602" s="513"/>
      <c r="AS602" s="346">
        <v>600</v>
      </c>
      <c r="AT602" s="346"/>
      <c r="AU602" s="346"/>
      <c r="AV602" s="514">
        <f t="shared" si="277"/>
        <v>750</v>
      </c>
      <c r="AW602" s="514"/>
      <c r="AX602" s="514"/>
      <c r="AY602" s="513">
        <f t="shared" si="278"/>
        <v>0.25</v>
      </c>
      <c r="AZ602" s="513"/>
      <c r="BA602" s="513"/>
      <c r="BB602" s="515" t="s">
        <v>1605</v>
      </c>
      <c r="BC602" s="516" t="e">
        <f>COUNTIF('[5]Hợp đồng chuyển nhượng'!J$219:$J531,'[5]ODT-gốc'!H538)</f>
        <v>#VALUE!</v>
      </c>
      <c r="BD602" s="517" t="e">
        <f t="shared" si="269"/>
        <v>#VALUE!</v>
      </c>
      <c r="BE602" s="515">
        <f t="shared" si="270"/>
        <v>3</v>
      </c>
      <c r="BI602" s="3" t="str">
        <f>"VT1-"&amp;E602&amp;"("&amp;F602&amp;" đến "&amp;G602&amp;")"</f>
        <v>VT1-Đường Thanh Niên(Đường Nguyễn Văn Linh đến Phố Võ Thị Sáu)</v>
      </c>
    </row>
    <row r="603" spans="1:61" s="3" customFormat="1" ht="39" customHeight="1">
      <c r="A603" s="197">
        <v>23</v>
      </c>
      <c r="B603" s="11" t="s">
        <v>1646</v>
      </c>
      <c r="C603" s="11" t="s">
        <v>543</v>
      </c>
      <c r="D603" s="11" t="s">
        <v>55</v>
      </c>
      <c r="E603" s="195" t="s">
        <v>542</v>
      </c>
      <c r="F603" s="197" t="s">
        <v>546</v>
      </c>
      <c r="G603" s="197" t="s">
        <v>531</v>
      </c>
      <c r="H603" s="197" t="str">
        <f t="shared" si="262"/>
        <v>Đường Thanh Niên (từ Đường Võ Nguyên Giáp đến Đường Nguyễn Văn Linh)</v>
      </c>
      <c r="I603" s="467">
        <v>1300</v>
      </c>
      <c r="J603" s="467"/>
      <c r="K603" s="467"/>
      <c r="L603" s="467"/>
      <c r="M603" s="467"/>
      <c r="N603" s="467"/>
      <c r="O603" s="499">
        <f t="shared" si="279"/>
        <v>1700</v>
      </c>
      <c r="P603" s="499"/>
      <c r="Q603" s="499"/>
      <c r="R603" s="499"/>
      <c r="S603" s="499"/>
      <c r="T603" s="499"/>
      <c r="U603" s="510">
        <f t="shared" si="275"/>
        <v>0.30769230769230771</v>
      </c>
      <c r="V603" s="511"/>
      <c r="W603" s="511"/>
      <c r="X603" s="390">
        <v>1.25</v>
      </c>
      <c r="Y603" s="390"/>
      <c r="Z603" s="390"/>
      <c r="AA603" s="390"/>
      <c r="AB603" s="390"/>
      <c r="AC603" s="390"/>
      <c r="AD603" s="390">
        <f t="shared" si="272"/>
        <v>1.2858749999999999</v>
      </c>
      <c r="AE603" s="390"/>
      <c r="AF603" s="390"/>
      <c r="AG603" s="467">
        <v>910</v>
      </c>
      <c r="AH603" s="467"/>
      <c r="AI603" s="467"/>
      <c r="AJ603" s="512">
        <f t="shared" si="280"/>
        <v>1200</v>
      </c>
      <c r="AK603" s="512"/>
      <c r="AL603" s="512"/>
      <c r="AM603" s="512"/>
      <c r="AN603" s="512"/>
      <c r="AO603" s="512"/>
      <c r="AP603" s="513">
        <f t="shared" si="276"/>
        <v>0.31868131868131866</v>
      </c>
      <c r="AQ603" s="513"/>
      <c r="AR603" s="513"/>
      <c r="AS603" s="467">
        <v>650</v>
      </c>
      <c r="AT603" s="346"/>
      <c r="AU603" s="346"/>
      <c r="AV603" s="514">
        <f t="shared" si="277"/>
        <v>850</v>
      </c>
      <c r="AW603" s="514"/>
      <c r="AX603" s="514"/>
      <c r="AY603" s="513">
        <f t="shared" si="278"/>
        <v>0.30769230769230771</v>
      </c>
      <c r="AZ603" s="513"/>
      <c r="BA603" s="513"/>
      <c r="BB603" s="515" t="s">
        <v>1605</v>
      </c>
      <c r="BC603" s="516" t="e">
        <f>COUNTIF('[5]Hợp đồng chuyển nhượng'!J$219:$J552,'[5]ODT-gốc'!H539)</f>
        <v>#VALUE!</v>
      </c>
      <c r="BD603" s="517" t="e">
        <f t="shared" si="269"/>
        <v>#VALUE!</v>
      </c>
      <c r="BE603" s="515">
        <f t="shared" si="270"/>
        <v>3</v>
      </c>
    </row>
    <row r="604" spans="1:61" s="3" customFormat="1" ht="39" customHeight="1">
      <c r="A604" s="197">
        <v>24</v>
      </c>
      <c r="B604" s="11" t="s">
        <v>1645</v>
      </c>
      <c r="C604" s="11" t="s">
        <v>543</v>
      </c>
      <c r="D604" s="11" t="s">
        <v>55</v>
      </c>
      <c r="E604" s="195" t="s">
        <v>531</v>
      </c>
      <c r="F604" s="197" t="s">
        <v>546</v>
      </c>
      <c r="G604" s="197" t="s">
        <v>542</v>
      </c>
      <c r="H604" s="197" t="str">
        <f t="shared" si="262"/>
        <v>Đường Nguyễn Văn Linh (từ Đường Võ Nguyên Giáp đến Đường Thanh Niên)</v>
      </c>
      <c r="I604" s="467">
        <v>1200</v>
      </c>
      <c r="J604" s="467"/>
      <c r="K604" s="467"/>
      <c r="L604" s="467"/>
      <c r="M604" s="467"/>
      <c r="N604" s="467"/>
      <c r="O604" s="499">
        <f t="shared" si="279"/>
        <v>1500</v>
      </c>
      <c r="P604" s="499"/>
      <c r="Q604" s="499"/>
      <c r="R604" s="499"/>
      <c r="S604" s="499"/>
      <c r="T604" s="499"/>
      <c r="U604" s="510">
        <f t="shared" si="275"/>
        <v>0.25</v>
      </c>
      <c r="V604" s="511"/>
      <c r="W604" s="511"/>
      <c r="X604" s="390">
        <v>1.25</v>
      </c>
      <c r="Y604" s="390"/>
      <c r="Z604" s="390"/>
      <c r="AA604" s="390"/>
      <c r="AB604" s="390"/>
      <c r="AC604" s="390"/>
      <c r="AD604" s="390">
        <f t="shared" si="272"/>
        <v>1.2858749999999999</v>
      </c>
      <c r="AE604" s="390"/>
      <c r="AF604" s="390"/>
      <c r="AG604" s="467">
        <v>840</v>
      </c>
      <c r="AH604" s="467"/>
      <c r="AI604" s="467"/>
      <c r="AJ604" s="512">
        <f t="shared" si="280"/>
        <v>1100</v>
      </c>
      <c r="AK604" s="512"/>
      <c r="AL604" s="512"/>
      <c r="AM604" s="512"/>
      <c r="AN604" s="512"/>
      <c r="AO604" s="512"/>
      <c r="AP604" s="513">
        <f t="shared" si="276"/>
        <v>0.30952380952380953</v>
      </c>
      <c r="AQ604" s="513"/>
      <c r="AR604" s="513"/>
      <c r="AS604" s="346">
        <v>600</v>
      </c>
      <c r="AT604" s="346"/>
      <c r="AU604" s="346"/>
      <c r="AV604" s="514">
        <f t="shared" si="277"/>
        <v>750</v>
      </c>
      <c r="AW604" s="514"/>
      <c r="AX604" s="514"/>
      <c r="AY604" s="513">
        <f t="shared" si="278"/>
        <v>0.25</v>
      </c>
      <c r="AZ604" s="513"/>
      <c r="BA604" s="513"/>
      <c r="BB604" s="515" t="s">
        <v>1605</v>
      </c>
      <c r="BC604" s="516" t="e">
        <f>COUNTIF('[5]Hợp đồng chuyển nhượng'!J$219:$J532,'[5]ODT-gốc'!H540)</f>
        <v>#VALUE!</v>
      </c>
      <c r="BD604" s="517" t="e">
        <f t="shared" si="269"/>
        <v>#VALUE!</v>
      </c>
      <c r="BE604" s="515">
        <f t="shared" si="270"/>
        <v>3</v>
      </c>
      <c r="BI604" s="3" t="str">
        <f>"VT1-"&amp;E604&amp;"("&amp;F604&amp;" đến "&amp;G604&amp;")"</f>
        <v>VT1-Đường Nguyễn Văn Linh(Đường Võ Nguyên Giáp đến Đường Thanh Niên)</v>
      </c>
    </row>
    <row r="605" spans="1:61" s="3" customFormat="1" ht="39" customHeight="1">
      <c r="A605" s="197">
        <v>25</v>
      </c>
      <c r="B605" s="11" t="s">
        <v>1647</v>
      </c>
      <c r="C605" s="11" t="s">
        <v>1648</v>
      </c>
      <c r="D605" s="11" t="s">
        <v>1649</v>
      </c>
      <c r="E605" s="195" t="s">
        <v>531</v>
      </c>
      <c r="F605" s="197" t="s">
        <v>546</v>
      </c>
      <c r="G605" s="197" t="s">
        <v>530</v>
      </c>
      <c r="H605" s="197" t="str">
        <f t="shared" si="262"/>
        <v>Đường Nguyễn Văn Linh (từ Đường Võ Nguyên Giáp đến Đường Trần Phú)</v>
      </c>
      <c r="I605" s="467">
        <v>1300</v>
      </c>
      <c r="J605" s="376">
        <v>330</v>
      </c>
      <c r="K605" s="376">
        <v>180</v>
      </c>
      <c r="L605" s="376"/>
      <c r="M605" s="376"/>
      <c r="N605" s="376"/>
      <c r="O605" s="499">
        <f t="shared" si="279"/>
        <v>1700</v>
      </c>
      <c r="P605" s="499">
        <f>ROUND(AE605*J605,-1)</f>
        <v>370</v>
      </c>
      <c r="Q605" s="499">
        <f>ROUND(AF605*K605,-1)</f>
        <v>190</v>
      </c>
      <c r="R605" s="499"/>
      <c r="S605" s="499"/>
      <c r="T605" s="499"/>
      <c r="U605" s="510">
        <f t="shared" si="275"/>
        <v>0.30769230769230771</v>
      </c>
      <c r="V605" s="511">
        <f>(P605-J605)/J605</f>
        <v>0.12121212121212122</v>
      </c>
      <c r="W605" s="511">
        <f>(Q605-K605)/K605</f>
        <v>5.5555555555555552E-2</v>
      </c>
      <c r="X605" s="390">
        <v>1.25</v>
      </c>
      <c r="Y605" s="390">
        <v>1.1000000000000001</v>
      </c>
      <c r="Z605" s="390">
        <v>1.05</v>
      </c>
      <c r="AA605" s="390"/>
      <c r="AB605" s="390"/>
      <c r="AC605" s="390"/>
      <c r="AD605" s="390">
        <f t="shared" si="272"/>
        <v>1.2858749999999999</v>
      </c>
      <c r="AE605" s="390">
        <f>Y605*(1+2.87%)</f>
        <v>1.13157</v>
      </c>
      <c r="AF605" s="390">
        <f>Z605*(1+2.87%)</f>
        <v>1.0801350000000001</v>
      </c>
      <c r="AG605" s="376">
        <v>910</v>
      </c>
      <c r="AH605" s="376">
        <v>230</v>
      </c>
      <c r="AI605" s="376">
        <v>130</v>
      </c>
      <c r="AJ605" s="512">
        <f t="shared" si="280"/>
        <v>1200</v>
      </c>
      <c r="AK605" s="512">
        <f>ROUND(AH605/J605*P605,-1)</f>
        <v>260</v>
      </c>
      <c r="AL605" s="512">
        <f>ROUND(AI605/K605*Q605,-1)</f>
        <v>140</v>
      </c>
      <c r="AM605" s="512"/>
      <c r="AN605" s="512"/>
      <c r="AO605" s="512"/>
      <c r="AP605" s="513">
        <f t="shared" si="276"/>
        <v>0.31868131868131866</v>
      </c>
      <c r="AQ605" s="513">
        <f>(AK605-AH605)/AH605</f>
        <v>0.13043478260869565</v>
      </c>
      <c r="AR605" s="513">
        <f>(AL605-AI605)/AI605</f>
        <v>7.6923076923076927E-2</v>
      </c>
      <c r="AS605" s="467">
        <v>650</v>
      </c>
      <c r="AT605" s="467">
        <v>170</v>
      </c>
      <c r="AU605" s="467">
        <v>90</v>
      </c>
      <c r="AV605" s="514">
        <f t="shared" si="277"/>
        <v>850</v>
      </c>
      <c r="AW605" s="514">
        <f>ROUND(AT605/J605*P605,-1)</f>
        <v>190</v>
      </c>
      <c r="AX605" s="514">
        <f>ROUND(AU605/K605*Q605,-1)</f>
        <v>100</v>
      </c>
      <c r="AY605" s="513">
        <f t="shared" si="278"/>
        <v>0.30769230769230771</v>
      </c>
      <c r="AZ605" s="513">
        <f>(AW605-AT605)/AT605</f>
        <v>0.11764705882352941</v>
      </c>
      <c r="BA605" s="513">
        <f>(AX605-AU605)/AU605</f>
        <v>0.1111111111111111</v>
      </c>
      <c r="BB605" s="515" t="s">
        <v>1605</v>
      </c>
      <c r="BC605" s="516">
        <v>2</v>
      </c>
      <c r="BD605" s="517">
        <f t="shared" si="269"/>
        <v>7</v>
      </c>
      <c r="BE605" s="515">
        <f t="shared" si="270"/>
        <v>9</v>
      </c>
    </row>
    <row r="606" spans="1:61" s="3" customFormat="1" ht="39" customHeight="1">
      <c r="A606" s="197">
        <v>26</v>
      </c>
      <c r="B606" s="11" t="s">
        <v>1645</v>
      </c>
      <c r="C606" s="11" t="s">
        <v>543</v>
      </c>
      <c r="D606" s="11" t="s">
        <v>55</v>
      </c>
      <c r="E606" s="195" t="s">
        <v>550</v>
      </c>
      <c r="F606" s="197" t="s">
        <v>546</v>
      </c>
      <c r="G606" s="197" t="s">
        <v>542</v>
      </c>
      <c r="H606" s="197" t="str">
        <f t="shared" si="262"/>
        <v>Đường Lê Quý Đôn (từ Đường Võ Nguyên Giáp đến Đường Thanh Niên)</v>
      </c>
      <c r="I606" s="467">
        <v>1200</v>
      </c>
      <c r="J606" s="467"/>
      <c r="K606" s="467"/>
      <c r="L606" s="467"/>
      <c r="M606" s="467"/>
      <c r="N606" s="467"/>
      <c r="O606" s="499">
        <f t="shared" si="279"/>
        <v>1500</v>
      </c>
      <c r="P606" s="499"/>
      <c r="Q606" s="499"/>
      <c r="R606" s="499"/>
      <c r="S606" s="499"/>
      <c r="T606" s="499"/>
      <c r="U606" s="510">
        <f t="shared" si="275"/>
        <v>0.25</v>
      </c>
      <c r="V606" s="511"/>
      <c r="W606" s="511"/>
      <c r="X606" s="390">
        <v>1.25</v>
      </c>
      <c r="Y606" s="390"/>
      <c r="Z606" s="390"/>
      <c r="AA606" s="390"/>
      <c r="AB606" s="390"/>
      <c r="AC606" s="390"/>
      <c r="AD606" s="390">
        <f t="shared" si="272"/>
        <v>1.2858749999999999</v>
      </c>
      <c r="AE606" s="390"/>
      <c r="AF606" s="390"/>
      <c r="AG606" s="467">
        <v>840</v>
      </c>
      <c r="AH606" s="467"/>
      <c r="AI606" s="467"/>
      <c r="AJ606" s="512">
        <f t="shared" si="280"/>
        <v>1100</v>
      </c>
      <c r="AK606" s="512"/>
      <c r="AL606" s="512"/>
      <c r="AM606" s="512"/>
      <c r="AN606" s="512"/>
      <c r="AO606" s="512"/>
      <c r="AP606" s="513">
        <f t="shared" si="276"/>
        <v>0.30952380952380953</v>
      </c>
      <c r="AQ606" s="513"/>
      <c r="AR606" s="513"/>
      <c r="AS606" s="346">
        <v>600</v>
      </c>
      <c r="AT606" s="346"/>
      <c r="AU606" s="346"/>
      <c r="AV606" s="514">
        <f t="shared" si="277"/>
        <v>750</v>
      </c>
      <c r="AW606" s="514"/>
      <c r="AX606" s="514"/>
      <c r="AY606" s="513">
        <f t="shared" si="278"/>
        <v>0.25</v>
      </c>
      <c r="AZ606" s="513"/>
      <c r="BA606" s="513"/>
      <c r="BB606" s="515" t="s">
        <v>1605</v>
      </c>
      <c r="BC606" s="516" t="e">
        <f>COUNTIF('[5]Hợp đồng chuyển nhượng'!J$219:$J533,'[5]ODT-gốc'!H542)</f>
        <v>#VALUE!</v>
      </c>
      <c r="BD606" s="517" t="e">
        <f t="shared" si="269"/>
        <v>#VALUE!</v>
      </c>
      <c r="BE606" s="515">
        <f t="shared" si="270"/>
        <v>3</v>
      </c>
      <c r="BI606" s="3" t="str">
        <f>"VT1-"&amp;E606&amp;"(Từ "&amp;F606&amp;" đến "&amp;G606&amp;")"</f>
        <v>VT1-Đường Lê Quý Đôn(Từ Đường Võ Nguyên Giáp đến Đường Thanh Niên)</v>
      </c>
    </row>
    <row r="607" spans="1:61" s="3" customFormat="1" ht="39" customHeight="1">
      <c r="A607" s="197">
        <v>27</v>
      </c>
      <c r="B607" s="11" t="s">
        <v>1650</v>
      </c>
      <c r="C607" s="11" t="s">
        <v>543</v>
      </c>
      <c r="D607" s="11" t="s">
        <v>55</v>
      </c>
      <c r="E607" s="195" t="s">
        <v>550</v>
      </c>
      <c r="F607" s="197" t="s">
        <v>546</v>
      </c>
      <c r="G607" s="197" t="s">
        <v>530</v>
      </c>
      <c r="H607" s="197" t="str">
        <f t="shared" si="262"/>
        <v>Đường Lê Quý Đôn (từ Đường Võ Nguyên Giáp đến Đường Trần Phú)</v>
      </c>
      <c r="I607" s="467">
        <v>1100</v>
      </c>
      <c r="J607" s="376">
        <v>300</v>
      </c>
      <c r="K607" s="376">
        <v>180</v>
      </c>
      <c r="L607" s="376"/>
      <c r="M607" s="376"/>
      <c r="N607" s="376"/>
      <c r="O607" s="499">
        <f t="shared" si="279"/>
        <v>1400</v>
      </c>
      <c r="P607" s="499">
        <f>ROUND(AE607*J607,-1)</f>
        <v>340</v>
      </c>
      <c r="Q607" s="499">
        <f>ROUND(AF607*K607,-1)</f>
        <v>190</v>
      </c>
      <c r="R607" s="499"/>
      <c r="S607" s="499"/>
      <c r="T607" s="499"/>
      <c r="U607" s="510">
        <f t="shared" si="275"/>
        <v>0.27272727272727271</v>
      </c>
      <c r="V607" s="511">
        <f>(P607-J607)/J607</f>
        <v>0.13333333333333333</v>
      </c>
      <c r="W607" s="511">
        <f>(Q607-K607)/K607</f>
        <v>5.5555555555555552E-2</v>
      </c>
      <c r="X607" s="390">
        <v>1.25</v>
      </c>
      <c r="Y607" s="390">
        <v>1.1000000000000001</v>
      </c>
      <c r="Z607" s="390">
        <v>1.05</v>
      </c>
      <c r="AA607" s="390"/>
      <c r="AB607" s="390"/>
      <c r="AC607" s="390"/>
      <c r="AD607" s="390">
        <f t="shared" si="272"/>
        <v>1.2858749999999999</v>
      </c>
      <c r="AE607" s="390">
        <f>Y607*(1+2.87%)</f>
        <v>1.13157</v>
      </c>
      <c r="AF607" s="390">
        <f>Z607*(1+2.87%)</f>
        <v>1.0801350000000001</v>
      </c>
      <c r="AG607" s="376">
        <v>770</v>
      </c>
      <c r="AH607" s="376">
        <v>210</v>
      </c>
      <c r="AI607" s="376">
        <v>130</v>
      </c>
      <c r="AJ607" s="512">
        <f t="shared" si="280"/>
        <v>1000</v>
      </c>
      <c r="AK607" s="512">
        <f>ROUND(AH607/J607*P607,-1)</f>
        <v>240</v>
      </c>
      <c r="AL607" s="512">
        <f>ROUND(AI607/K607*Q607,-1)</f>
        <v>140</v>
      </c>
      <c r="AM607" s="512"/>
      <c r="AN607" s="512"/>
      <c r="AO607" s="512"/>
      <c r="AP607" s="513">
        <f t="shared" si="276"/>
        <v>0.29870129870129869</v>
      </c>
      <c r="AQ607" s="513">
        <f>(AK607-AH607)/AH607</f>
        <v>0.14285714285714285</v>
      </c>
      <c r="AR607" s="513">
        <f>(AL607-AI607)/AI607</f>
        <v>7.6923076923076927E-2</v>
      </c>
      <c r="AS607" s="467">
        <v>550</v>
      </c>
      <c r="AT607" s="467">
        <v>150</v>
      </c>
      <c r="AU607" s="467">
        <v>90</v>
      </c>
      <c r="AV607" s="514">
        <f t="shared" si="277"/>
        <v>700</v>
      </c>
      <c r="AW607" s="514">
        <f>ROUND(AT607/J607*P607,-1)</f>
        <v>170</v>
      </c>
      <c r="AX607" s="514">
        <f>ROUND(AU607/K607*Q607,-1)</f>
        <v>100</v>
      </c>
      <c r="AY607" s="513">
        <f t="shared" si="278"/>
        <v>0.27272727272727271</v>
      </c>
      <c r="AZ607" s="513">
        <f>(AW607-AT607)/AT607</f>
        <v>0.13333333333333333</v>
      </c>
      <c r="BA607" s="513">
        <f>(AX607-AU607)/AU607</f>
        <v>0.1111111111111111</v>
      </c>
      <c r="BB607" s="515" t="s">
        <v>1605</v>
      </c>
      <c r="BC607" s="516" t="e">
        <f>COUNTIF('[5]Hợp đồng chuyển nhượng'!J$219:$J537,'[5]ODT-gốc'!H543)</f>
        <v>#VALUE!</v>
      </c>
      <c r="BD607" s="517" t="e">
        <f t="shared" si="269"/>
        <v>#VALUE!</v>
      </c>
      <c r="BE607" s="515">
        <f t="shared" si="270"/>
        <v>9</v>
      </c>
    </row>
    <row r="608" spans="1:61" s="3" customFormat="1" ht="39" customHeight="1">
      <c r="A608" s="197">
        <v>28</v>
      </c>
      <c r="B608" s="11" t="s">
        <v>1651</v>
      </c>
      <c r="C608" s="11" t="s">
        <v>543</v>
      </c>
      <c r="D608" s="11" t="s">
        <v>55</v>
      </c>
      <c r="E608" s="195" t="s">
        <v>600</v>
      </c>
      <c r="F608" s="197" t="s">
        <v>1117</v>
      </c>
      <c r="G608" s="197" t="s">
        <v>1652</v>
      </c>
      <c r="H608" s="197" t="str">
        <f t="shared" si="262"/>
        <v>Phố Chu Văn An (từ Phố Võ Thị Sáu đến Tiếp giáp Trung tâm Hội nghị)</v>
      </c>
      <c r="I608" s="467">
        <v>1100</v>
      </c>
      <c r="J608" s="467"/>
      <c r="K608" s="467"/>
      <c r="L608" s="467"/>
      <c r="M608" s="467"/>
      <c r="N608" s="467"/>
      <c r="O608" s="499">
        <f t="shared" si="279"/>
        <v>1400</v>
      </c>
      <c r="P608" s="499"/>
      <c r="Q608" s="499"/>
      <c r="R608" s="499"/>
      <c r="S608" s="499"/>
      <c r="T608" s="499"/>
      <c r="U608" s="510">
        <f t="shared" si="275"/>
        <v>0.27272727272727271</v>
      </c>
      <c r="V608" s="511"/>
      <c r="W608" s="511"/>
      <c r="X608" s="390">
        <v>1.2</v>
      </c>
      <c r="Y608" s="390"/>
      <c r="Z608" s="390"/>
      <c r="AA608" s="390"/>
      <c r="AB608" s="390"/>
      <c r="AC608" s="390"/>
      <c r="AD608" s="390">
        <f t="shared" si="272"/>
        <v>1.23444</v>
      </c>
      <c r="AE608" s="390"/>
      <c r="AF608" s="390"/>
      <c r="AG608" s="467">
        <v>770</v>
      </c>
      <c r="AH608" s="467"/>
      <c r="AI608" s="467"/>
      <c r="AJ608" s="512">
        <f t="shared" si="280"/>
        <v>1000</v>
      </c>
      <c r="AK608" s="512"/>
      <c r="AL608" s="512"/>
      <c r="AM608" s="512"/>
      <c r="AN608" s="512"/>
      <c r="AO608" s="512"/>
      <c r="AP608" s="513">
        <f t="shared" si="276"/>
        <v>0.29870129870129869</v>
      </c>
      <c r="AQ608" s="513"/>
      <c r="AR608" s="513"/>
      <c r="AS608" s="346">
        <v>550</v>
      </c>
      <c r="AT608" s="346"/>
      <c r="AU608" s="346"/>
      <c r="AV608" s="514">
        <f t="shared" si="277"/>
        <v>700</v>
      </c>
      <c r="AW608" s="514"/>
      <c r="AX608" s="514"/>
      <c r="AY608" s="513">
        <f t="shared" si="278"/>
        <v>0.27272727272727271</v>
      </c>
      <c r="AZ608" s="513"/>
      <c r="BA608" s="513"/>
      <c r="BB608" s="515" t="s">
        <v>1605</v>
      </c>
      <c r="BC608" s="516" t="e">
        <f>COUNTIF('[5]Hợp đồng chuyển nhượng'!J$219:$J534,'[5]ODT-gốc'!H544)</f>
        <v>#VALUE!</v>
      </c>
      <c r="BD608" s="517" t="e">
        <f t="shared" si="269"/>
        <v>#VALUE!</v>
      </c>
      <c r="BE608" s="515">
        <f t="shared" si="270"/>
        <v>3</v>
      </c>
      <c r="BI608" s="3" t="str">
        <f>"VT1-"&amp;E608&amp;"(Từ "&amp;F608&amp;" đến "&amp;G608&amp;")"</f>
        <v>VT1-Phố Chu Văn An(Từ Phố Võ Thị Sáu đến Tiếp giáp Trung tâm Hội nghị)</v>
      </c>
    </row>
    <row r="609" spans="1:61" s="3" customFormat="1" ht="39" customHeight="1">
      <c r="A609" s="197">
        <v>29</v>
      </c>
      <c r="B609" s="11" t="s">
        <v>1653</v>
      </c>
      <c r="C609" s="11" t="s">
        <v>543</v>
      </c>
      <c r="D609" s="11" t="s">
        <v>55</v>
      </c>
      <c r="E609" s="195" t="s">
        <v>921</v>
      </c>
      <c r="F609" s="197" t="s">
        <v>546</v>
      </c>
      <c r="G609" s="197" t="s">
        <v>542</v>
      </c>
      <c r="H609" s="197" t="str">
        <f t="shared" si="262"/>
        <v>Đường Hoàng Quốc Việt (từ Đường Võ Nguyên Giáp đến Đường Thanh Niên)</v>
      </c>
      <c r="I609" s="376">
        <v>990</v>
      </c>
      <c r="J609" s="376"/>
      <c r="K609" s="376"/>
      <c r="L609" s="376"/>
      <c r="M609" s="376"/>
      <c r="N609" s="376"/>
      <c r="O609" s="499">
        <f t="shared" si="279"/>
        <v>1200</v>
      </c>
      <c r="P609" s="499"/>
      <c r="Q609" s="499"/>
      <c r="R609" s="499"/>
      <c r="S609" s="499"/>
      <c r="T609" s="499"/>
      <c r="U609" s="510">
        <f t="shared" si="275"/>
        <v>0.21212121212121213</v>
      </c>
      <c r="V609" s="511"/>
      <c r="W609" s="511"/>
      <c r="X609" s="390">
        <v>1.2</v>
      </c>
      <c r="Y609" s="390"/>
      <c r="Z609" s="390"/>
      <c r="AA609" s="390"/>
      <c r="AB609" s="390"/>
      <c r="AC609" s="390"/>
      <c r="AD609" s="390">
        <f t="shared" si="272"/>
        <v>1.23444</v>
      </c>
      <c r="AE609" s="390"/>
      <c r="AF609" s="390"/>
      <c r="AG609" s="376">
        <v>690</v>
      </c>
      <c r="AH609" s="376"/>
      <c r="AI609" s="376"/>
      <c r="AJ609" s="512">
        <f>ROUND(AG609/I609*O609,-1)</f>
        <v>840</v>
      </c>
      <c r="AK609" s="512"/>
      <c r="AL609" s="512"/>
      <c r="AM609" s="512"/>
      <c r="AN609" s="512"/>
      <c r="AO609" s="512"/>
      <c r="AP609" s="513">
        <f t="shared" si="276"/>
        <v>0.21739130434782608</v>
      </c>
      <c r="AQ609" s="513"/>
      <c r="AR609" s="513"/>
      <c r="AS609" s="346">
        <v>500</v>
      </c>
      <c r="AT609" s="346"/>
      <c r="AU609" s="346"/>
      <c r="AV609" s="514">
        <f t="shared" si="277"/>
        <v>610</v>
      </c>
      <c r="AW609" s="514"/>
      <c r="AX609" s="514"/>
      <c r="AY609" s="513">
        <f t="shared" si="278"/>
        <v>0.22</v>
      </c>
      <c r="AZ609" s="513"/>
      <c r="BA609" s="513"/>
      <c r="BB609" s="515" t="s">
        <v>1605</v>
      </c>
      <c r="BC609" s="516" t="e">
        <f>COUNTIF('[5]Hợp đồng chuyển nhượng'!J$219:$J535,'[5]ODT-gốc'!H545)</f>
        <v>#VALUE!</v>
      </c>
      <c r="BD609" s="517" t="e">
        <f t="shared" si="269"/>
        <v>#VALUE!</v>
      </c>
      <c r="BE609" s="515">
        <f t="shared" si="270"/>
        <v>3</v>
      </c>
      <c r="BI609" s="3" t="str">
        <f>"VT1-"&amp;E609&amp;"(Từ "&amp;F609&amp;" đến "&amp;G609&amp;")"</f>
        <v>VT1-Đường Hoàng Quốc Việt(Từ Đường Võ Nguyên Giáp đến Đường Thanh Niên)</v>
      </c>
    </row>
    <row r="610" spans="1:61" s="3" customFormat="1" ht="39" customHeight="1">
      <c r="A610" s="197">
        <v>30</v>
      </c>
      <c r="B610" s="11" t="s">
        <v>1654</v>
      </c>
      <c r="C610" s="11" t="s">
        <v>543</v>
      </c>
      <c r="D610" s="11" t="s">
        <v>55</v>
      </c>
      <c r="E610" s="195" t="s">
        <v>1016</v>
      </c>
      <c r="F610" s="197" t="s">
        <v>1569</v>
      </c>
      <c r="G610" s="197" t="s">
        <v>504</v>
      </c>
      <c r="H610" s="197" t="str">
        <f t="shared" si="262"/>
        <v>Phố Xuân Diệu (từ Công an huyện đến Phố Nguyễn Đình Thi)</v>
      </c>
      <c r="I610" s="376">
        <v>510</v>
      </c>
      <c r="J610" s="376"/>
      <c r="K610" s="376"/>
      <c r="L610" s="376"/>
      <c r="M610" s="376"/>
      <c r="N610" s="376"/>
      <c r="O610" s="499">
        <f>ROUND(AD610*I610,-1)</f>
        <v>630</v>
      </c>
      <c r="P610" s="499"/>
      <c r="Q610" s="499"/>
      <c r="R610" s="499"/>
      <c r="S610" s="499"/>
      <c r="T610" s="499"/>
      <c r="U610" s="510">
        <f t="shared" si="275"/>
        <v>0.23529411764705882</v>
      </c>
      <c r="V610" s="511"/>
      <c r="W610" s="511"/>
      <c r="X610" s="390">
        <v>1.2</v>
      </c>
      <c r="Y610" s="390"/>
      <c r="Z610" s="390"/>
      <c r="AA610" s="390"/>
      <c r="AB610" s="390"/>
      <c r="AC610" s="390"/>
      <c r="AD610" s="390">
        <f t="shared" si="272"/>
        <v>1.23444</v>
      </c>
      <c r="AE610" s="390"/>
      <c r="AF610" s="390"/>
      <c r="AG610" s="376">
        <v>360</v>
      </c>
      <c r="AH610" s="376"/>
      <c r="AI610" s="376"/>
      <c r="AJ610" s="512">
        <f>ROUND(AG610/I610*O610,-1)</f>
        <v>440</v>
      </c>
      <c r="AK610" s="512"/>
      <c r="AL610" s="512"/>
      <c r="AM610" s="512"/>
      <c r="AN610" s="512"/>
      <c r="AO610" s="512"/>
      <c r="AP610" s="513">
        <f t="shared" si="276"/>
        <v>0.22222222222222221</v>
      </c>
      <c r="AQ610" s="513"/>
      <c r="AR610" s="513"/>
      <c r="AS610" s="346">
        <v>260</v>
      </c>
      <c r="AT610" s="346"/>
      <c r="AU610" s="346"/>
      <c r="AV610" s="514">
        <f t="shared" si="277"/>
        <v>320</v>
      </c>
      <c r="AW610" s="514"/>
      <c r="AX610" s="514"/>
      <c r="AY610" s="513">
        <f t="shared" si="278"/>
        <v>0.23076923076923078</v>
      </c>
      <c r="AZ610" s="513"/>
      <c r="BA610" s="513"/>
      <c r="BB610" s="515" t="s">
        <v>1605</v>
      </c>
      <c r="BC610" s="516" t="e">
        <f>COUNTIF('[5]Hợp đồng chuyển nhượng'!J$219:$J536,'[5]ODT-gốc'!H546)</f>
        <v>#VALUE!</v>
      </c>
      <c r="BD610" s="517" t="e">
        <f t="shared" si="269"/>
        <v>#VALUE!</v>
      </c>
      <c r="BE610" s="515">
        <f t="shared" si="270"/>
        <v>3</v>
      </c>
      <c r="BI610" s="3" t="str">
        <f>"VT1-"&amp;E610&amp;"(Từ "&amp;F610&amp;" đến "&amp;G610&amp;")"</f>
        <v>VT1-Phố Xuân Diệu(Từ Công an huyện đến Phố Nguyễn Đình Thi)</v>
      </c>
    </row>
    <row r="611" spans="1:61" s="3" customFormat="1" ht="39" customHeight="1">
      <c r="A611" s="197">
        <v>31</v>
      </c>
      <c r="B611" s="11" t="s">
        <v>1655</v>
      </c>
      <c r="C611" s="11" t="s">
        <v>1656</v>
      </c>
      <c r="D611" s="11" t="s">
        <v>1657</v>
      </c>
      <c r="E611" s="195" t="s">
        <v>1016</v>
      </c>
      <c r="F611" s="197" t="s">
        <v>504</v>
      </c>
      <c r="G611" s="197" t="s">
        <v>1640</v>
      </c>
      <c r="H611" s="197" t="str">
        <f t="shared" si="262"/>
        <v>Phố Xuân Diệu (từ Phố Nguyễn Đình Thi đến Đường Nguyễn Chương)</v>
      </c>
      <c r="I611" s="376">
        <v>480</v>
      </c>
      <c r="J611" s="376"/>
      <c r="K611" s="376"/>
      <c r="L611" s="376"/>
      <c r="M611" s="376"/>
      <c r="N611" s="376"/>
      <c r="O611" s="499">
        <f>ROUND(AD611*I611,-1)</f>
        <v>590</v>
      </c>
      <c r="P611" s="499"/>
      <c r="Q611" s="499"/>
      <c r="R611" s="499"/>
      <c r="S611" s="499"/>
      <c r="T611" s="499"/>
      <c r="U611" s="510">
        <f t="shared" si="275"/>
        <v>0.22916666666666666</v>
      </c>
      <c r="V611" s="511"/>
      <c r="W611" s="511"/>
      <c r="X611" s="390">
        <v>1.2</v>
      </c>
      <c r="Y611" s="390"/>
      <c r="Z611" s="390"/>
      <c r="AA611" s="390"/>
      <c r="AB611" s="390"/>
      <c r="AC611" s="390"/>
      <c r="AD611" s="390">
        <f t="shared" si="272"/>
        <v>1.23444</v>
      </c>
      <c r="AE611" s="390"/>
      <c r="AF611" s="390"/>
      <c r="AG611" s="376">
        <v>340</v>
      </c>
      <c r="AH611" s="376"/>
      <c r="AI611" s="376"/>
      <c r="AJ611" s="512">
        <f>ROUND(AG611/I611*O611,-1)</f>
        <v>420</v>
      </c>
      <c r="AK611" s="512"/>
      <c r="AL611" s="512"/>
      <c r="AM611" s="512"/>
      <c r="AN611" s="512"/>
      <c r="AO611" s="512"/>
      <c r="AP611" s="513">
        <f t="shared" si="276"/>
        <v>0.23529411764705882</v>
      </c>
      <c r="AQ611" s="513"/>
      <c r="AR611" s="513"/>
      <c r="AS611" s="346">
        <v>240</v>
      </c>
      <c r="AT611" s="346"/>
      <c r="AU611" s="346"/>
      <c r="AV611" s="514">
        <f t="shared" si="277"/>
        <v>300</v>
      </c>
      <c r="AW611" s="514"/>
      <c r="AX611" s="514"/>
      <c r="AY611" s="513">
        <f t="shared" si="278"/>
        <v>0.25</v>
      </c>
      <c r="AZ611" s="513"/>
      <c r="BA611" s="513"/>
      <c r="BB611" s="515" t="s">
        <v>1605</v>
      </c>
      <c r="BC611" s="516" t="e">
        <f>COUNTIF('[5]Hợp đồng chuyển nhượng'!J$219:$J539,'[5]ODT-gốc'!H547)</f>
        <v>#VALUE!</v>
      </c>
      <c r="BD611" s="517" t="e">
        <f t="shared" si="269"/>
        <v>#VALUE!</v>
      </c>
      <c r="BE611" s="515">
        <f t="shared" si="270"/>
        <v>3</v>
      </c>
      <c r="BI611" s="3" t="str">
        <f>"VT1-"&amp;E611&amp;"(Từ "&amp;F611&amp;" đến "&amp;G611&amp;")"</f>
        <v>VT1-Phố Xuân Diệu(Từ Phố Nguyễn Đình Thi đến Đường Nguyễn Chương)</v>
      </c>
    </row>
    <row r="612" spans="1:61" s="3" customFormat="1" ht="39" customHeight="1">
      <c r="A612" s="197">
        <v>32</v>
      </c>
      <c r="B612" s="11" t="s">
        <v>50</v>
      </c>
      <c r="C612" s="11" t="s">
        <v>1658</v>
      </c>
      <c r="D612" s="11" t="s">
        <v>1659</v>
      </c>
      <c r="E612" s="195" t="s">
        <v>998</v>
      </c>
      <c r="F612" s="197" t="s">
        <v>604</v>
      </c>
      <c r="G612" s="197" t="s">
        <v>531</v>
      </c>
      <c r="H612" s="197" t="str">
        <f t="shared" si="262"/>
        <v>Phố Kim Đồng (từ Phố Nguyễn Viết Xuân đến Đường Nguyễn Văn Linh)</v>
      </c>
      <c r="I612" s="467">
        <v>1100</v>
      </c>
      <c r="J612" s="467"/>
      <c r="K612" s="467"/>
      <c r="L612" s="467"/>
      <c r="M612" s="467"/>
      <c r="N612" s="467"/>
      <c r="O612" s="499">
        <f t="shared" ref="O612:O620" si="281">ROUND(AD612*I612,-2)</f>
        <v>1400</v>
      </c>
      <c r="P612" s="499"/>
      <c r="Q612" s="499"/>
      <c r="R612" s="499"/>
      <c r="S612" s="499"/>
      <c r="T612" s="499"/>
      <c r="U612" s="510">
        <f t="shared" si="275"/>
        <v>0.27272727272727271</v>
      </c>
      <c r="V612" s="511"/>
      <c r="W612" s="511"/>
      <c r="X612" s="390">
        <v>1.2</v>
      </c>
      <c r="Y612" s="390"/>
      <c r="Z612" s="390"/>
      <c r="AA612" s="390"/>
      <c r="AB612" s="390"/>
      <c r="AC612" s="390"/>
      <c r="AD612" s="390">
        <f t="shared" si="272"/>
        <v>1.23444</v>
      </c>
      <c r="AE612" s="390"/>
      <c r="AF612" s="390"/>
      <c r="AG612" s="467">
        <v>770</v>
      </c>
      <c r="AH612" s="467"/>
      <c r="AI612" s="467"/>
      <c r="AJ612" s="512">
        <f t="shared" ref="AJ612:AJ620" si="282">ROUND(AG612/I612*O612,-2)</f>
        <v>1000</v>
      </c>
      <c r="AK612" s="512"/>
      <c r="AL612" s="512"/>
      <c r="AM612" s="512"/>
      <c r="AN612" s="512"/>
      <c r="AO612" s="512"/>
      <c r="AP612" s="513">
        <f t="shared" si="276"/>
        <v>0.29870129870129869</v>
      </c>
      <c r="AQ612" s="513"/>
      <c r="AR612" s="513"/>
      <c r="AS612" s="346">
        <v>550</v>
      </c>
      <c r="AT612" s="346"/>
      <c r="AU612" s="346"/>
      <c r="AV612" s="514">
        <f t="shared" si="277"/>
        <v>700</v>
      </c>
      <c r="AW612" s="514"/>
      <c r="AX612" s="514"/>
      <c r="AY612" s="513">
        <f t="shared" si="278"/>
        <v>0.27272727272727271</v>
      </c>
      <c r="AZ612" s="513"/>
      <c r="BA612" s="513"/>
      <c r="BB612" s="515" t="s">
        <v>1605</v>
      </c>
      <c r="BC612" s="516" t="e">
        <f>COUNTIF('[5]Hợp đồng chuyển nhượng'!J$219:$J540,'[5]ODT-gốc'!H548)</f>
        <v>#VALUE!</v>
      </c>
      <c r="BD612" s="517" t="e">
        <f t="shared" si="269"/>
        <v>#VALUE!</v>
      </c>
      <c r="BE612" s="515">
        <f t="shared" si="270"/>
        <v>3</v>
      </c>
      <c r="BI612" s="3" t="str">
        <f>"VT1-"&amp;E612&amp;"(Từ "&amp;F612&amp;" đến "&amp;G612&amp;")"</f>
        <v>VT1-Phố Kim Đồng(Từ Phố Nguyễn Viết Xuân đến Đường Nguyễn Văn Linh)</v>
      </c>
    </row>
    <row r="613" spans="1:61" s="3" customFormat="1" ht="39" customHeight="1">
      <c r="A613" s="197">
        <v>33</v>
      </c>
      <c r="B613" s="11" t="s">
        <v>1660</v>
      </c>
      <c r="C613" s="11" t="s">
        <v>1661</v>
      </c>
      <c r="D613" s="11" t="s">
        <v>1662</v>
      </c>
      <c r="E613" s="195" t="s">
        <v>998</v>
      </c>
      <c r="F613" s="197" t="s">
        <v>1622</v>
      </c>
      <c r="G613" s="197" t="s">
        <v>550</v>
      </c>
      <c r="H613" s="197" t="str">
        <f t="shared" si="262"/>
        <v>Phố Kim Đồng (từ Đường 21/9 đến Đường Lê Quý Đôn)</v>
      </c>
      <c r="I613" s="467">
        <v>2000</v>
      </c>
      <c r="J613" s="376">
        <v>520</v>
      </c>
      <c r="K613" s="376">
        <v>310</v>
      </c>
      <c r="L613" s="376"/>
      <c r="M613" s="376"/>
      <c r="N613" s="376"/>
      <c r="O613" s="499">
        <f t="shared" si="281"/>
        <v>2600</v>
      </c>
      <c r="P613" s="499">
        <f>ROUND(AE613*J613,-1)</f>
        <v>620</v>
      </c>
      <c r="Q613" s="499">
        <f>ROUND(AF613*K613,-1)</f>
        <v>330</v>
      </c>
      <c r="R613" s="499"/>
      <c r="S613" s="499"/>
      <c r="T613" s="499"/>
      <c r="U613" s="510">
        <f t="shared" si="275"/>
        <v>0.3</v>
      </c>
      <c r="V613" s="511">
        <f>(P613-J613)/J613</f>
        <v>0.19230769230769232</v>
      </c>
      <c r="W613" s="511">
        <f>(Q613-K613)/K613</f>
        <v>6.4516129032258063E-2</v>
      </c>
      <c r="X613" s="390">
        <v>1.25</v>
      </c>
      <c r="Y613" s="390">
        <v>1.1499999999999999</v>
      </c>
      <c r="Z613" s="390">
        <v>1.05</v>
      </c>
      <c r="AA613" s="390"/>
      <c r="AB613" s="390"/>
      <c r="AC613" s="390"/>
      <c r="AD613" s="390">
        <f t="shared" si="272"/>
        <v>1.2858749999999999</v>
      </c>
      <c r="AE613" s="390">
        <f>Y613*(1+2.87%)</f>
        <v>1.1830049999999999</v>
      </c>
      <c r="AF613" s="390">
        <f>Z613*(1+2.87%)</f>
        <v>1.0801350000000001</v>
      </c>
      <c r="AG613" s="467">
        <v>1400</v>
      </c>
      <c r="AH613" s="376">
        <v>360</v>
      </c>
      <c r="AI613" s="376">
        <v>220</v>
      </c>
      <c r="AJ613" s="512">
        <f t="shared" si="282"/>
        <v>1800</v>
      </c>
      <c r="AK613" s="512">
        <f>ROUND(AH613/J613*P613,-1)</f>
        <v>430</v>
      </c>
      <c r="AL613" s="512">
        <f>ROUND(AI613/K613*Q613,-1)</f>
        <v>230</v>
      </c>
      <c r="AM613" s="512"/>
      <c r="AN613" s="512"/>
      <c r="AO613" s="512"/>
      <c r="AP613" s="513">
        <f t="shared" si="276"/>
        <v>0.2857142857142857</v>
      </c>
      <c r="AQ613" s="513">
        <f>(AK613-AH613)/AH613</f>
        <v>0.19444444444444445</v>
      </c>
      <c r="AR613" s="513">
        <f>(AL613-AI613)/AI613</f>
        <v>4.5454545454545456E-2</v>
      </c>
      <c r="AS613" s="467">
        <v>1000</v>
      </c>
      <c r="AT613" s="467">
        <v>260</v>
      </c>
      <c r="AU613" s="467">
        <v>160</v>
      </c>
      <c r="AV613" s="514">
        <f t="shared" si="277"/>
        <v>1300</v>
      </c>
      <c r="AW613" s="514">
        <f>ROUND(AT613/J613*P613,-1)</f>
        <v>310</v>
      </c>
      <c r="AX613" s="514">
        <f>ROUND(AU613/K613*Q613,-1)</f>
        <v>170</v>
      </c>
      <c r="AY613" s="513">
        <f t="shared" si="278"/>
        <v>0.3</v>
      </c>
      <c r="AZ613" s="513">
        <f>(AW613-AT613)/AT613</f>
        <v>0.19230769230769232</v>
      </c>
      <c r="BA613" s="513">
        <f>(AX613-AU613)/AU613</f>
        <v>6.25E-2</v>
      </c>
      <c r="BB613" s="515" t="s">
        <v>1605</v>
      </c>
      <c r="BC613" s="516" t="e">
        <f>COUNTIF('[5]Hợp đồng chuyển nhượng'!J$219:$J549,'[5]ODT-gốc'!H549)</f>
        <v>#VALUE!</v>
      </c>
      <c r="BD613" s="517" t="e">
        <f t="shared" si="269"/>
        <v>#VALUE!</v>
      </c>
      <c r="BE613" s="515">
        <f t="shared" si="270"/>
        <v>9</v>
      </c>
    </row>
    <row r="614" spans="1:61" s="3" customFormat="1" ht="39" customHeight="1">
      <c r="A614" s="197">
        <v>34</v>
      </c>
      <c r="B614" s="11" t="s">
        <v>641</v>
      </c>
      <c r="C614" s="11" t="s">
        <v>1663</v>
      </c>
      <c r="D614" s="11" t="s">
        <v>1664</v>
      </c>
      <c r="E614" s="195" t="s">
        <v>604</v>
      </c>
      <c r="F614" s="197" t="s">
        <v>1665</v>
      </c>
      <c r="G614" s="197" t="s">
        <v>546</v>
      </c>
      <c r="H614" s="197" t="str">
        <f t="shared" si="262"/>
        <v>Phố Nguyễn Viết Xuân (từ Ngã 3 tiếp giáp với phố Kim Đồng đến Đường Võ Nguyên Giáp)</v>
      </c>
      <c r="I614" s="467">
        <v>1100</v>
      </c>
      <c r="J614" s="467"/>
      <c r="K614" s="467"/>
      <c r="L614" s="467"/>
      <c r="M614" s="467"/>
      <c r="N614" s="467"/>
      <c r="O614" s="499">
        <f t="shared" si="281"/>
        <v>1400</v>
      </c>
      <c r="P614" s="499"/>
      <c r="Q614" s="499"/>
      <c r="R614" s="499"/>
      <c r="S614" s="499"/>
      <c r="T614" s="499"/>
      <c r="U614" s="510">
        <f t="shared" si="275"/>
        <v>0.27272727272727271</v>
      </c>
      <c r="V614" s="511"/>
      <c r="W614" s="511"/>
      <c r="X614" s="390">
        <v>1.2</v>
      </c>
      <c r="Y614" s="390"/>
      <c r="Z614" s="390"/>
      <c r="AA614" s="390"/>
      <c r="AB614" s="390"/>
      <c r="AC614" s="390"/>
      <c r="AD614" s="390">
        <f t="shared" si="272"/>
        <v>1.23444</v>
      </c>
      <c r="AE614" s="390"/>
      <c r="AF614" s="390"/>
      <c r="AG614" s="467">
        <v>770</v>
      </c>
      <c r="AH614" s="467"/>
      <c r="AI614" s="467"/>
      <c r="AJ614" s="512">
        <f t="shared" si="282"/>
        <v>1000</v>
      </c>
      <c r="AK614" s="512"/>
      <c r="AL614" s="512"/>
      <c r="AM614" s="512"/>
      <c r="AN614" s="512"/>
      <c r="AO614" s="512"/>
      <c r="AP614" s="513">
        <f t="shared" si="276"/>
        <v>0.29870129870129869</v>
      </c>
      <c r="AQ614" s="513"/>
      <c r="AR614" s="513"/>
      <c r="AS614" s="346">
        <v>550</v>
      </c>
      <c r="AT614" s="346"/>
      <c r="AU614" s="346"/>
      <c r="AV614" s="514">
        <f t="shared" si="277"/>
        <v>700</v>
      </c>
      <c r="AW614" s="514"/>
      <c r="AX614" s="514"/>
      <c r="AY614" s="513">
        <f t="shared" si="278"/>
        <v>0.27272727272727271</v>
      </c>
      <c r="AZ614" s="513"/>
      <c r="BA614" s="513"/>
      <c r="BB614" s="515" t="s">
        <v>1605</v>
      </c>
      <c r="BC614" s="516" t="e">
        <f>COUNTIF('[5]Hợp đồng chuyển nhượng'!J$219:$J541,'[5]ODT-gốc'!H550)</f>
        <v>#VALUE!</v>
      </c>
      <c r="BD614" s="517" t="e">
        <f t="shared" si="269"/>
        <v>#VALUE!</v>
      </c>
      <c r="BE614" s="515">
        <f t="shared" si="270"/>
        <v>3</v>
      </c>
      <c r="BI614" s="3" t="str">
        <f>"VT1-"&amp;E614&amp;"(Từ "&amp;F614&amp;" đến "&amp;G614&amp;")"</f>
        <v>VT1-Phố Nguyễn Viết Xuân(Từ Ngã 3 tiếp giáp với phố Kim Đồng đến Đường Võ Nguyên Giáp)</v>
      </c>
    </row>
    <row r="615" spans="1:61" s="3" customFormat="1" ht="39" customHeight="1">
      <c r="A615" s="197">
        <v>35</v>
      </c>
      <c r="B615" s="11" t="s">
        <v>1666</v>
      </c>
      <c r="C615" s="11" t="s">
        <v>1667</v>
      </c>
      <c r="D615" s="11" t="s">
        <v>1668</v>
      </c>
      <c r="E615" s="195" t="s">
        <v>604</v>
      </c>
      <c r="F615" s="197" t="s">
        <v>1669</v>
      </c>
      <c r="G615" s="197" t="s">
        <v>530</v>
      </c>
      <c r="H615" s="197" t="str">
        <f t="shared" si="262"/>
        <v>Phố Nguyễn Viết Xuân (từ Ngã 3 phố Kim Đồng đến Đường Trần Phú)</v>
      </c>
      <c r="I615" s="467">
        <v>1100</v>
      </c>
      <c r="J615" s="376">
        <v>400</v>
      </c>
      <c r="K615" s="376">
        <v>320</v>
      </c>
      <c r="L615" s="376"/>
      <c r="M615" s="376"/>
      <c r="N615" s="376"/>
      <c r="O615" s="499">
        <f t="shared" si="281"/>
        <v>1400</v>
      </c>
      <c r="P615" s="499"/>
      <c r="Q615" s="499"/>
      <c r="R615" s="499"/>
      <c r="S615" s="499"/>
      <c r="T615" s="499"/>
      <c r="U615" s="510">
        <f t="shared" si="275"/>
        <v>0.27272727272727271</v>
      </c>
      <c r="V615" s="511"/>
      <c r="W615" s="511"/>
      <c r="X615" s="390">
        <v>1.2</v>
      </c>
      <c r="Y615" s="390"/>
      <c r="Z615" s="390"/>
      <c r="AA615" s="390"/>
      <c r="AB615" s="390"/>
      <c r="AC615" s="390"/>
      <c r="AD615" s="390">
        <f t="shared" si="272"/>
        <v>1.23444</v>
      </c>
      <c r="AE615" s="390"/>
      <c r="AF615" s="390"/>
      <c r="AG615" s="376">
        <v>770</v>
      </c>
      <c r="AH615" s="376">
        <v>280</v>
      </c>
      <c r="AI615" s="376">
        <v>220</v>
      </c>
      <c r="AJ615" s="512">
        <f t="shared" si="282"/>
        <v>1000</v>
      </c>
      <c r="AK615" s="512"/>
      <c r="AL615" s="512"/>
      <c r="AM615" s="512"/>
      <c r="AN615" s="512"/>
      <c r="AO615" s="512"/>
      <c r="AP615" s="513">
        <f t="shared" si="276"/>
        <v>0.29870129870129869</v>
      </c>
      <c r="AQ615" s="513"/>
      <c r="AR615" s="513"/>
      <c r="AS615" s="486">
        <v>550</v>
      </c>
      <c r="AT615" s="486">
        <v>200</v>
      </c>
      <c r="AU615" s="486">
        <v>160</v>
      </c>
      <c r="AV615" s="514">
        <f t="shared" si="277"/>
        <v>700</v>
      </c>
      <c r="AW615" s="514">
        <f>ROUND(AT615/AS615*AV615,-1)</f>
        <v>250</v>
      </c>
      <c r="AX615" s="514">
        <f>ROUND(AU615/AS615*AV615,-1)</f>
        <v>200</v>
      </c>
      <c r="AY615" s="513">
        <f t="shared" si="278"/>
        <v>0.27272727272727271</v>
      </c>
      <c r="AZ615" s="513">
        <f>(AW615-AT615)/AT615</f>
        <v>0.25</v>
      </c>
      <c r="BA615" s="513">
        <f>(AX615-AU615)/AU615</f>
        <v>0.25</v>
      </c>
      <c r="BB615" s="515" t="s">
        <v>1605</v>
      </c>
      <c r="BC615" s="516">
        <v>1</v>
      </c>
      <c r="BD615" s="517">
        <f t="shared" si="269"/>
        <v>8</v>
      </c>
      <c r="BE615" s="515">
        <f t="shared" si="270"/>
        <v>9</v>
      </c>
    </row>
    <row r="616" spans="1:61" s="3" customFormat="1" ht="39" customHeight="1">
      <c r="A616" s="197">
        <v>36</v>
      </c>
      <c r="B616" s="11" t="s">
        <v>1670</v>
      </c>
      <c r="C616" s="11"/>
      <c r="D616" s="11"/>
      <c r="E616" s="195" t="s">
        <v>599</v>
      </c>
      <c r="F616" s="197" t="s">
        <v>546</v>
      </c>
      <c r="G616" s="197" t="s">
        <v>531</v>
      </c>
      <c r="H616" s="197" t="str">
        <f t="shared" si="262"/>
        <v>Phố Tô Vĩnh Diện (từ Đường Võ Nguyên Giáp đến Đường Nguyễn Văn Linh)</v>
      </c>
      <c r="I616" s="467">
        <v>1400</v>
      </c>
      <c r="J616" s="467"/>
      <c r="K616" s="467"/>
      <c r="L616" s="467"/>
      <c r="M616" s="467"/>
      <c r="N616" s="467"/>
      <c r="O616" s="499">
        <f t="shared" si="281"/>
        <v>1800</v>
      </c>
      <c r="P616" s="499"/>
      <c r="Q616" s="499"/>
      <c r="R616" s="499"/>
      <c r="S616" s="499"/>
      <c r="T616" s="499"/>
      <c r="U616" s="510">
        <f t="shared" si="275"/>
        <v>0.2857142857142857</v>
      </c>
      <c r="V616" s="511"/>
      <c r="W616" s="511"/>
      <c r="X616" s="390">
        <v>1.25</v>
      </c>
      <c r="Y616" s="390"/>
      <c r="Z616" s="390"/>
      <c r="AA616" s="390"/>
      <c r="AB616" s="390"/>
      <c r="AC616" s="390"/>
      <c r="AD616" s="390">
        <f t="shared" si="272"/>
        <v>1.2858749999999999</v>
      </c>
      <c r="AE616" s="390"/>
      <c r="AF616" s="390"/>
      <c r="AG616" s="467">
        <v>1000</v>
      </c>
      <c r="AH616" s="467"/>
      <c r="AI616" s="467"/>
      <c r="AJ616" s="512">
        <f t="shared" si="282"/>
        <v>1300</v>
      </c>
      <c r="AK616" s="512"/>
      <c r="AL616" s="512"/>
      <c r="AM616" s="512"/>
      <c r="AN616" s="512"/>
      <c r="AO616" s="512"/>
      <c r="AP616" s="513">
        <f t="shared" si="276"/>
        <v>0.3</v>
      </c>
      <c r="AQ616" s="513"/>
      <c r="AR616" s="522"/>
      <c r="AS616" s="523">
        <v>700</v>
      </c>
      <c r="AT616" s="523"/>
      <c r="AU616" s="523"/>
      <c r="AV616" s="524">
        <f t="shared" si="277"/>
        <v>900</v>
      </c>
      <c r="AW616" s="524"/>
      <c r="AX616" s="524"/>
      <c r="AY616" s="522">
        <f t="shared" si="278"/>
        <v>0.2857142857142857</v>
      </c>
      <c r="AZ616" s="522"/>
      <c r="BA616" s="522"/>
      <c r="BB616" s="515" t="s">
        <v>1605</v>
      </c>
      <c r="BC616" s="516" t="e">
        <f>COUNTIF('[5]Hợp đồng chuyển nhượng'!J$219:$J542,'[5]ODT-gốc'!H552)</f>
        <v>#VALUE!</v>
      </c>
      <c r="BD616" s="517" t="e">
        <f t="shared" si="269"/>
        <v>#VALUE!</v>
      </c>
      <c r="BE616" s="515">
        <f t="shared" si="270"/>
        <v>3</v>
      </c>
      <c r="BI616" s="3" t="str">
        <f t="shared" ref="BI616:BI622" si="283">"VT1-"&amp;E616&amp;"(Từ "&amp;F616&amp;" đến "&amp;G616&amp;")"</f>
        <v>VT1-Phố Tô Vĩnh Diện(Từ Đường Võ Nguyên Giáp đến Đường Nguyễn Văn Linh)</v>
      </c>
    </row>
    <row r="617" spans="1:61" s="3" customFormat="1" ht="39" customHeight="1">
      <c r="A617" s="197">
        <v>37</v>
      </c>
      <c r="B617" s="11" t="s">
        <v>1671</v>
      </c>
      <c r="C617" s="11" t="s">
        <v>1672</v>
      </c>
      <c r="D617" s="11" t="s">
        <v>1673</v>
      </c>
      <c r="E617" s="195" t="s">
        <v>1117</v>
      </c>
      <c r="F617" s="197" t="s">
        <v>546</v>
      </c>
      <c r="G617" s="197" t="s">
        <v>542</v>
      </c>
      <c r="H617" s="197" t="str">
        <f t="shared" si="262"/>
        <v>Phố Võ Thị Sáu (từ Đường Võ Nguyên Giáp đến Đường Thanh Niên)</v>
      </c>
      <c r="I617" s="467">
        <v>1200</v>
      </c>
      <c r="J617" s="467"/>
      <c r="K617" s="467"/>
      <c r="L617" s="467"/>
      <c r="M617" s="467"/>
      <c r="N617" s="467"/>
      <c r="O617" s="499">
        <f t="shared" si="281"/>
        <v>1500</v>
      </c>
      <c r="P617" s="499"/>
      <c r="Q617" s="499"/>
      <c r="R617" s="499"/>
      <c r="S617" s="499"/>
      <c r="T617" s="499"/>
      <c r="U617" s="510">
        <f t="shared" si="275"/>
        <v>0.25</v>
      </c>
      <c r="V617" s="511"/>
      <c r="W617" s="511"/>
      <c r="X617" s="390">
        <v>1.25</v>
      </c>
      <c r="Y617" s="390"/>
      <c r="Z617" s="390"/>
      <c r="AA617" s="390"/>
      <c r="AB617" s="390"/>
      <c r="AC617" s="390"/>
      <c r="AD617" s="390">
        <f t="shared" si="272"/>
        <v>1.2858749999999999</v>
      </c>
      <c r="AE617" s="390"/>
      <c r="AF617" s="390"/>
      <c r="AG617" s="467">
        <v>840</v>
      </c>
      <c r="AH617" s="467"/>
      <c r="AI617" s="467"/>
      <c r="AJ617" s="512">
        <f t="shared" si="282"/>
        <v>1100</v>
      </c>
      <c r="AK617" s="512"/>
      <c r="AL617" s="512"/>
      <c r="AM617" s="512"/>
      <c r="AN617" s="512"/>
      <c r="AO617" s="512"/>
      <c r="AP617" s="513">
        <f t="shared" si="276"/>
        <v>0.30952380952380953</v>
      </c>
      <c r="AQ617" s="513"/>
      <c r="AR617" s="513"/>
      <c r="AS617" s="346">
        <v>600</v>
      </c>
      <c r="AT617" s="346"/>
      <c r="AU617" s="346"/>
      <c r="AV617" s="514">
        <f t="shared" si="277"/>
        <v>750</v>
      </c>
      <c r="AW617" s="514"/>
      <c r="AX617" s="514"/>
      <c r="AY617" s="513">
        <f t="shared" si="278"/>
        <v>0.25</v>
      </c>
      <c r="AZ617" s="513"/>
      <c r="BA617" s="513"/>
      <c r="BB617" s="515" t="s">
        <v>1605</v>
      </c>
      <c r="BC617" s="516" t="e">
        <f>COUNTIF('[5]Hợp đồng chuyển nhượng'!J$219:$J543,'[5]ODT-gốc'!H553)</f>
        <v>#VALUE!</v>
      </c>
      <c r="BD617" s="517" t="e">
        <f t="shared" si="269"/>
        <v>#VALUE!</v>
      </c>
      <c r="BE617" s="515">
        <f t="shared" si="270"/>
        <v>3</v>
      </c>
      <c r="BI617" s="3" t="str">
        <f t="shared" si="283"/>
        <v>VT1-Phố Võ Thị Sáu(Từ Đường Võ Nguyên Giáp đến Đường Thanh Niên)</v>
      </c>
    </row>
    <row r="618" spans="1:61" s="3" customFormat="1" ht="39" customHeight="1">
      <c r="A618" s="197">
        <v>38</v>
      </c>
      <c r="B618" s="11" t="s">
        <v>1674</v>
      </c>
      <c r="C618" s="11" t="s">
        <v>543</v>
      </c>
      <c r="D618" s="11" t="s">
        <v>55</v>
      </c>
      <c r="E618" s="195" t="s">
        <v>995</v>
      </c>
      <c r="F618" s="197" t="s">
        <v>1675</v>
      </c>
      <c r="G618" s="197" t="s">
        <v>1676</v>
      </c>
      <c r="H618" s="197" t="str">
        <f t="shared" si="262"/>
        <v>Phố Nguyễn Thái Học (từ Đầu Nguyễn Văn Linh đến Ngã 3 đi vào phố Nguyễn Viết Xuân)</v>
      </c>
      <c r="I618" s="467">
        <v>2000</v>
      </c>
      <c r="J618" s="467"/>
      <c r="K618" s="467"/>
      <c r="L618" s="467"/>
      <c r="M618" s="467"/>
      <c r="N618" s="467"/>
      <c r="O618" s="499">
        <f t="shared" si="281"/>
        <v>2600</v>
      </c>
      <c r="P618" s="499"/>
      <c r="Q618" s="499"/>
      <c r="R618" s="499"/>
      <c r="S618" s="499"/>
      <c r="T618" s="499"/>
      <c r="U618" s="510">
        <f t="shared" si="275"/>
        <v>0.3</v>
      </c>
      <c r="V618" s="511"/>
      <c r="W618" s="511"/>
      <c r="X618" s="390">
        <v>1.25</v>
      </c>
      <c r="Y618" s="390"/>
      <c r="Z618" s="390"/>
      <c r="AA618" s="390"/>
      <c r="AB618" s="390"/>
      <c r="AC618" s="390"/>
      <c r="AD618" s="390">
        <f t="shared" si="272"/>
        <v>1.2858749999999999</v>
      </c>
      <c r="AE618" s="390"/>
      <c r="AF618" s="390"/>
      <c r="AG618" s="467">
        <v>1400</v>
      </c>
      <c r="AH618" s="467"/>
      <c r="AI618" s="467"/>
      <c r="AJ618" s="512">
        <f t="shared" si="282"/>
        <v>1800</v>
      </c>
      <c r="AK618" s="512"/>
      <c r="AL618" s="512"/>
      <c r="AM618" s="512"/>
      <c r="AN618" s="512"/>
      <c r="AO618" s="512"/>
      <c r="AP618" s="513">
        <f t="shared" si="276"/>
        <v>0.2857142857142857</v>
      </c>
      <c r="AQ618" s="513"/>
      <c r="AR618" s="513"/>
      <c r="AS618" s="346">
        <v>1000</v>
      </c>
      <c r="AT618" s="346"/>
      <c r="AU618" s="346"/>
      <c r="AV618" s="514">
        <f t="shared" si="277"/>
        <v>1300</v>
      </c>
      <c r="AW618" s="514"/>
      <c r="AX618" s="514"/>
      <c r="AY618" s="513">
        <f t="shared" si="278"/>
        <v>0.3</v>
      </c>
      <c r="AZ618" s="513"/>
      <c r="BA618" s="513"/>
      <c r="BB618" s="515" t="s">
        <v>1605</v>
      </c>
      <c r="BC618" s="516">
        <v>1</v>
      </c>
      <c r="BD618" s="517">
        <f t="shared" si="269"/>
        <v>2</v>
      </c>
      <c r="BE618" s="515">
        <f t="shared" si="270"/>
        <v>3</v>
      </c>
      <c r="BI618" s="3" t="str">
        <f t="shared" si="283"/>
        <v>VT1-Phố Nguyễn Thái Học(Từ Đầu Nguyễn Văn Linh đến Ngã 3 đi vào phố Nguyễn Viết Xuân)</v>
      </c>
    </row>
    <row r="619" spans="1:61" s="3" customFormat="1" ht="39" customHeight="1">
      <c r="A619" s="197">
        <v>39</v>
      </c>
      <c r="B619" s="11" t="s">
        <v>1677</v>
      </c>
      <c r="C619" s="11" t="s">
        <v>543</v>
      </c>
      <c r="D619" s="11" t="s">
        <v>55</v>
      </c>
      <c r="E619" s="195" t="s">
        <v>995</v>
      </c>
      <c r="F619" s="197" t="s">
        <v>1676</v>
      </c>
      <c r="G619" s="197" t="s">
        <v>546</v>
      </c>
      <c r="H619" s="197" t="str">
        <f t="shared" si="262"/>
        <v>Phố Nguyễn Thái Học (từ Ngã 3 đi vào phố Nguyễn Viết Xuân đến Đường Võ Nguyên Giáp)</v>
      </c>
      <c r="I619" s="467">
        <v>2200</v>
      </c>
      <c r="J619" s="467"/>
      <c r="K619" s="467"/>
      <c r="L619" s="467"/>
      <c r="M619" s="467"/>
      <c r="N619" s="467"/>
      <c r="O619" s="499">
        <f t="shared" si="281"/>
        <v>2900</v>
      </c>
      <c r="P619" s="499"/>
      <c r="Q619" s="499"/>
      <c r="R619" s="499"/>
      <c r="S619" s="499"/>
      <c r="T619" s="499"/>
      <c r="U619" s="510">
        <f t="shared" si="275"/>
        <v>0.31818181818181818</v>
      </c>
      <c r="V619" s="511"/>
      <c r="W619" s="511"/>
      <c r="X619" s="390">
        <v>1.3</v>
      </c>
      <c r="Y619" s="390"/>
      <c r="Z619" s="390"/>
      <c r="AA619" s="390"/>
      <c r="AB619" s="390"/>
      <c r="AC619" s="390"/>
      <c r="AD619" s="390">
        <f t="shared" si="272"/>
        <v>1.33731</v>
      </c>
      <c r="AE619" s="390"/>
      <c r="AF619" s="390"/>
      <c r="AG619" s="467">
        <v>1500</v>
      </c>
      <c r="AH619" s="467"/>
      <c r="AI619" s="467"/>
      <c r="AJ619" s="512">
        <f t="shared" si="282"/>
        <v>2000</v>
      </c>
      <c r="AK619" s="512"/>
      <c r="AL619" s="512"/>
      <c r="AM619" s="512"/>
      <c r="AN619" s="512"/>
      <c r="AO619" s="512"/>
      <c r="AP619" s="513">
        <f t="shared" si="276"/>
        <v>0.33333333333333331</v>
      </c>
      <c r="AQ619" s="513"/>
      <c r="AR619" s="513"/>
      <c r="AS619" s="346">
        <v>1100</v>
      </c>
      <c r="AT619" s="346"/>
      <c r="AU619" s="346"/>
      <c r="AV619" s="514">
        <f t="shared" si="277"/>
        <v>1450</v>
      </c>
      <c r="AW619" s="514"/>
      <c r="AX619" s="514"/>
      <c r="AY619" s="513">
        <f t="shared" si="278"/>
        <v>0.31818181818181818</v>
      </c>
      <c r="AZ619" s="513"/>
      <c r="BA619" s="513"/>
      <c r="BB619" s="515" t="s">
        <v>1605</v>
      </c>
      <c r="BC619" s="516" t="e">
        <f>COUNTIF('[5]Hợp đồng chuyển nhượng'!J$219:$J546,'[5]ODT-gốc'!H555)</f>
        <v>#VALUE!</v>
      </c>
      <c r="BD619" s="517" t="e">
        <f t="shared" si="269"/>
        <v>#VALUE!</v>
      </c>
      <c r="BE619" s="515">
        <f t="shared" si="270"/>
        <v>3</v>
      </c>
      <c r="BI619" s="3" t="str">
        <f t="shared" si="283"/>
        <v>VT1-Phố Nguyễn Thái Học(Từ Ngã 3 đi vào phố Nguyễn Viết Xuân đến Đường Võ Nguyên Giáp)</v>
      </c>
    </row>
    <row r="620" spans="1:61" s="3" customFormat="1" ht="39" customHeight="1">
      <c r="A620" s="197">
        <v>40</v>
      </c>
      <c r="B620" s="11" t="s">
        <v>1678</v>
      </c>
      <c r="C620" s="11" t="s">
        <v>543</v>
      </c>
      <c r="D620" s="11" t="s">
        <v>55</v>
      </c>
      <c r="E620" s="195" t="s">
        <v>1679</v>
      </c>
      <c r="F620" s="197" t="s">
        <v>546</v>
      </c>
      <c r="G620" s="197" t="s">
        <v>995</v>
      </c>
      <c r="H620" s="197" t="str">
        <f t="shared" si="262"/>
        <v>Phố Lê Văn Tám (từ Đường Võ Nguyên Giáp đến Phố Nguyễn Thái Học)</v>
      </c>
      <c r="I620" s="467">
        <v>2200</v>
      </c>
      <c r="J620" s="467"/>
      <c r="K620" s="467"/>
      <c r="L620" s="467"/>
      <c r="M620" s="467"/>
      <c r="N620" s="467"/>
      <c r="O620" s="499">
        <f t="shared" si="281"/>
        <v>2900</v>
      </c>
      <c r="P620" s="499"/>
      <c r="Q620" s="499"/>
      <c r="R620" s="499"/>
      <c r="S620" s="499"/>
      <c r="T620" s="499"/>
      <c r="U620" s="510">
        <f t="shared" si="275"/>
        <v>0.31818181818181818</v>
      </c>
      <c r="V620" s="511"/>
      <c r="W620" s="511"/>
      <c r="X620" s="390">
        <v>1.3</v>
      </c>
      <c r="Y620" s="390"/>
      <c r="Z620" s="390"/>
      <c r="AA620" s="390"/>
      <c r="AB620" s="390"/>
      <c r="AC620" s="390"/>
      <c r="AD620" s="390">
        <f t="shared" si="272"/>
        <v>1.33731</v>
      </c>
      <c r="AE620" s="390"/>
      <c r="AF620" s="390"/>
      <c r="AG620" s="467">
        <v>1500</v>
      </c>
      <c r="AH620" s="467"/>
      <c r="AI620" s="467"/>
      <c r="AJ620" s="512">
        <f t="shared" si="282"/>
        <v>2000</v>
      </c>
      <c r="AK620" s="512"/>
      <c r="AL620" s="512"/>
      <c r="AM620" s="512"/>
      <c r="AN620" s="512"/>
      <c r="AO620" s="512"/>
      <c r="AP620" s="513">
        <f t="shared" si="276"/>
        <v>0.33333333333333331</v>
      </c>
      <c r="AQ620" s="513"/>
      <c r="AR620" s="513"/>
      <c r="AS620" s="346">
        <v>1100</v>
      </c>
      <c r="AT620" s="346"/>
      <c r="AU620" s="346"/>
      <c r="AV620" s="514">
        <f t="shared" si="277"/>
        <v>1450</v>
      </c>
      <c r="AW620" s="514"/>
      <c r="AX620" s="514"/>
      <c r="AY620" s="513">
        <f t="shared" si="278"/>
        <v>0.31818181818181818</v>
      </c>
      <c r="AZ620" s="513"/>
      <c r="BA620" s="513"/>
      <c r="BB620" s="515" t="s">
        <v>1605</v>
      </c>
      <c r="BC620" s="516" t="e">
        <f>COUNTIF('[5]Hợp đồng chuyển nhượng'!J$219:$J547,'[5]ODT-gốc'!H556)</f>
        <v>#VALUE!</v>
      </c>
      <c r="BD620" s="517" t="e">
        <f t="shared" si="269"/>
        <v>#VALUE!</v>
      </c>
      <c r="BE620" s="515">
        <f t="shared" si="270"/>
        <v>3</v>
      </c>
      <c r="BI620" s="3" t="str">
        <f t="shared" si="283"/>
        <v>VT1-Phố Lê Văn Tám(Từ Đường Võ Nguyên Giáp đến Phố Nguyễn Thái Học)</v>
      </c>
    </row>
    <row r="621" spans="1:61" s="3" customFormat="1" ht="39" customHeight="1">
      <c r="A621" s="197">
        <v>41</v>
      </c>
      <c r="B621" s="11" t="s">
        <v>1680</v>
      </c>
      <c r="C621" s="11" t="s">
        <v>543</v>
      </c>
      <c r="D621" s="11" t="s">
        <v>55</v>
      </c>
      <c r="E621" s="195" t="s">
        <v>526</v>
      </c>
      <c r="F621" s="197" t="s">
        <v>1618</v>
      </c>
      <c r="G621" s="197" t="s">
        <v>1681</v>
      </c>
      <c r="H621" s="197" t="str">
        <f t="shared" si="262"/>
        <v>Đường Nguyễn Hữu Thọ (từ Đường Tác Tình đến Phố Tố Hữu)</v>
      </c>
      <c r="I621" s="376">
        <v>530</v>
      </c>
      <c r="J621" s="376">
        <v>210</v>
      </c>
      <c r="K621" s="376">
        <v>150</v>
      </c>
      <c r="L621" s="376"/>
      <c r="M621" s="376"/>
      <c r="N621" s="376"/>
      <c r="O621" s="499">
        <f t="shared" ref="O621:Q622" si="284">ROUND(AD621*I621,-1)</f>
        <v>630</v>
      </c>
      <c r="P621" s="499">
        <f t="shared" si="284"/>
        <v>240</v>
      </c>
      <c r="Q621" s="499">
        <f t="shared" si="284"/>
        <v>160</v>
      </c>
      <c r="R621" s="499"/>
      <c r="S621" s="499"/>
      <c r="T621" s="499"/>
      <c r="U621" s="510">
        <f t="shared" si="275"/>
        <v>0.18867924528301888</v>
      </c>
      <c r="V621" s="511">
        <f>(P621-J621)/J621</f>
        <v>0.14285714285714285</v>
      </c>
      <c r="W621" s="511">
        <f>(Q621-K621)/K621</f>
        <v>6.6666666666666666E-2</v>
      </c>
      <c r="X621" s="390">
        <v>1.1499999999999999</v>
      </c>
      <c r="Y621" s="390">
        <v>1.1000000000000001</v>
      </c>
      <c r="Z621" s="390">
        <v>1.05</v>
      </c>
      <c r="AA621" s="390"/>
      <c r="AB621" s="390"/>
      <c r="AC621" s="390"/>
      <c r="AD621" s="390">
        <f t="shared" si="272"/>
        <v>1.1830049999999999</v>
      </c>
      <c r="AE621" s="390">
        <f>Y621*(1+2.87%)</f>
        <v>1.13157</v>
      </c>
      <c r="AF621" s="390">
        <f>Z621*(1+2.87%)</f>
        <v>1.0801350000000001</v>
      </c>
      <c r="AG621" s="376">
        <v>370</v>
      </c>
      <c r="AH621" s="376">
        <v>150</v>
      </c>
      <c r="AI621" s="376">
        <v>110</v>
      </c>
      <c r="AJ621" s="512">
        <f t="shared" ref="AJ621:AL622" si="285">ROUND(AG621/I621*O621,-1)</f>
        <v>440</v>
      </c>
      <c r="AK621" s="512">
        <f t="shared" si="285"/>
        <v>170</v>
      </c>
      <c r="AL621" s="512">
        <f t="shared" si="285"/>
        <v>120</v>
      </c>
      <c r="AM621" s="512"/>
      <c r="AN621" s="512"/>
      <c r="AO621" s="512"/>
      <c r="AP621" s="513">
        <f t="shared" si="276"/>
        <v>0.1891891891891892</v>
      </c>
      <c r="AQ621" s="513">
        <f>(AK621-AH621)/AH621</f>
        <v>0.13333333333333333</v>
      </c>
      <c r="AR621" s="513">
        <f>(AL621-AI621)/AI621</f>
        <v>9.0909090909090912E-2</v>
      </c>
      <c r="AS621" s="467">
        <v>270</v>
      </c>
      <c r="AT621" s="467">
        <v>110</v>
      </c>
      <c r="AU621" s="467">
        <v>80</v>
      </c>
      <c r="AV621" s="514">
        <f t="shared" si="277"/>
        <v>320</v>
      </c>
      <c r="AW621" s="514">
        <f>ROUND(AT621/J621*P621,-1)</f>
        <v>130</v>
      </c>
      <c r="AX621" s="514">
        <f>ROUND(AU621/K621*Q621,-1)</f>
        <v>90</v>
      </c>
      <c r="AY621" s="513">
        <f t="shared" si="278"/>
        <v>0.18518518518518517</v>
      </c>
      <c r="AZ621" s="513">
        <f>(AW621-AT621)/AT621</f>
        <v>0.18181818181818182</v>
      </c>
      <c r="BA621" s="513">
        <f>(AX621-AU621)/AU621</f>
        <v>0.125</v>
      </c>
      <c r="BB621" s="515" t="s">
        <v>1605</v>
      </c>
      <c r="BC621" s="516" t="e">
        <f>COUNTIF('[5]Hợp đồng chuyển nhượng'!J$219:$J550,'[5]ODT-gốc'!H557)</f>
        <v>#VALUE!</v>
      </c>
      <c r="BD621" s="517" t="e">
        <f t="shared" si="269"/>
        <v>#VALUE!</v>
      </c>
      <c r="BE621" s="515">
        <f t="shared" si="270"/>
        <v>9</v>
      </c>
      <c r="BI621" s="3" t="str">
        <f t="shared" si="283"/>
        <v>VT1-Đường Nguyễn Hữu Thọ(Từ Đường Tác Tình đến Phố Tố Hữu)</v>
      </c>
    </row>
    <row r="622" spans="1:61" s="3" customFormat="1" ht="39" customHeight="1">
      <c r="A622" s="197">
        <v>42</v>
      </c>
      <c r="B622" s="11" t="s">
        <v>1680</v>
      </c>
      <c r="C622" s="11" t="s">
        <v>543</v>
      </c>
      <c r="D622" s="11" t="s">
        <v>55</v>
      </c>
      <c r="E622" s="195" t="s">
        <v>1681</v>
      </c>
      <c r="F622" s="197" t="s">
        <v>526</v>
      </c>
      <c r="G622" s="197" t="s">
        <v>1618</v>
      </c>
      <c r="H622" s="197" t="str">
        <f t="shared" si="262"/>
        <v>Phố Tố Hữu (từ Đường Nguyễn Hữu Thọ đến Đường Tác Tình)</v>
      </c>
      <c r="I622" s="376">
        <v>530</v>
      </c>
      <c r="J622" s="376">
        <v>210</v>
      </c>
      <c r="K622" s="376">
        <v>150</v>
      </c>
      <c r="L622" s="376"/>
      <c r="M622" s="376"/>
      <c r="N622" s="376"/>
      <c r="O622" s="499">
        <f t="shared" si="284"/>
        <v>630</v>
      </c>
      <c r="P622" s="499">
        <f t="shared" si="284"/>
        <v>240</v>
      </c>
      <c r="Q622" s="499">
        <f t="shared" si="284"/>
        <v>160</v>
      </c>
      <c r="R622" s="499"/>
      <c r="S622" s="499"/>
      <c r="T622" s="499"/>
      <c r="U622" s="510">
        <f t="shared" si="275"/>
        <v>0.18867924528301888</v>
      </c>
      <c r="V622" s="511">
        <f>(P622-J622)/J622</f>
        <v>0.14285714285714285</v>
      </c>
      <c r="W622" s="511">
        <f>(Q622-K622)/K622</f>
        <v>6.6666666666666666E-2</v>
      </c>
      <c r="X622" s="390">
        <v>1.1499999999999999</v>
      </c>
      <c r="Y622" s="390">
        <v>1.1000000000000001</v>
      </c>
      <c r="Z622" s="390">
        <v>1.05</v>
      </c>
      <c r="AA622" s="390"/>
      <c r="AB622" s="390"/>
      <c r="AC622" s="390"/>
      <c r="AD622" s="390">
        <f t="shared" si="272"/>
        <v>1.1830049999999999</v>
      </c>
      <c r="AE622" s="390">
        <f>Y622*(1+2.87%)</f>
        <v>1.13157</v>
      </c>
      <c r="AF622" s="390">
        <f>Z622*(1+2.87%)</f>
        <v>1.0801350000000001</v>
      </c>
      <c r="AG622" s="376">
        <v>370</v>
      </c>
      <c r="AH622" s="376">
        <v>150</v>
      </c>
      <c r="AI622" s="376">
        <v>110</v>
      </c>
      <c r="AJ622" s="512">
        <f t="shared" si="285"/>
        <v>440</v>
      </c>
      <c r="AK622" s="512">
        <f t="shared" si="285"/>
        <v>170</v>
      </c>
      <c r="AL622" s="512">
        <f t="shared" si="285"/>
        <v>120</v>
      </c>
      <c r="AM622" s="512"/>
      <c r="AN622" s="512"/>
      <c r="AO622" s="512"/>
      <c r="AP622" s="513">
        <f t="shared" si="276"/>
        <v>0.1891891891891892</v>
      </c>
      <c r="AQ622" s="513">
        <f>(AK622-AH622)/AH622</f>
        <v>0.13333333333333333</v>
      </c>
      <c r="AR622" s="513">
        <f>(AL622-AI622)/AI622</f>
        <v>9.0909090909090912E-2</v>
      </c>
      <c r="AS622" s="467">
        <v>270</v>
      </c>
      <c r="AT622" s="467">
        <v>110</v>
      </c>
      <c r="AU622" s="467">
        <v>80</v>
      </c>
      <c r="AV622" s="514">
        <f t="shared" si="277"/>
        <v>320</v>
      </c>
      <c r="AW622" s="514">
        <f>ROUND(AT622/J622*P622,-1)</f>
        <v>130</v>
      </c>
      <c r="AX622" s="514">
        <f>ROUND(AU622/K622*Q622,-1)</f>
        <v>90</v>
      </c>
      <c r="AY622" s="513">
        <f t="shared" si="278"/>
        <v>0.18518518518518517</v>
      </c>
      <c r="AZ622" s="513">
        <f>(AW622-AT622)/AT622</f>
        <v>0.18181818181818182</v>
      </c>
      <c r="BA622" s="513">
        <f>(AX622-AU622)/AU622</f>
        <v>0.125</v>
      </c>
      <c r="BB622" s="515" t="s">
        <v>1605</v>
      </c>
      <c r="BC622" s="516" t="e">
        <f>COUNTIF('[5]Hợp đồng chuyển nhượng'!J$219:$J551,'[5]ODT-gốc'!H558)</f>
        <v>#VALUE!</v>
      </c>
      <c r="BD622" s="517" t="e">
        <f t="shared" si="269"/>
        <v>#VALUE!</v>
      </c>
      <c r="BE622" s="515">
        <f t="shared" si="270"/>
        <v>9</v>
      </c>
      <c r="BI622" s="3" t="str">
        <f t="shared" si="283"/>
        <v>VT1-Phố Tố Hữu(Từ Đường Nguyễn Hữu Thọ đến Đường Tác Tình)</v>
      </c>
    </row>
    <row r="623" spans="1:61" s="3" customFormat="1" ht="39" customHeight="1">
      <c r="A623" s="526" t="s">
        <v>1682</v>
      </c>
      <c r="B623" s="526"/>
      <c r="C623" s="526"/>
      <c r="D623" s="526"/>
      <c r="E623" s="195"/>
      <c r="F623" s="197"/>
      <c r="G623" s="197"/>
      <c r="H623" s="197"/>
      <c r="I623" s="376"/>
      <c r="J623" s="376"/>
      <c r="K623" s="376"/>
      <c r="L623" s="376"/>
      <c r="M623" s="376"/>
      <c r="N623" s="376"/>
      <c r="O623" s="499"/>
      <c r="P623" s="499"/>
      <c r="Q623" s="499"/>
      <c r="R623" s="499"/>
      <c r="S623" s="499"/>
      <c r="T623" s="499"/>
      <c r="U623" s="510"/>
      <c r="V623" s="511"/>
      <c r="W623" s="511"/>
      <c r="X623" s="390"/>
      <c r="Y623" s="390"/>
      <c r="Z623" s="390"/>
      <c r="AA623" s="390"/>
      <c r="AB623" s="390"/>
      <c r="AC623" s="390"/>
      <c r="AD623" s="390"/>
      <c r="AE623" s="390"/>
      <c r="AF623" s="390"/>
      <c r="AG623" s="376"/>
      <c r="AH623" s="376"/>
      <c r="AI623" s="376"/>
      <c r="AJ623" s="512"/>
      <c r="AK623" s="512"/>
      <c r="AL623" s="512"/>
      <c r="AM623" s="512"/>
      <c r="AN623" s="512"/>
      <c r="AO623" s="512"/>
      <c r="AP623" s="513"/>
      <c r="AQ623" s="513"/>
      <c r="AR623" s="513"/>
      <c r="AS623" s="346"/>
      <c r="AT623" s="346"/>
      <c r="AU623" s="346"/>
      <c r="AV623" s="514"/>
      <c r="AW623" s="514"/>
      <c r="AX623" s="514"/>
      <c r="AY623" s="513"/>
      <c r="AZ623" s="513"/>
      <c r="BA623" s="513"/>
      <c r="BB623" s="515" t="s">
        <v>1605</v>
      </c>
      <c r="BC623" s="516" t="e">
        <f>COUNTIF('[5]Hợp đồng chuyển nhượng'!J$219:$J554,'[5]ODT-gốc'!H560)</f>
        <v>#VALUE!</v>
      </c>
      <c r="BD623" s="517"/>
      <c r="BE623" s="515"/>
    </row>
    <row r="624" spans="1:61" s="287" customFormat="1" ht="54" customHeight="1">
      <c r="A624" s="197">
        <v>44</v>
      </c>
      <c r="B624" s="195" t="s">
        <v>630</v>
      </c>
      <c r="C624" s="197" t="s">
        <v>543</v>
      </c>
      <c r="D624" s="197" t="s">
        <v>55</v>
      </c>
      <c r="E624" s="409" t="s">
        <v>631</v>
      </c>
      <c r="F624" s="519" t="s">
        <v>543</v>
      </c>
      <c r="G624" s="519" t="s">
        <v>55</v>
      </c>
      <c r="H624" s="197" t="str">
        <f t="shared" ref="H624:H634" si="286">E624&amp;" (từ "&amp;F624&amp;" đến "&amp;G624&amp;")"</f>
        <v>Ngõ 1 đường 21/9 (từ Đầu đường đến Cuối đường)</v>
      </c>
      <c r="I624" s="376">
        <v>1000</v>
      </c>
      <c r="J624" s="527"/>
      <c r="K624" s="527"/>
      <c r="L624" s="527"/>
      <c r="M624" s="527"/>
      <c r="N624" s="527"/>
      <c r="O624" s="499">
        <f>ROUND(AD624*I624,-2)</f>
        <v>1200</v>
      </c>
      <c r="P624" s="499"/>
      <c r="Q624" s="499"/>
      <c r="R624" s="499"/>
      <c r="S624" s="499"/>
      <c r="T624" s="499"/>
      <c r="U624" s="510">
        <f t="shared" ref="U624:W634" si="287">(O624-I624)/I624</f>
        <v>0.2</v>
      </c>
      <c r="V624" s="511"/>
      <c r="W624" s="511"/>
      <c r="X624" s="393">
        <v>1.2</v>
      </c>
      <c r="Y624" s="393"/>
      <c r="Z624" s="393"/>
      <c r="AA624" s="393"/>
      <c r="AB624" s="393"/>
      <c r="AC624" s="393"/>
      <c r="AD624" s="390">
        <f t="shared" ref="AD624:AF634" si="288">X624*(1+2.87%)</f>
        <v>1.23444</v>
      </c>
      <c r="AE624" s="390"/>
      <c r="AF624" s="390"/>
      <c r="AG624" s="122">
        <v>700</v>
      </c>
      <c r="AH624" s="122"/>
      <c r="AI624" s="122"/>
      <c r="AJ624" s="512">
        <f t="shared" ref="AJ624:AL633" si="289">ROUND(AG624/I624*O624,-1)</f>
        <v>840</v>
      </c>
      <c r="AK624" s="512"/>
      <c r="AL624" s="512"/>
      <c r="AM624" s="512"/>
      <c r="AN624" s="512"/>
      <c r="AO624" s="512"/>
      <c r="AP624" s="513">
        <f t="shared" ref="AP624:AR634" si="290">(AJ624-AG624)/AG624</f>
        <v>0.2</v>
      </c>
      <c r="AQ624" s="513"/>
      <c r="AR624" s="513"/>
      <c r="AS624" s="122">
        <v>500</v>
      </c>
      <c r="AT624" s="122"/>
      <c r="AU624" s="122"/>
      <c r="AV624" s="528">
        <f t="shared" ref="AV624:AX634" si="291">ROUND(AS624/I624*O624,-1)</f>
        <v>600</v>
      </c>
      <c r="AW624" s="528"/>
      <c r="AX624" s="528"/>
      <c r="AY624" s="513">
        <f t="shared" ref="AY624:BA634" si="292">(AV624-AS624)/AS624</f>
        <v>0.2</v>
      </c>
      <c r="AZ624" s="513"/>
      <c r="BA624" s="513"/>
      <c r="BB624" s="515" t="s">
        <v>1605</v>
      </c>
      <c r="BC624" s="516" t="e">
        <f>COUNTIF('[5]Hợp đồng chuyển nhượng'!J$219:$J555,'[5]ODT-gốc'!H561)</f>
        <v>#VALUE!</v>
      </c>
      <c r="BD624" s="517"/>
      <c r="BE624" s="515">
        <f t="shared" ref="BE624:BE634" si="293">COUNT(I624:K624)*3</f>
        <v>3</v>
      </c>
      <c r="BG624" s="3"/>
      <c r="BI624" s="3"/>
    </row>
    <row r="625" spans="1:62" s="3" customFormat="1" ht="30.75" customHeight="1">
      <c r="A625" s="197">
        <v>45</v>
      </c>
      <c r="B625" s="94"/>
      <c r="C625" s="94"/>
      <c r="D625" s="94"/>
      <c r="E625" s="195" t="s">
        <v>1294</v>
      </c>
      <c r="F625" s="197" t="s">
        <v>546</v>
      </c>
      <c r="G625" s="197" t="s">
        <v>881</v>
      </c>
      <c r="H625" s="197" t="str">
        <f t="shared" si="286"/>
        <v>Phố Phạm Ngọc Thạch (từ Đường Võ Nguyên Giáp đến Đường Phan Đình Giót)</v>
      </c>
      <c r="I625" s="20">
        <v>380</v>
      </c>
      <c r="J625" s="20">
        <v>300</v>
      </c>
      <c r="K625" s="20">
        <v>250</v>
      </c>
      <c r="L625" s="20"/>
      <c r="M625" s="20"/>
      <c r="N625" s="20"/>
      <c r="O625" s="499">
        <f t="shared" ref="O625:Q630" si="294">ROUND(AD625*I625,-1)</f>
        <v>450</v>
      </c>
      <c r="P625" s="499">
        <f t="shared" si="294"/>
        <v>340</v>
      </c>
      <c r="Q625" s="499">
        <f t="shared" si="294"/>
        <v>270</v>
      </c>
      <c r="R625" s="499"/>
      <c r="S625" s="499"/>
      <c r="T625" s="499"/>
      <c r="U625" s="510">
        <f t="shared" si="287"/>
        <v>0.18421052631578946</v>
      </c>
      <c r="V625" s="511">
        <f t="shared" si="287"/>
        <v>0.13333333333333333</v>
      </c>
      <c r="W625" s="511">
        <f t="shared" si="287"/>
        <v>0.08</v>
      </c>
      <c r="X625" s="390">
        <v>1.1499999999999999</v>
      </c>
      <c r="Y625" s="390">
        <v>1.1000000000000001</v>
      </c>
      <c r="Z625" s="390">
        <v>1.05</v>
      </c>
      <c r="AA625" s="390"/>
      <c r="AB625" s="390"/>
      <c r="AC625" s="390"/>
      <c r="AD625" s="390">
        <f t="shared" si="288"/>
        <v>1.1830049999999999</v>
      </c>
      <c r="AE625" s="390">
        <f t="shared" si="288"/>
        <v>1.13157</v>
      </c>
      <c r="AF625" s="390">
        <f t="shared" si="288"/>
        <v>1.0801350000000001</v>
      </c>
      <c r="AG625" s="20">
        <v>265</v>
      </c>
      <c r="AH625" s="20">
        <v>210</v>
      </c>
      <c r="AI625" s="20">
        <v>175</v>
      </c>
      <c r="AJ625" s="512">
        <f t="shared" si="289"/>
        <v>310</v>
      </c>
      <c r="AK625" s="512">
        <f t="shared" si="289"/>
        <v>240</v>
      </c>
      <c r="AL625" s="512">
        <f t="shared" si="289"/>
        <v>190</v>
      </c>
      <c r="AM625" s="512"/>
      <c r="AN625" s="512"/>
      <c r="AO625" s="512"/>
      <c r="AP625" s="513">
        <f t="shared" si="290"/>
        <v>0.16981132075471697</v>
      </c>
      <c r="AQ625" s="513">
        <f t="shared" si="290"/>
        <v>0.14285714285714285</v>
      </c>
      <c r="AR625" s="513">
        <f t="shared" si="290"/>
        <v>8.5714285714285715E-2</v>
      </c>
      <c r="AS625" s="12">
        <v>190</v>
      </c>
      <c r="AT625" s="12">
        <v>150</v>
      </c>
      <c r="AU625" s="12">
        <v>125</v>
      </c>
      <c r="AV625" s="514">
        <f t="shared" si="291"/>
        <v>230</v>
      </c>
      <c r="AW625" s="514">
        <f t="shared" si="291"/>
        <v>170</v>
      </c>
      <c r="AX625" s="514">
        <f t="shared" si="291"/>
        <v>140</v>
      </c>
      <c r="AY625" s="513">
        <f t="shared" si="292"/>
        <v>0.21052631578947367</v>
      </c>
      <c r="AZ625" s="513">
        <f t="shared" si="292"/>
        <v>0.13333333333333333</v>
      </c>
      <c r="BA625" s="513">
        <f t="shared" si="292"/>
        <v>0.12</v>
      </c>
      <c r="BB625" s="515" t="s">
        <v>1605</v>
      </c>
      <c r="BC625" s="516" t="e">
        <f>COUNTIF('[5]Hợp đồng chuyển nhượng'!J$219:$J556,'[5]ODT-gốc'!H562)</f>
        <v>#VALUE!</v>
      </c>
      <c r="BD625" s="517" t="e">
        <f t="shared" ref="BD625:BD634" si="295">BE625-BC625</f>
        <v>#VALUE!</v>
      </c>
      <c r="BE625" s="515">
        <f t="shared" si="293"/>
        <v>9</v>
      </c>
      <c r="BJ625" s="287"/>
    </row>
    <row r="626" spans="1:62" s="3" customFormat="1" ht="30.75" customHeight="1">
      <c r="A626" s="197">
        <v>46</v>
      </c>
      <c r="B626" s="94"/>
      <c r="C626" s="94"/>
      <c r="D626" s="94"/>
      <c r="E626" s="195" t="s">
        <v>1294</v>
      </c>
      <c r="F626" s="197" t="s">
        <v>881</v>
      </c>
      <c r="G626" s="197" t="s">
        <v>544</v>
      </c>
      <c r="H626" s="197" t="str">
        <f t="shared" si="286"/>
        <v>Phố Phạm Ngọc Thạch (từ Đường Phan Đình Giót đến Đường Bế Văn Đàn)</v>
      </c>
      <c r="I626" s="20">
        <v>250</v>
      </c>
      <c r="J626" s="20">
        <v>220</v>
      </c>
      <c r="K626" s="20">
        <v>200</v>
      </c>
      <c r="L626" s="20"/>
      <c r="M626" s="20"/>
      <c r="N626" s="20"/>
      <c r="O626" s="499">
        <f t="shared" si="294"/>
        <v>300</v>
      </c>
      <c r="P626" s="499">
        <f t="shared" si="294"/>
        <v>250</v>
      </c>
      <c r="Q626" s="499">
        <f t="shared" si="294"/>
        <v>220</v>
      </c>
      <c r="R626" s="499"/>
      <c r="S626" s="499"/>
      <c r="T626" s="499"/>
      <c r="U626" s="510">
        <f t="shared" si="287"/>
        <v>0.2</v>
      </c>
      <c r="V626" s="511">
        <f t="shared" si="287"/>
        <v>0.13636363636363635</v>
      </c>
      <c r="W626" s="511">
        <f t="shared" si="287"/>
        <v>0.1</v>
      </c>
      <c r="X626" s="390">
        <v>1.1499999999999999</v>
      </c>
      <c r="Y626" s="390">
        <v>1.1000000000000001</v>
      </c>
      <c r="Z626" s="390">
        <v>1.05</v>
      </c>
      <c r="AA626" s="390"/>
      <c r="AB626" s="390"/>
      <c r="AC626" s="390"/>
      <c r="AD626" s="390">
        <f t="shared" si="288"/>
        <v>1.1830049999999999</v>
      </c>
      <c r="AE626" s="390">
        <f t="shared" si="288"/>
        <v>1.13157</v>
      </c>
      <c r="AF626" s="390">
        <f t="shared" si="288"/>
        <v>1.0801350000000001</v>
      </c>
      <c r="AG626" s="20">
        <v>175</v>
      </c>
      <c r="AH626" s="20">
        <v>155</v>
      </c>
      <c r="AI626" s="20">
        <v>140</v>
      </c>
      <c r="AJ626" s="512">
        <f t="shared" si="289"/>
        <v>210</v>
      </c>
      <c r="AK626" s="512">
        <f t="shared" si="289"/>
        <v>180</v>
      </c>
      <c r="AL626" s="512">
        <f t="shared" si="289"/>
        <v>150</v>
      </c>
      <c r="AM626" s="512"/>
      <c r="AN626" s="512"/>
      <c r="AO626" s="512"/>
      <c r="AP626" s="513">
        <f t="shared" si="290"/>
        <v>0.2</v>
      </c>
      <c r="AQ626" s="513">
        <f t="shared" si="290"/>
        <v>0.16129032258064516</v>
      </c>
      <c r="AR626" s="513">
        <f t="shared" si="290"/>
        <v>7.1428571428571425E-2</v>
      </c>
      <c r="AS626" s="12">
        <v>125</v>
      </c>
      <c r="AT626" s="12">
        <v>110</v>
      </c>
      <c r="AU626" s="12">
        <v>100</v>
      </c>
      <c r="AV626" s="514">
        <f t="shared" si="291"/>
        <v>150</v>
      </c>
      <c r="AW626" s="514">
        <f t="shared" si="291"/>
        <v>130</v>
      </c>
      <c r="AX626" s="514">
        <f t="shared" si="291"/>
        <v>110</v>
      </c>
      <c r="AY626" s="513">
        <f t="shared" si="292"/>
        <v>0.2</v>
      </c>
      <c r="AZ626" s="513">
        <f t="shared" si="292"/>
        <v>0.18181818181818182</v>
      </c>
      <c r="BA626" s="513">
        <f t="shared" si="292"/>
        <v>0.1</v>
      </c>
      <c r="BB626" s="515" t="s">
        <v>1605</v>
      </c>
      <c r="BC626" s="516" t="e">
        <f>COUNTIF('[5]Hợp đồng chuyển nhượng'!J$219:$J557,'[5]ODT-gốc'!H563)</f>
        <v>#VALUE!</v>
      </c>
      <c r="BD626" s="517" t="e">
        <f t="shared" si="295"/>
        <v>#VALUE!</v>
      </c>
      <c r="BE626" s="515">
        <f t="shared" si="293"/>
        <v>9</v>
      </c>
      <c r="BJ626" s="287"/>
    </row>
    <row r="627" spans="1:62" s="3" customFormat="1" ht="30.75" customHeight="1">
      <c r="A627" s="197">
        <v>47</v>
      </c>
      <c r="B627" s="94"/>
      <c r="C627" s="94"/>
      <c r="D627" s="94"/>
      <c r="E627" s="195" t="s">
        <v>1683</v>
      </c>
      <c r="F627" s="197" t="s">
        <v>546</v>
      </c>
      <c r="G627" s="197" t="s">
        <v>881</v>
      </c>
      <c r="H627" s="197" t="str">
        <f t="shared" si="286"/>
        <v>Phố Tôn Thất Tùng (từ Đường Võ Nguyên Giáp đến Đường Phan Đình Giót)</v>
      </c>
      <c r="I627" s="20">
        <v>380</v>
      </c>
      <c r="J627" s="20">
        <v>300</v>
      </c>
      <c r="K627" s="20">
        <v>250</v>
      </c>
      <c r="L627" s="20"/>
      <c r="M627" s="20"/>
      <c r="N627" s="20"/>
      <c r="O627" s="499">
        <f t="shared" si="294"/>
        <v>450</v>
      </c>
      <c r="P627" s="499">
        <f t="shared" si="294"/>
        <v>340</v>
      </c>
      <c r="Q627" s="499">
        <f t="shared" si="294"/>
        <v>270</v>
      </c>
      <c r="R627" s="499"/>
      <c r="S627" s="499"/>
      <c r="T627" s="499"/>
      <c r="U627" s="510">
        <f t="shared" si="287"/>
        <v>0.18421052631578946</v>
      </c>
      <c r="V627" s="511">
        <f t="shared" si="287"/>
        <v>0.13333333333333333</v>
      </c>
      <c r="W627" s="511">
        <f t="shared" si="287"/>
        <v>0.08</v>
      </c>
      <c r="X627" s="390">
        <v>1.1499999999999999</v>
      </c>
      <c r="Y627" s="390">
        <v>1.1000000000000001</v>
      </c>
      <c r="Z627" s="390">
        <v>1.05</v>
      </c>
      <c r="AA627" s="390"/>
      <c r="AB627" s="390"/>
      <c r="AC627" s="390"/>
      <c r="AD627" s="390">
        <f t="shared" si="288"/>
        <v>1.1830049999999999</v>
      </c>
      <c r="AE627" s="390">
        <f t="shared" si="288"/>
        <v>1.13157</v>
      </c>
      <c r="AF627" s="390">
        <f t="shared" si="288"/>
        <v>1.0801350000000001</v>
      </c>
      <c r="AG627" s="20">
        <v>265</v>
      </c>
      <c r="AH627" s="20">
        <v>210</v>
      </c>
      <c r="AI627" s="20">
        <v>175</v>
      </c>
      <c r="AJ627" s="512">
        <f t="shared" si="289"/>
        <v>310</v>
      </c>
      <c r="AK627" s="512">
        <f t="shared" si="289"/>
        <v>240</v>
      </c>
      <c r="AL627" s="512">
        <f t="shared" si="289"/>
        <v>190</v>
      </c>
      <c r="AM627" s="512"/>
      <c r="AN627" s="512"/>
      <c r="AO627" s="512"/>
      <c r="AP627" s="513">
        <f t="shared" si="290"/>
        <v>0.16981132075471697</v>
      </c>
      <c r="AQ627" s="513">
        <f t="shared" si="290"/>
        <v>0.14285714285714285</v>
      </c>
      <c r="AR627" s="513">
        <f t="shared" si="290"/>
        <v>8.5714285714285715E-2</v>
      </c>
      <c r="AS627" s="12">
        <v>190</v>
      </c>
      <c r="AT627" s="12">
        <v>150</v>
      </c>
      <c r="AU627" s="12">
        <v>125</v>
      </c>
      <c r="AV627" s="514">
        <f t="shared" si="291"/>
        <v>230</v>
      </c>
      <c r="AW627" s="514">
        <f t="shared" si="291"/>
        <v>170</v>
      </c>
      <c r="AX627" s="514">
        <f t="shared" si="291"/>
        <v>140</v>
      </c>
      <c r="AY627" s="513">
        <f t="shared" si="292"/>
        <v>0.21052631578947367</v>
      </c>
      <c r="AZ627" s="513">
        <f t="shared" si="292"/>
        <v>0.13333333333333333</v>
      </c>
      <c r="BA627" s="513">
        <f t="shared" si="292"/>
        <v>0.12</v>
      </c>
      <c r="BB627" s="515" t="s">
        <v>1605</v>
      </c>
      <c r="BC627" s="516" t="e">
        <f>COUNTIF('[5]Hợp đồng chuyển nhượng'!J$219:$J558,'[5]ODT-gốc'!H564)</f>
        <v>#VALUE!</v>
      </c>
      <c r="BD627" s="517" t="e">
        <f t="shared" si="295"/>
        <v>#VALUE!</v>
      </c>
      <c r="BE627" s="515">
        <f t="shared" si="293"/>
        <v>9</v>
      </c>
      <c r="BJ627" s="287"/>
    </row>
    <row r="628" spans="1:62" s="3" customFormat="1" ht="30.75" customHeight="1">
      <c r="A628" s="197">
        <v>48</v>
      </c>
      <c r="B628" s="94"/>
      <c r="C628" s="94"/>
      <c r="D628" s="94"/>
      <c r="E628" s="195" t="s">
        <v>1683</v>
      </c>
      <c r="F628" s="197" t="s">
        <v>881</v>
      </c>
      <c r="G628" s="197" t="s">
        <v>544</v>
      </c>
      <c r="H628" s="197" t="str">
        <f t="shared" si="286"/>
        <v>Phố Tôn Thất Tùng (từ Đường Phan Đình Giót đến Đường Bế Văn Đàn)</v>
      </c>
      <c r="I628" s="20">
        <v>250</v>
      </c>
      <c r="J628" s="20">
        <v>220</v>
      </c>
      <c r="K628" s="20">
        <v>200</v>
      </c>
      <c r="L628" s="20"/>
      <c r="M628" s="20"/>
      <c r="N628" s="20"/>
      <c r="O628" s="499">
        <f t="shared" si="294"/>
        <v>300</v>
      </c>
      <c r="P628" s="499">
        <f t="shared" si="294"/>
        <v>250</v>
      </c>
      <c r="Q628" s="499">
        <f t="shared" si="294"/>
        <v>220</v>
      </c>
      <c r="R628" s="499"/>
      <c r="S628" s="499"/>
      <c r="T628" s="499"/>
      <c r="U628" s="510">
        <f t="shared" si="287"/>
        <v>0.2</v>
      </c>
      <c r="V628" s="511">
        <f t="shared" si="287"/>
        <v>0.13636363636363635</v>
      </c>
      <c r="W628" s="511">
        <f t="shared" si="287"/>
        <v>0.1</v>
      </c>
      <c r="X628" s="390">
        <v>1.1499999999999999</v>
      </c>
      <c r="Y628" s="390">
        <v>1.1000000000000001</v>
      </c>
      <c r="Z628" s="390">
        <v>1.05</v>
      </c>
      <c r="AA628" s="390"/>
      <c r="AB628" s="390"/>
      <c r="AC628" s="390"/>
      <c r="AD628" s="390">
        <f t="shared" si="288"/>
        <v>1.1830049999999999</v>
      </c>
      <c r="AE628" s="390">
        <f t="shared" si="288"/>
        <v>1.13157</v>
      </c>
      <c r="AF628" s="390">
        <f t="shared" si="288"/>
        <v>1.0801350000000001</v>
      </c>
      <c r="AG628" s="20">
        <v>175</v>
      </c>
      <c r="AH628" s="20">
        <v>155</v>
      </c>
      <c r="AI628" s="20">
        <v>140</v>
      </c>
      <c r="AJ628" s="512">
        <f t="shared" si="289"/>
        <v>210</v>
      </c>
      <c r="AK628" s="512">
        <f t="shared" si="289"/>
        <v>180</v>
      </c>
      <c r="AL628" s="512">
        <f t="shared" si="289"/>
        <v>150</v>
      </c>
      <c r="AM628" s="512"/>
      <c r="AN628" s="512"/>
      <c r="AO628" s="512"/>
      <c r="AP628" s="513">
        <f t="shared" si="290"/>
        <v>0.2</v>
      </c>
      <c r="AQ628" s="513">
        <f t="shared" si="290"/>
        <v>0.16129032258064516</v>
      </c>
      <c r="AR628" s="513">
        <f t="shared" si="290"/>
        <v>7.1428571428571425E-2</v>
      </c>
      <c r="AS628" s="12">
        <v>125</v>
      </c>
      <c r="AT628" s="12">
        <v>110</v>
      </c>
      <c r="AU628" s="12">
        <v>100</v>
      </c>
      <c r="AV628" s="514">
        <f t="shared" si="291"/>
        <v>150</v>
      </c>
      <c r="AW628" s="514">
        <f t="shared" si="291"/>
        <v>130</v>
      </c>
      <c r="AX628" s="514">
        <f t="shared" si="291"/>
        <v>110</v>
      </c>
      <c r="AY628" s="513">
        <f t="shared" si="292"/>
        <v>0.2</v>
      </c>
      <c r="AZ628" s="513">
        <f t="shared" si="292"/>
        <v>0.18181818181818182</v>
      </c>
      <c r="BA628" s="513">
        <f t="shared" si="292"/>
        <v>0.1</v>
      </c>
      <c r="BB628" s="515" t="s">
        <v>1605</v>
      </c>
      <c r="BC628" s="516" t="e">
        <f>COUNTIF('[5]Hợp đồng chuyển nhượng'!J$219:$J559,'[5]ODT-gốc'!H565)</f>
        <v>#VALUE!</v>
      </c>
      <c r="BD628" s="517" t="e">
        <f t="shared" si="295"/>
        <v>#VALUE!</v>
      </c>
      <c r="BE628" s="515">
        <f t="shared" si="293"/>
        <v>9</v>
      </c>
      <c r="BJ628" s="287"/>
    </row>
    <row r="629" spans="1:62" s="3" customFormat="1" ht="30.75" customHeight="1">
      <c r="A629" s="197">
        <v>49</v>
      </c>
      <c r="B629" s="94"/>
      <c r="C629" s="94"/>
      <c r="D629" s="94"/>
      <c r="E629" s="195" t="s">
        <v>879</v>
      </c>
      <c r="F629" s="197" t="s">
        <v>546</v>
      </c>
      <c r="G629" s="197" t="s">
        <v>881</v>
      </c>
      <c r="H629" s="197" t="str">
        <f t="shared" si="286"/>
        <v>Phố Đặng Văn Ngữ (từ Đường Võ Nguyên Giáp đến Đường Phan Đình Giót)</v>
      </c>
      <c r="I629" s="20">
        <v>380</v>
      </c>
      <c r="J629" s="20">
        <v>300</v>
      </c>
      <c r="K629" s="20">
        <v>250</v>
      </c>
      <c r="L629" s="20"/>
      <c r="M629" s="20"/>
      <c r="N629" s="20"/>
      <c r="O629" s="499">
        <f t="shared" si="294"/>
        <v>450</v>
      </c>
      <c r="P629" s="499">
        <f t="shared" si="294"/>
        <v>340</v>
      </c>
      <c r="Q629" s="499">
        <f t="shared" si="294"/>
        <v>270</v>
      </c>
      <c r="R629" s="499"/>
      <c r="S629" s="499"/>
      <c r="T629" s="499"/>
      <c r="U629" s="510">
        <f t="shared" si="287"/>
        <v>0.18421052631578946</v>
      </c>
      <c r="V629" s="511">
        <f t="shared" si="287"/>
        <v>0.13333333333333333</v>
      </c>
      <c r="W629" s="511">
        <f t="shared" si="287"/>
        <v>0.08</v>
      </c>
      <c r="X629" s="390">
        <v>1.1499999999999999</v>
      </c>
      <c r="Y629" s="390">
        <v>1.1000000000000001</v>
      </c>
      <c r="Z629" s="390">
        <v>1.05</v>
      </c>
      <c r="AA629" s="390"/>
      <c r="AB629" s="390"/>
      <c r="AC629" s="390"/>
      <c r="AD629" s="390">
        <f t="shared" si="288"/>
        <v>1.1830049999999999</v>
      </c>
      <c r="AE629" s="390">
        <f t="shared" si="288"/>
        <v>1.13157</v>
      </c>
      <c r="AF629" s="390">
        <f t="shared" si="288"/>
        <v>1.0801350000000001</v>
      </c>
      <c r="AG629" s="20">
        <v>265</v>
      </c>
      <c r="AH629" s="20">
        <v>210</v>
      </c>
      <c r="AI629" s="20">
        <v>175</v>
      </c>
      <c r="AJ629" s="512">
        <f t="shared" si="289"/>
        <v>310</v>
      </c>
      <c r="AK629" s="512">
        <f t="shared" si="289"/>
        <v>240</v>
      </c>
      <c r="AL629" s="512">
        <f t="shared" si="289"/>
        <v>190</v>
      </c>
      <c r="AM629" s="512"/>
      <c r="AN629" s="512"/>
      <c r="AO629" s="512"/>
      <c r="AP629" s="513">
        <f t="shared" si="290"/>
        <v>0.16981132075471697</v>
      </c>
      <c r="AQ629" s="513">
        <f t="shared" si="290"/>
        <v>0.14285714285714285</v>
      </c>
      <c r="AR629" s="513">
        <f t="shared" si="290"/>
        <v>8.5714285714285715E-2</v>
      </c>
      <c r="AS629" s="12">
        <v>190</v>
      </c>
      <c r="AT629" s="12">
        <v>150</v>
      </c>
      <c r="AU629" s="12">
        <v>125</v>
      </c>
      <c r="AV629" s="514">
        <f t="shared" si="291"/>
        <v>230</v>
      </c>
      <c r="AW629" s="514">
        <f t="shared" si="291"/>
        <v>170</v>
      </c>
      <c r="AX629" s="514">
        <f t="shared" si="291"/>
        <v>140</v>
      </c>
      <c r="AY629" s="513">
        <f t="shared" si="292"/>
        <v>0.21052631578947367</v>
      </c>
      <c r="AZ629" s="513">
        <f t="shared" si="292"/>
        <v>0.13333333333333333</v>
      </c>
      <c r="BA629" s="513">
        <f t="shared" si="292"/>
        <v>0.12</v>
      </c>
      <c r="BB629" s="515" t="s">
        <v>1605</v>
      </c>
      <c r="BC629" s="516" t="e">
        <f>COUNTIF('[5]Hợp đồng chuyển nhượng'!J$219:$J560,'[5]ODT-gốc'!H566)</f>
        <v>#VALUE!</v>
      </c>
      <c r="BD629" s="517" t="e">
        <f t="shared" si="295"/>
        <v>#VALUE!</v>
      </c>
      <c r="BE629" s="515">
        <f t="shared" si="293"/>
        <v>9</v>
      </c>
      <c r="BJ629" s="287"/>
    </row>
    <row r="630" spans="1:62" s="3" customFormat="1" ht="30.75" customHeight="1">
      <c r="A630" s="197">
        <v>50</v>
      </c>
      <c r="B630" s="94"/>
      <c r="C630" s="94"/>
      <c r="D630" s="94"/>
      <c r="E630" s="195" t="s">
        <v>879</v>
      </c>
      <c r="F630" s="197" t="s">
        <v>881</v>
      </c>
      <c r="G630" s="197" t="s">
        <v>544</v>
      </c>
      <c r="H630" s="197" t="str">
        <f t="shared" si="286"/>
        <v>Phố Đặng Văn Ngữ (từ Đường Phan Đình Giót đến Đường Bế Văn Đàn)</v>
      </c>
      <c r="I630" s="20">
        <v>250</v>
      </c>
      <c r="J630" s="20">
        <v>220</v>
      </c>
      <c r="K630" s="20">
        <v>200</v>
      </c>
      <c r="L630" s="20"/>
      <c r="M630" s="20"/>
      <c r="N630" s="20"/>
      <c r="O630" s="499">
        <f t="shared" si="294"/>
        <v>300</v>
      </c>
      <c r="P630" s="499">
        <f t="shared" si="294"/>
        <v>250</v>
      </c>
      <c r="Q630" s="499">
        <f t="shared" si="294"/>
        <v>220</v>
      </c>
      <c r="R630" s="499"/>
      <c r="S630" s="499"/>
      <c r="T630" s="499"/>
      <c r="U630" s="510">
        <f t="shared" si="287"/>
        <v>0.2</v>
      </c>
      <c r="V630" s="511">
        <f t="shared" si="287"/>
        <v>0.13636363636363635</v>
      </c>
      <c r="W630" s="511">
        <f t="shared" si="287"/>
        <v>0.1</v>
      </c>
      <c r="X630" s="390">
        <v>1.1499999999999999</v>
      </c>
      <c r="Y630" s="390">
        <v>1.1000000000000001</v>
      </c>
      <c r="Z630" s="390">
        <v>1.05</v>
      </c>
      <c r="AA630" s="390"/>
      <c r="AB630" s="390"/>
      <c r="AC630" s="390"/>
      <c r="AD630" s="390">
        <f t="shared" si="288"/>
        <v>1.1830049999999999</v>
      </c>
      <c r="AE630" s="390">
        <f t="shared" si="288"/>
        <v>1.13157</v>
      </c>
      <c r="AF630" s="390">
        <f t="shared" si="288"/>
        <v>1.0801350000000001</v>
      </c>
      <c r="AG630" s="20">
        <v>175</v>
      </c>
      <c r="AH630" s="20">
        <v>155</v>
      </c>
      <c r="AI630" s="20">
        <v>140</v>
      </c>
      <c r="AJ630" s="512">
        <f t="shared" si="289"/>
        <v>210</v>
      </c>
      <c r="AK630" s="512">
        <f t="shared" si="289"/>
        <v>180</v>
      </c>
      <c r="AL630" s="512">
        <f t="shared" si="289"/>
        <v>150</v>
      </c>
      <c r="AM630" s="512"/>
      <c r="AN630" s="512"/>
      <c r="AO630" s="512"/>
      <c r="AP630" s="513">
        <f t="shared" si="290"/>
        <v>0.2</v>
      </c>
      <c r="AQ630" s="513">
        <f t="shared" si="290"/>
        <v>0.16129032258064516</v>
      </c>
      <c r="AR630" s="513">
        <f t="shared" si="290"/>
        <v>7.1428571428571425E-2</v>
      </c>
      <c r="AS630" s="12">
        <v>125</v>
      </c>
      <c r="AT630" s="12">
        <v>110</v>
      </c>
      <c r="AU630" s="12">
        <v>100</v>
      </c>
      <c r="AV630" s="514">
        <f t="shared" si="291"/>
        <v>150</v>
      </c>
      <c r="AW630" s="514">
        <f t="shared" si="291"/>
        <v>130</v>
      </c>
      <c r="AX630" s="514">
        <f t="shared" si="291"/>
        <v>110</v>
      </c>
      <c r="AY630" s="513">
        <f t="shared" si="292"/>
        <v>0.2</v>
      </c>
      <c r="AZ630" s="513">
        <f t="shared" si="292"/>
        <v>0.18181818181818182</v>
      </c>
      <c r="BA630" s="513">
        <f t="shared" si="292"/>
        <v>0.1</v>
      </c>
      <c r="BB630" s="515" t="s">
        <v>1605</v>
      </c>
      <c r="BC630" s="516" t="e">
        <f>COUNTIF('[5]Hợp đồng chuyển nhượng'!J$219:$J561,'[5]ODT-gốc'!H567)</f>
        <v>#VALUE!</v>
      </c>
      <c r="BD630" s="517" t="e">
        <f t="shared" si="295"/>
        <v>#VALUE!</v>
      </c>
      <c r="BE630" s="515">
        <f t="shared" si="293"/>
        <v>9</v>
      </c>
      <c r="BJ630" s="287"/>
    </row>
    <row r="631" spans="1:62" s="3" customFormat="1" ht="30.75" customHeight="1">
      <c r="A631" s="197">
        <v>51</v>
      </c>
      <c r="B631" s="94"/>
      <c r="C631" s="94"/>
      <c r="D631" s="94"/>
      <c r="E631" s="195" t="s">
        <v>881</v>
      </c>
      <c r="F631" s="197" t="s">
        <v>542</v>
      </c>
      <c r="G631" s="197" t="s">
        <v>544</v>
      </c>
      <c r="H631" s="197" t="str">
        <f t="shared" si="286"/>
        <v>Đường Phan Đình Giót (từ Đường Thanh Niên đến Đường Bế Văn Đàn)</v>
      </c>
      <c r="I631" s="20">
        <v>300</v>
      </c>
      <c r="J631" s="20"/>
      <c r="K631" s="20"/>
      <c r="L631" s="20"/>
      <c r="M631" s="20"/>
      <c r="N631" s="20"/>
      <c r="O631" s="499">
        <f>ROUND(AD631*I631,-1)</f>
        <v>350</v>
      </c>
      <c r="P631" s="499"/>
      <c r="Q631" s="499"/>
      <c r="R631" s="499"/>
      <c r="S631" s="499"/>
      <c r="T631" s="499"/>
      <c r="U631" s="510">
        <f t="shared" si="287"/>
        <v>0.16666666666666666</v>
      </c>
      <c r="V631" s="511"/>
      <c r="W631" s="511"/>
      <c r="X631" s="390">
        <v>1.1499999999999999</v>
      </c>
      <c r="Y631" s="390"/>
      <c r="Z631" s="390"/>
      <c r="AA631" s="390"/>
      <c r="AB631" s="390"/>
      <c r="AC631" s="390"/>
      <c r="AD631" s="390">
        <f t="shared" si="288"/>
        <v>1.1830049999999999</v>
      </c>
      <c r="AE631" s="390"/>
      <c r="AF631" s="390"/>
      <c r="AG631" s="8">
        <v>210</v>
      </c>
      <c r="AH631" s="8"/>
      <c r="AI631" s="8"/>
      <c r="AJ631" s="512">
        <f t="shared" si="289"/>
        <v>250</v>
      </c>
      <c r="AK631" s="512"/>
      <c r="AL631" s="512"/>
      <c r="AM631" s="512"/>
      <c r="AN631" s="512"/>
      <c r="AO631" s="512"/>
      <c r="AP631" s="513">
        <f t="shared" si="290"/>
        <v>0.19047619047619047</v>
      </c>
      <c r="AQ631" s="513"/>
      <c r="AR631" s="513"/>
      <c r="AS631" s="12">
        <v>150</v>
      </c>
      <c r="AT631" s="12"/>
      <c r="AU631" s="12"/>
      <c r="AV631" s="514">
        <f t="shared" si="291"/>
        <v>180</v>
      </c>
      <c r="AW631" s="529"/>
      <c r="AX631" s="529"/>
      <c r="AY631" s="513">
        <f t="shared" si="292"/>
        <v>0.2</v>
      </c>
      <c r="AZ631" s="513"/>
      <c r="BA631" s="513"/>
      <c r="BB631" s="515" t="s">
        <v>1605</v>
      </c>
      <c r="BC631" s="516" t="e">
        <f>COUNTIF('[5]Hợp đồng chuyển nhượng'!J$219:$J562,'[5]ODT-gốc'!H568)</f>
        <v>#VALUE!</v>
      </c>
      <c r="BD631" s="517" t="e">
        <f t="shared" si="295"/>
        <v>#VALUE!</v>
      </c>
      <c r="BE631" s="515">
        <f t="shared" si="293"/>
        <v>3</v>
      </c>
      <c r="BJ631" s="287"/>
    </row>
    <row r="632" spans="1:62" s="3" customFormat="1" ht="30.75" customHeight="1">
      <c r="A632" s="197">
        <v>52</v>
      </c>
      <c r="B632" s="409" t="s">
        <v>544</v>
      </c>
      <c r="C632" s="519" t="s">
        <v>543</v>
      </c>
      <c r="D632" s="519" t="s">
        <v>55</v>
      </c>
      <c r="E632" s="409" t="s">
        <v>544</v>
      </c>
      <c r="F632" s="519" t="s">
        <v>632</v>
      </c>
      <c r="G632" s="519" t="s">
        <v>558</v>
      </c>
      <c r="H632" s="197" t="str">
        <f t="shared" si="286"/>
        <v>Đường Bế Văn Đàn (từ Đường Phan Đình Giót  đến Đường Vừ A Dính)</v>
      </c>
      <c r="I632" s="20">
        <v>150</v>
      </c>
      <c r="J632" s="20"/>
      <c r="K632" s="20"/>
      <c r="L632" s="20"/>
      <c r="M632" s="20"/>
      <c r="N632" s="20"/>
      <c r="O632" s="499">
        <f>ROUND(AD632*I632,-1)</f>
        <v>170</v>
      </c>
      <c r="P632" s="499"/>
      <c r="Q632" s="499"/>
      <c r="R632" s="499"/>
      <c r="S632" s="499"/>
      <c r="T632" s="499"/>
      <c r="U632" s="510">
        <f t="shared" si="287"/>
        <v>0.13333333333333333</v>
      </c>
      <c r="V632" s="511"/>
      <c r="W632" s="511"/>
      <c r="X632" s="390">
        <v>1.1000000000000001</v>
      </c>
      <c r="Y632" s="390"/>
      <c r="Z632" s="390"/>
      <c r="AA632" s="390"/>
      <c r="AB632" s="390"/>
      <c r="AC632" s="390"/>
      <c r="AD632" s="390">
        <f t="shared" si="288"/>
        <v>1.13157</v>
      </c>
      <c r="AE632" s="390"/>
      <c r="AF632" s="390"/>
      <c r="AG632" s="8">
        <v>105</v>
      </c>
      <c r="AH632" s="8"/>
      <c r="AI632" s="8"/>
      <c r="AJ632" s="512">
        <f t="shared" si="289"/>
        <v>120</v>
      </c>
      <c r="AK632" s="512"/>
      <c r="AL632" s="512"/>
      <c r="AM632" s="512"/>
      <c r="AN632" s="512"/>
      <c r="AO632" s="512"/>
      <c r="AP632" s="513">
        <f t="shared" si="290"/>
        <v>0.14285714285714285</v>
      </c>
      <c r="AQ632" s="513"/>
      <c r="AR632" s="513"/>
      <c r="AS632" s="12">
        <v>75</v>
      </c>
      <c r="AT632" s="12"/>
      <c r="AU632" s="12"/>
      <c r="AV632" s="514">
        <f t="shared" si="291"/>
        <v>90</v>
      </c>
      <c r="AW632" s="529"/>
      <c r="AX632" s="529"/>
      <c r="AY632" s="513">
        <f t="shared" si="292"/>
        <v>0.2</v>
      </c>
      <c r="AZ632" s="513"/>
      <c r="BA632" s="513"/>
      <c r="BB632" s="515" t="s">
        <v>1605</v>
      </c>
      <c r="BC632" s="516" t="e">
        <f>COUNTIF('[5]Hợp đồng chuyển nhượng'!J$219:$J563,'[5]ODT-gốc'!H569)</f>
        <v>#VALUE!</v>
      </c>
      <c r="BD632" s="517" t="e">
        <f t="shared" si="295"/>
        <v>#VALUE!</v>
      </c>
      <c r="BE632" s="515">
        <f t="shared" si="293"/>
        <v>3</v>
      </c>
      <c r="BJ632" s="287"/>
    </row>
    <row r="633" spans="1:62" s="3" customFormat="1" ht="30.75" customHeight="1">
      <c r="A633" s="197">
        <v>53</v>
      </c>
      <c r="B633" s="94"/>
      <c r="C633" s="94"/>
      <c r="D633" s="94"/>
      <c r="E633" s="195" t="s">
        <v>1684</v>
      </c>
      <c r="F633" s="197" t="s">
        <v>531</v>
      </c>
      <c r="G633" s="197" t="s">
        <v>921</v>
      </c>
      <c r="H633" s="197" t="str">
        <f t="shared" si="286"/>
        <v>Phố La Văn Cầu (từ Đường Nguyễn Văn Linh đến Đường Hoàng Quốc Việt)</v>
      </c>
      <c r="I633" s="20">
        <v>550</v>
      </c>
      <c r="J633" s="20"/>
      <c r="K633" s="20"/>
      <c r="L633" s="20"/>
      <c r="M633" s="20"/>
      <c r="N633" s="20"/>
      <c r="O633" s="499">
        <f>ROUND(AD633*I633,-1)</f>
        <v>650</v>
      </c>
      <c r="P633" s="499"/>
      <c r="Q633" s="499"/>
      <c r="R633" s="499"/>
      <c r="S633" s="499"/>
      <c r="T633" s="499"/>
      <c r="U633" s="510">
        <f t="shared" si="287"/>
        <v>0.18181818181818182</v>
      </c>
      <c r="V633" s="511"/>
      <c r="W633" s="511"/>
      <c r="X633" s="390">
        <v>1.1499999999999999</v>
      </c>
      <c r="Y633" s="390"/>
      <c r="Z633" s="390"/>
      <c r="AA633" s="390"/>
      <c r="AB633" s="390"/>
      <c r="AC633" s="390"/>
      <c r="AD633" s="390">
        <f t="shared" si="288"/>
        <v>1.1830049999999999</v>
      </c>
      <c r="AE633" s="390"/>
      <c r="AF633" s="390"/>
      <c r="AG633" s="8">
        <v>385</v>
      </c>
      <c r="AH633" s="8"/>
      <c r="AI633" s="8"/>
      <c r="AJ633" s="512">
        <f t="shared" si="289"/>
        <v>460</v>
      </c>
      <c r="AK633" s="512"/>
      <c r="AL633" s="512"/>
      <c r="AM633" s="512"/>
      <c r="AN633" s="512"/>
      <c r="AO633" s="512"/>
      <c r="AP633" s="513">
        <f t="shared" si="290"/>
        <v>0.19480519480519481</v>
      </c>
      <c r="AQ633" s="513"/>
      <c r="AR633" s="513"/>
      <c r="AS633" s="12">
        <v>275</v>
      </c>
      <c r="AT633" s="12"/>
      <c r="AU633" s="12"/>
      <c r="AV633" s="514">
        <f t="shared" si="291"/>
        <v>330</v>
      </c>
      <c r="AW633" s="529"/>
      <c r="AX633" s="529"/>
      <c r="AY633" s="513">
        <f t="shared" si="292"/>
        <v>0.2</v>
      </c>
      <c r="AZ633" s="513"/>
      <c r="BA633" s="513"/>
      <c r="BB633" s="515" t="s">
        <v>1605</v>
      </c>
      <c r="BC633" s="516" t="e">
        <f>COUNTIF('[5]Hợp đồng chuyển nhượng'!J$219:$J564,'[5]ODT-gốc'!H570)</f>
        <v>#VALUE!</v>
      </c>
      <c r="BD633" s="517" t="e">
        <f t="shared" si="295"/>
        <v>#VALUE!</v>
      </c>
      <c r="BE633" s="515">
        <f t="shared" si="293"/>
        <v>3</v>
      </c>
      <c r="BJ633" s="287"/>
    </row>
    <row r="634" spans="1:62" s="3" customFormat="1" ht="30.75" customHeight="1">
      <c r="A634" s="197">
        <v>54</v>
      </c>
      <c r="B634" s="94"/>
      <c r="C634" s="94"/>
      <c r="D634" s="94"/>
      <c r="E634" s="195" t="s">
        <v>1574</v>
      </c>
      <c r="F634" s="197" t="s">
        <v>530</v>
      </c>
      <c r="G634" s="197" t="s">
        <v>546</v>
      </c>
      <c r="H634" s="197" t="str">
        <f t="shared" si="286"/>
        <v>Phố Nguyễn Du (từ Đường Trần Phú đến Đường Võ Nguyên Giáp)</v>
      </c>
      <c r="I634" s="20">
        <v>700</v>
      </c>
      <c r="J634" s="20"/>
      <c r="K634" s="20"/>
      <c r="L634" s="20"/>
      <c r="M634" s="20"/>
      <c r="N634" s="20"/>
      <c r="O634" s="499">
        <f>ROUND(AD634*I634,-1)</f>
        <v>830</v>
      </c>
      <c r="P634" s="499"/>
      <c r="Q634" s="499"/>
      <c r="R634" s="499"/>
      <c r="S634" s="499"/>
      <c r="T634" s="499"/>
      <c r="U634" s="510">
        <f t="shared" si="287"/>
        <v>0.18571428571428572</v>
      </c>
      <c r="V634" s="511"/>
      <c r="W634" s="511"/>
      <c r="X634" s="390">
        <v>1.1499999999999999</v>
      </c>
      <c r="Y634" s="390"/>
      <c r="Z634" s="390"/>
      <c r="AA634" s="390"/>
      <c r="AB634" s="390"/>
      <c r="AC634" s="390"/>
      <c r="AD634" s="390">
        <f t="shared" si="288"/>
        <v>1.1830049999999999</v>
      </c>
      <c r="AE634" s="390"/>
      <c r="AF634" s="390"/>
      <c r="AG634" s="8">
        <v>490</v>
      </c>
      <c r="AH634" s="8"/>
      <c r="AI634" s="8"/>
      <c r="AJ634" s="512">
        <f>ROUND(AG634/I634*O634,-2)</f>
        <v>600</v>
      </c>
      <c r="AK634" s="512"/>
      <c r="AL634" s="512"/>
      <c r="AM634" s="512"/>
      <c r="AN634" s="512"/>
      <c r="AO634" s="512"/>
      <c r="AP634" s="513">
        <f t="shared" si="290"/>
        <v>0.22448979591836735</v>
      </c>
      <c r="AQ634" s="513"/>
      <c r="AR634" s="513"/>
      <c r="AS634" s="12">
        <v>350</v>
      </c>
      <c r="AT634" s="12"/>
      <c r="AU634" s="12"/>
      <c r="AV634" s="514">
        <f t="shared" si="291"/>
        <v>420</v>
      </c>
      <c r="AW634" s="529"/>
      <c r="AX634" s="529"/>
      <c r="AY634" s="513">
        <f t="shared" si="292"/>
        <v>0.2</v>
      </c>
      <c r="AZ634" s="513"/>
      <c r="BA634" s="513"/>
      <c r="BB634" s="515" t="s">
        <v>1605</v>
      </c>
      <c r="BC634" s="516" t="e">
        <f>COUNTIF('[5]Hợp đồng chuyển nhượng'!J$219:$J565,'[5]ODT-gốc'!H571)</f>
        <v>#VALUE!</v>
      </c>
      <c r="BD634" s="517" t="e">
        <f t="shared" si="295"/>
        <v>#VALUE!</v>
      </c>
      <c r="BE634" s="515">
        <f t="shared" si="293"/>
        <v>3</v>
      </c>
      <c r="BJ634" s="287"/>
    </row>
    <row r="635" spans="1:62" s="3" customFormat="1" ht="30.75" customHeight="1">
      <c r="A635" s="526" t="s">
        <v>1685</v>
      </c>
      <c r="B635" s="526"/>
      <c r="C635" s="526"/>
      <c r="D635" s="526"/>
      <c r="E635" s="195"/>
      <c r="F635" s="197"/>
      <c r="G635" s="197"/>
      <c r="H635" s="197"/>
      <c r="I635" s="20"/>
      <c r="J635" s="20"/>
      <c r="K635" s="20"/>
      <c r="L635" s="20"/>
      <c r="M635" s="20"/>
      <c r="N635" s="20"/>
      <c r="O635" s="499"/>
      <c r="P635" s="28"/>
      <c r="Q635" s="28"/>
      <c r="R635" s="28"/>
      <c r="S635" s="28"/>
      <c r="T635" s="28"/>
      <c r="U635" s="510"/>
      <c r="V635" s="511"/>
      <c r="W635" s="511"/>
      <c r="X635" s="390"/>
      <c r="Y635" s="390"/>
      <c r="Z635" s="390"/>
      <c r="AA635" s="390"/>
      <c r="AB635" s="390"/>
      <c r="AC635" s="390"/>
      <c r="AD635" s="390"/>
      <c r="AE635" s="390"/>
      <c r="AF635" s="390"/>
      <c r="AG635" s="8"/>
      <c r="AH635" s="8"/>
      <c r="AI635" s="8"/>
      <c r="AJ635" s="512"/>
      <c r="AK635" s="512"/>
      <c r="AL635" s="512"/>
      <c r="AM635" s="512"/>
      <c r="AN635" s="512"/>
      <c r="AO635" s="512"/>
      <c r="AP635" s="513"/>
      <c r="AQ635" s="513"/>
      <c r="AR635" s="513"/>
      <c r="AS635" s="12"/>
      <c r="AT635" s="12"/>
      <c r="AU635" s="12"/>
      <c r="AV635" s="514"/>
      <c r="AW635" s="529"/>
      <c r="AX635" s="529"/>
      <c r="AY635" s="513"/>
      <c r="AZ635" s="513"/>
      <c r="BA635" s="513"/>
      <c r="BB635" s="515" t="s">
        <v>1605</v>
      </c>
      <c r="BC635" s="516" t="e">
        <f>COUNTIF('[5]Hợp đồng chuyển nhượng'!J$219:$J566,'[5]ODT-gốc'!H572)</f>
        <v>#VALUE!</v>
      </c>
      <c r="BD635" s="517"/>
      <c r="BE635" s="515"/>
      <c r="BJ635" s="287"/>
    </row>
    <row r="636" spans="1:62" s="3" customFormat="1" ht="63">
      <c r="A636" s="197">
        <v>55</v>
      </c>
      <c r="B636" s="94"/>
      <c r="C636" s="94"/>
      <c r="D636" s="94"/>
      <c r="E636" s="530" t="s">
        <v>558</v>
      </c>
      <c r="F636" s="519" t="s">
        <v>622</v>
      </c>
      <c r="G636" s="157" t="s">
        <v>623</v>
      </c>
      <c r="H636" s="197" t="str">
        <f>E636&amp;" (từ "&amp;F636&amp;" đến "&amp;G636&amp;")"</f>
        <v>Đường Vừ A Dính (từ Giao với nút giao đường Bế Văn Đàn - đường Thanh Niên đến Giao với đường Tác Tình)</v>
      </c>
      <c r="I636" s="122"/>
      <c r="J636" s="122"/>
      <c r="K636" s="122"/>
      <c r="L636" s="122"/>
      <c r="M636" s="122"/>
      <c r="N636" s="122"/>
      <c r="O636" s="499">
        <f>O632</f>
        <v>170</v>
      </c>
      <c r="P636" s="28"/>
      <c r="Q636" s="28"/>
      <c r="R636" s="28"/>
      <c r="S636" s="28"/>
      <c r="T636" s="28"/>
      <c r="U636" s="510"/>
      <c r="V636" s="511"/>
      <c r="W636" s="511"/>
      <c r="X636" s="390"/>
      <c r="Y636" s="390"/>
      <c r="Z636" s="390"/>
      <c r="AA636" s="390"/>
      <c r="AB636" s="390"/>
      <c r="AC636" s="390"/>
      <c r="AD636" s="390"/>
      <c r="AE636" s="390"/>
      <c r="AF636" s="390"/>
      <c r="AG636" s="346"/>
      <c r="AH636" s="396"/>
      <c r="AI636" s="396"/>
      <c r="AJ636" s="512">
        <f>ROUND(O636*0.7,-1)</f>
        <v>120</v>
      </c>
      <c r="AK636" s="512"/>
      <c r="AL636" s="512"/>
      <c r="AM636" s="512"/>
      <c r="AN636" s="512"/>
      <c r="AO636" s="512"/>
      <c r="AP636" s="513"/>
      <c r="AQ636" s="513"/>
      <c r="AR636" s="513"/>
      <c r="AS636" s="122"/>
      <c r="AT636" s="122"/>
      <c r="AU636" s="122"/>
      <c r="AV636" s="512">
        <f>ROUND(O636*0.5,0)</f>
        <v>85</v>
      </c>
      <c r="AW636" s="529"/>
      <c r="AX636" s="529"/>
      <c r="AY636" s="30"/>
      <c r="AZ636" s="30"/>
      <c r="BA636" s="30"/>
      <c r="BB636" s="515" t="s">
        <v>1605</v>
      </c>
      <c r="BC636" s="516" t="e">
        <f>COUNTIF('[5]Hợp đồng chuyển nhượng'!J$219:$J568,'[5]ODT-gốc'!H573)</f>
        <v>#VALUE!</v>
      </c>
      <c r="BD636" s="517" t="e">
        <f>BE636-BC636</f>
        <v>#VALUE!</v>
      </c>
      <c r="BE636" s="515">
        <v>3</v>
      </c>
      <c r="BF636" s="3" t="s">
        <v>1686</v>
      </c>
      <c r="BJ636" s="287"/>
    </row>
    <row r="637" spans="1:62" s="3" customFormat="1" ht="78.75">
      <c r="A637" s="197">
        <v>56</v>
      </c>
      <c r="B637" s="94"/>
      <c r="C637" s="94"/>
      <c r="D637" s="94"/>
      <c r="E637" s="530" t="s">
        <v>541</v>
      </c>
      <c r="F637" s="519" t="s">
        <v>624</v>
      </c>
      <c r="G637" s="197" t="s">
        <v>625</v>
      </c>
      <c r="H637" s="197" t="str">
        <f>E637&amp;" (từ "&amp;F637&amp;" đến "&amp;G637&amp;")"</f>
        <v>Đường Lò Văn Hặc (từ Giao với đường Võ Nguyên Giáp(Km 57+550, bên trái) đến Giao với đường Nguyễn Hữu Thọ)</v>
      </c>
      <c r="I637" s="122"/>
      <c r="J637" s="122"/>
      <c r="K637" s="122"/>
      <c r="L637" s="122"/>
      <c r="M637" s="122"/>
      <c r="N637" s="122"/>
      <c r="O637" s="499">
        <f>O632</f>
        <v>170</v>
      </c>
      <c r="P637" s="28"/>
      <c r="Q637" s="28"/>
      <c r="R637" s="28"/>
      <c r="S637" s="28"/>
      <c r="T637" s="28"/>
      <c r="U637" s="510"/>
      <c r="V637" s="511"/>
      <c r="W637" s="511"/>
      <c r="X637" s="390"/>
      <c r="Y637" s="390"/>
      <c r="Z637" s="390"/>
      <c r="AA637" s="390"/>
      <c r="AB637" s="390"/>
      <c r="AC637" s="390"/>
      <c r="AD637" s="390"/>
      <c r="AE637" s="390"/>
      <c r="AF637" s="390"/>
      <c r="AG637" s="346"/>
      <c r="AH637" s="396"/>
      <c r="AI637" s="396"/>
      <c r="AJ637" s="512">
        <f>ROUND(O637*0.7,-1)</f>
        <v>120</v>
      </c>
      <c r="AK637" s="512"/>
      <c r="AL637" s="512"/>
      <c r="AM637" s="512"/>
      <c r="AN637" s="512"/>
      <c r="AO637" s="512"/>
      <c r="AP637" s="513"/>
      <c r="AQ637" s="513"/>
      <c r="AR637" s="513"/>
      <c r="AS637" s="122"/>
      <c r="AT637" s="122"/>
      <c r="AU637" s="122"/>
      <c r="AV637" s="512">
        <f>ROUND(O637*0.5,0)</f>
        <v>85</v>
      </c>
      <c r="AW637" s="529"/>
      <c r="AX637" s="529"/>
      <c r="AY637" s="30"/>
      <c r="AZ637" s="30"/>
      <c r="BA637" s="30"/>
      <c r="BB637" s="515" t="s">
        <v>1605</v>
      </c>
      <c r="BC637" s="516" t="e">
        <f>COUNTIF('[5]Hợp đồng chuyển nhượng'!J$219:$J569,'[5]ODT-gốc'!H574)</f>
        <v>#VALUE!</v>
      </c>
      <c r="BD637" s="517" t="e">
        <f>BE637-BC637</f>
        <v>#VALUE!</v>
      </c>
      <c r="BE637" s="515">
        <v>3</v>
      </c>
      <c r="BF637" s="3" t="s">
        <v>1686</v>
      </c>
      <c r="BJ637" s="287"/>
    </row>
    <row r="638" spans="1:62" s="3" customFormat="1" ht="37.5" customHeight="1">
      <c r="A638" s="526" t="s">
        <v>1687</v>
      </c>
      <c r="B638" s="526"/>
      <c r="C638" s="526"/>
      <c r="D638" s="526"/>
      <c r="E638" s="526"/>
      <c r="F638" s="197"/>
      <c r="G638" s="197"/>
      <c r="H638" s="197"/>
      <c r="I638" s="122"/>
      <c r="J638" s="122"/>
      <c r="K638" s="122"/>
      <c r="L638" s="122"/>
      <c r="M638" s="122"/>
      <c r="N638" s="122"/>
      <c r="O638" s="499"/>
      <c r="P638" s="28"/>
      <c r="Q638" s="28"/>
      <c r="R638" s="28"/>
      <c r="S638" s="28"/>
      <c r="T638" s="28"/>
      <c r="U638" s="510"/>
      <c r="V638" s="511"/>
      <c r="W638" s="511"/>
      <c r="X638" s="390"/>
      <c r="Y638" s="390"/>
      <c r="Z638" s="390"/>
      <c r="AA638" s="390"/>
      <c r="AB638" s="390"/>
      <c r="AC638" s="390"/>
      <c r="AD638" s="390"/>
      <c r="AE638" s="390"/>
      <c r="AF638" s="390"/>
      <c r="AG638" s="346"/>
      <c r="AH638" s="396"/>
      <c r="AI638" s="396"/>
      <c r="AJ638" s="512"/>
      <c r="AK638" s="512"/>
      <c r="AL638" s="512"/>
      <c r="AM638" s="512"/>
      <c r="AN638" s="512"/>
      <c r="AO638" s="512"/>
      <c r="AP638" s="513"/>
      <c r="AQ638" s="513"/>
      <c r="AR638" s="513"/>
      <c r="AS638" s="122"/>
      <c r="AT638" s="122"/>
      <c r="AU638" s="122"/>
      <c r="AV638" s="529"/>
      <c r="AW638" s="529"/>
      <c r="AX638" s="529"/>
      <c r="AY638" s="30"/>
      <c r="AZ638" s="30"/>
      <c r="BA638" s="30"/>
      <c r="BB638" s="515"/>
      <c r="BC638" s="516"/>
      <c r="BD638" s="517"/>
      <c r="BE638" s="515"/>
      <c r="BG638" s="287"/>
      <c r="BI638" s="287"/>
      <c r="BJ638" s="287"/>
    </row>
    <row r="639" spans="1:62" s="3" customFormat="1" ht="63">
      <c r="A639" s="197">
        <v>57</v>
      </c>
      <c r="B639" s="94"/>
      <c r="C639" s="94"/>
      <c r="D639" s="94"/>
      <c r="E639" s="409" t="s">
        <v>626</v>
      </c>
      <c r="F639" s="103" t="s">
        <v>627</v>
      </c>
      <c r="G639" s="103"/>
      <c r="H639" s="197" t="str">
        <f>E639&amp;" ("&amp;F639&amp;")"</f>
        <v>Sắp xếp dân cư bản Tác Tình, thị trấn Tam Đường, huyện Tam Đường (Toàn khu)</v>
      </c>
      <c r="I639" s="122"/>
      <c r="J639" s="122"/>
      <c r="K639" s="122"/>
      <c r="L639" s="122"/>
      <c r="M639" s="122"/>
      <c r="N639" s="122"/>
      <c r="O639" s="521">
        <f>'[5]ODT-gốc'!L522</f>
        <v>0</v>
      </c>
      <c r="P639" s="28"/>
      <c r="Q639" s="28"/>
      <c r="R639" s="28"/>
      <c r="S639" s="28"/>
      <c r="T639" s="28"/>
      <c r="U639" s="470"/>
      <c r="V639" s="470"/>
      <c r="W639" s="470"/>
      <c r="X639" s="470"/>
      <c r="Y639" s="470"/>
      <c r="Z639" s="470"/>
      <c r="AA639" s="470"/>
      <c r="AB639" s="470"/>
      <c r="AC639" s="470"/>
      <c r="AD639" s="390"/>
      <c r="AE639" s="390"/>
      <c r="AF639" s="390"/>
      <c r="AG639" s="470"/>
      <c r="AH639" s="470"/>
      <c r="AI639" s="470"/>
      <c r="AJ639" s="512">
        <f>ROUND(O639*0.7,-1)</f>
        <v>0</v>
      </c>
      <c r="AK639" s="470"/>
      <c r="AL639" s="470"/>
      <c r="AM639" s="470"/>
      <c r="AN639" s="470"/>
      <c r="AO639" s="470"/>
      <c r="AP639" s="470"/>
      <c r="AQ639" s="470"/>
      <c r="AR639" s="470"/>
      <c r="AS639" s="470"/>
      <c r="AT639" s="470"/>
      <c r="AU639" s="470"/>
      <c r="AV639" s="512">
        <f>ROUND(O639*0.5,0)</f>
        <v>0</v>
      </c>
      <c r="AW639" s="470"/>
      <c r="AX639" s="470"/>
      <c r="AY639" s="470"/>
      <c r="AZ639" s="470"/>
      <c r="BA639" s="470"/>
      <c r="BB639" s="515" t="s">
        <v>1605</v>
      </c>
      <c r="BC639" s="516" t="e">
        <f>COUNTIF('[5]Hợp đồng chuyển nhượng'!J$219:$J576,'[5]ODT-gốc'!H576)</f>
        <v>#VALUE!</v>
      </c>
      <c r="BD639" s="517" t="e">
        <f>BE639-BC639</f>
        <v>#VALUE!</v>
      </c>
      <c r="BE639" s="515">
        <v>3</v>
      </c>
      <c r="BF639" s="104" t="s">
        <v>1688</v>
      </c>
      <c r="BG639" s="271"/>
      <c r="BJ639" s="287"/>
    </row>
    <row r="640" spans="1:62" s="3" customFormat="1">
      <c r="A640" s="714"/>
      <c r="B640" s="89"/>
      <c r="C640" s="89"/>
      <c r="D640" s="89"/>
      <c r="E640" s="257"/>
      <c r="F640" s="87"/>
      <c r="G640" s="87"/>
      <c r="H640" s="714"/>
      <c r="I640" s="270"/>
      <c r="J640" s="270"/>
      <c r="K640" s="270"/>
      <c r="L640" s="270"/>
      <c r="M640" s="270"/>
      <c r="N640" s="270"/>
      <c r="O640" s="172"/>
      <c r="P640" s="708"/>
      <c r="Q640" s="708"/>
      <c r="R640" s="708"/>
      <c r="S640" s="708"/>
      <c r="T640" s="708"/>
      <c r="U640" s="172"/>
      <c r="V640" s="172"/>
      <c r="W640" s="172"/>
      <c r="X640" s="172"/>
      <c r="Y640" s="172"/>
      <c r="Z640" s="172"/>
      <c r="AA640" s="172"/>
      <c r="AB640" s="172"/>
      <c r="AC640" s="172"/>
      <c r="AD640" s="269"/>
      <c r="AE640" s="269"/>
      <c r="AF640" s="269"/>
      <c r="AG640" s="172"/>
      <c r="AH640" s="172"/>
      <c r="AI640" s="172"/>
      <c r="AJ640" s="715"/>
      <c r="AK640" s="172"/>
      <c r="AL640" s="172"/>
      <c r="AM640" s="172"/>
      <c r="AN640" s="172"/>
      <c r="AO640" s="172"/>
      <c r="AP640" s="172"/>
      <c r="AQ640" s="172"/>
      <c r="AR640" s="172"/>
      <c r="AS640" s="172"/>
      <c r="AT640" s="172"/>
      <c r="AU640" s="172"/>
      <c r="AV640" s="715"/>
      <c r="AW640" s="172"/>
      <c r="AX640" s="172"/>
      <c r="AY640" s="172"/>
      <c r="AZ640" s="172"/>
      <c r="BA640" s="172"/>
      <c r="BB640" s="716"/>
      <c r="BC640" s="706"/>
      <c r="BD640" s="707"/>
      <c r="BE640" s="716"/>
      <c r="BF640" s="104"/>
      <c r="BG640" s="271"/>
      <c r="BJ640" s="287"/>
    </row>
    <row r="641" spans="1:62" s="3" customFormat="1" ht="63">
      <c r="A641" s="714"/>
      <c r="B641" s="89"/>
      <c r="C641" s="89"/>
      <c r="D641" s="89"/>
      <c r="E641" s="257" t="s">
        <v>134</v>
      </c>
      <c r="F641" s="88" t="str">
        <f>'[6]PL01. BGD dieu chinh gia '!C1944</f>
        <v>Từ Trạm Kiểm tra tải trọng 058</v>
      </c>
      <c r="G641" s="88" t="str">
        <f>'[6]PL01. BGD dieu chinh gia '!D1944</f>
        <v>Trường mầm non Bình Lư +200m</v>
      </c>
      <c r="H641" s="197" t="str">
        <f>E641&amp;" (từ "&amp;F641&amp;" đến "&amp;G641&amp;")"</f>
        <v>Quốc lộ 4D (từ Từ Trạm Kiểm tra tải trọng 058 đến Trường mầm non Bình Lư +200m)</v>
      </c>
      <c r="I641" s="270">
        <v>340</v>
      </c>
      <c r="J641" s="270">
        <v>160</v>
      </c>
      <c r="K641" s="270">
        <v>130</v>
      </c>
      <c r="L641" s="270"/>
      <c r="M641" s="270"/>
      <c r="N641" s="270"/>
      <c r="O641" s="172">
        <v>420</v>
      </c>
      <c r="P641" s="708">
        <v>180</v>
      </c>
      <c r="Q641" s="708">
        <v>140</v>
      </c>
      <c r="R641" s="708"/>
      <c r="S641" s="708"/>
      <c r="T641" s="708"/>
      <c r="U641" s="172"/>
      <c r="V641" s="172"/>
      <c r="W641" s="172"/>
      <c r="X641" s="635" t="s">
        <v>1434</v>
      </c>
      <c r="Y641" s="635" t="s">
        <v>1232</v>
      </c>
      <c r="Z641" s="635" t="s">
        <v>1236</v>
      </c>
      <c r="AA641" s="172"/>
      <c r="AB641" s="172"/>
      <c r="AC641" s="172"/>
      <c r="AD641" s="269"/>
      <c r="AE641" s="269"/>
      <c r="AF641" s="269"/>
      <c r="AG641" s="172"/>
      <c r="AH641" s="172"/>
      <c r="AI641" s="172"/>
      <c r="AJ641" s="715"/>
      <c r="AK641" s="172"/>
      <c r="AL641" s="172"/>
      <c r="AM641" s="172"/>
      <c r="AN641" s="172"/>
      <c r="AO641" s="172"/>
      <c r="AP641" s="172"/>
      <c r="AQ641" s="172"/>
      <c r="AR641" s="172"/>
      <c r="AS641" s="172"/>
      <c r="AT641" s="172"/>
      <c r="AU641" s="172"/>
      <c r="AV641" s="715"/>
      <c r="AW641" s="172"/>
      <c r="AX641" s="172"/>
      <c r="AY641" s="172"/>
      <c r="AZ641" s="172"/>
      <c r="BA641" s="172"/>
      <c r="BB641" s="716"/>
      <c r="BC641" s="706"/>
      <c r="BD641" s="707"/>
      <c r="BE641" s="716"/>
      <c r="BF641" s="104"/>
      <c r="BG641" s="271"/>
      <c r="BJ641" s="287"/>
    </row>
    <row r="642" spans="1:62" s="3" customFormat="1" ht="31.5">
      <c r="A642" s="714"/>
      <c r="B642" s="89"/>
      <c r="C642" s="89"/>
      <c r="D642" s="89"/>
      <c r="E642" s="257" t="s">
        <v>393</v>
      </c>
      <c r="F642" s="87"/>
      <c r="G642" s="87"/>
      <c r="H642" s="714" t="str">
        <f>E642</f>
        <v>Các vị trí còn lại trên địa bàn xã Bình Lư</v>
      </c>
      <c r="I642" s="270">
        <f>'[6]PL01. BGD dieu chinh gia '!E1945</f>
        <v>310</v>
      </c>
      <c r="J642" s="270">
        <f>'[6]PL01. BGD dieu chinh gia '!F1945</f>
        <v>170</v>
      </c>
      <c r="K642" s="270">
        <f>'[6]PL01. BGD dieu chinh gia '!G1945</f>
        <v>130</v>
      </c>
      <c r="L642" s="270">
        <f>'[6]PL01. BGD dieu chinh gia '!H1945</f>
        <v>230</v>
      </c>
      <c r="M642" s="270">
        <f>'[6]PL01. BGD dieu chinh gia '!I1945</f>
        <v>140</v>
      </c>
      <c r="N642" s="270">
        <f>'[6]PL01. BGD dieu chinh gia '!J1945</f>
        <v>80</v>
      </c>
      <c r="O642" s="172">
        <f>'[6]PL01. BGD dieu chinh gia '!K1945</f>
        <v>380</v>
      </c>
      <c r="P642" s="708">
        <f>'[6]PL01. BGD dieu chinh gia '!L1945</f>
        <v>200</v>
      </c>
      <c r="Q642" s="708">
        <f>'[6]PL01. BGD dieu chinh gia '!M1945</f>
        <v>150</v>
      </c>
      <c r="R642" s="708">
        <f>'[6]PL01. BGD dieu chinh gia '!N1945</f>
        <v>260</v>
      </c>
      <c r="S642" s="708">
        <f>'[6]PL01. BGD dieu chinh gia '!O1945</f>
        <v>150</v>
      </c>
      <c r="T642" s="708">
        <f>'[6]PL01. BGD dieu chinh gia '!P1945</f>
        <v>86</v>
      </c>
      <c r="U642" s="172"/>
      <c r="V642" s="172"/>
      <c r="W642" s="172"/>
      <c r="X642" s="172"/>
      <c r="Y642" s="172"/>
      <c r="Z642" s="172"/>
      <c r="AA642" s="172"/>
      <c r="AB642" s="172"/>
      <c r="AC642" s="172"/>
      <c r="AD642" s="269"/>
      <c r="AE642" s="269"/>
      <c r="AF642" s="269"/>
      <c r="AG642" s="172"/>
      <c r="AH642" s="172"/>
      <c r="AI642" s="172"/>
      <c r="AJ642" s="715"/>
      <c r="AK642" s="172"/>
      <c r="AL642" s="172"/>
      <c r="AM642" s="172"/>
      <c r="AN642" s="172"/>
      <c r="AO642" s="172"/>
      <c r="AP642" s="172"/>
      <c r="AQ642" s="172"/>
      <c r="AR642" s="172"/>
      <c r="AS642" s="172"/>
      <c r="AT642" s="172"/>
      <c r="AU642" s="172"/>
      <c r="AV642" s="715"/>
      <c r="AW642" s="172"/>
      <c r="AX642" s="172"/>
      <c r="AY642" s="172"/>
      <c r="AZ642" s="172"/>
      <c r="BA642" s="172"/>
      <c r="BB642" s="716"/>
      <c r="BC642" s="706"/>
      <c r="BD642" s="707"/>
      <c r="BE642" s="716"/>
      <c r="BF642" s="104"/>
      <c r="BG642" s="271"/>
      <c r="BJ642" s="287"/>
    </row>
    <row r="643" spans="1:62" s="287" customFormat="1" ht="47.25">
      <c r="A643" s="197">
        <v>43</v>
      </c>
      <c r="B643" s="94"/>
      <c r="C643" s="94"/>
      <c r="D643" s="94"/>
      <c r="E643" s="195" t="s">
        <v>633</v>
      </c>
      <c r="F643" s="197"/>
      <c r="G643" s="197"/>
      <c r="H643" s="714" t="str">
        <f>E643</f>
        <v>Các vị trí còn lại trên địa bàn thị trấn Tam Đường cũ</v>
      </c>
      <c r="I643" s="376">
        <v>130</v>
      </c>
      <c r="J643" s="376"/>
      <c r="K643" s="376"/>
      <c r="L643" s="376"/>
      <c r="M643" s="376"/>
      <c r="N643" s="376"/>
      <c r="O643" s="499">
        <f>ROUND(AD643*I643,-1)</f>
        <v>140</v>
      </c>
      <c r="P643" s="499"/>
      <c r="Q643" s="499"/>
      <c r="R643" s="499"/>
      <c r="S643" s="499"/>
      <c r="T643" s="499"/>
      <c r="U643" s="510">
        <f>(O643-I643)/I643</f>
        <v>7.6923076923076927E-2</v>
      </c>
      <c r="V643" s="510"/>
      <c r="W643" s="510"/>
      <c r="X643" s="393">
        <v>1.05</v>
      </c>
      <c r="Y643" s="393"/>
      <c r="Z643" s="393"/>
      <c r="AA643" s="393"/>
      <c r="AB643" s="393"/>
      <c r="AC643" s="393"/>
      <c r="AD643" s="390">
        <f>X643*(1+2.87%)</f>
        <v>1.0801350000000001</v>
      </c>
      <c r="AE643" s="390"/>
      <c r="AF643" s="390"/>
      <c r="AG643" s="376">
        <v>90</v>
      </c>
      <c r="AH643" s="376"/>
      <c r="AI643" s="376"/>
      <c r="AJ643" s="512">
        <f>ROUND(AG643/I643*O643,-1)</f>
        <v>100</v>
      </c>
      <c r="AK643" s="525"/>
      <c r="AL643" s="525"/>
      <c r="AM643" s="525"/>
      <c r="AN643" s="525"/>
      <c r="AO643" s="525"/>
      <c r="AP643" s="520">
        <f>(AJ643-AG643)/AG643</f>
        <v>0.1111111111111111</v>
      </c>
      <c r="AQ643" s="520"/>
      <c r="AR643" s="520"/>
      <c r="AS643" s="346">
        <v>70</v>
      </c>
      <c r="AT643" s="346"/>
      <c r="AU643" s="346"/>
      <c r="AV643" s="521">
        <f>ROUND(AS643/I643*O643,-1)</f>
        <v>80</v>
      </c>
      <c r="AW643" s="521"/>
      <c r="AX643" s="521"/>
      <c r="AY643" s="520">
        <f>(AV643-AS643)/AS643</f>
        <v>0.14285714285714285</v>
      </c>
      <c r="AZ643" s="520"/>
      <c r="BA643" s="520"/>
      <c r="BB643" s="468" t="s">
        <v>1605</v>
      </c>
      <c r="BC643" s="516" t="e">
        <f>COUNTIF('[5]Hợp đồng chuyển nhượng'!J$219:$J574,'[5]ODT-gốc'!H580)</f>
        <v>#VALUE!</v>
      </c>
      <c r="BD643" s="470" t="e">
        <f>BE643-BC643</f>
        <v>#VALUE!</v>
      </c>
      <c r="BE643" s="468">
        <f>COUNT(I643:K643)*3</f>
        <v>3</v>
      </c>
      <c r="BI643" s="287" t="str">
        <f>"VT1-"&amp;E643&amp;"(Từ "&amp;F643&amp;" đến "&amp;G643&amp;")"</f>
        <v>VT1-Các vị trí còn lại trên địa bàn thị trấn Tam Đường cũ(Từ  đến )</v>
      </c>
    </row>
    <row r="644" spans="1:62" s="3" customFormat="1">
      <c r="A644" s="714"/>
      <c r="B644" s="89"/>
      <c r="C644" s="89"/>
      <c r="D644" s="89"/>
      <c r="E644" s="257" t="s">
        <v>100</v>
      </c>
      <c r="F644" s="87"/>
      <c r="G644" s="87"/>
      <c r="H644" s="714" t="str">
        <f>E644</f>
        <v>Xã Sơn Bình cũ</v>
      </c>
      <c r="I644" s="270">
        <f>'[6]PL01. BGD dieu chinh gia '!E1947</f>
        <v>290</v>
      </c>
      <c r="J644" s="270">
        <f>'[6]PL01. BGD dieu chinh gia '!F1947</f>
        <v>90</v>
      </c>
      <c r="K644" s="270">
        <f>'[6]PL01. BGD dieu chinh gia '!G1947</f>
        <v>60</v>
      </c>
      <c r="L644" s="270">
        <f>'[6]PL01. BGD dieu chinh gia '!H1947</f>
        <v>100</v>
      </c>
      <c r="M644" s="270">
        <f>'[6]PL01. BGD dieu chinh gia '!I1947</f>
        <v>70</v>
      </c>
      <c r="N644" s="270">
        <f>'[6]PL01. BGD dieu chinh gia '!J1947</f>
        <v>70</v>
      </c>
      <c r="O644" s="172">
        <f>'[6]PL01. BGD dieu chinh gia '!K1947</f>
        <v>340</v>
      </c>
      <c r="P644" s="708">
        <f>'[6]PL01. BGD dieu chinh gia '!L1947</f>
        <v>102</v>
      </c>
      <c r="Q644" s="708">
        <f>'[6]PL01. BGD dieu chinh gia '!M1947</f>
        <v>65</v>
      </c>
      <c r="R644" s="708">
        <f>'[6]PL01. BGD dieu chinh gia '!N1947</f>
        <v>108</v>
      </c>
      <c r="S644" s="708">
        <f>'[6]PL01. BGD dieu chinh gia '!O1947</f>
        <v>76</v>
      </c>
      <c r="T644" s="708">
        <f>'[6]PL01. BGD dieu chinh gia '!P1947</f>
        <v>76</v>
      </c>
      <c r="U644" s="172"/>
      <c r="V644" s="172"/>
      <c r="W644" s="172"/>
      <c r="X644" s="635" t="s">
        <v>1225</v>
      </c>
      <c r="Y644" s="635" t="s">
        <v>1232</v>
      </c>
      <c r="Z644" s="635" t="s">
        <v>1233</v>
      </c>
      <c r="AA644" s="635" t="s">
        <v>1233</v>
      </c>
      <c r="AB644" s="635" t="s">
        <v>1233</v>
      </c>
      <c r="AC644" s="635" t="s">
        <v>1236</v>
      </c>
      <c r="AD644" s="269"/>
      <c r="AE644" s="269"/>
      <c r="AF644" s="269"/>
      <c r="AG644" s="172"/>
      <c r="AH644" s="172"/>
      <c r="AI644" s="172"/>
      <c r="AJ644" s="715"/>
      <c r="AK644" s="172"/>
      <c r="AL644" s="172"/>
      <c r="AM644" s="172"/>
      <c r="AN644" s="172"/>
      <c r="AO644" s="172"/>
      <c r="AP644" s="172"/>
      <c r="AQ644" s="172"/>
      <c r="AR644" s="172"/>
      <c r="AS644" s="172"/>
      <c r="AT644" s="172"/>
      <c r="AU644" s="172"/>
      <c r="AV644" s="715"/>
      <c r="AW644" s="172"/>
      <c r="AX644" s="172"/>
      <c r="AY644" s="172"/>
      <c r="AZ644" s="172"/>
      <c r="BA644" s="172"/>
      <c r="BB644" s="716"/>
      <c r="BC644" s="706"/>
      <c r="BD644" s="707"/>
      <c r="BE644" s="716"/>
      <c r="BF644" s="104"/>
      <c r="BG644" s="271"/>
      <c r="BJ644" s="287"/>
    </row>
    <row r="645" spans="1:62" s="3" customFormat="1">
      <c r="A645" s="714"/>
      <c r="B645" s="89"/>
      <c r="C645" s="89"/>
      <c r="D645" s="89"/>
      <c r="E645" s="257" t="s">
        <v>640</v>
      </c>
      <c r="F645" s="87"/>
      <c r="G645" s="87"/>
      <c r="H645" s="714" t="str">
        <f>E645</f>
        <v>Xã Bình Lư cũ</v>
      </c>
      <c r="I645" s="270">
        <f>'[6]PL01. BGD dieu chinh gia '!E1948</f>
        <v>310</v>
      </c>
      <c r="J645" s="270">
        <f>'[6]PL01. BGD dieu chinh gia '!F1948</f>
        <v>170</v>
      </c>
      <c r="K645" s="270">
        <f>'[6]PL01. BGD dieu chinh gia '!G1948</f>
        <v>130</v>
      </c>
      <c r="L645" s="270">
        <f>'[6]PL01. BGD dieu chinh gia '!H1948</f>
        <v>230</v>
      </c>
      <c r="M645" s="270">
        <f>'[6]PL01. BGD dieu chinh gia '!I1948</f>
        <v>140</v>
      </c>
      <c r="N645" s="270">
        <f>'[6]PL01. BGD dieu chinh gia '!J1948</f>
        <v>80</v>
      </c>
      <c r="O645" s="172">
        <f>'[6]PL01. BGD dieu chinh gia '!K1948</f>
        <v>380</v>
      </c>
      <c r="P645" s="708">
        <f>'[6]PL01. BGD dieu chinh gia '!L1948</f>
        <v>200</v>
      </c>
      <c r="Q645" s="708">
        <f>'[6]PL01. BGD dieu chinh gia '!M1948</f>
        <v>150</v>
      </c>
      <c r="R645" s="708">
        <f>'[6]PL01. BGD dieu chinh gia '!N1948</f>
        <v>260</v>
      </c>
      <c r="S645" s="708">
        <f>'[6]PL01. BGD dieu chinh gia '!O1948</f>
        <v>150</v>
      </c>
      <c r="T645" s="708">
        <f>'[6]PL01. BGD dieu chinh gia '!P1948</f>
        <v>86</v>
      </c>
      <c r="U645" s="172"/>
      <c r="V645" s="172"/>
      <c r="W645" s="172"/>
      <c r="X645" s="635" t="s">
        <v>1434</v>
      </c>
      <c r="Y645" s="635" t="s">
        <v>1225</v>
      </c>
      <c r="Z645" s="635" t="s">
        <v>1232</v>
      </c>
      <c r="AA645" s="635" t="s">
        <v>1232</v>
      </c>
      <c r="AB645" s="635" t="s">
        <v>1233</v>
      </c>
      <c r="AC645" s="635" t="s">
        <v>1236</v>
      </c>
      <c r="AD645" s="269"/>
      <c r="AE645" s="269"/>
      <c r="AF645" s="269"/>
      <c r="AG645" s="172"/>
      <c r="AH645" s="172"/>
      <c r="AI645" s="172"/>
      <c r="AJ645" s="715"/>
      <c r="AK645" s="172"/>
      <c r="AL645" s="172"/>
      <c r="AM645" s="172"/>
      <c r="AN645" s="172"/>
      <c r="AO645" s="172"/>
      <c r="AP645" s="172"/>
      <c r="AQ645" s="172"/>
      <c r="AR645" s="172"/>
      <c r="AS645" s="172"/>
      <c r="AT645" s="172"/>
      <c r="AU645" s="172"/>
      <c r="AV645" s="715"/>
      <c r="AW645" s="172"/>
      <c r="AX645" s="172"/>
      <c r="AY645" s="172"/>
      <c r="AZ645" s="172"/>
      <c r="BA645" s="172"/>
      <c r="BB645" s="716"/>
      <c r="BC645" s="706"/>
      <c r="BD645" s="707"/>
      <c r="BE645" s="716"/>
      <c r="BF645" s="104"/>
      <c r="BG645" s="271"/>
      <c r="BJ645" s="287"/>
    </row>
    <row r="646" spans="1:62" s="3" customFormat="1">
      <c r="A646" s="714"/>
      <c r="B646" s="89"/>
      <c r="C646" s="89"/>
      <c r="D646" s="89"/>
      <c r="E646" s="257"/>
      <c r="F646" s="87"/>
      <c r="G646" s="87"/>
      <c r="H646" s="714"/>
      <c r="I646" s="270"/>
      <c r="J646" s="270"/>
      <c r="K646" s="270"/>
      <c r="L646" s="270"/>
      <c r="M646" s="270"/>
      <c r="N646" s="270"/>
      <c r="O646" s="172"/>
      <c r="P646" s="708"/>
      <c r="Q646" s="708"/>
      <c r="R646" s="708"/>
      <c r="S646" s="708"/>
      <c r="T646" s="708"/>
      <c r="U646" s="172"/>
      <c r="V646" s="172"/>
      <c r="W646" s="172"/>
      <c r="X646" s="172"/>
      <c r="Y646" s="172"/>
      <c r="Z646" s="172"/>
      <c r="AA646" s="172"/>
      <c r="AB646" s="172"/>
      <c r="AC646" s="172"/>
      <c r="AD646" s="269"/>
      <c r="AE646" s="269"/>
      <c r="AF646" s="269"/>
      <c r="AG646" s="172"/>
      <c r="AH646" s="172"/>
      <c r="AI646" s="172"/>
      <c r="AJ646" s="715"/>
      <c r="AK646" s="172"/>
      <c r="AL646" s="172"/>
      <c r="AM646" s="172"/>
      <c r="AN646" s="172"/>
      <c r="AO646" s="172"/>
      <c r="AP646" s="172"/>
      <c r="AQ646" s="172"/>
      <c r="AR646" s="172"/>
      <c r="AS646" s="172"/>
      <c r="AT646" s="172"/>
      <c r="AU646" s="172"/>
      <c r="AV646" s="715"/>
      <c r="AW646" s="172"/>
      <c r="AX646" s="172"/>
      <c r="AY646" s="172"/>
      <c r="AZ646" s="172"/>
      <c r="BA646" s="172"/>
      <c r="BB646" s="716"/>
      <c r="BC646" s="706"/>
      <c r="BD646" s="707"/>
      <c r="BE646" s="716"/>
      <c r="BF646" s="104"/>
      <c r="BG646" s="271"/>
      <c r="BJ646" s="287"/>
    </row>
    <row r="647" spans="1:62" s="3" customFormat="1">
      <c r="A647" s="714"/>
      <c r="B647" s="89"/>
      <c r="C647" s="89"/>
      <c r="D647" s="89"/>
      <c r="E647" s="195" t="s">
        <v>1689</v>
      </c>
      <c r="F647" s="103"/>
      <c r="G647" s="103"/>
      <c r="H647" s="197"/>
      <c r="I647" s="122"/>
      <c r="J647" s="122"/>
      <c r="K647" s="122"/>
      <c r="L647" s="122"/>
      <c r="M647" s="122"/>
      <c r="N647" s="122"/>
      <c r="O647" s="470"/>
      <c r="P647" s="493"/>
      <c r="Q647" s="493"/>
      <c r="R647" s="493"/>
      <c r="S647" s="493"/>
      <c r="T647" s="493"/>
      <c r="U647" s="172"/>
      <c r="V647" s="172"/>
      <c r="W647" s="172"/>
      <c r="X647" s="172"/>
      <c r="Y647" s="172"/>
      <c r="Z647" s="172"/>
      <c r="AA647" s="172"/>
      <c r="AB647" s="172"/>
      <c r="AC647" s="172"/>
      <c r="AD647" s="269"/>
      <c r="AE647" s="269"/>
      <c r="AF647" s="269"/>
      <c r="AG647" s="172"/>
      <c r="AH647" s="172"/>
      <c r="AI647" s="172"/>
      <c r="AJ647" s="715"/>
      <c r="AK647" s="172"/>
      <c r="AL647" s="172"/>
      <c r="AM647" s="172"/>
      <c r="AN647" s="172"/>
      <c r="AO647" s="172"/>
      <c r="AP647" s="172"/>
      <c r="AQ647" s="172"/>
      <c r="AR647" s="172"/>
      <c r="AS647" s="172"/>
      <c r="AT647" s="172"/>
      <c r="AU647" s="172"/>
      <c r="AV647" s="715"/>
      <c r="AW647" s="172"/>
      <c r="AX647" s="172"/>
      <c r="AY647" s="172"/>
      <c r="AZ647" s="172"/>
      <c r="BA647" s="172"/>
      <c r="BB647" s="716"/>
      <c r="BC647" s="706"/>
      <c r="BD647" s="707"/>
      <c r="BE647" s="716"/>
      <c r="BF647" s="104"/>
      <c r="BG647" s="271"/>
      <c r="BJ647" s="287"/>
    </row>
    <row r="648" spans="1:62" s="3" customFormat="1" ht="47.25">
      <c r="A648" s="714"/>
      <c r="B648" s="89"/>
      <c r="C648" s="89"/>
      <c r="D648" s="89"/>
      <c r="E648" s="197" t="s">
        <v>1430</v>
      </c>
      <c r="F648" s="350" t="s">
        <v>1690</v>
      </c>
      <c r="G648" s="93" t="s">
        <v>1691</v>
      </c>
      <c r="H648" s="197" t="str">
        <f>E648&amp;" (từ "&amp;F648&amp;" đến "&amp;G648&amp;")"</f>
        <v>Quốc lộ 32 (từ Hợp tác xã Hông Phát đến Nghĩa trang bản Hưng Phong)</v>
      </c>
      <c r="I648" s="122">
        <v>280</v>
      </c>
      <c r="J648" s="122">
        <v>90</v>
      </c>
      <c r="K648" s="122">
        <v>60</v>
      </c>
      <c r="L648" s="122"/>
      <c r="M648" s="122"/>
      <c r="N648" s="122"/>
      <c r="O648" s="470">
        <v>350</v>
      </c>
      <c r="P648" s="493">
        <v>102</v>
      </c>
      <c r="Q648" s="493">
        <v>65</v>
      </c>
      <c r="R648" s="493"/>
      <c r="S648" s="493"/>
      <c r="T648" s="493"/>
      <c r="U648" s="172"/>
      <c r="V648" s="172"/>
      <c r="W648" s="172"/>
      <c r="X648" s="635" t="s">
        <v>1434</v>
      </c>
      <c r="Y648" s="635" t="s">
        <v>1232</v>
      </c>
      <c r="Z648" s="635" t="s">
        <v>1236</v>
      </c>
      <c r="AA648" s="172"/>
      <c r="AB648" s="172"/>
      <c r="AC648" s="172"/>
      <c r="AD648" s="269"/>
      <c r="AE648" s="269"/>
      <c r="AF648" s="269"/>
      <c r="AG648" s="172"/>
      <c r="AH648" s="172"/>
      <c r="AI648" s="172"/>
      <c r="AJ648" s="715"/>
      <c r="AK648" s="172"/>
      <c r="AL648" s="172"/>
      <c r="AM648" s="172"/>
      <c r="AN648" s="172"/>
      <c r="AO648" s="172"/>
      <c r="AP648" s="172"/>
      <c r="AQ648" s="172"/>
      <c r="AR648" s="172"/>
      <c r="AS648" s="172"/>
      <c r="AT648" s="172"/>
      <c r="AU648" s="172"/>
      <c r="AV648" s="715"/>
      <c r="AW648" s="172"/>
      <c r="AX648" s="172"/>
      <c r="AY648" s="172"/>
      <c r="AZ648" s="172"/>
      <c r="BA648" s="172"/>
      <c r="BB648" s="716"/>
      <c r="BC648" s="706"/>
      <c r="BD648" s="707"/>
      <c r="BE648" s="716"/>
      <c r="BF648" s="104"/>
      <c r="BG648" s="271"/>
      <c r="BJ648" s="287"/>
    </row>
    <row r="649" spans="1:62" s="3" customFormat="1" ht="78.75">
      <c r="A649" s="714"/>
      <c r="B649" s="89"/>
      <c r="C649" s="89"/>
      <c r="D649" s="89"/>
      <c r="E649" s="197" t="s">
        <v>341</v>
      </c>
      <c r="F649" s="93" t="s">
        <v>1692</v>
      </c>
      <c r="G649" s="93" t="s">
        <v>1693</v>
      </c>
      <c r="H649" s="197" t="str">
        <f>E649&amp;" (từ "&amp;F649&amp;" đến "&amp;G649&amp;")"</f>
        <v>Tuyến đường Tam Đường - Bản Hon - Bình Lư (từ Ngã ba đi vào phường Tân Phong đến Tiếp giáp địa phận xã Khun Há)</v>
      </c>
      <c r="I649" s="122">
        <v>310</v>
      </c>
      <c r="J649" s="122">
        <v>100</v>
      </c>
      <c r="K649" s="122">
        <v>90</v>
      </c>
      <c r="L649" s="122"/>
      <c r="M649" s="122"/>
      <c r="N649" s="122"/>
      <c r="O649" s="470">
        <v>380</v>
      </c>
      <c r="P649" s="493">
        <v>113</v>
      </c>
      <c r="Q649" s="493">
        <v>97</v>
      </c>
      <c r="R649" s="493"/>
      <c r="S649" s="493"/>
      <c r="T649" s="493"/>
      <c r="U649" s="172"/>
      <c r="V649" s="172"/>
      <c r="W649" s="172"/>
      <c r="X649" s="635" t="s">
        <v>1434</v>
      </c>
      <c r="Y649" s="635" t="s">
        <v>1232</v>
      </c>
      <c r="Z649" s="635" t="s">
        <v>1236</v>
      </c>
      <c r="AA649" s="172"/>
      <c r="AB649" s="172"/>
      <c r="AC649" s="172"/>
      <c r="AD649" s="269"/>
      <c r="AE649" s="269"/>
      <c r="AF649" s="269"/>
      <c r="AG649" s="172"/>
      <c r="AH649" s="172"/>
      <c r="AI649" s="172"/>
      <c r="AJ649" s="715"/>
      <c r="AK649" s="172"/>
      <c r="AL649" s="172"/>
      <c r="AM649" s="172"/>
      <c r="AN649" s="172"/>
      <c r="AO649" s="172"/>
      <c r="AP649" s="172"/>
      <c r="AQ649" s="172"/>
      <c r="AR649" s="172"/>
      <c r="AS649" s="172"/>
      <c r="AT649" s="172"/>
      <c r="AU649" s="172"/>
      <c r="AV649" s="715"/>
      <c r="AW649" s="172"/>
      <c r="AX649" s="172"/>
      <c r="AY649" s="172"/>
      <c r="AZ649" s="172"/>
      <c r="BA649" s="172"/>
      <c r="BB649" s="716"/>
      <c r="BC649" s="706"/>
      <c r="BD649" s="707"/>
      <c r="BE649" s="716"/>
      <c r="BF649" s="104"/>
      <c r="BG649" s="271"/>
      <c r="BJ649" s="287"/>
    </row>
    <row r="650" spans="1:62" s="3" customFormat="1" ht="31.5">
      <c r="A650" s="714"/>
      <c r="B650" s="89"/>
      <c r="C650" s="89"/>
      <c r="D650" s="89"/>
      <c r="E650" s="197" t="s">
        <v>1694</v>
      </c>
      <c r="F650" s="103"/>
      <c r="G650" s="103"/>
      <c r="H650" s="197" t="str">
        <f t="shared" ref="H650:H664" si="296">E650</f>
        <v>Các vị trí còn lại trên địa bàn xã Khum Há</v>
      </c>
      <c r="I650" s="122">
        <v>140</v>
      </c>
      <c r="J650" s="122">
        <v>90</v>
      </c>
      <c r="K650" s="122">
        <v>60</v>
      </c>
      <c r="L650" s="122">
        <v>100</v>
      </c>
      <c r="M650" s="122">
        <v>70</v>
      </c>
      <c r="N650" s="122">
        <v>70</v>
      </c>
      <c r="O650" s="470">
        <v>160</v>
      </c>
      <c r="P650" s="493">
        <v>97</v>
      </c>
      <c r="Q650" s="493">
        <v>65</v>
      </c>
      <c r="R650" s="493">
        <v>108</v>
      </c>
      <c r="S650" s="493">
        <v>76</v>
      </c>
      <c r="T650" s="493">
        <v>76</v>
      </c>
      <c r="U650" s="172"/>
      <c r="V650" s="172"/>
      <c r="W650" s="172"/>
      <c r="X650" s="172"/>
      <c r="Y650" s="172"/>
      <c r="Z650" s="172"/>
      <c r="AA650" s="172"/>
      <c r="AB650" s="172"/>
      <c r="AC650" s="172"/>
      <c r="AD650" s="269"/>
      <c r="AE650" s="269"/>
      <c r="AF650" s="269"/>
      <c r="AG650" s="172"/>
      <c r="AH650" s="172"/>
      <c r="AI650" s="172"/>
      <c r="AJ650" s="715"/>
      <c r="AK650" s="172"/>
      <c r="AL650" s="172"/>
      <c r="AM650" s="172"/>
      <c r="AN650" s="172"/>
      <c r="AO650" s="172"/>
      <c r="AP650" s="172"/>
      <c r="AQ650" s="172"/>
      <c r="AR650" s="172"/>
      <c r="AS650" s="172"/>
      <c r="AT650" s="172"/>
      <c r="AU650" s="172"/>
      <c r="AV650" s="715"/>
      <c r="AW650" s="172"/>
      <c r="AX650" s="172"/>
      <c r="AY650" s="172"/>
      <c r="AZ650" s="172"/>
      <c r="BA650" s="172"/>
      <c r="BB650" s="716"/>
      <c r="BC650" s="706"/>
      <c r="BD650" s="707"/>
      <c r="BE650" s="716"/>
      <c r="BF650" s="104"/>
      <c r="BG650" s="271"/>
      <c r="BJ650" s="287"/>
    </row>
    <row r="651" spans="1:62" s="3" customFormat="1">
      <c r="A651" s="714"/>
      <c r="B651" s="89"/>
      <c r="C651" s="89"/>
      <c r="D651" s="89"/>
      <c r="E651" s="197" t="s">
        <v>1695</v>
      </c>
      <c r="F651" s="103"/>
      <c r="G651" s="103"/>
      <c r="H651" s="197" t="str">
        <f t="shared" si="296"/>
        <v>Xã Khun Há cũ</v>
      </c>
      <c r="I651" s="122">
        <v>120</v>
      </c>
      <c r="J651" s="122">
        <v>80</v>
      </c>
      <c r="K651" s="122">
        <v>60</v>
      </c>
      <c r="L651" s="122">
        <v>80</v>
      </c>
      <c r="M651" s="122">
        <v>60</v>
      </c>
      <c r="N651" s="122">
        <v>60</v>
      </c>
      <c r="O651" s="470">
        <v>140</v>
      </c>
      <c r="P651" s="493">
        <v>86</v>
      </c>
      <c r="Q651" s="493">
        <v>65</v>
      </c>
      <c r="R651" s="493">
        <v>86</v>
      </c>
      <c r="S651" s="493">
        <v>65</v>
      </c>
      <c r="T651" s="493">
        <v>65</v>
      </c>
      <c r="U651" s="172"/>
      <c r="V651" s="172"/>
      <c r="W651" s="172"/>
      <c r="X651" s="635" t="s">
        <v>1232</v>
      </c>
      <c r="Y651" s="635" t="s">
        <v>1233</v>
      </c>
      <c r="Z651" s="635" t="s">
        <v>1233</v>
      </c>
      <c r="AA651" s="635" t="s">
        <v>1233</v>
      </c>
      <c r="AB651" s="635" t="s">
        <v>1233</v>
      </c>
      <c r="AC651" s="635" t="s">
        <v>1236</v>
      </c>
      <c r="AD651" s="269"/>
      <c r="AE651" s="269"/>
      <c r="AF651" s="269"/>
      <c r="AG651" s="172"/>
      <c r="AH651" s="172"/>
      <c r="AI651" s="172"/>
      <c r="AJ651" s="715"/>
      <c r="AK651" s="172"/>
      <c r="AL651" s="172"/>
      <c r="AM651" s="172"/>
      <c r="AN651" s="172"/>
      <c r="AO651" s="172"/>
      <c r="AP651" s="172"/>
      <c r="AQ651" s="172"/>
      <c r="AR651" s="172"/>
      <c r="AS651" s="172"/>
      <c r="AT651" s="172"/>
      <c r="AU651" s="172"/>
      <c r="AV651" s="715"/>
      <c r="AW651" s="172"/>
      <c r="AX651" s="172"/>
      <c r="AY651" s="172"/>
      <c r="AZ651" s="172"/>
      <c r="BA651" s="172"/>
      <c r="BB651" s="716"/>
      <c r="BC651" s="706"/>
      <c r="BD651" s="707"/>
      <c r="BE651" s="716"/>
      <c r="BF651" s="104"/>
      <c r="BG651" s="271"/>
      <c r="BJ651" s="287"/>
    </row>
    <row r="652" spans="1:62" s="3" customFormat="1">
      <c r="A652" s="714"/>
      <c r="B652" s="89"/>
      <c r="C652" s="89"/>
      <c r="D652" s="89"/>
      <c r="E652" s="197" t="s">
        <v>1696</v>
      </c>
      <c r="F652" s="103"/>
      <c r="G652" s="103"/>
      <c r="H652" s="197" t="str">
        <f t="shared" si="296"/>
        <v>Xã Bản Hon cũ</v>
      </c>
      <c r="I652" s="122">
        <v>140</v>
      </c>
      <c r="J652" s="122">
        <v>90</v>
      </c>
      <c r="K652" s="122">
        <v>60</v>
      </c>
      <c r="L652" s="122">
        <v>100</v>
      </c>
      <c r="M652" s="122">
        <v>70</v>
      </c>
      <c r="N652" s="122">
        <v>70</v>
      </c>
      <c r="O652" s="470">
        <v>160</v>
      </c>
      <c r="P652" s="493">
        <v>97</v>
      </c>
      <c r="Q652" s="493">
        <v>65</v>
      </c>
      <c r="R652" s="493">
        <v>108</v>
      </c>
      <c r="S652" s="493">
        <v>76</v>
      </c>
      <c r="T652" s="493">
        <v>76</v>
      </c>
      <c r="U652" s="172"/>
      <c r="V652" s="172"/>
      <c r="W652" s="172"/>
      <c r="X652" s="635" t="s">
        <v>1232</v>
      </c>
      <c r="Y652" s="635" t="s">
        <v>1233</v>
      </c>
      <c r="Z652" s="635" t="s">
        <v>1233</v>
      </c>
      <c r="AA652" s="635" t="s">
        <v>1233</v>
      </c>
      <c r="AB652" s="635" t="s">
        <v>1233</v>
      </c>
      <c r="AC652" s="635" t="s">
        <v>1236</v>
      </c>
      <c r="AD652" s="269"/>
      <c r="AE652" s="269"/>
      <c r="AF652" s="269"/>
      <c r="AG652" s="172"/>
      <c r="AH652" s="172"/>
      <c r="AI652" s="172"/>
      <c r="AJ652" s="715"/>
      <c r="AK652" s="172"/>
      <c r="AL652" s="172"/>
      <c r="AM652" s="172"/>
      <c r="AN652" s="172"/>
      <c r="AO652" s="172"/>
      <c r="AP652" s="172"/>
      <c r="AQ652" s="172"/>
      <c r="AR652" s="172"/>
      <c r="AS652" s="172"/>
      <c r="AT652" s="172"/>
      <c r="AU652" s="172"/>
      <c r="AV652" s="715"/>
      <c r="AW652" s="172"/>
      <c r="AX652" s="172"/>
      <c r="AY652" s="172"/>
      <c r="AZ652" s="172"/>
      <c r="BA652" s="172"/>
      <c r="BB652" s="716"/>
      <c r="BC652" s="706"/>
      <c r="BD652" s="707"/>
      <c r="BE652" s="716"/>
      <c r="BF652" s="104"/>
      <c r="BG652" s="271"/>
      <c r="BJ652" s="287"/>
    </row>
    <row r="653" spans="1:62" s="3" customFormat="1">
      <c r="A653" s="714"/>
      <c r="B653" s="89"/>
      <c r="C653" s="89"/>
      <c r="D653" s="89"/>
      <c r="E653" s="195" t="s">
        <v>1697</v>
      </c>
      <c r="F653" s="103"/>
      <c r="G653" s="103"/>
      <c r="H653" s="197" t="str">
        <f t="shared" si="296"/>
        <v>XÃ TÀ LẺNG</v>
      </c>
      <c r="I653" s="122">
        <v>210</v>
      </c>
      <c r="J653" s="122">
        <v>90</v>
      </c>
      <c r="K653" s="122">
        <v>60</v>
      </c>
      <c r="L653" s="122">
        <v>100</v>
      </c>
      <c r="M653" s="122">
        <v>70</v>
      </c>
      <c r="N653" s="122">
        <v>70</v>
      </c>
      <c r="O653" s="470">
        <v>250</v>
      </c>
      <c r="P653" s="493">
        <v>102</v>
      </c>
      <c r="Q653" s="493">
        <v>65</v>
      </c>
      <c r="R653" s="493">
        <v>108</v>
      </c>
      <c r="S653" s="493">
        <v>76</v>
      </c>
      <c r="T653" s="493"/>
      <c r="U653" s="172"/>
      <c r="V653" s="172"/>
      <c r="W653" s="172"/>
      <c r="X653" s="172"/>
      <c r="Y653" s="172"/>
      <c r="Z653" s="172"/>
      <c r="AA653" s="172"/>
      <c r="AB653" s="172"/>
      <c r="AC653" s="172"/>
      <c r="AD653" s="269"/>
      <c r="AE653" s="269"/>
      <c r="AF653" s="269"/>
      <c r="AG653" s="172"/>
      <c r="AH653" s="172"/>
      <c r="AI653" s="172"/>
      <c r="AJ653" s="715"/>
      <c r="AK653" s="172"/>
      <c r="AL653" s="172"/>
      <c r="AM653" s="172"/>
      <c r="AN653" s="172"/>
      <c r="AO653" s="172"/>
      <c r="AP653" s="172"/>
      <c r="AQ653" s="172"/>
      <c r="AR653" s="172"/>
      <c r="AS653" s="172"/>
      <c r="AT653" s="172"/>
      <c r="AU653" s="172"/>
      <c r="AV653" s="715"/>
      <c r="AW653" s="172"/>
      <c r="AX653" s="172"/>
      <c r="AY653" s="172"/>
      <c r="AZ653" s="172"/>
      <c r="BA653" s="172"/>
      <c r="BB653" s="716"/>
      <c r="BC653" s="706"/>
      <c r="BD653" s="707"/>
      <c r="BE653" s="716"/>
      <c r="BF653" s="104"/>
      <c r="BG653" s="271"/>
      <c r="BJ653" s="287"/>
    </row>
    <row r="654" spans="1:62" s="3" customFormat="1">
      <c r="A654" s="714"/>
      <c r="B654" s="89"/>
      <c r="C654" s="89"/>
      <c r="D654" s="89"/>
      <c r="E654" s="197" t="s">
        <v>1698</v>
      </c>
      <c r="F654" s="103"/>
      <c r="G654" s="103"/>
      <c r="H654" s="197" t="str">
        <f t="shared" si="296"/>
        <v>Xã Hồ Thầu cũ</v>
      </c>
      <c r="I654" s="122">
        <v>210</v>
      </c>
      <c r="J654" s="122">
        <v>90</v>
      </c>
      <c r="K654" s="122">
        <v>60</v>
      </c>
      <c r="L654" s="122">
        <v>100</v>
      </c>
      <c r="M654" s="122">
        <v>70</v>
      </c>
      <c r="N654" s="122">
        <v>70</v>
      </c>
      <c r="O654" s="470">
        <v>250</v>
      </c>
      <c r="P654" s="493">
        <v>102</v>
      </c>
      <c r="Q654" s="493">
        <v>65</v>
      </c>
      <c r="R654" s="493">
        <v>108</v>
      </c>
      <c r="S654" s="493">
        <v>76</v>
      </c>
      <c r="T654" s="493">
        <v>76</v>
      </c>
      <c r="U654" s="172"/>
      <c r="V654" s="172"/>
      <c r="W654" s="172"/>
      <c r="X654" s="635" t="s">
        <v>1225</v>
      </c>
      <c r="Y654" s="635" t="s">
        <v>1232</v>
      </c>
      <c r="Z654" s="635" t="s">
        <v>1233</v>
      </c>
      <c r="AA654" s="635" t="s">
        <v>1233</v>
      </c>
      <c r="AB654" s="635" t="s">
        <v>1233</v>
      </c>
      <c r="AC654" s="635" t="s">
        <v>1236</v>
      </c>
      <c r="AD654" s="269"/>
      <c r="AE654" s="269"/>
      <c r="AF654" s="269"/>
      <c r="AG654" s="172"/>
      <c r="AH654" s="172"/>
      <c r="AI654" s="172"/>
      <c r="AJ654" s="715"/>
      <c r="AK654" s="172"/>
      <c r="AL654" s="172"/>
      <c r="AM654" s="172"/>
      <c r="AN654" s="172"/>
      <c r="AO654" s="172"/>
      <c r="AP654" s="172"/>
      <c r="AQ654" s="172"/>
      <c r="AR654" s="172"/>
      <c r="AS654" s="172"/>
      <c r="AT654" s="172"/>
      <c r="AU654" s="172"/>
      <c r="AV654" s="715"/>
      <c r="AW654" s="172"/>
      <c r="AX654" s="172"/>
      <c r="AY654" s="172"/>
      <c r="AZ654" s="172"/>
      <c r="BA654" s="172"/>
      <c r="BB654" s="716"/>
      <c r="BC654" s="706"/>
      <c r="BD654" s="707"/>
      <c r="BE654" s="716"/>
      <c r="BF654" s="104"/>
      <c r="BG654" s="271"/>
      <c r="BJ654" s="287"/>
    </row>
    <row r="655" spans="1:62" s="3" customFormat="1">
      <c r="A655" s="714"/>
      <c r="B655" s="89"/>
      <c r="C655" s="89"/>
      <c r="D655" s="89"/>
      <c r="E655" s="197" t="s">
        <v>1699</v>
      </c>
      <c r="F655" s="103"/>
      <c r="G655" s="103"/>
      <c r="H655" s="197" t="str">
        <f t="shared" si="296"/>
        <v>Xã Giang Ma cũ</v>
      </c>
      <c r="I655" s="122">
        <v>200</v>
      </c>
      <c r="J655" s="122">
        <v>80</v>
      </c>
      <c r="K655" s="122">
        <v>60</v>
      </c>
      <c r="L655" s="122">
        <v>100</v>
      </c>
      <c r="M655" s="122">
        <v>60</v>
      </c>
      <c r="N655" s="122">
        <v>60</v>
      </c>
      <c r="O655" s="470">
        <v>240</v>
      </c>
      <c r="P655" s="493">
        <v>91</v>
      </c>
      <c r="Q655" s="493">
        <v>65</v>
      </c>
      <c r="R655" s="493">
        <v>108</v>
      </c>
      <c r="S655" s="493">
        <v>65</v>
      </c>
      <c r="T655" s="493">
        <v>65</v>
      </c>
      <c r="U655" s="172"/>
      <c r="V655" s="172"/>
      <c r="W655" s="172"/>
      <c r="X655" s="635" t="s">
        <v>1225</v>
      </c>
      <c r="Y655" s="635" t="s">
        <v>1232</v>
      </c>
      <c r="Z655" s="635" t="s">
        <v>1233</v>
      </c>
      <c r="AA655" s="635" t="s">
        <v>1233</v>
      </c>
      <c r="AB655" s="635" t="s">
        <v>1233</v>
      </c>
      <c r="AC655" s="635" t="s">
        <v>1236</v>
      </c>
      <c r="AD655" s="269"/>
      <c r="AE655" s="269"/>
      <c r="AF655" s="269"/>
      <c r="AG655" s="172"/>
      <c r="AH655" s="172"/>
      <c r="AI655" s="172"/>
      <c r="AJ655" s="715"/>
      <c r="AK655" s="172"/>
      <c r="AL655" s="172"/>
      <c r="AM655" s="172"/>
      <c r="AN655" s="172"/>
      <c r="AO655" s="172"/>
      <c r="AP655" s="172"/>
      <c r="AQ655" s="172"/>
      <c r="AR655" s="172"/>
      <c r="AS655" s="172"/>
      <c r="AT655" s="172"/>
      <c r="AU655" s="172"/>
      <c r="AV655" s="715"/>
      <c r="AW655" s="172"/>
      <c r="AX655" s="172"/>
      <c r="AY655" s="172"/>
      <c r="AZ655" s="172"/>
      <c r="BA655" s="172"/>
      <c r="BB655" s="716"/>
      <c r="BC655" s="706"/>
      <c r="BD655" s="707"/>
      <c r="BE655" s="716"/>
      <c r="BF655" s="104"/>
      <c r="BG655" s="271"/>
      <c r="BJ655" s="287"/>
    </row>
    <row r="656" spans="1:62" s="3" customFormat="1">
      <c r="A656" s="714"/>
      <c r="B656" s="89"/>
      <c r="C656" s="89"/>
      <c r="D656" s="89"/>
      <c r="E656" s="197" t="s">
        <v>1700</v>
      </c>
      <c r="F656" s="103"/>
      <c r="G656" s="103"/>
      <c r="H656" s="197" t="str">
        <f t="shared" si="296"/>
        <v>Xã Tả Lẻng cũ</v>
      </c>
      <c r="I656" s="122">
        <v>140</v>
      </c>
      <c r="J656" s="122">
        <v>90</v>
      </c>
      <c r="K656" s="122">
        <v>60</v>
      </c>
      <c r="L656" s="122">
        <v>100</v>
      </c>
      <c r="M656" s="122">
        <v>70</v>
      </c>
      <c r="N656" s="122">
        <v>70</v>
      </c>
      <c r="O656" s="470">
        <v>160</v>
      </c>
      <c r="P656" s="493">
        <v>97</v>
      </c>
      <c r="Q656" s="493">
        <v>65</v>
      </c>
      <c r="R656" s="493">
        <v>108</v>
      </c>
      <c r="S656" s="493">
        <v>76</v>
      </c>
      <c r="T656" s="493">
        <v>76</v>
      </c>
      <c r="U656" s="172"/>
      <c r="V656" s="172"/>
      <c r="W656" s="172"/>
      <c r="X656" s="635" t="s">
        <v>1232</v>
      </c>
      <c r="Y656" s="635" t="s">
        <v>1233</v>
      </c>
      <c r="Z656" s="635" t="s">
        <v>1233</v>
      </c>
      <c r="AA656" s="635" t="s">
        <v>1233</v>
      </c>
      <c r="AB656" s="635" t="s">
        <v>1233</v>
      </c>
      <c r="AC656" s="635" t="s">
        <v>1236</v>
      </c>
      <c r="AD656" s="269"/>
      <c r="AE656" s="269"/>
      <c r="AF656" s="269"/>
      <c r="AG656" s="172"/>
      <c r="AH656" s="172"/>
      <c r="AI656" s="172"/>
      <c r="AJ656" s="715"/>
      <c r="AK656" s="172"/>
      <c r="AL656" s="172"/>
      <c r="AM656" s="172"/>
      <c r="AN656" s="172"/>
      <c r="AO656" s="172"/>
      <c r="AP656" s="172"/>
      <c r="AQ656" s="172"/>
      <c r="AR656" s="172"/>
      <c r="AS656" s="172"/>
      <c r="AT656" s="172"/>
      <c r="AU656" s="172"/>
      <c r="AV656" s="715"/>
      <c r="AW656" s="172"/>
      <c r="AX656" s="172"/>
      <c r="AY656" s="172"/>
      <c r="AZ656" s="172"/>
      <c r="BA656" s="172"/>
      <c r="BB656" s="716"/>
      <c r="BC656" s="706"/>
      <c r="BD656" s="707"/>
      <c r="BE656" s="716"/>
      <c r="BF656" s="104"/>
      <c r="BG656" s="271"/>
      <c r="BJ656" s="287"/>
    </row>
    <row r="657" spans="1:62" s="3" customFormat="1">
      <c r="A657" s="714"/>
      <c r="B657" s="89"/>
      <c r="C657" s="89"/>
      <c r="D657" s="89"/>
      <c r="E657" s="195" t="s">
        <v>1701</v>
      </c>
      <c r="F657" s="103"/>
      <c r="G657" s="103"/>
      <c r="H657" s="197" t="str">
        <f t="shared" si="296"/>
        <v>XÃ BẢN BO</v>
      </c>
      <c r="I657" s="122">
        <v>140</v>
      </c>
      <c r="J657" s="122">
        <v>90</v>
      </c>
      <c r="K657" s="122">
        <v>60</v>
      </c>
      <c r="L657" s="122">
        <v>100</v>
      </c>
      <c r="M657" s="122">
        <v>70</v>
      </c>
      <c r="N657" s="122">
        <v>70</v>
      </c>
      <c r="O657" s="470">
        <v>170</v>
      </c>
      <c r="P657" s="493">
        <v>106</v>
      </c>
      <c r="Q657" s="493">
        <v>68</v>
      </c>
      <c r="R657" s="493">
        <v>113</v>
      </c>
      <c r="S657" s="493">
        <v>76</v>
      </c>
      <c r="T657" s="493">
        <v>76</v>
      </c>
      <c r="U657" s="172"/>
      <c r="V657" s="172"/>
      <c r="W657" s="172"/>
      <c r="X657" s="635" t="s">
        <v>1232</v>
      </c>
      <c r="Y657" s="635" t="s">
        <v>1233</v>
      </c>
      <c r="Z657" s="635" t="s">
        <v>1233</v>
      </c>
      <c r="AA657" s="635" t="s">
        <v>1233</v>
      </c>
      <c r="AB657" s="635" t="s">
        <v>1233</v>
      </c>
      <c r="AC657" s="635" t="s">
        <v>1236</v>
      </c>
      <c r="AD657" s="269"/>
      <c r="AE657" s="269"/>
      <c r="AF657" s="269"/>
      <c r="AG657" s="172"/>
      <c r="AH657" s="172"/>
      <c r="AI657" s="172"/>
      <c r="AJ657" s="715"/>
      <c r="AK657" s="172"/>
      <c r="AL657" s="172"/>
      <c r="AM657" s="172"/>
      <c r="AN657" s="172"/>
      <c r="AO657" s="172"/>
      <c r="AP657" s="172"/>
      <c r="AQ657" s="172"/>
      <c r="AR657" s="172"/>
      <c r="AS657" s="172"/>
      <c r="AT657" s="172"/>
      <c r="AU657" s="172"/>
      <c r="AV657" s="715"/>
      <c r="AW657" s="172"/>
      <c r="AX657" s="172"/>
      <c r="AY657" s="172"/>
      <c r="AZ657" s="172"/>
      <c r="BA657" s="172"/>
      <c r="BB657" s="716"/>
      <c r="BC657" s="706"/>
      <c r="BD657" s="707"/>
      <c r="BE657" s="716"/>
      <c r="BF657" s="104"/>
      <c r="BG657" s="271"/>
      <c r="BJ657" s="287"/>
    </row>
    <row r="658" spans="1:62" s="3" customFormat="1">
      <c r="A658" s="714"/>
      <c r="B658" s="89"/>
      <c r="C658" s="89"/>
      <c r="D658" s="89"/>
      <c r="E658" s="195" t="s">
        <v>1702</v>
      </c>
      <c r="F658" s="103"/>
      <c r="G658" s="103"/>
      <c r="H658" s="197" t="str">
        <f t="shared" si="296"/>
        <v>XÃ PA TẦN</v>
      </c>
      <c r="I658" s="122">
        <v>300</v>
      </c>
      <c r="J658" s="122">
        <v>140</v>
      </c>
      <c r="K658" s="122">
        <v>90</v>
      </c>
      <c r="L658" s="122">
        <v>110</v>
      </c>
      <c r="M658" s="122">
        <v>70</v>
      </c>
      <c r="N658" s="122">
        <v>60</v>
      </c>
      <c r="O658" s="470">
        <v>370</v>
      </c>
      <c r="P658" s="493">
        <v>160</v>
      </c>
      <c r="Q658" s="493">
        <v>100</v>
      </c>
      <c r="R658" s="493">
        <v>120</v>
      </c>
      <c r="S658" s="493">
        <v>76</v>
      </c>
      <c r="T658" s="493"/>
      <c r="U658" s="172"/>
      <c r="V658" s="172"/>
      <c r="W658" s="172"/>
      <c r="X658" s="635"/>
      <c r="Y658" s="635"/>
      <c r="Z658" s="635"/>
      <c r="AA658" s="635"/>
      <c r="AB658" s="635"/>
      <c r="AC658" s="635"/>
      <c r="AD658" s="269"/>
      <c r="AE658" s="269"/>
      <c r="AF658" s="269"/>
      <c r="AG658" s="172"/>
      <c r="AH658" s="172"/>
      <c r="AI658" s="172"/>
      <c r="AJ658" s="715"/>
      <c r="AK658" s="172"/>
      <c r="AL658" s="172"/>
      <c r="AM658" s="172"/>
      <c r="AN658" s="172"/>
      <c r="AO658" s="172"/>
      <c r="AP658" s="172"/>
      <c r="AQ658" s="172"/>
      <c r="AR658" s="172"/>
      <c r="AS658" s="172"/>
      <c r="AT658" s="172"/>
      <c r="AU658" s="172"/>
      <c r="AV658" s="715"/>
      <c r="AW658" s="172"/>
      <c r="AX658" s="172"/>
      <c r="AY658" s="172"/>
      <c r="AZ658" s="172"/>
      <c r="BA658" s="172"/>
      <c r="BB658" s="716"/>
      <c r="BC658" s="706"/>
      <c r="BD658" s="707"/>
      <c r="BE658" s="716"/>
      <c r="BF658" s="104"/>
      <c r="BG658" s="271"/>
      <c r="BJ658" s="287"/>
    </row>
    <row r="659" spans="1:62" s="3" customFormat="1">
      <c r="A659" s="714"/>
      <c r="B659" s="89"/>
      <c r="C659" s="89"/>
      <c r="D659" s="89"/>
      <c r="E659" s="197" t="s">
        <v>1703</v>
      </c>
      <c r="F659" s="103"/>
      <c r="G659" s="103"/>
      <c r="H659" s="197" t="str">
        <f t="shared" si="296"/>
        <v>Xã Pa Tần cũ</v>
      </c>
      <c r="I659" s="122">
        <v>300</v>
      </c>
      <c r="J659" s="122">
        <v>140</v>
      </c>
      <c r="K659" s="122">
        <v>90</v>
      </c>
      <c r="L659" s="122">
        <v>110</v>
      </c>
      <c r="M659" s="122">
        <v>70</v>
      </c>
      <c r="N659" s="122">
        <v>60</v>
      </c>
      <c r="O659" s="470">
        <v>370</v>
      </c>
      <c r="P659" s="493">
        <v>160</v>
      </c>
      <c r="Q659" s="493">
        <v>100</v>
      </c>
      <c r="R659" s="493">
        <v>120</v>
      </c>
      <c r="S659" s="493">
        <v>76</v>
      </c>
      <c r="T659" s="493">
        <v>65</v>
      </c>
      <c r="U659" s="172"/>
      <c r="V659" s="172"/>
      <c r="W659" s="172"/>
      <c r="X659" s="635" t="s">
        <v>1434</v>
      </c>
      <c r="Y659" s="635" t="s">
        <v>1232</v>
      </c>
      <c r="Z659" s="635" t="s">
        <v>1233</v>
      </c>
      <c r="AA659" s="635" t="s">
        <v>1233</v>
      </c>
      <c r="AB659" s="635" t="s">
        <v>1233</v>
      </c>
      <c r="AC659" s="635" t="s">
        <v>1236</v>
      </c>
      <c r="AD659" s="269"/>
      <c r="AE659" s="269"/>
      <c r="AF659" s="269"/>
      <c r="AG659" s="172"/>
      <c r="AH659" s="172"/>
      <c r="AI659" s="172"/>
      <c r="AJ659" s="715"/>
      <c r="AK659" s="172"/>
      <c r="AL659" s="172"/>
      <c r="AM659" s="172"/>
      <c r="AN659" s="172"/>
      <c r="AO659" s="172"/>
      <c r="AP659" s="172"/>
      <c r="AQ659" s="172"/>
      <c r="AR659" s="172"/>
      <c r="AS659" s="172"/>
      <c r="AT659" s="172"/>
      <c r="AU659" s="172"/>
      <c r="AV659" s="715"/>
      <c r="AW659" s="172"/>
      <c r="AX659" s="172"/>
      <c r="AY659" s="172"/>
      <c r="AZ659" s="172"/>
      <c r="BA659" s="172"/>
      <c r="BB659" s="716"/>
      <c r="BC659" s="706"/>
      <c r="BD659" s="707"/>
      <c r="BE659" s="716"/>
      <c r="BF659" s="104"/>
      <c r="BG659" s="271"/>
      <c r="BJ659" s="287"/>
    </row>
    <row r="660" spans="1:62" s="3" customFormat="1">
      <c r="A660" s="714"/>
      <c r="B660" s="89"/>
      <c r="C660" s="89"/>
      <c r="D660" s="89"/>
      <c r="E660" s="197" t="s">
        <v>1704</v>
      </c>
      <c r="F660" s="103"/>
      <c r="G660" s="103"/>
      <c r="H660" s="197" t="str">
        <f t="shared" si="296"/>
        <v>Xã Nậm Ban cũ</v>
      </c>
      <c r="I660" s="122">
        <v>90</v>
      </c>
      <c r="J660" s="122">
        <v>50</v>
      </c>
      <c r="K660" s="122">
        <v>40</v>
      </c>
      <c r="L660" s="122">
        <v>50</v>
      </c>
      <c r="M660" s="122">
        <v>40</v>
      </c>
      <c r="N660" s="122">
        <v>40</v>
      </c>
      <c r="O660" s="470">
        <v>102</v>
      </c>
      <c r="P660" s="493">
        <v>54</v>
      </c>
      <c r="Q660" s="493">
        <v>43</v>
      </c>
      <c r="R660" s="493">
        <v>54</v>
      </c>
      <c r="S660" s="493">
        <v>43</v>
      </c>
      <c r="T660" s="493">
        <v>43</v>
      </c>
      <c r="U660" s="172"/>
      <c r="V660" s="172"/>
      <c r="W660" s="172"/>
      <c r="X660" s="635" t="s">
        <v>1232</v>
      </c>
      <c r="Y660" s="635" t="s">
        <v>1233</v>
      </c>
      <c r="Z660" s="635" t="s">
        <v>1233</v>
      </c>
      <c r="AA660" s="635" t="s">
        <v>1233</v>
      </c>
      <c r="AB660" s="635" t="s">
        <v>1233</v>
      </c>
      <c r="AC660" s="635" t="s">
        <v>1236</v>
      </c>
      <c r="AD660" s="269"/>
      <c r="AE660" s="269"/>
      <c r="AF660" s="269"/>
      <c r="AG660" s="172"/>
      <c r="AH660" s="172"/>
      <c r="AI660" s="172"/>
      <c r="AJ660" s="715"/>
      <c r="AK660" s="172"/>
      <c r="AL660" s="172"/>
      <c r="AM660" s="172"/>
      <c r="AN660" s="172"/>
      <c r="AO660" s="172"/>
      <c r="AP660" s="172"/>
      <c r="AQ660" s="172"/>
      <c r="AR660" s="172"/>
      <c r="AS660" s="172"/>
      <c r="AT660" s="172"/>
      <c r="AU660" s="172"/>
      <c r="AV660" s="715"/>
      <c r="AW660" s="172"/>
      <c r="AX660" s="172"/>
      <c r="AY660" s="172"/>
      <c r="AZ660" s="172"/>
      <c r="BA660" s="172"/>
      <c r="BB660" s="716"/>
      <c r="BC660" s="706"/>
      <c r="BD660" s="707"/>
      <c r="BE660" s="716"/>
      <c r="BF660" s="104"/>
      <c r="BG660" s="271"/>
      <c r="BJ660" s="287"/>
    </row>
    <row r="661" spans="1:62" s="3" customFormat="1">
      <c r="A661" s="714"/>
      <c r="B661" s="89"/>
      <c r="C661" s="89"/>
      <c r="D661" s="89"/>
      <c r="E661" s="197" t="s">
        <v>1705</v>
      </c>
      <c r="F661" s="103"/>
      <c r="G661" s="103"/>
      <c r="H661" s="197" t="str">
        <f t="shared" si="296"/>
        <v>Xã Trung Chải cũ</v>
      </c>
      <c r="I661" s="122">
        <v>110</v>
      </c>
      <c r="J661" s="122">
        <v>80</v>
      </c>
      <c r="K661" s="122">
        <v>50</v>
      </c>
      <c r="L661" s="122">
        <v>80</v>
      </c>
      <c r="M661" s="122">
        <v>50</v>
      </c>
      <c r="N661" s="122">
        <v>50</v>
      </c>
      <c r="O661" s="470">
        <v>130</v>
      </c>
      <c r="P661" s="493">
        <v>91</v>
      </c>
      <c r="Q661" s="493">
        <v>54</v>
      </c>
      <c r="R661" s="493">
        <v>86</v>
      </c>
      <c r="S661" s="493">
        <v>54</v>
      </c>
      <c r="T661" s="493">
        <v>54</v>
      </c>
      <c r="U661" s="172"/>
      <c r="V661" s="172"/>
      <c r="W661" s="172"/>
      <c r="X661" s="635" t="s">
        <v>1225</v>
      </c>
      <c r="Y661" s="635" t="s">
        <v>1232</v>
      </c>
      <c r="Z661" s="635" t="s">
        <v>1233</v>
      </c>
      <c r="AA661" s="635" t="s">
        <v>1233</v>
      </c>
      <c r="AB661" s="635" t="s">
        <v>1233</v>
      </c>
      <c r="AC661" s="635" t="s">
        <v>1236</v>
      </c>
      <c r="AD661" s="269"/>
      <c r="AE661" s="269"/>
      <c r="AF661" s="269"/>
      <c r="AG661" s="172"/>
      <c r="AH661" s="172"/>
      <c r="AI661" s="172"/>
      <c r="AJ661" s="715"/>
      <c r="AK661" s="172"/>
      <c r="AL661" s="172"/>
      <c r="AM661" s="172"/>
      <c r="AN661" s="172"/>
      <c r="AO661" s="172"/>
      <c r="AP661" s="172"/>
      <c r="AQ661" s="172"/>
      <c r="AR661" s="172"/>
      <c r="AS661" s="172"/>
      <c r="AT661" s="172"/>
      <c r="AU661" s="172"/>
      <c r="AV661" s="715"/>
      <c r="AW661" s="172"/>
      <c r="AX661" s="172"/>
      <c r="AY661" s="172"/>
      <c r="AZ661" s="172"/>
      <c r="BA661" s="172"/>
      <c r="BB661" s="716"/>
      <c r="BC661" s="706"/>
      <c r="BD661" s="707"/>
      <c r="BE661" s="716"/>
      <c r="BF661" s="104"/>
      <c r="BG661" s="271"/>
      <c r="BJ661" s="287"/>
    </row>
    <row r="662" spans="1:62" s="3" customFormat="1">
      <c r="A662" s="714"/>
      <c r="B662" s="89"/>
      <c r="C662" s="89"/>
      <c r="D662" s="89"/>
      <c r="E662" s="195" t="s">
        <v>1706</v>
      </c>
      <c r="F662" s="103"/>
      <c r="G662" s="103"/>
      <c r="H662" s="197" t="str">
        <f t="shared" si="296"/>
        <v>XÃ NẬM TĂM</v>
      </c>
      <c r="I662" s="122">
        <v>300</v>
      </c>
      <c r="J662" s="122">
        <v>140</v>
      </c>
      <c r="K662" s="122">
        <v>90</v>
      </c>
      <c r="L662" s="122">
        <v>110</v>
      </c>
      <c r="M662" s="122">
        <v>70</v>
      </c>
      <c r="N662" s="122">
        <v>60</v>
      </c>
      <c r="O662" s="470">
        <v>370</v>
      </c>
      <c r="P662" s="493">
        <v>160</v>
      </c>
      <c r="Q662" s="493">
        <v>100</v>
      </c>
      <c r="R662" s="493">
        <v>120</v>
      </c>
      <c r="S662" s="493">
        <v>76</v>
      </c>
      <c r="T662" s="493"/>
      <c r="U662" s="172"/>
      <c r="V662" s="172"/>
      <c r="W662" s="172"/>
      <c r="X662" s="172"/>
      <c r="Y662" s="172"/>
      <c r="Z662" s="172"/>
      <c r="AA662" s="172"/>
      <c r="AB662" s="172"/>
      <c r="AC662" s="172"/>
      <c r="AD662" s="269"/>
      <c r="AE662" s="269"/>
      <c r="AF662" s="269"/>
      <c r="AG662" s="172"/>
      <c r="AH662" s="172"/>
      <c r="AI662" s="172"/>
      <c r="AJ662" s="715"/>
      <c r="AK662" s="172"/>
      <c r="AL662" s="172"/>
      <c r="AM662" s="172"/>
      <c r="AN662" s="172"/>
      <c r="AO662" s="172"/>
      <c r="AP662" s="172"/>
      <c r="AQ662" s="172"/>
      <c r="AR662" s="172"/>
      <c r="AS662" s="172"/>
      <c r="AT662" s="172"/>
      <c r="AU662" s="172"/>
      <c r="AV662" s="715"/>
      <c r="AW662" s="172"/>
      <c r="AX662" s="172"/>
      <c r="AY662" s="172"/>
      <c r="AZ662" s="172"/>
      <c r="BA662" s="172"/>
      <c r="BB662" s="716"/>
      <c r="BC662" s="706"/>
      <c r="BD662" s="707"/>
      <c r="BE662" s="716"/>
      <c r="BF662" s="104"/>
      <c r="BG662" s="271"/>
      <c r="BJ662" s="287"/>
    </row>
    <row r="663" spans="1:62" s="3" customFormat="1">
      <c r="A663" s="714"/>
      <c r="B663" s="89"/>
      <c r="C663" s="89"/>
      <c r="D663" s="89"/>
      <c r="E663" s="195" t="s">
        <v>1707</v>
      </c>
      <c r="F663" s="103"/>
      <c r="G663" s="103"/>
      <c r="H663" s="197" t="str">
        <f t="shared" si="296"/>
        <v>Xã Nậm Tăm cũ</v>
      </c>
      <c r="I663" s="122">
        <v>300</v>
      </c>
      <c r="J663" s="122">
        <v>140</v>
      </c>
      <c r="K663" s="122">
        <v>90</v>
      </c>
      <c r="L663" s="122">
        <v>110</v>
      </c>
      <c r="M663" s="122">
        <v>70</v>
      </c>
      <c r="N663" s="122">
        <v>60</v>
      </c>
      <c r="O663" s="470">
        <v>370</v>
      </c>
      <c r="P663" s="493">
        <v>160</v>
      </c>
      <c r="Q663" s="493">
        <v>100</v>
      </c>
      <c r="R663" s="493">
        <v>120</v>
      </c>
      <c r="S663" s="493">
        <v>76</v>
      </c>
      <c r="T663" s="493">
        <v>65</v>
      </c>
      <c r="U663" s="172"/>
      <c r="V663" s="172"/>
      <c r="W663" s="172"/>
      <c r="X663" s="635" t="s">
        <v>1434</v>
      </c>
      <c r="Y663" s="635" t="s">
        <v>1232</v>
      </c>
      <c r="Z663" s="635" t="s">
        <v>1233</v>
      </c>
      <c r="AA663" s="635" t="s">
        <v>1233</v>
      </c>
      <c r="AB663" s="635" t="s">
        <v>1233</v>
      </c>
      <c r="AC663" s="635" t="s">
        <v>1236</v>
      </c>
      <c r="AD663" s="269"/>
      <c r="AE663" s="269"/>
      <c r="AF663" s="269"/>
      <c r="AG663" s="172"/>
      <c r="AH663" s="172"/>
      <c r="AI663" s="172"/>
      <c r="AJ663" s="715"/>
      <c r="AK663" s="172"/>
      <c r="AL663" s="172"/>
      <c r="AM663" s="172"/>
      <c r="AN663" s="172"/>
      <c r="AO663" s="172"/>
      <c r="AP663" s="172"/>
      <c r="AQ663" s="172"/>
      <c r="AR663" s="172"/>
      <c r="AS663" s="172"/>
      <c r="AT663" s="172"/>
      <c r="AU663" s="172"/>
      <c r="AV663" s="715"/>
      <c r="AW663" s="172"/>
      <c r="AX663" s="172"/>
      <c r="AY663" s="172"/>
      <c r="AZ663" s="172"/>
      <c r="BA663" s="172"/>
      <c r="BB663" s="716"/>
      <c r="BC663" s="706"/>
      <c r="BD663" s="707"/>
      <c r="BE663" s="716"/>
      <c r="BF663" s="104"/>
      <c r="BG663" s="271"/>
      <c r="BJ663" s="287"/>
    </row>
    <row r="664" spans="1:62" s="3" customFormat="1" ht="31.5">
      <c r="A664" s="714"/>
      <c r="B664" s="89"/>
      <c r="C664" s="89"/>
      <c r="D664" s="89"/>
      <c r="E664" s="195" t="s">
        <v>1708</v>
      </c>
      <c r="F664" s="103"/>
      <c r="G664" s="103"/>
      <c r="H664" s="197" t="str">
        <f t="shared" si="296"/>
        <v>Xã Lùng Thàng cũ, xã Nậm Cha cũ</v>
      </c>
      <c r="I664" s="122">
        <v>150</v>
      </c>
      <c r="J664" s="122">
        <v>100</v>
      </c>
      <c r="K664" s="122">
        <v>60</v>
      </c>
      <c r="L664" s="122">
        <v>90</v>
      </c>
      <c r="M664" s="122">
        <v>50</v>
      </c>
      <c r="N664" s="122">
        <v>50</v>
      </c>
      <c r="O664" s="470">
        <v>180</v>
      </c>
      <c r="P664" s="493">
        <v>110</v>
      </c>
      <c r="Q664" s="493">
        <v>65</v>
      </c>
      <c r="R664" s="493">
        <v>97</v>
      </c>
      <c r="S664" s="493">
        <v>54</v>
      </c>
      <c r="T664" s="493">
        <v>54</v>
      </c>
      <c r="U664" s="172"/>
      <c r="V664" s="172"/>
      <c r="W664" s="172"/>
      <c r="X664" s="635" t="s">
        <v>1225</v>
      </c>
      <c r="Y664" s="635" t="s">
        <v>1232</v>
      </c>
      <c r="Z664" s="635" t="s">
        <v>1233</v>
      </c>
      <c r="AA664" s="635" t="s">
        <v>1233</v>
      </c>
      <c r="AB664" s="635" t="s">
        <v>1233</v>
      </c>
      <c r="AC664" s="635" t="s">
        <v>1236</v>
      </c>
      <c r="AD664" s="269"/>
      <c r="AE664" s="269"/>
      <c r="AF664" s="269"/>
      <c r="AG664" s="172"/>
      <c r="AH664" s="172"/>
      <c r="AI664" s="172"/>
      <c r="AJ664" s="715"/>
      <c r="AK664" s="172"/>
      <c r="AL664" s="172"/>
      <c r="AM664" s="172"/>
      <c r="AN664" s="172"/>
      <c r="AO664" s="172"/>
      <c r="AP664" s="172"/>
      <c r="AQ664" s="172"/>
      <c r="AR664" s="172"/>
      <c r="AS664" s="172"/>
      <c r="AT664" s="172"/>
      <c r="AU664" s="172"/>
      <c r="AV664" s="715"/>
      <c r="AW664" s="172"/>
      <c r="AX664" s="172"/>
      <c r="AY664" s="172"/>
      <c r="AZ664" s="172"/>
      <c r="BA664" s="172"/>
      <c r="BB664" s="716"/>
      <c r="BC664" s="706"/>
      <c r="BD664" s="707"/>
      <c r="BE664" s="716"/>
      <c r="BF664" s="104"/>
      <c r="BG664" s="271"/>
      <c r="BJ664" s="287"/>
    </row>
    <row r="665" spans="1:62" s="3" customFormat="1">
      <c r="A665" s="714"/>
      <c r="B665" s="89"/>
      <c r="C665" s="89"/>
      <c r="D665" s="89"/>
      <c r="E665" s="257"/>
      <c r="F665" s="87"/>
      <c r="G665" s="87"/>
      <c r="H665" s="714"/>
      <c r="I665" s="270"/>
      <c r="J665" s="270"/>
      <c r="K665" s="270"/>
      <c r="L665" s="270"/>
      <c r="M665" s="270"/>
      <c r="N665" s="270"/>
      <c r="O665" s="172"/>
      <c r="P665" s="708"/>
      <c r="Q665" s="708"/>
      <c r="R665" s="708"/>
      <c r="S665" s="708"/>
      <c r="T665" s="708"/>
      <c r="U665" s="172"/>
      <c r="V665" s="172"/>
      <c r="W665" s="172"/>
      <c r="X665" s="172"/>
      <c r="Y665" s="172"/>
      <c r="Z665" s="172"/>
      <c r="AA665" s="172"/>
      <c r="AB665" s="172"/>
      <c r="AC665" s="172"/>
      <c r="AD665" s="269"/>
      <c r="AE665" s="269"/>
      <c r="AF665" s="269"/>
      <c r="AG665" s="172"/>
      <c r="AH665" s="172"/>
      <c r="AI665" s="172"/>
      <c r="AJ665" s="715"/>
      <c r="AK665" s="172"/>
      <c r="AL665" s="172"/>
      <c r="AM665" s="172"/>
      <c r="AN665" s="172"/>
      <c r="AO665" s="172"/>
      <c r="AP665" s="172"/>
      <c r="AQ665" s="172"/>
      <c r="AR665" s="172"/>
      <c r="AS665" s="172"/>
      <c r="AT665" s="172"/>
      <c r="AU665" s="172"/>
      <c r="AV665" s="715"/>
      <c r="AW665" s="172"/>
      <c r="AX665" s="172"/>
      <c r="AY665" s="172"/>
      <c r="AZ665" s="172"/>
      <c r="BA665" s="172"/>
      <c r="BB665" s="716"/>
      <c r="BC665" s="706"/>
      <c r="BD665" s="707"/>
      <c r="BE665" s="716"/>
      <c r="BF665" s="104"/>
      <c r="BG665" s="271"/>
      <c r="BJ665" s="287"/>
    </row>
    <row r="666" spans="1:62" s="3" customFormat="1">
      <c r="A666" s="714"/>
      <c r="B666" s="89"/>
      <c r="C666" s="89"/>
      <c r="D666" s="89"/>
      <c r="E666" s="257"/>
      <c r="F666" s="87"/>
      <c r="G666" s="87"/>
      <c r="H666" s="714"/>
      <c r="I666" s="270"/>
      <c r="J666" s="270"/>
      <c r="K666" s="270"/>
      <c r="L666" s="270"/>
      <c r="M666" s="270"/>
      <c r="N666" s="270"/>
      <c r="O666" s="172"/>
      <c r="P666" s="708"/>
      <c r="Q666" s="708"/>
      <c r="R666" s="708"/>
      <c r="S666" s="708"/>
      <c r="T666" s="708"/>
      <c r="U666" s="172"/>
      <c r="V666" s="172"/>
      <c r="W666" s="172"/>
      <c r="X666" s="172"/>
      <c r="Y666" s="172"/>
      <c r="Z666" s="172"/>
      <c r="AA666" s="172"/>
      <c r="AB666" s="172"/>
      <c r="AC666" s="172"/>
      <c r="AD666" s="269"/>
      <c r="AE666" s="269"/>
      <c r="AF666" s="269"/>
      <c r="AG666" s="172"/>
      <c r="AH666" s="172"/>
      <c r="AI666" s="172"/>
      <c r="AJ666" s="715"/>
      <c r="AK666" s="172"/>
      <c r="AL666" s="172"/>
      <c r="AM666" s="172"/>
      <c r="AN666" s="172"/>
      <c r="AO666" s="172"/>
      <c r="AP666" s="172"/>
      <c r="AQ666" s="172"/>
      <c r="AR666" s="172"/>
      <c r="AS666" s="172"/>
      <c r="AT666" s="172"/>
      <c r="AU666" s="172"/>
      <c r="AV666" s="715"/>
      <c r="AW666" s="172"/>
      <c r="AX666" s="172"/>
      <c r="AY666" s="172"/>
      <c r="AZ666" s="172"/>
      <c r="BA666" s="172"/>
      <c r="BB666" s="716"/>
      <c r="BC666" s="706"/>
      <c r="BD666" s="707"/>
      <c r="BE666" s="716"/>
      <c r="BF666" s="104"/>
      <c r="BG666" s="271"/>
      <c r="BJ666" s="287"/>
    </row>
    <row r="667" spans="1:62" s="3" customFormat="1">
      <c r="A667" s="714"/>
      <c r="B667" s="89"/>
      <c r="C667" s="89"/>
      <c r="D667" s="89"/>
      <c r="E667" s="257"/>
      <c r="F667" s="87"/>
      <c r="G667" s="87"/>
      <c r="H667" s="714"/>
      <c r="I667" s="270"/>
      <c r="J667" s="270"/>
      <c r="K667" s="270"/>
      <c r="L667" s="270"/>
      <c r="M667" s="270"/>
      <c r="N667" s="270"/>
      <c r="O667" s="172"/>
      <c r="P667" s="708"/>
      <c r="Q667" s="708"/>
      <c r="R667" s="708"/>
      <c r="S667" s="708"/>
      <c r="T667" s="708"/>
      <c r="U667" s="172"/>
      <c r="V667" s="172"/>
      <c r="W667" s="172"/>
      <c r="X667" s="172"/>
      <c r="Y667" s="172"/>
      <c r="Z667" s="172"/>
      <c r="AA667" s="172"/>
      <c r="AB667" s="172"/>
      <c r="AC667" s="172"/>
      <c r="AD667" s="269"/>
      <c r="AE667" s="269"/>
      <c r="AF667" s="269"/>
      <c r="AG667" s="172"/>
      <c r="AH667" s="172"/>
      <c r="AI667" s="172"/>
      <c r="AJ667" s="715"/>
      <c r="AK667" s="172"/>
      <c r="AL667" s="172"/>
      <c r="AM667" s="172"/>
      <c r="AN667" s="172"/>
      <c r="AO667" s="172"/>
      <c r="AP667" s="172"/>
      <c r="AQ667" s="172"/>
      <c r="AR667" s="172"/>
      <c r="AS667" s="172"/>
      <c r="AT667" s="172"/>
      <c r="AU667" s="172"/>
      <c r="AV667" s="715"/>
      <c r="AW667" s="172"/>
      <c r="AX667" s="172"/>
      <c r="AY667" s="172"/>
      <c r="AZ667" s="172"/>
      <c r="BA667" s="172"/>
      <c r="BB667" s="716"/>
      <c r="BC667" s="706"/>
      <c r="BD667" s="707"/>
      <c r="BE667" s="716"/>
      <c r="BF667" s="104"/>
      <c r="BG667" s="271"/>
      <c r="BJ667" s="287"/>
    </row>
    <row r="668" spans="1:62" s="3" customFormat="1">
      <c r="A668" s="714"/>
      <c r="B668" s="89"/>
      <c r="C668" s="89"/>
      <c r="D668" s="89"/>
      <c r="E668" s="257"/>
      <c r="F668" s="87"/>
      <c r="G668" s="87"/>
      <c r="H668" s="714"/>
      <c r="I668" s="270"/>
      <c r="J668" s="270"/>
      <c r="K668" s="270"/>
      <c r="L668" s="270"/>
      <c r="M668" s="270"/>
      <c r="N668" s="270"/>
      <c r="O668" s="172"/>
      <c r="P668" s="708"/>
      <c r="Q668" s="708"/>
      <c r="R668" s="708"/>
      <c r="S668" s="708"/>
      <c r="T668" s="708"/>
      <c r="U668" s="172"/>
      <c r="V668" s="172"/>
      <c r="W668" s="172"/>
      <c r="X668" s="172"/>
      <c r="Y668" s="172"/>
      <c r="Z668" s="172"/>
      <c r="AA668" s="172"/>
      <c r="AB668" s="172"/>
      <c r="AC668" s="172"/>
      <c r="AD668" s="269"/>
      <c r="AE668" s="269"/>
      <c r="AF668" s="269"/>
      <c r="AG668" s="172"/>
      <c r="AH668" s="172"/>
      <c r="AI668" s="172"/>
      <c r="AJ668" s="715"/>
      <c r="AK668" s="172"/>
      <c r="AL668" s="172"/>
      <c r="AM668" s="172"/>
      <c r="AN668" s="172"/>
      <c r="AO668" s="172"/>
      <c r="AP668" s="172"/>
      <c r="AQ668" s="172"/>
      <c r="AR668" s="172"/>
      <c r="AS668" s="172"/>
      <c r="AT668" s="172"/>
      <c r="AU668" s="172"/>
      <c r="AV668" s="715"/>
      <c r="AW668" s="172"/>
      <c r="AX668" s="172"/>
      <c r="AY668" s="172"/>
      <c r="AZ668" s="172"/>
      <c r="BA668" s="172"/>
      <c r="BB668" s="716"/>
      <c r="BC668" s="706"/>
      <c r="BD668" s="707"/>
      <c r="BE668" s="716"/>
      <c r="BF668" s="104"/>
      <c r="BG668" s="271"/>
      <c r="BJ668" s="287"/>
    </row>
    <row r="669" spans="1:62" s="3" customFormat="1">
      <c r="A669" s="714"/>
      <c r="B669" s="89"/>
      <c r="C669" s="89"/>
      <c r="D669" s="89"/>
      <c r="E669" s="257"/>
      <c r="F669" s="87"/>
      <c r="G669" s="87"/>
      <c r="H669" s="714"/>
      <c r="I669" s="270"/>
      <c r="J669" s="270"/>
      <c r="K669" s="270"/>
      <c r="L669" s="270"/>
      <c r="M669" s="270"/>
      <c r="N669" s="270"/>
      <c r="O669" s="172"/>
      <c r="P669" s="708"/>
      <c r="Q669" s="708"/>
      <c r="R669" s="708"/>
      <c r="S669" s="708"/>
      <c r="T669" s="708"/>
      <c r="U669" s="172"/>
      <c r="V669" s="172"/>
      <c r="W669" s="172"/>
      <c r="X669" s="172"/>
      <c r="Y669" s="172"/>
      <c r="Z669" s="172"/>
      <c r="AA669" s="172"/>
      <c r="AB669" s="172"/>
      <c r="AC669" s="172"/>
      <c r="AD669" s="269"/>
      <c r="AE669" s="269"/>
      <c r="AF669" s="269"/>
      <c r="AG669" s="172"/>
      <c r="AH669" s="172"/>
      <c r="AI669" s="172"/>
      <c r="AJ669" s="715"/>
      <c r="AK669" s="172"/>
      <c r="AL669" s="172"/>
      <c r="AM669" s="172"/>
      <c r="AN669" s="172"/>
      <c r="AO669" s="172"/>
      <c r="AP669" s="172"/>
      <c r="AQ669" s="172"/>
      <c r="AR669" s="172"/>
      <c r="AS669" s="172"/>
      <c r="AT669" s="172"/>
      <c r="AU669" s="172"/>
      <c r="AV669" s="715"/>
      <c r="AW669" s="172"/>
      <c r="AX669" s="172"/>
      <c r="AY669" s="172"/>
      <c r="AZ669" s="172"/>
      <c r="BA669" s="172"/>
      <c r="BB669" s="716"/>
      <c r="BC669" s="706"/>
      <c r="BD669" s="707"/>
      <c r="BE669" s="716"/>
      <c r="BF669" s="104"/>
      <c r="BG669" s="271"/>
      <c r="BJ669" s="287"/>
    </row>
    <row r="670" spans="1:62" s="3" customFormat="1">
      <c r="A670" s="714"/>
      <c r="B670" s="89"/>
      <c r="C670" s="89"/>
      <c r="D670" s="89"/>
      <c r="E670" s="257"/>
      <c r="F670" s="87"/>
      <c r="G670" s="87"/>
      <c r="H670" s="714"/>
      <c r="I670" s="270"/>
      <c r="J670" s="270"/>
      <c r="K670" s="270"/>
      <c r="L670" s="270"/>
      <c r="M670" s="270"/>
      <c r="N670" s="270"/>
      <c r="O670" s="172"/>
      <c r="P670" s="708"/>
      <c r="Q670" s="708"/>
      <c r="R670" s="708"/>
      <c r="S670" s="708"/>
      <c r="T670" s="708"/>
      <c r="U670" s="172"/>
      <c r="V670" s="172"/>
      <c r="W670" s="172"/>
      <c r="X670" s="172"/>
      <c r="Y670" s="172"/>
      <c r="Z670" s="172"/>
      <c r="AA670" s="172"/>
      <c r="AB670" s="172"/>
      <c r="AC670" s="172"/>
      <c r="AD670" s="269"/>
      <c r="AE670" s="269"/>
      <c r="AF670" s="269"/>
      <c r="AG670" s="172"/>
      <c r="AH670" s="172"/>
      <c r="AI670" s="172"/>
      <c r="AJ670" s="715"/>
      <c r="AK670" s="172"/>
      <c r="AL670" s="172"/>
      <c r="AM670" s="172"/>
      <c r="AN670" s="172"/>
      <c r="AO670" s="172"/>
      <c r="AP670" s="172"/>
      <c r="AQ670" s="172"/>
      <c r="AR670" s="172"/>
      <c r="AS670" s="172"/>
      <c r="AT670" s="172"/>
      <c r="AU670" s="172"/>
      <c r="AV670" s="715"/>
      <c r="AW670" s="172"/>
      <c r="AX670" s="172"/>
      <c r="AY670" s="172"/>
      <c r="AZ670" s="172"/>
      <c r="BA670" s="172"/>
      <c r="BB670" s="716"/>
      <c r="BC670" s="706"/>
      <c r="BD670" s="707"/>
      <c r="BE670" s="716"/>
      <c r="BF670" s="104"/>
      <c r="BG670" s="271"/>
      <c r="BJ670" s="287"/>
    </row>
    <row r="671" spans="1:62" s="3" customFormat="1">
      <c r="A671" s="714"/>
      <c r="B671" s="89"/>
      <c r="C671" s="89"/>
      <c r="D671" s="89"/>
      <c r="E671" s="257"/>
      <c r="F671" s="87"/>
      <c r="G671" s="87"/>
      <c r="H671" s="714"/>
      <c r="I671" s="270"/>
      <c r="J671" s="270"/>
      <c r="K671" s="270"/>
      <c r="L671" s="270"/>
      <c r="M671" s="270"/>
      <c r="N671" s="270"/>
      <c r="O671" s="172"/>
      <c r="P671" s="708"/>
      <c r="Q671" s="708"/>
      <c r="R671" s="708"/>
      <c r="S671" s="708"/>
      <c r="T671" s="708"/>
      <c r="U671" s="172"/>
      <c r="V671" s="172"/>
      <c r="W671" s="172"/>
      <c r="X671" s="172"/>
      <c r="Y671" s="172"/>
      <c r="Z671" s="172"/>
      <c r="AA671" s="172"/>
      <c r="AB671" s="172"/>
      <c r="AC671" s="172"/>
      <c r="AD671" s="269"/>
      <c r="AE671" s="269"/>
      <c r="AF671" s="269"/>
      <c r="AG671" s="172"/>
      <c r="AH671" s="172"/>
      <c r="AI671" s="172"/>
      <c r="AJ671" s="715"/>
      <c r="AK671" s="172"/>
      <c r="AL671" s="172"/>
      <c r="AM671" s="172"/>
      <c r="AN671" s="172"/>
      <c r="AO671" s="172"/>
      <c r="AP671" s="172"/>
      <c r="AQ671" s="172"/>
      <c r="AR671" s="172"/>
      <c r="AS671" s="172"/>
      <c r="AT671" s="172"/>
      <c r="AU671" s="172"/>
      <c r="AV671" s="715"/>
      <c r="AW671" s="172"/>
      <c r="AX671" s="172"/>
      <c r="AY671" s="172"/>
      <c r="AZ671" s="172"/>
      <c r="BA671" s="172"/>
      <c r="BB671" s="716"/>
      <c r="BC671" s="706"/>
      <c r="BD671" s="707"/>
      <c r="BE671" s="716"/>
      <c r="BF671" s="104"/>
      <c r="BG671" s="271"/>
      <c r="BJ671" s="287"/>
    </row>
    <row r="672" spans="1:62" s="3" customFormat="1">
      <c r="A672" s="714"/>
      <c r="B672" s="89"/>
      <c r="C672" s="89"/>
      <c r="D672" s="89"/>
      <c r="E672" s="257"/>
      <c r="F672" s="87"/>
      <c r="G672" s="87"/>
      <c r="H672" s="714"/>
      <c r="I672" s="270"/>
      <c r="J672" s="270"/>
      <c r="K672" s="270"/>
      <c r="L672" s="270"/>
      <c r="M672" s="270"/>
      <c r="N672" s="270"/>
      <c r="O672" s="172"/>
      <c r="P672" s="708"/>
      <c r="Q672" s="708"/>
      <c r="R672" s="708"/>
      <c r="S672" s="708"/>
      <c r="T672" s="708"/>
      <c r="U672" s="172"/>
      <c r="V672" s="172"/>
      <c r="W672" s="172"/>
      <c r="X672" s="172"/>
      <c r="Y672" s="172"/>
      <c r="Z672" s="172"/>
      <c r="AA672" s="172"/>
      <c r="AB672" s="172"/>
      <c r="AC672" s="172"/>
      <c r="AD672" s="269"/>
      <c r="AE672" s="269"/>
      <c r="AF672" s="269"/>
      <c r="AG672" s="172"/>
      <c r="AH672" s="172"/>
      <c r="AI672" s="172"/>
      <c r="AJ672" s="715"/>
      <c r="AK672" s="172"/>
      <c r="AL672" s="172"/>
      <c r="AM672" s="172"/>
      <c r="AN672" s="172"/>
      <c r="AO672" s="172"/>
      <c r="AP672" s="172"/>
      <c r="AQ672" s="172"/>
      <c r="AR672" s="172"/>
      <c r="AS672" s="172"/>
      <c r="AT672" s="172"/>
      <c r="AU672" s="172"/>
      <c r="AV672" s="715"/>
      <c r="AW672" s="172"/>
      <c r="AX672" s="172"/>
      <c r="AY672" s="172"/>
      <c r="AZ672" s="172"/>
      <c r="BA672" s="172"/>
      <c r="BB672" s="716"/>
      <c r="BC672" s="706"/>
      <c r="BD672" s="707"/>
      <c r="BE672" s="716"/>
      <c r="BF672" s="104"/>
      <c r="BG672" s="271"/>
      <c r="BJ672" s="287"/>
    </row>
    <row r="673" spans="1:56">
      <c r="A673" s="132" t="s">
        <v>1709</v>
      </c>
      <c r="B673" s="3"/>
      <c r="C673" s="3"/>
      <c r="D673" s="3"/>
      <c r="E673" s="418"/>
      <c r="F673" s="418"/>
      <c r="G673" s="418"/>
      <c r="H673" s="419"/>
      <c r="I673" s="3"/>
      <c r="J673" s="3"/>
      <c r="K673" s="3"/>
      <c r="L673" s="3"/>
      <c r="M673" s="3"/>
      <c r="N673" s="3"/>
      <c r="O673" s="297"/>
      <c r="P673" s="295"/>
      <c r="Q673" s="295"/>
      <c r="R673" s="295"/>
      <c r="S673" s="295"/>
      <c r="T673" s="295"/>
      <c r="U673" s="253"/>
      <c r="V673" s="253"/>
      <c r="W673" s="253"/>
      <c r="X673" s="253"/>
      <c r="Y673" s="253"/>
      <c r="Z673" s="253"/>
      <c r="AA673" s="253"/>
      <c r="AB673" s="253"/>
      <c r="AC673" s="253"/>
      <c r="AD673" s="297"/>
      <c r="AE673" s="253"/>
      <c r="AF673" s="253"/>
      <c r="AG673" s="3"/>
      <c r="AH673" s="3"/>
      <c r="AI673" s="3"/>
      <c r="AJ673" s="432"/>
      <c r="AK673" s="432"/>
      <c r="AL673" s="432"/>
      <c r="AM673" s="432"/>
      <c r="AN673" s="432"/>
      <c r="AO673" s="432"/>
      <c r="AP673" s="288"/>
      <c r="AQ673" s="288"/>
      <c r="AR673" s="288"/>
      <c r="AS673" s="3"/>
      <c r="AT673" s="3"/>
      <c r="AU673" s="3"/>
      <c r="AV673" s="289"/>
      <c r="AW673" s="289"/>
      <c r="AX673" s="289"/>
      <c r="AY673" s="431"/>
      <c r="AZ673" s="431"/>
      <c r="BA673" s="431"/>
      <c r="BB673" s="175"/>
      <c r="BC673" s="175"/>
      <c r="BD673" s="3"/>
    </row>
    <row r="674" spans="1:56" s="273" customFormat="1" ht="47.25" customHeight="1">
      <c r="A674" s="625" t="s">
        <v>11</v>
      </c>
      <c r="B674" s="56"/>
      <c r="C674" s="56"/>
      <c r="D674" s="56"/>
      <c r="E674" s="53" t="s">
        <v>0</v>
      </c>
      <c r="F674" s="1001" t="s">
        <v>1</v>
      </c>
      <c r="G674" s="1001"/>
      <c r="H674" s="272"/>
      <c r="I674" s="945" t="s">
        <v>1710</v>
      </c>
      <c r="J674" s="945"/>
      <c r="K674" s="945"/>
      <c r="L674" s="240"/>
      <c r="M674" s="240"/>
      <c r="N674" s="240"/>
      <c r="O674" s="531" t="s">
        <v>1711</v>
      </c>
      <c r="P674" s="531"/>
      <c r="Q674" s="531"/>
      <c r="R674" s="531"/>
      <c r="S674" s="531"/>
      <c r="T674" s="531"/>
      <c r="U674" s="532" t="s">
        <v>1480</v>
      </c>
      <c r="V674" s="532"/>
      <c r="W674" s="532"/>
      <c r="X674" s="240" t="s">
        <v>41</v>
      </c>
      <c r="Y674" s="240"/>
      <c r="Z674" s="240"/>
      <c r="AA674" s="240"/>
      <c r="AB674" s="240"/>
      <c r="AC674" s="240"/>
      <c r="AD674" s="240" t="s">
        <v>1712</v>
      </c>
      <c r="AE674" s="240"/>
      <c r="AF674" s="240"/>
      <c r="AG674" s="945" t="s">
        <v>1710</v>
      </c>
      <c r="AH674" s="945"/>
      <c r="AI674" s="945"/>
      <c r="AJ674" s="1032" t="s">
        <v>1713</v>
      </c>
      <c r="AK674" s="1032"/>
      <c r="AL674" s="1032"/>
      <c r="AM674" s="531"/>
      <c r="AN674" s="531"/>
      <c r="AO674" s="531"/>
      <c r="AP674" s="1032" t="s">
        <v>1484</v>
      </c>
      <c r="AQ674" s="1032"/>
      <c r="AR674" s="1032"/>
      <c r="AS674" s="945" t="s">
        <v>1710</v>
      </c>
      <c r="AT674" s="945"/>
      <c r="AU674" s="945"/>
      <c r="AV674" s="1032" t="s">
        <v>1714</v>
      </c>
      <c r="AW674" s="1032"/>
      <c r="AX674" s="1032"/>
      <c r="AY674" s="1032" t="s">
        <v>1715</v>
      </c>
      <c r="AZ674" s="1032"/>
      <c r="BA674" s="1032"/>
      <c r="BB674" s="533"/>
    </row>
    <row r="675" spans="1:56" s="273" customFormat="1">
      <c r="A675" s="625"/>
      <c r="B675" s="56"/>
      <c r="C675" s="56"/>
      <c r="D675" s="56"/>
      <c r="E675" s="53"/>
      <c r="F675" s="272" t="s">
        <v>42</v>
      </c>
      <c r="G675" s="272" t="s">
        <v>4</v>
      </c>
      <c r="H675" s="272"/>
      <c r="I675" s="240" t="s">
        <v>5</v>
      </c>
      <c r="J675" s="240" t="s">
        <v>6</v>
      </c>
      <c r="K675" s="240" t="s">
        <v>7</v>
      </c>
      <c r="L675" s="240"/>
      <c r="M675" s="240"/>
      <c r="N675" s="240"/>
      <c r="O675" s="534" t="s">
        <v>5</v>
      </c>
      <c r="P675" s="534" t="s">
        <v>6</v>
      </c>
      <c r="Q675" s="534" t="s">
        <v>7</v>
      </c>
      <c r="R675" s="534"/>
      <c r="S675" s="534"/>
      <c r="T675" s="534"/>
      <c r="U675" s="535" t="s">
        <v>5</v>
      </c>
      <c r="V675" s="535" t="s">
        <v>6</v>
      </c>
      <c r="W675" s="535" t="s">
        <v>7</v>
      </c>
      <c r="X675" s="240" t="s">
        <v>5</v>
      </c>
      <c r="Y675" s="240" t="s">
        <v>6</v>
      </c>
      <c r="Z675" s="240" t="s">
        <v>7</v>
      </c>
      <c r="AA675" s="240"/>
      <c r="AB675" s="240"/>
      <c r="AC675" s="240"/>
      <c r="AD675" s="240" t="s">
        <v>5</v>
      </c>
      <c r="AE675" s="240" t="s">
        <v>6</v>
      </c>
      <c r="AF675" s="240" t="s">
        <v>7</v>
      </c>
      <c r="AG675" s="240" t="s">
        <v>5</v>
      </c>
      <c r="AH675" s="240" t="s">
        <v>6</v>
      </c>
      <c r="AI675" s="240" t="s">
        <v>7</v>
      </c>
      <c r="AJ675" s="534" t="s">
        <v>5</v>
      </c>
      <c r="AK675" s="534" t="s">
        <v>6</v>
      </c>
      <c r="AL675" s="534" t="s">
        <v>7</v>
      </c>
      <c r="AM675" s="534"/>
      <c r="AN675" s="534"/>
      <c r="AO675" s="534"/>
      <c r="AP675" s="534" t="s">
        <v>5</v>
      </c>
      <c r="AQ675" s="534" t="s">
        <v>6</v>
      </c>
      <c r="AR675" s="534" t="s">
        <v>7</v>
      </c>
      <c r="AS675" s="240" t="s">
        <v>5</v>
      </c>
      <c r="AT675" s="240" t="s">
        <v>6</v>
      </c>
      <c r="AU675" s="240" t="s">
        <v>7</v>
      </c>
      <c r="AV675" s="534" t="s">
        <v>5</v>
      </c>
      <c r="AW675" s="534" t="s">
        <v>6</v>
      </c>
      <c r="AX675" s="534" t="s">
        <v>7</v>
      </c>
      <c r="AY675" s="534" t="s">
        <v>5</v>
      </c>
      <c r="AZ675" s="534" t="s">
        <v>6</v>
      </c>
      <c r="BA675" s="534" t="s">
        <v>7</v>
      </c>
      <c r="BB675" s="536"/>
    </row>
    <row r="676" spans="1:56" s="273" customFormat="1" ht="47.25">
      <c r="A676" s="550">
        <v>1</v>
      </c>
      <c r="B676" s="537"/>
      <c r="C676" s="537"/>
      <c r="D676" s="537"/>
      <c r="E676" s="538" t="s">
        <v>546</v>
      </c>
      <c r="F676" s="537" t="s">
        <v>1716</v>
      </c>
      <c r="G676" s="537" t="s">
        <v>1717</v>
      </c>
      <c r="H676" s="537" t="str">
        <f>E676&amp;" (từ "&amp;F676&amp;" đến "&amp;G676&amp;")"</f>
        <v>Đường Võ Nguyên Giáp (từ Ngã tư Bưu điện đến Hết địa phận chợ)</v>
      </c>
      <c r="I676" s="443">
        <v>1200</v>
      </c>
      <c r="J676" s="444">
        <v>720</v>
      </c>
      <c r="K676" s="444">
        <v>300</v>
      </c>
      <c r="L676" s="444"/>
      <c r="M676" s="444"/>
      <c r="N676" s="444"/>
      <c r="O676" s="539">
        <f t="shared" ref="O676:Q694" si="297">ROUND(I676*AD676,-1)</f>
        <v>1600</v>
      </c>
      <c r="P676" s="539">
        <f t="shared" si="297"/>
        <v>890</v>
      </c>
      <c r="Q676" s="539">
        <f t="shared" si="297"/>
        <v>340</v>
      </c>
      <c r="R676" s="539"/>
      <c r="S676" s="539"/>
      <c r="T676" s="539"/>
      <c r="U676" s="540">
        <f t="shared" ref="U676:W707" si="298">(O676-I676)/I676</f>
        <v>0.33333333333333331</v>
      </c>
      <c r="V676" s="540">
        <f t="shared" si="298"/>
        <v>0.2361111111111111</v>
      </c>
      <c r="W676" s="540">
        <f t="shared" si="298"/>
        <v>0.13333333333333333</v>
      </c>
      <c r="X676" s="541">
        <v>1.3</v>
      </c>
      <c r="Y676" s="541">
        <v>1.2</v>
      </c>
      <c r="Z676" s="541">
        <v>1.1000000000000001</v>
      </c>
      <c r="AA676" s="541"/>
      <c r="AB676" s="541"/>
      <c r="AC676" s="541"/>
      <c r="AD676" s="446">
        <f>X676*(1+2.87%)</f>
        <v>1.33731</v>
      </c>
      <c r="AE676" s="446">
        <f>Y676*(1+2.87%)</f>
        <v>1.23444</v>
      </c>
      <c r="AF676" s="446">
        <f>Z676*(1+2.87%)</f>
        <v>1.13157</v>
      </c>
      <c r="AG676" s="443">
        <v>840</v>
      </c>
      <c r="AH676" s="443">
        <v>500</v>
      </c>
      <c r="AI676" s="443">
        <v>210</v>
      </c>
      <c r="AJ676" s="539">
        <f t="shared" ref="AJ676:AL707" si="299">ROUND(O676*AG676/I676,0)</f>
        <v>1120</v>
      </c>
      <c r="AK676" s="539">
        <f t="shared" si="299"/>
        <v>618</v>
      </c>
      <c r="AL676" s="539">
        <f t="shared" si="299"/>
        <v>238</v>
      </c>
      <c r="AM676" s="539"/>
      <c r="AN676" s="539"/>
      <c r="AO676" s="539"/>
      <c r="AP676" s="540">
        <f t="shared" ref="AP676:AR707" si="300">(AJ676-AG676)/AG676</f>
        <v>0.33333333333333331</v>
      </c>
      <c r="AQ676" s="540">
        <f t="shared" si="300"/>
        <v>0.23599999999999999</v>
      </c>
      <c r="AR676" s="540">
        <f t="shared" si="300"/>
        <v>0.13333333333333333</v>
      </c>
      <c r="AS676" s="443">
        <v>600</v>
      </c>
      <c r="AT676" s="443">
        <v>360</v>
      </c>
      <c r="AU676" s="443">
        <v>150</v>
      </c>
      <c r="AV676" s="539">
        <f t="shared" ref="AV676:AX707" si="301">ROUND(O676*AS676/I676,0)</f>
        <v>800</v>
      </c>
      <c r="AW676" s="539">
        <f t="shared" si="301"/>
        <v>445</v>
      </c>
      <c r="AX676" s="539">
        <f t="shared" si="301"/>
        <v>170</v>
      </c>
      <c r="AY676" s="540">
        <f>(AV676-AS676)/AS676</f>
        <v>0.33333333333333331</v>
      </c>
      <c r="AZ676" s="540">
        <f t="shared" ref="AZ676:BA691" si="302">(AW676-AT676)/AT676</f>
        <v>0.2361111111111111</v>
      </c>
      <c r="BA676" s="540">
        <f t="shared" si="302"/>
        <v>0.13333333333333333</v>
      </c>
      <c r="BB676" s="542"/>
    </row>
    <row r="677" spans="1:56" s="273" customFormat="1" ht="47.25">
      <c r="A677" s="550">
        <v>2</v>
      </c>
      <c r="B677" s="537"/>
      <c r="C677" s="537"/>
      <c r="D677" s="537"/>
      <c r="E677" s="538" t="s">
        <v>546</v>
      </c>
      <c r="F677" s="444" t="s">
        <v>1718</v>
      </c>
      <c r="G677" s="118" t="s">
        <v>1716</v>
      </c>
      <c r="H677" s="537" t="str">
        <f t="shared" ref="H677:H715" si="303">E677&amp;" (từ "&amp;F677&amp;" đến "&amp;G677&amp;")"</f>
        <v>Đường Võ Nguyên Giáp (từ Cổng phòng Tài chính đến Ngã tư Bưu điện)</v>
      </c>
      <c r="I677" s="443">
        <v>1200</v>
      </c>
      <c r="J677" s="444">
        <v>720</v>
      </c>
      <c r="K677" s="444">
        <v>300</v>
      </c>
      <c r="L677" s="444"/>
      <c r="M677" s="444"/>
      <c r="N677" s="444"/>
      <c r="O677" s="539">
        <f t="shared" si="297"/>
        <v>1600</v>
      </c>
      <c r="P677" s="539">
        <f t="shared" si="297"/>
        <v>890</v>
      </c>
      <c r="Q677" s="539">
        <f t="shared" si="297"/>
        <v>340</v>
      </c>
      <c r="R677" s="539"/>
      <c r="S677" s="539"/>
      <c r="T677" s="539"/>
      <c r="U677" s="540">
        <f t="shared" si="298"/>
        <v>0.33333333333333331</v>
      </c>
      <c r="V677" s="540">
        <f t="shared" si="298"/>
        <v>0.2361111111111111</v>
      </c>
      <c r="W677" s="540">
        <f t="shared" si="298"/>
        <v>0.13333333333333333</v>
      </c>
      <c r="X677" s="541">
        <v>1.3</v>
      </c>
      <c r="Y677" s="541">
        <v>1.2</v>
      </c>
      <c r="Z677" s="541">
        <v>1.1000000000000001</v>
      </c>
      <c r="AA677" s="541"/>
      <c r="AB677" s="541"/>
      <c r="AC677" s="541"/>
      <c r="AD677" s="446">
        <f t="shared" ref="AD677:AF710" si="304">X677*(1+2.87%)</f>
        <v>1.33731</v>
      </c>
      <c r="AE677" s="446">
        <f t="shared" si="304"/>
        <v>1.23444</v>
      </c>
      <c r="AF677" s="446">
        <f t="shared" si="304"/>
        <v>1.13157</v>
      </c>
      <c r="AG677" s="443">
        <v>840</v>
      </c>
      <c r="AH677" s="443">
        <v>500</v>
      </c>
      <c r="AI677" s="443">
        <v>210</v>
      </c>
      <c r="AJ677" s="539">
        <f t="shared" si="299"/>
        <v>1120</v>
      </c>
      <c r="AK677" s="539">
        <f t="shared" si="299"/>
        <v>618</v>
      </c>
      <c r="AL677" s="539">
        <f t="shared" si="299"/>
        <v>238</v>
      </c>
      <c r="AM677" s="539"/>
      <c r="AN677" s="539"/>
      <c r="AO677" s="539"/>
      <c r="AP677" s="540">
        <f t="shared" si="300"/>
        <v>0.33333333333333331</v>
      </c>
      <c r="AQ677" s="540">
        <f t="shared" si="300"/>
        <v>0.23599999999999999</v>
      </c>
      <c r="AR677" s="540">
        <f t="shared" si="300"/>
        <v>0.13333333333333333</v>
      </c>
      <c r="AS677" s="443">
        <v>600</v>
      </c>
      <c r="AT677" s="443">
        <v>360</v>
      </c>
      <c r="AU677" s="443">
        <v>150</v>
      </c>
      <c r="AV677" s="539">
        <f t="shared" si="301"/>
        <v>800</v>
      </c>
      <c r="AW677" s="539">
        <f t="shared" si="301"/>
        <v>445</v>
      </c>
      <c r="AX677" s="539">
        <f t="shared" si="301"/>
        <v>170</v>
      </c>
      <c r="AY677" s="540">
        <f t="shared" ref="AY677:BA710" si="305">(AV677-AS677)/AS677</f>
        <v>0.33333333333333331</v>
      </c>
      <c r="AZ677" s="540">
        <f t="shared" si="302"/>
        <v>0.2361111111111111</v>
      </c>
      <c r="BA677" s="540">
        <f t="shared" si="302"/>
        <v>0.13333333333333333</v>
      </c>
      <c r="BB677" s="542"/>
    </row>
    <row r="678" spans="1:56" s="273" customFormat="1" ht="63.75" thickBot="1">
      <c r="A678" s="550">
        <v>3</v>
      </c>
      <c r="B678" s="543" t="s">
        <v>546</v>
      </c>
      <c r="C678" s="543" t="s">
        <v>650</v>
      </c>
      <c r="D678" s="543" t="s">
        <v>651</v>
      </c>
      <c r="E678" s="544" t="s">
        <v>546</v>
      </c>
      <c r="F678" s="545" t="s">
        <v>650</v>
      </c>
      <c r="G678" s="546" t="s">
        <v>652</v>
      </c>
      <c r="H678" s="537" t="str">
        <f t="shared" si="303"/>
        <v>Đường Võ Nguyên Giáp (từ Ranh giới đất nhà ông Hiền-Hòa (giáp chợ) đến Hết ranh giới đất nhà bà Chẻo Mý Lai)</v>
      </c>
      <c r="I678" s="444">
        <v>960</v>
      </c>
      <c r="J678" s="444">
        <v>460</v>
      </c>
      <c r="K678" s="444">
        <v>250</v>
      </c>
      <c r="L678" s="444"/>
      <c r="M678" s="444"/>
      <c r="N678" s="444"/>
      <c r="O678" s="539">
        <f t="shared" si="297"/>
        <v>1230</v>
      </c>
      <c r="P678" s="539">
        <f t="shared" si="297"/>
        <v>540</v>
      </c>
      <c r="Q678" s="539">
        <f t="shared" si="297"/>
        <v>280</v>
      </c>
      <c r="R678" s="539"/>
      <c r="S678" s="539"/>
      <c r="T678" s="539"/>
      <c r="U678" s="540">
        <f t="shared" si="298"/>
        <v>0.28125</v>
      </c>
      <c r="V678" s="540">
        <f t="shared" si="298"/>
        <v>0.17391304347826086</v>
      </c>
      <c r="W678" s="540">
        <f t="shared" si="298"/>
        <v>0.12</v>
      </c>
      <c r="X678" s="541">
        <v>1.25</v>
      </c>
      <c r="Y678" s="541">
        <v>1.1499999999999999</v>
      </c>
      <c r="Z678" s="541">
        <v>1.1000000000000001</v>
      </c>
      <c r="AA678" s="541"/>
      <c r="AB678" s="541"/>
      <c r="AC678" s="541"/>
      <c r="AD678" s="446">
        <f t="shared" si="304"/>
        <v>1.2858749999999999</v>
      </c>
      <c r="AE678" s="446">
        <f t="shared" si="304"/>
        <v>1.1830049999999999</v>
      </c>
      <c r="AF678" s="446">
        <f t="shared" si="304"/>
        <v>1.13157</v>
      </c>
      <c r="AG678" s="443">
        <v>760</v>
      </c>
      <c r="AH678" s="443">
        <v>320</v>
      </c>
      <c r="AI678" s="443">
        <v>180</v>
      </c>
      <c r="AJ678" s="539">
        <f t="shared" si="299"/>
        <v>974</v>
      </c>
      <c r="AK678" s="539">
        <f t="shared" si="299"/>
        <v>376</v>
      </c>
      <c r="AL678" s="539">
        <f t="shared" si="299"/>
        <v>202</v>
      </c>
      <c r="AM678" s="539"/>
      <c r="AN678" s="539"/>
      <c r="AO678" s="539"/>
      <c r="AP678" s="540">
        <f t="shared" si="300"/>
        <v>0.28157894736842104</v>
      </c>
      <c r="AQ678" s="540">
        <f t="shared" si="300"/>
        <v>0.17499999999999999</v>
      </c>
      <c r="AR678" s="540">
        <f t="shared" si="300"/>
        <v>0.12222222222222222</v>
      </c>
      <c r="AS678" s="443">
        <v>480</v>
      </c>
      <c r="AT678" s="443">
        <v>230</v>
      </c>
      <c r="AU678" s="443">
        <v>120</v>
      </c>
      <c r="AV678" s="539">
        <f t="shared" si="301"/>
        <v>615</v>
      </c>
      <c r="AW678" s="539">
        <f t="shared" si="301"/>
        <v>270</v>
      </c>
      <c r="AX678" s="539">
        <f t="shared" si="301"/>
        <v>134</v>
      </c>
      <c r="AY678" s="540">
        <f t="shared" si="305"/>
        <v>0.28125</v>
      </c>
      <c r="AZ678" s="540">
        <f t="shared" si="302"/>
        <v>0.17391304347826086</v>
      </c>
      <c r="BA678" s="540">
        <f t="shared" si="302"/>
        <v>0.11666666666666667</v>
      </c>
      <c r="BB678" s="542" t="s">
        <v>1719</v>
      </c>
    </row>
    <row r="679" spans="1:56" s="273" customFormat="1" ht="63">
      <c r="A679" s="550">
        <v>4</v>
      </c>
      <c r="B679" s="537"/>
      <c r="C679" s="537"/>
      <c r="D679" s="537"/>
      <c r="E679" s="538" t="s">
        <v>546</v>
      </c>
      <c r="F679" s="537" t="s">
        <v>1720</v>
      </c>
      <c r="G679" s="537" t="s">
        <v>1721</v>
      </c>
      <c r="H679" s="537" t="str">
        <f t="shared" si="303"/>
        <v>Đường Võ Nguyên Giáp (từ Ranh giới đất nhà ông Hùng-Thim đến Hết ranh giới đất trụ sở BQLDATĐC)</v>
      </c>
      <c r="I679" s="444">
        <v>960</v>
      </c>
      <c r="J679" s="444">
        <v>460</v>
      </c>
      <c r="K679" s="444">
        <v>250</v>
      </c>
      <c r="L679" s="444"/>
      <c r="M679" s="444"/>
      <c r="N679" s="444"/>
      <c r="O679" s="539">
        <f t="shared" si="297"/>
        <v>1230</v>
      </c>
      <c r="P679" s="539">
        <f t="shared" si="297"/>
        <v>540</v>
      </c>
      <c r="Q679" s="539">
        <f t="shared" si="297"/>
        <v>280</v>
      </c>
      <c r="R679" s="539"/>
      <c r="S679" s="539"/>
      <c r="T679" s="539"/>
      <c r="U679" s="540">
        <f t="shared" si="298"/>
        <v>0.28125</v>
      </c>
      <c r="V679" s="540">
        <f t="shared" si="298"/>
        <v>0.17391304347826086</v>
      </c>
      <c r="W679" s="540">
        <f t="shared" si="298"/>
        <v>0.12</v>
      </c>
      <c r="X679" s="541">
        <v>1.25</v>
      </c>
      <c r="Y679" s="541">
        <v>1.1499999999999999</v>
      </c>
      <c r="Z679" s="541">
        <v>1.1000000000000001</v>
      </c>
      <c r="AA679" s="541"/>
      <c r="AB679" s="541"/>
      <c r="AC679" s="541"/>
      <c r="AD679" s="446">
        <f t="shared" si="304"/>
        <v>1.2858749999999999</v>
      </c>
      <c r="AE679" s="446">
        <f t="shared" si="304"/>
        <v>1.1830049999999999</v>
      </c>
      <c r="AF679" s="446">
        <f t="shared" si="304"/>
        <v>1.13157</v>
      </c>
      <c r="AG679" s="443">
        <v>760</v>
      </c>
      <c r="AH679" s="443">
        <v>320</v>
      </c>
      <c r="AI679" s="443">
        <v>180</v>
      </c>
      <c r="AJ679" s="539">
        <f t="shared" si="299"/>
        <v>974</v>
      </c>
      <c r="AK679" s="539">
        <f t="shared" si="299"/>
        <v>376</v>
      </c>
      <c r="AL679" s="539">
        <f t="shared" si="299"/>
        <v>202</v>
      </c>
      <c r="AM679" s="539"/>
      <c r="AN679" s="539"/>
      <c r="AO679" s="539"/>
      <c r="AP679" s="540">
        <f t="shared" si="300"/>
        <v>0.28157894736842104</v>
      </c>
      <c r="AQ679" s="540">
        <f t="shared" si="300"/>
        <v>0.17499999999999999</v>
      </c>
      <c r="AR679" s="540">
        <f t="shared" si="300"/>
        <v>0.12222222222222222</v>
      </c>
      <c r="AS679" s="443">
        <v>480</v>
      </c>
      <c r="AT679" s="443">
        <v>230</v>
      </c>
      <c r="AU679" s="443">
        <v>120</v>
      </c>
      <c r="AV679" s="539">
        <f t="shared" si="301"/>
        <v>615</v>
      </c>
      <c r="AW679" s="539">
        <f t="shared" si="301"/>
        <v>270</v>
      </c>
      <c r="AX679" s="539">
        <f t="shared" si="301"/>
        <v>134</v>
      </c>
      <c r="AY679" s="540">
        <f t="shared" si="305"/>
        <v>0.28125</v>
      </c>
      <c r="AZ679" s="540">
        <f t="shared" si="302"/>
        <v>0.17391304347826086</v>
      </c>
      <c r="BA679" s="540">
        <f t="shared" si="302"/>
        <v>0.11666666666666667</v>
      </c>
      <c r="BB679" s="542"/>
    </row>
    <row r="680" spans="1:56" s="273" customFormat="1" ht="63">
      <c r="A680" s="550">
        <v>5</v>
      </c>
      <c r="B680" s="537"/>
      <c r="C680" s="537"/>
      <c r="D680" s="537"/>
      <c r="E680" s="538" t="s">
        <v>546</v>
      </c>
      <c r="F680" s="537" t="s">
        <v>1722</v>
      </c>
      <c r="G680" s="537" t="s">
        <v>1723</v>
      </c>
      <c r="H680" s="537" t="str">
        <f t="shared" si="303"/>
        <v>Đường Võ Nguyên Giáp (từ Tiếp giáp ranh giới đất BQLDABTDTĐC  đến Hết ranh giới đất nhà ông Từ)</v>
      </c>
      <c r="I680" s="444">
        <v>540</v>
      </c>
      <c r="J680" s="444">
        <v>300</v>
      </c>
      <c r="K680" s="444">
        <v>170</v>
      </c>
      <c r="L680" s="444"/>
      <c r="M680" s="444"/>
      <c r="N680" s="444"/>
      <c r="O680" s="539">
        <f t="shared" si="297"/>
        <v>640</v>
      </c>
      <c r="P680" s="539">
        <f t="shared" si="297"/>
        <v>340</v>
      </c>
      <c r="Q680" s="539">
        <f t="shared" si="297"/>
        <v>180</v>
      </c>
      <c r="R680" s="539"/>
      <c r="S680" s="539"/>
      <c r="T680" s="539"/>
      <c r="U680" s="540">
        <f t="shared" si="298"/>
        <v>0.18518518518518517</v>
      </c>
      <c r="V680" s="540">
        <f t="shared" si="298"/>
        <v>0.13333333333333333</v>
      </c>
      <c r="W680" s="540">
        <f t="shared" si="298"/>
        <v>5.8823529411764705E-2</v>
      </c>
      <c r="X680" s="541">
        <v>1.1499999999999999</v>
      </c>
      <c r="Y680" s="541">
        <v>1.1000000000000001</v>
      </c>
      <c r="Z680" s="541">
        <v>1.05</v>
      </c>
      <c r="AA680" s="541"/>
      <c r="AB680" s="541"/>
      <c r="AC680" s="541"/>
      <c r="AD680" s="446">
        <f t="shared" si="304"/>
        <v>1.1830049999999999</v>
      </c>
      <c r="AE680" s="446">
        <f t="shared" si="304"/>
        <v>1.13157</v>
      </c>
      <c r="AF680" s="446">
        <f t="shared" si="304"/>
        <v>1.0801350000000001</v>
      </c>
      <c r="AG680" s="443">
        <v>380</v>
      </c>
      <c r="AH680" s="443">
        <v>210</v>
      </c>
      <c r="AI680" s="443">
        <v>120</v>
      </c>
      <c r="AJ680" s="539">
        <f t="shared" si="299"/>
        <v>450</v>
      </c>
      <c r="AK680" s="539">
        <f t="shared" si="299"/>
        <v>238</v>
      </c>
      <c r="AL680" s="539">
        <f t="shared" si="299"/>
        <v>127</v>
      </c>
      <c r="AM680" s="539"/>
      <c r="AN680" s="539"/>
      <c r="AO680" s="539"/>
      <c r="AP680" s="540">
        <f t="shared" si="300"/>
        <v>0.18421052631578946</v>
      </c>
      <c r="AQ680" s="540">
        <f t="shared" si="300"/>
        <v>0.13333333333333333</v>
      </c>
      <c r="AR680" s="540">
        <f t="shared" si="300"/>
        <v>5.8333333333333334E-2</v>
      </c>
      <c r="AS680" s="443">
        <v>270</v>
      </c>
      <c r="AT680" s="443">
        <v>150</v>
      </c>
      <c r="AU680" s="443">
        <v>90</v>
      </c>
      <c r="AV680" s="539">
        <f t="shared" si="301"/>
        <v>320</v>
      </c>
      <c r="AW680" s="539">
        <f t="shared" si="301"/>
        <v>170</v>
      </c>
      <c r="AX680" s="539">
        <f t="shared" si="301"/>
        <v>95</v>
      </c>
      <c r="AY680" s="540">
        <f t="shared" si="305"/>
        <v>0.18518518518518517</v>
      </c>
      <c r="AZ680" s="540">
        <f t="shared" si="302"/>
        <v>0.13333333333333333</v>
      </c>
      <c r="BA680" s="540">
        <f t="shared" si="302"/>
        <v>5.5555555555555552E-2</v>
      </c>
      <c r="BB680" s="542"/>
    </row>
    <row r="681" spans="1:56" s="273" customFormat="1" ht="63.75" thickBot="1">
      <c r="A681" s="550">
        <v>7</v>
      </c>
      <c r="B681" s="543" t="s">
        <v>546</v>
      </c>
      <c r="C681" s="543" t="s">
        <v>653</v>
      </c>
      <c r="D681" s="543" t="s">
        <v>654</v>
      </c>
      <c r="E681" s="544" t="s">
        <v>546</v>
      </c>
      <c r="F681" s="545" t="s">
        <v>655</v>
      </c>
      <c r="G681" s="546" t="s">
        <v>654</v>
      </c>
      <c r="H681" s="537" t="str">
        <f t="shared" si="303"/>
        <v>Đường Võ Nguyên Giáp (từ Từ ranh giới đất nhà ông Từ đến Tỉnh lộ 128 (Nhà văn hóa khu I))</v>
      </c>
      <c r="I681" s="444">
        <v>420</v>
      </c>
      <c r="J681" s="444">
        <v>220</v>
      </c>
      <c r="K681" s="444">
        <v>140</v>
      </c>
      <c r="L681" s="444"/>
      <c r="M681" s="444"/>
      <c r="N681" s="444"/>
      <c r="O681" s="539">
        <f t="shared" si="297"/>
        <v>500</v>
      </c>
      <c r="P681" s="539">
        <f t="shared" si="297"/>
        <v>250</v>
      </c>
      <c r="Q681" s="539">
        <f t="shared" si="297"/>
        <v>150</v>
      </c>
      <c r="R681" s="539"/>
      <c r="S681" s="539"/>
      <c r="T681" s="539"/>
      <c r="U681" s="540">
        <f t="shared" si="298"/>
        <v>0.19047619047619047</v>
      </c>
      <c r="V681" s="540">
        <f t="shared" si="298"/>
        <v>0.13636363636363635</v>
      </c>
      <c r="W681" s="540">
        <f t="shared" si="298"/>
        <v>7.1428571428571425E-2</v>
      </c>
      <c r="X681" s="541">
        <v>1.1499999999999999</v>
      </c>
      <c r="Y681" s="541">
        <v>1.1000000000000001</v>
      </c>
      <c r="Z681" s="541">
        <v>1.05</v>
      </c>
      <c r="AA681" s="541"/>
      <c r="AB681" s="541"/>
      <c r="AC681" s="541"/>
      <c r="AD681" s="446">
        <f t="shared" si="304"/>
        <v>1.1830049999999999</v>
      </c>
      <c r="AE681" s="446">
        <f t="shared" si="304"/>
        <v>1.13157</v>
      </c>
      <c r="AF681" s="446">
        <f t="shared" si="304"/>
        <v>1.0801350000000001</v>
      </c>
      <c r="AG681" s="443">
        <v>290</v>
      </c>
      <c r="AH681" s="443">
        <v>150</v>
      </c>
      <c r="AI681" s="443">
        <v>110</v>
      </c>
      <c r="AJ681" s="539">
        <f t="shared" si="299"/>
        <v>345</v>
      </c>
      <c r="AK681" s="539">
        <f t="shared" si="299"/>
        <v>170</v>
      </c>
      <c r="AL681" s="539">
        <f t="shared" si="299"/>
        <v>118</v>
      </c>
      <c r="AM681" s="539"/>
      <c r="AN681" s="539"/>
      <c r="AO681" s="539"/>
      <c r="AP681" s="540">
        <f t="shared" si="300"/>
        <v>0.18965517241379309</v>
      </c>
      <c r="AQ681" s="540">
        <f t="shared" si="300"/>
        <v>0.13333333333333333</v>
      </c>
      <c r="AR681" s="540">
        <f t="shared" si="300"/>
        <v>7.2727272727272724E-2</v>
      </c>
      <c r="AS681" s="443">
        <v>210</v>
      </c>
      <c r="AT681" s="443">
        <v>110</v>
      </c>
      <c r="AU681" s="443">
        <v>70</v>
      </c>
      <c r="AV681" s="539">
        <f t="shared" si="301"/>
        <v>250</v>
      </c>
      <c r="AW681" s="539">
        <f t="shared" si="301"/>
        <v>125</v>
      </c>
      <c r="AX681" s="539">
        <f t="shared" si="301"/>
        <v>75</v>
      </c>
      <c r="AY681" s="540">
        <f t="shared" si="305"/>
        <v>0.19047619047619047</v>
      </c>
      <c r="AZ681" s="540">
        <f t="shared" si="302"/>
        <v>0.13636363636363635</v>
      </c>
      <c r="BA681" s="540">
        <f t="shared" si="302"/>
        <v>7.1428571428571425E-2</v>
      </c>
      <c r="BB681" s="542" t="s">
        <v>1724</v>
      </c>
    </row>
    <row r="682" spans="1:56" s="273" customFormat="1" ht="94.5">
      <c r="A682" s="550">
        <v>8</v>
      </c>
      <c r="B682" s="537"/>
      <c r="C682" s="537"/>
      <c r="D682" s="537"/>
      <c r="E682" s="538" t="s">
        <v>546</v>
      </c>
      <c r="F682" s="444" t="s">
        <v>1725</v>
      </c>
      <c r="G682" s="444" t="s">
        <v>1726</v>
      </c>
      <c r="H682" s="537" t="str">
        <f t="shared" si="303"/>
        <v>Đường Võ Nguyên Giáp (từ Đường Lê Lợi (Tiếp giáp ranh giới đất nhà bà Lai Phòng nông nghiệp) đến Tỉnh lộ 128 (Ngã ba- đường vào xã Tả Phìn))</v>
      </c>
      <c r="I682" s="444">
        <v>400</v>
      </c>
      <c r="J682" s="444">
        <v>220</v>
      </c>
      <c r="K682" s="444">
        <v>140</v>
      </c>
      <c r="L682" s="444"/>
      <c r="M682" s="444"/>
      <c r="N682" s="444"/>
      <c r="O682" s="539">
        <f t="shared" si="297"/>
        <v>470</v>
      </c>
      <c r="P682" s="539">
        <f t="shared" si="297"/>
        <v>250</v>
      </c>
      <c r="Q682" s="539">
        <f t="shared" si="297"/>
        <v>150</v>
      </c>
      <c r="R682" s="539"/>
      <c r="S682" s="539"/>
      <c r="T682" s="539"/>
      <c r="U682" s="540">
        <f t="shared" si="298"/>
        <v>0.17499999999999999</v>
      </c>
      <c r="V682" s="540">
        <f t="shared" si="298"/>
        <v>0.13636363636363635</v>
      </c>
      <c r="W682" s="540">
        <f t="shared" si="298"/>
        <v>7.1428571428571425E-2</v>
      </c>
      <c r="X682" s="541">
        <v>1.1499999999999999</v>
      </c>
      <c r="Y682" s="541">
        <v>1.1000000000000001</v>
      </c>
      <c r="Z682" s="541">
        <v>1.05</v>
      </c>
      <c r="AA682" s="541"/>
      <c r="AB682" s="541"/>
      <c r="AC682" s="541"/>
      <c r="AD682" s="446">
        <f t="shared" si="304"/>
        <v>1.1830049999999999</v>
      </c>
      <c r="AE682" s="446">
        <f t="shared" si="304"/>
        <v>1.13157</v>
      </c>
      <c r="AF682" s="446">
        <f t="shared" si="304"/>
        <v>1.0801350000000001</v>
      </c>
      <c r="AG682" s="443">
        <v>280</v>
      </c>
      <c r="AH682" s="443">
        <v>150</v>
      </c>
      <c r="AI682" s="443">
        <v>110</v>
      </c>
      <c r="AJ682" s="539">
        <f t="shared" si="299"/>
        <v>329</v>
      </c>
      <c r="AK682" s="539">
        <f t="shared" si="299"/>
        <v>170</v>
      </c>
      <c r="AL682" s="539">
        <f t="shared" si="299"/>
        <v>118</v>
      </c>
      <c r="AM682" s="539"/>
      <c r="AN682" s="539"/>
      <c r="AO682" s="539"/>
      <c r="AP682" s="540">
        <f t="shared" si="300"/>
        <v>0.17499999999999999</v>
      </c>
      <c r="AQ682" s="540">
        <f t="shared" si="300"/>
        <v>0.13333333333333333</v>
      </c>
      <c r="AR682" s="540">
        <f t="shared" si="300"/>
        <v>7.2727272727272724E-2</v>
      </c>
      <c r="AS682" s="443">
        <v>200</v>
      </c>
      <c r="AT682" s="443">
        <v>110</v>
      </c>
      <c r="AU682" s="443">
        <v>70</v>
      </c>
      <c r="AV682" s="539">
        <f t="shared" si="301"/>
        <v>235</v>
      </c>
      <c r="AW682" s="539">
        <f t="shared" si="301"/>
        <v>125</v>
      </c>
      <c r="AX682" s="539">
        <f t="shared" si="301"/>
        <v>75</v>
      </c>
      <c r="AY682" s="540">
        <f t="shared" si="305"/>
        <v>0.17499999999999999</v>
      </c>
      <c r="AZ682" s="540">
        <f t="shared" si="302"/>
        <v>0.13636363636363635</v>
      </c>
      <c r="BA682" s="540">
        <f t="shared" si="302"/>
        <v>7.1428571428571425E-2</v>
      </c>
      <c r="BB682" s="542"/>
    </row>
    <row r="683" spans="1:56" s="273" customFormat="1" ht="63">
      <c r="A683" s="550">
        <v>9</v>
      </c>
      <c r="B683" s="537"/>
      <c r="C683" s="537"/>
      <c r="D683" s="537"/>
      <c r="E683" s="538" t="s">
        <v>600</v>
      </c>
      <c r="F683" s="444" t="s">
        <v>1727</v>
      </c>
      <c r="G683" s="537" t="s">
        <v>1728</v>
      </c>
      <c r="H683" s="537" t="str">
        <f t="shared" si="303"/>
        <v>Phố Chu Văn An (từ Đường Võ Nguyên Giáp (Bưu điện huyện) đến Tiếp giáp ranh giới trường mầm non)</v>
      </c>
      <c r="I683" s="444">
        <v>960</v>
      </c>
      <c r="J683" s="444">
        <v>460</v>
      </c>
      <c r="K683" s="444">
        <v>250</v>
      </c>
      <c r="L683" s="444"/>
      <c r="M683" s="444"/>
      <c r="N683" s="444"/>
      <c r="O683" s="539">
        <f t="shared" si="297"/>
        <v>1230</v>
      </c>
      <c r="P683" s="539">
        <f t="shared" si="297"/>
        <v>540</v>
      </c>
      <c r="Q683" s="539">
        <f t="shared" si="297"/>
        <v>280</v>
      </c>
      <c r="R683" s="539"/>
      <c r="S683" s="539"/>
      <c r="T683" s="539"/>
      <c r="U683" s="540">
        <f t="shared" si="298"/>
        <v>0.28125</v>
      </c>
      <c r="V683" s="540">
        <f t="shared" si="298"/>
        <v>0.17391304347826086</v>
      </c>
      <c r="W683" s="540">
        <f t="shared" si="298"/>
        <v>0.12</v>
      </c>
      <c r="X683" s="541">
        <v>1.25</v>
      </c>
      <c r="Y683" s="541">
        <v>1.1499999999999999</v>
      </c>
      <c r="Z683" s="541">
        <v>1.1000000000000001</v>
      </c>
      <c r="AA683" s="541"/>
      <c r="AB683" s="541"/>
      <c r="AC683" s="541"/>
      <c r="AD683" s="446">
        <f t="shared" si="304"/>
        <v>1.2858749999999999</v>
      </c>
      <c r="AE683" s="446">
        <f t="shared" si="304"/>
        <v>1.1830049999999999</v>
      </c>
      <c r="AF683" s="446">
        <f t="shared" si="304"/>
        <v>1.13157</v>
      </c>
      <c r="AG683" s="443">
        <v>760</v>
      </c>
      <c r="AH683" s="443">
        <v>320</v>
      </c>
      <c r="AI683" s="443">
        <v>180</v>
      </c>
      <c r="AJ683" s="539">
        <f t="shared" si="299"/>
        <v>974</v>
      </c>
      <c r="AK683" s="539">
        <f t="shared" si="299"/>
        <v>376</v>
      </c>
      <c r="AL683" s="539">
        <f t="shared" si="299"/>
        <v>202</v>
      </c>
      <c r="AM683" s="539"/>
      <c r="AN683" s="539"/>
      <c r="AO683" s="539"/>
      <c r="AP683" s="540">
        <f t="shared" si="300"/>
        <v>0.28157894736842104</v>
      </c>
      <c r="AQ683" s="540">
        <f t="shared" si="300"/>
        <v>0.17499999999999999</v>
      </c>
      <c r="AR683" s="540">
        <f t="shared" si="300"/>
        <v>0.12222222222222222</v>
      </c>
      <c r="AS683" s="443">
        <v>480</v>
      </c>
      <c r="AT683" s="443">
        <v>230</v>
      </c>
      <c r="AU683" s="443">
        <v>120</v>
      </c>
      <c r="AV683" s="539">
        <f t="shared" si="301"/>
        <v>615</v>
      </c>
      <c r="AW683" s="539">
        <f t="shared" si="301"/>
        <v>270</v>
      </c>
      <c r="AX683" s="539">
        <f t="shared" si="301"/>
        <v>134</v>
      </c>
      <c r="AY683" s="540">
        <f t="shared" si="305"/>
        <v>0.28125</v>
      </c>
      <c r="AZ683" s="540">
        <f t="shared" si="302"/>
        <v>0.17391304347826086</v>
      </c>
      <c r="BA683" s="540">
        <f t="shared" si="302"/>
        <v>0.11666666666666667</v>
      </c>
      <c r="BB683" s="542"/>
    </row>
    <row r="684" spans="1:56" s="273" customFormat="1" ht="63.75" thickBot="1">
      <c r="A684" s="550">
        <v>10</v>
      </c>
      <c r="B684" s="543" t="s">
        <v>600</v>
      </c>
      <c r="C684" s="543" t="s">
        <v>656</v>
      </c>
      <c r="D684" s="543" t="s">
        <v>657</v>
      </c>
      <c r="E684" s="544" t="s">
        <v>600</v>
      </c>
      <c r="F684" s="546" t="s">
        <v>658</v>
      </c>
      <c r="G684" s="546" t="s">
        <v>657</v>
      </c>
      <c r="H684" s="537" t="str">
        <f t="shared" si="303"/>
        <v>Phố Chu Văn An (từ Ranh giới đất trường Mầm non đến Đường Lê Lợi (Ngã ba sân bóng Tùng Dương))</v>
      </c>
      <c r="I684" s="444">
        <v>740</v>
      </c>
      <c r="J684" s="444">
        <v>380</v>
      </c>
      <c r="K684" s="444">
        <v>250</v>
      </c>
      <c r="L684" s="444"/>
      <c r="M684" s="444"/>
      <c r="N684" s="444"/>
      <c r="O684" s="539">
        <f t="shared" si="297"/>
        <v>910</v>
      </c>
      <c r="P684" s="539">
        <f t="shared" si="297"/>
        <v>450</v>
      </c>
      <c r="Q684" s="539">
        <f t="shared" si="297"/>
        <v>280</v>
      </c>
      <c r="R684" s="539"/>
      <c r="S684" s="539"/>
      <c r="T684" s="539"/>
      <c r="U684" s="540">
        <f t="shared" si="298"/>
        <v>0.22972972972972974</v>
      </c>
      <c r="V684" s="540">
        <f t="shared" si="298"/>
        <v>0.18421052631578946</v>
      </c>
      <c r="W684" s="540">
        <f t="shared" si="298"/>
        <v>0.12</v>
      </c>
      <c r="X684" s="541">
        <v>1.2</v>
      </c>
      <c r="Y684" s="541">
        <v>1.1499999999999999</v>
      </c>
      <c r="Z684" s="541">
        <v>1.1000000000000001</v>
      </c>
      <c r="AA684" s="541"/>
      <c r="AB684" s="541"/>
      <c r="AC684" s="541"/>
      <c r="AD684" s="446">
        <f t="shared" si="304"/>
        <v>1.23444</v>
      </c>
      <c r="AE684" s="446">
        <f t="shared" si="304"/>
        <v>1.1830049999999999</v>
      </c>
      <c r="AF684" s="446">
        <f t="shared" si="304"/>
        <v>1.13157</v>
      </c>
      <c r="AG684" s="443">
        <v>520</v>
      </c>
      <c r="AH684" s="443">
        <v>270</v>
      </c>
      <c r="AI684" s="443">
        <v>180</v>
      </c>
      <c r="AJ684" s="539">
        <f t="shared" si="299"/>
        <v>639</v>
      </c>
      <c r="AK684" s="539">
        <f t="shared" si="299"/>
        <v>320</v>
      </c>
      <c r="AL684" s="539">
        <f t="shared" si="299"/>
        <v>202</v>
      </c>
      <c r="AM684" s="539"/>
      <c r="AN684" s="539"/>
      <c r="AO684" s="539"/>
      <c r="AP684" s="540">
        <f t="shared" si="300"/>
        <v>0.22884615384615384</v>
      </c>
      <c r="AQ684" s="540">
        <f t="shared" si="300"/>
        <v>0.18518518518518517</v>
      </c>
      <c r="AR684" s="540">
        <f t="shared" si="300"/>
        <v>0.12222222222222222</v>
      </c>
      <c r="AS684" s="443">
        <v>370</v>
      </c>
      <c r="AT684" s="443">
        <v>190</v>
      </c>
      <c r="AU684" s="443">
        <v>130</v>
      </c>
      <c r="AV684" s="539">
        <f t="shared" si="301"/>
        <v>455</v>
      </c>
      <c r="AW684" s="539">
        <f t="shared" si="301"/>
        <v>225</v>
      </c>
      <c r="AX684" s="539">
        <f t="shared" si="301"/>
        <v>146</v>
      </c>
      <c r="AY684" s="540">
        <f t="shared" si="305"/>
        <v>0.22972972972972974</v>
      </c>
      <c r="AZ684" s="540">
        <f t="shared" si="302"/>
        <v>0.18421052631578946</v>
      </c>
      <c r="BA684" s="540">
        <f t="shared" si="302"/>
        <v>0.12307692307692308</v>
      </c>
      <c r="BB684" s="542" t="s">
        <v>1729</v>
      </c>
    </row>
    <row r="685" spans="1:56" s="273" customFormat="1" ht="63">
      <c r="A685" s="550">
        <v>12</v>
      </c>
      <c r="B685" s="537"/>
      <c r="C685" s="537"/>
      <c r="D685" s="537"/>
      <c r="E685" s="538" t="s">
        <v>605</v>
      </c>
      <c r="F685" s="444" t="s">
        <v>546</v>
      </c>
      <c r="G685" s="537" t="s">
        <v>1730</v>
      </c>
      <c r="H685" s="537" t="str">
        <f t="shared" si="303"/>
        <v>Phố Vừ A Dính (từ Đường Võ Nguyên Giáp đến Hết ranh giới đất nhà bà Thủy-Xương)</v>
      </c>
      <c r="I685" s="444">
        <v>740</v>
      </c>
      <c r="J685" s="444">
        <v>380</v>
      </c>
      <c r="K685" s="444">
        <v>250</v>
      </c>
      <c r="L685" s="444"/>
      <c r="M685" s="444"/>
      <c r="N685" s="444"/>
      <c r="O685" s="539">
        <f t="shared" si="297"/>
        <v>910</v>
      </c>
      <c r="P685" s="539">
        <f t="shared" si="297"/>
        <v>450</v>
      </c>
      <c r="Q685" s="539">
        <f t="shared" si="297"/>
        <v>280</v>
      </c>
      <c r="R685" s="539"/>
      <c r="S685" s="539"/>
      <c r="T685" s="539"/>
      <c r="U685" s="540">
        <f t="shared" si="298"/>
        <v>0.22972972972972974</v>
      </c>
      <c r="V685" s="540">
        <f t="shared" si="298"/>
        <v>0.18421052631578946</v>
      </c>
      <c r="W685" s="540">
        <f t="shared" si="298"/>
        <v>0.12</v>
      </c>
      <c r="X685" s="541">
        <v>1.2</v>
      </c>
      <c r="Y685" s="541">
        <v>1.1499999999999999</v>
      </c>
      <c r="Z685" s="541">
        <v>1.1000000000000001</v>
      </c>
      <c r="AA685" s="541"/>
      <c r="AB685" s="541"/>
      <c r="AC685" s="541"/>
      <c r="AD685" s="446">
        <f t="shared" si="304"/>
        <v>1.23444</v>
      </c>
      <c r="AE685" s="446">
        <f t="shared" si="304"/>
        <v>1.1830049999999999</v>
      </c>
      <c r="AF685" s="446">
        <f t="shared" si="304"/>
        <v>1.13157</v>
      </c>
      <c r="AG685" s="443">
        <v>520</v>
      </c>
      <c r="AH685" s="443">
        <v>270</v>
      </c>
      <c r="AI685" s="443">
        <v>180</v>
      </c>
      <c r="AJ685" s="539">
        <f t="shared" si="299"/>
        <v>639</v>
      </c>
      <c r="AK685" s="539">
        <f t="shared" si="299"/>
        <v>320</v>
      </c>
      <c r="AL685" s="539">
        <f t="shared" si="299"/>
        <v>202</v>
      </c>
      <c r="AM685" s="539"/>
      <c r="AN685" s="539"/>
      <c r="AO685" s="539"/>
      <c r="AP685" s="540">
        <f t="shared" si="300"/>
        <v>0.22884615384615384</v>
      </c>
      <c r="AQ685" s="540">
        <f t="shared" si="300"/>
        <v>0.18518518518518517</v>
      </c>
      <c r="AR685" s="540">
        <f t="shared" si="300"/>
        <v>0.12222222222222222</v>
      </c>
      <c r="AS685" s="443">
        <v>370</v>
      </c>
      <c r="AT685" s="443">
        <v>190</v>
      </c>
      <c r="AU685" s="443">
        <v>130</v>
      </c>
      <c r="AV685" s="539">
        <f t="shared" si="301"/>
        <v>455</v>
      </c>
      <c r="AW685" s="539">
        <f t="shared" si="301"/>
        <v>225</v>
      </c>
      <c r="AX685" s="539">
        <f t="shared" si="301"/>
        <v>146</v>
      </c>
      <c r="AY685" s="540">
        <f t="shared" si="305"/>
        <v>0.22972972972972974</v>
      </c>
      <c r="AZ685" s="540">
        <f t="shared" si="302"/>
        <v>0.18421052631578946</v>
      </c>
      <c r="BA685" s="540">
        <f t="shared" si="302"/>
        <v>0.12307692307692308</v>
      </c>
      <c r="BB685" s="542"/>
    </row>
    <row r="686" spans="1:56" s="273" customFormat="1" ht="63.75" thickBot="1">
      <c r="A686" s="550">
        <v>13</v>
      </c>
      <c r="B686" s="547" t="s">
        <v>641</v>
      </c>
      <c r="C686" s="547" t="s">
        <v>659</v>
      </c>
      <c r="D686" s="547" t="s">
        <v>660</v>
      </c>
      <c r="E686" s="544" t="s">
        <v>605</v>
      </c>
      <c r="F686" s="545" t="s">
        <v>659</v>
      </c>
      <c r="G686" s="546" t="s">
        <v>528</v>
      </c>
      <c r="H686" s="537" t="str">
        <f t="shared" si="303"/>
        <v>Phố Vừ A Dính (từ Tiếp giáp ranh giới đất nhà bà Thủy-Xương đến Đường Trường Chinh)</v>
      </c>
      <c r="I686" s="444">
        <v>560</v>
      </c>
      <c r="J686" s="444">
        <v>310</v>
      </c>
      <c r="K686" s="444">
        <v>170</v>
      </c>
      <c r="L686" s="444"/>
      <c r="M686" s="444"/>
      <c r="N686" s="444"/>
      <c r="O686" s="539">
        <f t="shared" si="297"/>
        <v>660</v>
      </c>
      <c r="P686" s="539">
        <f t="shared" si="297"/>
        <v>350</v>
      </c>
      <c r="Q686" s="539">
        <f t="shared" si="297"/>
        <v>180</v>
      </c>
      <c r="R686" s="539"/>
      <c r="S686" s="539"/>
      <c r="T686" s="539"/>
      <c r="U686" s="540">
        <f t="shared" si="298"/>
        <v>0.17857142857142858</v>
      </c>
      <c r="V686" s="540">
        <f t="shared" si="298"/>
        <v>0.12903225806451613</v>
      </c>
      <c r="W686" s="540">
        <f t="shared" si="298"/>
        <v>5.8823529411764705E-2</v>
      </c>
      <c r="X686" s="541">
        <v>1.1499999999999999</v>
      </c>
      <c r="Y686" s="541">
        <v>1.1000000000000001</v>
      </c>
      <c r="Z686" s="541">
        <v>1.05</v>
      </c>
      <c r="AA686" s="541"/>
      <c r="AB686" s="541"/>
      <c r="AC686" s="541"/>
      <c r="AD686" s="446">
        <f t="shared" si="304"/>
        <v>1.1830049999999999</v>
      </c>
      <c r="AE686" s="446">
        <f t="shared" si="304"/>
        <v>1.13157</v>
      </c>
      <c r="AF686" s="446">
        <f t="shared" si="304"/>
        <v>1.0801350000000001</v>
      </c>
      <c r="AG686" s="443">
        <v>390</v>
      </c>
      <c r="AH686" s="443">
        <v>220</v>
      </c>
      <c r="AI686" s="443">
        <v>120</v>
      </c>
      <c r="AJ686" s="539">
        <f t="shared" si="299"/>
        <v>460</v>
      </c>
      <c r="AK686" s="539">
        <f t="shared" si="299"/>
        <v>248</v>
      </c>
      <c r="AL686" s="539">
        <f t="shared" si="299"/>
        <v>127</v>
      </c>
      <c r="AM686" s="539"/>
      <c r="AN686" s="539"/>
      <c r="AO686" s="539"/>
      <c r="AP686" s="540">
        <f t="shared" si="300"/>
        <v>0.17948717948717949</v>
      </c>
      <c r="AQ686" s="540">
        <f t="shared" si="300"/>
        <v>0.12727272727272726</v>
      </c>
      <c r="AR686" s="540">
        <f t="shared" si="300"/>
        <v>5.8333333333333334E-2</v>
      </c>
      <c r="AS686" s="443">
        <v>280</v>
      </c>
      <c r="AT686" s="443">
        <v>160</v>
      </c>
      <c r="AU686" s="443">
        <v>90</v>
      </c>
      <c r="AV686" s="539">
        <f t="shared" si="301"/>
        <v>330</v>
      </c>
      <c r="AW686" s="539">
        <f t="shared" si="301"/>
        <v>181</v>
      </c>
      <c r="AX686" s="539">
        <f t="shared" si="301"/>
        <v>95</v>
      </c>
      <c r="AY686" s="540">
        <f t="shared" si="305"/>
        <v>0.17857142857142858</v>
      </c>
      <c r="AZ686" s="540">
        <f t="shared" si="302"/>
        <v>0.13125000000000001</v>
      </c>
      <c r="BA686" s="540">
        <f t="shared" si="302"/>
        <v>5.5555555555555552E-2</v>
      </c>
      <c r="BB686" s="542"/>
    </row>
    <row r="687" spans="1:56" s="273" customFormat="1" ht="78.75">
      <c r="A687" s="550">
        <v>14</v>
      </c>
      <c r="B687" s="537"/>
      <c r="C687" s="537"/>
      <c r="D687" s="537"/>
      <c r="E687" s="538" t="s">
        <v>1731</v>
      </c>
      <c r="F687" s="444" t="s">
        <v>1732</v>
      </c>
      <c r="G687" s="444" t="s">
        <v>1733</v>
      </c>
      <c r="H687" s="537" t="str">
        <f t="shared" si="303"/>
        <v>Phố Trần Hưng Đạo (từ Đường Võ Nguyên Giáp (Bưu điện) đến Ngã ba đường đi trường PTDT Nội trú)</v>
      </c>
      <c r="I687" s="443">
        <v>1200</v>
      </c>
      <c r="J687" s="444">
        <v>720</v>
      </c>
      <c r="K687" s="444">
        <v>300</v>
      </c>
      <c r="L687" s="444"/>
      <c r="M687" s="444"/>
      <c r="N687" s="444"/>
      <c r="O687" s="539">
        <f t="shared" si="297"/>
        <v>1600</v>
      </c>
      <c r="P687" s="539">
        <f t="shared" si="297"/>
        <v>890</v>
      </c>
      <c r="Q687" s="539">
        <f t="shared" si="297"/>
        <v>340</v>
      </c>
      <c r="R687" s="539"/>
      <c r="S687" s="539"/>
      <c r="T687" s="539"/>
      <c r="U687" s="540">
        <f t="shared" si="298"/>
        <v>0.33333333333333331</v>
      </c>
      <c r="V687" s="540">
        <f t="shared" si="298"/>
        <v>0.2361111111111111</v>
      </c>
      <c r="W687" s="540">
        <f t="shared" si="298"/>
        <v>0.13333333333333333</v>
      </c>
      <c r="X687" s="541">
        <v>1.3</v>
      </c>
      <c r="Y687" s="541">
        <v>1.2</v>
      </c>
      <c r="Z687" s="541">
        <v>1.1000000000000001</v>
      </c>
      <c r="AA687" s="541"/>
      <c r="AB687" s="541"/>
      <c r="AC687" s="541"/>
      <c r="AD687" s="446">
        <f t="shared" si="304"/>
        <v>1.33731</v>
      </c>
      <c r="AE687" s="446">
        <f t="shared" si="304"/>
        <v>1.23444</v>
      </c>
      <c r="AF687" s="446">
        <f t="shared" si="304"/>
        <v>1.13157</v>
      </c>
      <c r="AG687" s="443">
        <v>840</v>
      </c>
      <c r="AH687" s="443">
        <v>500</v>
      </c>
      <c r="AI687" s="443">
        <v>210</v>
      </c>
      <c r="AJ687" s="539">
        <f t="shared" si="299"/>
        <v>1120</v>
      </c>
      <c r="AK687" s="539">
        <f t="shared" si="299"/>
        <v>618</v>
      </c>
      <c r="AL687" s="539">
        <f t="shared" si="299"/>
        <v>238</v>
      </c>
      <c r="AM687" s="539"/>
      <c r="AN687" s="539"/>
      <c r="AO687" s="539"/>
      <c r="AP687" s="540">
        <f t="shared" si="300"/>
        <v>0.33333333333333331</v>
      </c>
      <c r="AQ687" s="540">
        <f t="shared" si="300"/>
        <v>0.23599999999999999</v>
      </c>
      <c r="AR687" s="540">
        <f t="shared" si="300"/>
        <v>0.13333333333333333</v>
      </c>
      <c r="AS687" s="443">
        <v>600</v>
      </c>
      <c r="AT687" s="443">
        <v>360</v>
      </c>
      <c r="AU687" s="443">
        <v>150</v>
      </c>
      <c r="AV687" s="539">
        <f t="shared" si="301"/>
        <v>800</v>
      </c>
      <c r="AW687" s="539">
        <f t="shared" si="301"/>
        <v>445</v>
      </c>
      <c r="AX687" s="539">
        <f t="shared" si="301"/>
        <v>170</v>
      </c>
      <c r="AY687" s="540">
        <f t="shared" si="305"/>
        <v>0.33333333333333331</v>
      </c>
      <c r="AZ687" s="540">
        <f t="shared" si="302"/>
        <v>0.2361111111111111</v>
      </c>
      <c r="BA687" s="540">
        <f t="shared" si="302"/>
        <v>0.13333333333333333</v>
      </c>
      <c r="BB687" s="542"/>
    </row>
    <row r="688" spans="1:56" s="273" customFormat="1" ht="63">
      <c r="A688" s="550">
        <v>15</v>
      </c>
      <c r="B688" s="537"/>
      <c r="C688" s="537"/>
      <c r="D688" s="537"/>
      <c r="E688" s="538" t="s">
        <v>1731</v>
      </c>
      <c r="F688" s="444" t="s">
        <v>1733</v>
      </c>
      <c r="G688" s="444" t="s">
        <v>1734</v>
      </c>
      <c r="H688" s="537" t="str">
        <f t="shared" si="303"/>
        <v>Phố Trần Hưng Đạo (từ Ngã ba đường đi trường PTDT Nội trú đến Đường Lê Lợi (Ngã ba Bệnh viện))</v>
      </c>
      <c r="I688" s="444">
        <v>740</v>
      </c>
      <c r="J688" s="444">
        <v>380</v>
      </c>
      <c r="K688" s="444">
        <v>250</v>
      </c>
      <c r="L688" s="444"/>
      <c r="M688" s="444"/>
      <c r="N688" s="444"/>
      <c r="O688" s="539">
        <f t="shared" si="297"/>
        <v>910</v>
      </c>
      <c r="P688" s="539">
        <f t="shared" si="297"/>
        <v>450</v>
      </c>
      <c r="Q688" s="539">
        <f t="shared" si="297"/>
        <v>280</v>
      </c>
      <c r="R688" s="539"/>
      <c r="S688" s="539"/>
      <c r="T688" s="539"/>
      <c r="U688" s="540">
        <f t="shared" si="298"/>
        <v>0.22972972972972974</v>
      </c>
      <c r="V688" s="540">
        <f t="shared" si="298"/>
        <v>0.18421052631578946</v>
      </c>
      <c r="W688" s="540">
        <f t="shared" si="298"/>
        <v>0.12</v>
      </c>
      <c r="X688" s="541">
        <v>1.2</v>
      </c>
      <c r="Y688" s="541">
        <v>1.1499999999999999</v>
      </c>
      <c r="Z688" s="541">
        <v>1.1000000000000001</v>
      </c>
      <c r="AA688" s="541"/>
      <c r="AB688" s="541"/>
      <c r="AC688" s="541"/>
      <c r="AD688" s="446">
        <f t="shared" si="304"/>
        <v>1.23444</v>
      </c>
      <c r="AE688" s="446">
        <f t="shared" si="304"/>
        <v>1.1830049999999999</v>
      </c>
      <c r="AF688" s="446">
        <f t="shared" si="304"/>
        <v>1.13157</v>
      </c>
      <c r="AG688" s="443">
        <v>520</v>
      </c>
      <c r="AH688" s="443">
        <v>270</v>
      </c>
      <c r="AI688" s="443">
        <v>180</v>
      </c>
      <c r="AJ688" s="539">
        <f t="shared" si="299"/>
        <v>639</v>
      </c>
      <c r="AK688" s="539">
        <f t="shared" si="299"/>
        <v>320</v>
      </c>
      <c r="AL688" s="539">
        <f t="shared" si="299"/>
        <v>202</v>
      </c>
      <c r="AM688" s="539"/>
      <c r="AN688" s="539"/>
      <c r="AO688" s="539"/>
      <c r="AP688" s="540">
        <f t="shared" si="300"/>
        <v>0.22884615384615384</v>
      </c>
      <c r="AQ688" s="540">
        <f t="shared" si="300"/>
        <v>0.18518518518518517</v>
      </c>
      <c r="AR688" s="540">
        <f t="shared" si="300"/>
        <v>0.12222222222222222</v>
      </c>
      <c r="AS688" s="443">
        <v>370</v>
      </c>
      <c r="AT688" s="443">
        <v>190</v>
      </c>
      <c r="AU688" s="443">
        <v>130</v>
      </c>
      <c r="AV688" s="539">
        <f t="shared" si="301"/>
        <v>455</v>
      </c>
      <c r="AW688" s="539">
        <f t="shared" si="301"/>
        <v>225</v>
      </c>
      <c r="AX688" s="539">
        <f t="shared" si="301"/>
        <v>146</v>
      </c>
      <c r="AY688" s="540">
        <f t="shared" si="305"/>
        <v>0.22972972972972974</v>
      </c>
      <c r="AZ688" s="540">
        <f t="shared" si="302"/>
        <v>0.18421052631578946</v>
      </c>
      <c r="BA688" s="540">
        <f t="shared" si="302"/>
        <v>0.12307692307692308</v>
      </c>
      <c r="BB688" s="542"/>
    </row>
    <row r="689" spans="1:54" s="273" customFormat="1" ht="47.25">
      <c r="A689" s="550">
        <v>16</v>
      </c>
      <c r="B689" s="537"/>
      <c r="C689" s="537"/>
      <c r="D689" s="537"/>
      <c r="E689" s="538" t="s">
        <v>641</v>
      </c>
      <c r="F689" s="444" t="s">
        <v>1731</v>
      </c>
      <c r="G689" s="444" t="s">
        <v>1735</v>
      </c>
      <c r="H689" s="537" t="str">
        <f t="shared" si="303"/>
        <v>Đường nội thị (từ Phố Trần Hưng Đạo đến Cổng trường PTDT Nội trú)</v>
      </c>
      <c r="I689" s="444">
        <v>740</v>
      </c>
      <c r="J689" s="444">
        <v>380</v>
      </c>
      <c r="K689" s="444">
        <v>250</v>
      </c>
      <c r="L689" s="444"/>
      <c r="M689" s="444"/>
      <c r="N689" s="444"/>
      <c r="O689" s="539">
        <f t="shared" si="297"/>
        <v>910</v>
      </c>
      <c r="P689" s="539">
        <f t="shared" si="297"/>
        <v>450</v>
      </c>
      <c r="Q689" s="539">
        <f t="shared" si="297"/>
        <v>280</v>
      </c>
      <c r="R689" s="539"/>
      <c r="S689" s="539"/>
      <c r="T689" s="539"/>
      <c r="U689" s="540">
        <f t="shared" si="298"/>
        <v>0.22972972972972974</v>
      </c>
      <c r="V689" s="540">
        <f t="shared" si="298"/>
        <v>0.18421052631578946</v>
      </c>
      <c r="W689" s="540">
        <f t="shared" si="298"/>
        <v>0.12</v>
      </c>
      <c r="X689" s="541">
        <v>1.2</v>
      </c>
      <c r="Y689" s="541">
        <v>1.1499999999999999</v>
      </c>
      <c r="Z689" s="541">
        <v>1.1000000000000001</v>
      </c>
      <c r="AA689" s="541"/>
      <c r="AB689" s="541"/>
      <c r="AC689" s="541"/>
      <c r="AD689" s="446">
        <f t="shared" si="304"/>
        <v>1.23444</v>
      </c>
      <c r="AE689" s="446">
        <f t="shared" si="304"/>
        <v>1.1830049999999999</v>
      </c>
      <c r="AF689" s="446">
        <f t="shared" si="304"/>
        <v>1.13157</v>
      </c>
      <c r="AG689" s="443">
        <v>520</v>
      </c>
      <c r="AH689" s="443">
        <v>270</v>
      </c>
      <c r="AI689" s="443">
        <v>180</v>
      </c>
      <c r="AJ689" s="539">
        <f t="shared" si="299"/>
        <v>639</v>
      </c>
      <c r="AK689" s="539">
        <f t="shared" si="299"/>
        <v>320</v>
      </c>
      <c r="AL689" s="539">
        <f t="shared" si="299"/>
        <v>202</v>
      </c>
      <c r="AM689" s="539"/>
      <c r="AN689" s="539"/>
      <c r="AO689" s="539"/>
      <c r="AP689" s="540">
        <f t="shared" si="300"/>
        <v>0.22884615384615384</v>
      </c>
      <c r="AQ689" s="540">
        <f t="shared" si="300"/>
        <v>0.18518518518518517</v>
      </c>
      <c r="AR689" s="540">
        <f t="shared" si="300"/>
        <v>0.12222222222222222</v>
      </c>
      <c r="AS689" s="443">
        <v>370</v>
      </c>
      <c r="AT689" s="443">
        <v>190</v>
      </c>
      <c r="AU689" s="443">
        <v>130</v>
      </c>
      <c r="AV689" s="539">
        <f t="shared" si="301"/>
        <v>455</v>
      </c>
      <c r="AW689" s="539">
        <f t="shared" si="301"/>
        <v>225</v>
      </c>
      <c r="AX689" s="539">
        <f t="shared" si="301"/>
        <v>146</v>
      </c>
      <c r="AY689" s="540">
        <f t="shared" si="305"/>
        <v>0.22972972972972974</v>
      </c>
      <c r="AZ689" s="540">
        <f t="shared" si="302"/>
        <v>0.18421052631578946</v>
      </c>
      <c r="BA689" s="540">
        <f t="shared" si="302"/>
        <v>0.12307692307692308</v>
      </c>
      <c r="BB689" s="542"/>
    </row>
    <row r="690" spans="1:54" s="273" customFormat="1" ht="63">
      <c r="A690" s="550">
        <v>17</v>
      </c>
      <c r="B690" s="537"/>
      <c r="C690" s="537"/>
      <c r="D690" s="537"/>
      <c r="E690" s="538" t="s">
        <v>604</v>
      </c>
      <c r="F690" s="444" t="s">
        <v>546</v>
      </c>
      <c r="G690" s="537" t="s">
        <v>1736</v>
      </c>
      <c r="H690" s="537" t="str">
        <f t="shared" si="303"/>
        <v>Phố Nguyễn Viết Xuân (từ Đường Võ Nguyên Giáp đến Hết ranh giới đất nhà ông Dính)</v>
      </c>
      <c r="I690" s="444">
        <v>400</v>
      </c>
      <c r="J690" s="444">
        <v>250</v>
      </c>
      <c r="K690" s="444">
        <v>150</v>
      </c>
      <c r="L690" s="444"/>
      <c r="M690" s="444"/>
      <c r="N690" s="444"/>
      <c r="O690" s="539">
        <f t="shared" si="297"/>
        <v>470</v>
      </c>
      <c r="P690" s="539">
        <f t="shared" si="297"/>
        <v>280</v>
      </c>
      <c r="Q690" s="539">
        <f t="shared" si="297"/>
        <v>160</v>
      </c>
      <c r="R690" s="539"/>
      <c r="S690" s="539"/>
      <c r="T690" s="539"/>
      <c r="U690" s="540">
        <f t="shared" si="298"/>
        <v>0.17499999999999999</v>
      </c>
      <c r="V690" s="540">
        <f t="shared" si="298"/>
        <v>0.12</v>
      </c>
      <c r="W690" s="540">
        <f t="shared" si="298"/>
        <v>6.6666666666666666E-2</v>
      </c>
      <c r="X690" s="541">
        <v>1.1499999999999999</v>
      </c>
      <c r="Y690" s="541">
        <v>1.1000000000000001</v>
      </c>
      <c r="Z690" s="541">
        <v>1.05</v>
      </c>
      <c r="AA690" s="541"/>
      <c r="AB690" s="541"/>
      <c r="AC690" s="541"/>
      <c r="AD690" s="446">
        <f t="shared" si="304"/>
        <v>1.1830049999999999</v>
      </c>
      <c r="AE690" s="446">
        <f t="shared" si="304"/>
        <v>1.13157</v>
      </c>
      <c r="AF690" s="446">
        <f t="shared" si="304"/>
        <v>1.0801350000000001</v>
      </c>
      <c r="AG690" s="443">
        <v>280</v>
      </c>
      <c r="AH690" s="443">
        <v>180</v>
      </c>
      <c r="AI690" s="443">
        <v>110</v>
      </c>
      <c r="AJ690" s="539">
        <f t="shared" si="299"/>
        <v>329</v>
      </c>
      <c r="AK690" s="539">
        <f t="shared" si="299"/>
        <v>202</v>
      </c>
      <c r="AL690" s="539">
        <f t="shared" si="299"/>
        <v>117</v>
      </c>
      <c r="AM690" s="539"/>
      <c r="AN690" s="539"/>
      <c r="AO690" s="539"/>
      <c r="AP690" s="540">
        <f t="shared" si="300"/>
        <v>0.17499999999999999</v>
      </c>
      <c r="AQ690" s="540">
        <f t="shared" si="300"/>
        <v>0.12222222222222222</v>
      </c>
      <c r="AR690" s="540">
        <f t="shared" si="300"/>
        <v>6.363636363636363E-2</v>
      </c>
      <c r="AS690" s="443">
        <v>200</v>
      </c>
      <c r="AT690" s="443">
        <v>130</v>
      </c>
      <c r="AU690" s="443">
        <v>80</v>
      </c>
      <c r="AV690" s="539">
        <f t="shared" si="301"/>
        <v>235</v>
      </c>
      <c r="AW690" s="539">
        <f t="shared" si="301"/>
        <v>146</v>
      </c>
      <c r="AX690" s="539">
        <f t="shared" si="301"/>
        <v>85</v>
      </c>
      <c r="AY690" s="540">
        <f t="shared" si="305"/>
        <v>0.17499999999999999</v>
      </c>
      <c r="AZ690" s="540">
        <f t="shared" si="302"/>
        <v>0.12307692307692308</v>
      </c>
      <c r="BA690" s="540">
        <f t="shared" si="302"/>
        <v>6.25E-2</v>
      </c>
      <c r="BB690" s="542"/>
    </row>
    <row r="691" spans="1:54" s="273" customFormat="1" ht="47.25">
      <c r="A691" s="550">
        <v>18</v>
      </c>
      <c r="B691" s="537"/>
      <c r="C691" s="537"/>
      <c r="D691" s="537"/>
      <c r="E691" s="538" t="s">
        <v>663</v>
      </c>
      <c r="F691" s="444" t="s">
        <v>1731</v>
      </c>
      <c r="G691" s="444" t="s">
        <v>616</v>
      </c>
      <c r="H691" s="537" t="str">
        <f t="shared" si="303"/>
        <v>Phố Bế Văn Đàn (từ Phố Trần Hưng Đạo đến Đường Lê Lợi)</v>
      </c>
      <c r="I691" s="444">
        <v>590</v>
      </c>
      <c r="J691" s="444">
        <v>320</v>
      </c>
      <c r="K691" s="444">
        <v>180</v>
      </c>
      <c r="L691" s="444"/>
      <c r="M691" s="444"/>
      <c r="N691" s="444"/>
      <c r="O691" s="539">
        <f t="shared" si="297"/>
        <v>700</v>
      </c>
      <c r="P691" s="539">
        <f t="shared" si="297"/>
        <v>360</v>
      </c>
      <c r="Q691" s="539">
        <f t="shared" si="297"/>
        <v>190</v>
      </c>
      <c r="R691" s="539"/>
      <c r="S691" s="539"/>
      <c r="T691" s="539"/>
      <c r="U691" s="540">
        <f t="shared" si="298"/>
        <v>0.1864406779661017</v>
      </c>
      <c r="V691" s="540">
        <f t="shared" si="298"/>
        <v>0.125</v>
      </c>
      <c r="W691" s="540">
        <f t="shared" si="298"/>
        <v>5.5555555555555552E-2</v>
      </c>
      <c r="X691" s="541">
        <v>1.1499999999999999</v>
      </c>
      <c r="Y691" s="541">
        <v>1.1000000000000001</v>
      </c>
      <c r="Z691" s="541">
        <v>1.05</v>
      </c>
      <c r="AA691" s="541"/>
      <c r="AB691" s="541"/>
      <c r="AC691" s="541"/>
      <c r="AD691" s="446">
        <f t="shared" si="304"/>
        <v>1.1830049999999999</v>
      </c>
      <c r="AE691" s="446">
        <f t="shared" si="304"/>
        <v>1.13157</v>
      </c>
      <c r="AF691" s="446">
        <f t="shared" si="304"/>
        <v>1.0801350000000001</v>
      </c>
      <c r="AG691" s="443">
        <v>410</v>
      </c>
      <c r="AH691" s="443">
        <v>220</v>
      </c>
      <c r="AI691" s="443">
        <v>130</v>
      </c>
      <c r="AJ691" s="539">
        <f t="shared" si="299"/>
        <v>486</v>
      </c>
      <c r="AK691" s="539">
        <f t="shared" si="299"/>
        <v>248</v>
      </c>
      <c r="AL691" s="539">
        <f t="shared" si="299"/>
        <v>137</v>
      </c>
      <c r="AM691" s="539"/>
      <c r="AN691" s="539"/>
      <c r="AO691" s="539"/>
      <c r="AP691" s="540">
        <f t="shared" si="300"/>
        <v>0.18536585365853658</v>
      </c>
      <c r="AQ691" s="540">
        <f t="shared" si="300"/>
        <v>0.12727272727272726</v>
      </c>
      <c r="AR691" s="540">
        <f t="shared" si="300"/>
        <v>5.3846153846153849E-2</v>
      </c>
      <c r="AS691" s="443">
        <v>300</v>
      </c>
      <c r="AT691" s="443">
        <v>160</v>
      </c>
      <c r="AU691" s="443">
        <v>90</v>
      </c>
      <c r="AV691" s="539">
        <f t="shared" si="301"/>
        <v>356</v>
      </c>
      <c r="AW691" s="539">
        <f t="shared" si="301"/>
        <v>180</v>
      </c>
      <c r="AX691" s="539">
        <f t="shared" si="301"/>
        <v>95</v>
      </c>
      <c r="AY691" s="540">
        <f t="shared" si="305"/>
        <v>0.18666666666666668</v>
      </c>
      <c r="AZ691" s="540">
        <f t="shared" si="302"/>
        <v>0.125</v>
      </c>
      <c r="BA691" s="540">
        <f t="shared" si="302"/>
        <v>5.5555555555555552E-2</v>
      </c>
      <c r="BB691" s="542"/>
    </row>
    <row r="692" spans="1:54" s="273" customFormat="1" ht="63.75" thickBot="1">
      <c r="A692" s="549">
        <v>19</v>
      </c>
      <c r="B692" s="548" t="s">
        <v>661</v>
      </c>
      <c r="C692" s="548" t="s">
        <v>616</v>
      </c>
      <c r="D692" s="548" t="s">
        <v>662</v>
      </c>
      <c r="E692" s="544" t="s">
        <v>663</v>
      </c>
      <c r="F692" s="546" t="s">
        <v>616</v>
      </c>
      <c r="G692" s="545" t="s">
        <v>664</v>
      </c>
      <c r="H692" s="537" t="str">
        <f t="shared" si="303"/>
        <v>Phố Bế Văn Đàn (từ Đường Lê Lợi đến Tiếp giáp suối Hoàng Hồ (Đầu cầu Hoàng Hồ))</v>
      </c>
      <c r="I692" s="444">
        <v>480</v>
      </c>
      <c r="J692" s="444">
        <v>230</v>
      </c>
      <c r="K692" s="444">
        <v>150</v>
      </c>
      <c r="L692" s="444"/>
      <c r="M692" s="444"/>
      <c r="N692" s="444"/>
      <c r="O692" s="539">
        <f t="shared" si="297"/>
        <v>570</v>
      </c>
      <c r="P692" s="539">
        <f t="shared" si="297"/>
        <v>260</v>
      </c>
      <c r="Q692" s="539">
        <f t="shared" si="297"/>
        <v>160</v>
      </c>
      <c r="R692" s="539"/>
      <c r="S692" s="539"/>
      <c r="T692" s="539"/>
      <c r="U692" s="540">
        <f t="shared" si="298"/>
        <v>0.1875</v>
      </c>
      <c r="V692" s="540">
        <f t="shared" si="298"/>
        <v>0.13043478260869565</v>
      </c>
      <c r="W692" s="540">
        <f t="shared" si="298"/>
        <v>6.6666666666666666E-2</v>
      </c>
      <c r="X692" s="541">
        <v>1.1499999999999999</v>
      </c>
      <c r="Y692" s="541">
        <v>1.1000000000000001</v>
      </c>
      <c r="Z692" s="541">
        <v>1.05</v>
      </c>
      <c r="AA692" s="541"/>
      <c r="AB692" s="541"/>
      <c r="AC692" s="541"/>
      <c r="AD692" s="446">
        <f t="shared" si="304"/>
        <v>1.1830049999999999</v>
      </c>
      <c r="AE692" s="446">
        <f t="shared" si="304"/>
        <v>1.13157</v>
      </c>
      <c r="AF692" s="446">
        <f t="shared" si="304"/>
        <v>1.0801350000000001</v>
      </c>
      <c r="AG692" s="443">
        <v>340</v>
      </c>
      <c r="AH692" s="443">
        <v>160</v>
      </c>
      <c r="AI692" s="443">
        <v>110</v>
      </c>
      <c r="AJ692" s="539">
        <f t="shared" si="299"/>
        <v>404</v>
      </c>
      <c r="AK692" s="539">
        <f t="shared" si="299"/>
        <v>181</v>
      </c>
      <c r="AL692" s="539">
        <f t="shared" si="299"/>
        <v>117</v>
      </c>
      <c r="AM692" s="539"/>
      <c r="AN692" s="539"/>
      <c r="AO692" s="539"/>
      <c r="AP692" s="540">
        <f t="shared" si="300"/>
        <v>0.18823529411764706</v>
      </c>
      <c r="AQ692" s="540">
        <f t="shared" si="300"/>
        <v>0.13125000000000001</v>
      </c>
      <c r="AR692" s="540">
        <f t="shared" si="300"/>
        <v>6.363636363636363E-2</v>
      </c>
      <c r="AS692" s="443">
        <v>240</v>
      </c>
      <c r="AT692" s="443">
        <v>120</v>
      </c>
      <c r="AU692" s="443">
        <v>80</v>
      </c>
      <c r="AV692" s="539">
        <f t="shared" si="301"/>
        <v>285</v>
      </c>
      <c r="AW692" s="539">
        <f t="shared" si="301"/>
        <v>136</v>
      </c>
      <c r="AX692" s="539">
        <f t="shared" si="301"/>
        <v>85</v>
      </c>
      <c r="AY692" s="540">
        <f t="shared" si="305"/>
        <v>0.1875</v>
      </c>
      <c r="AZ692" s="540">
        <f t="shared" si="305"/>
        <v>0.13333333333333333</v>
      </c>
      <c r="BA692" s="540">
        <f t="shared" si="305"/>
        <v>6.25E-2</v>
      </c>
      <c r="BB692" s="542"/>
    </row>
    <row r="693" spans="1:54" s="273" customFormat="1" ht="79.5" thickBot="1">
      <c r="A693" s="550">
        <v>20</v>
      </c>
      <c r="B693" s="547" t="s">
        <v>665</v>
      </c>
      <c r="C693" s="547" t="s">
        <v>666</v>
      </c>
      <c r="D693" s="547" t="s">
        <v>667</v>
      </c>
      <c r="E693" s="549" t="s">
        <v>665</v>
      </c>
      <c r="F693" s="545" t="s">
        <v>666</v>
      </c>
      <c r="G693" s="546" t="s">
        <v>668</v>
      </c>
      <c r="H693" s="537" t="str">
        <f t="shared" si="303"/>
        <v>Đường nội thị giáp dãy nhà phía Tây chợ (từ Ranh giới đất nhà ông Võ-Cúc đến Hết ranh giới đất nhà ông Dinh - Cấp)</v>
      </c>
      <c r="I693" s="444">
        <v>540</v>
      </c>
      <c r="J693" s="444">
        <v>300</v>
      </c>
      <c r="K693" s="444">
        <v>170</v>
      </c>
      <c r="L693" s="444"/>
      <c r="M693" s="444"/>
      <c r="N693" s="444"/>
      <c r="O693" s="539">
        <f t="shared" si="297"/>
        <v>640</v>
      </c>
      <c r="P693" s="539">
        <f t="shared" si="297"/>
        <v>340</v>
      </c>
      <c r="Q693" s="539">
        <f t="shared" si="297"/>
        <v>180</v>
      </c>
      <c r="R693" s="539"/>
      <c r="S693" s="539"/>
      <c r="T693" s="539"/>
      <c r="U693" s="540">
        <f t="shared" si="298"/>
        <v>0.18518518518518517</v>
      </c>
      <c r="V693" s="540">
        <f t="shared" si="298"/>
        <v>0.13333333333333333</v>
      </c>
      <c r="W693" s="540">
        <f t="shared" si="298"/>
        <v>5.8823529411764705E-2</v>
      </c>
      <c r="X693" s="541">
        <v>1.1499999999999999</v>
      </c>
      <c r="Y693" s="541">
        <v>1.1000000000000001</v>
      </c>
      <c r="Z693" s="541">
        <v>1.05</v>
      </c>
      <c r="AA693" s="541"/>
      <c r="AB693" s="541"/>
      <c r="AC693" s="541"/>
      <c r="AD693" s="446">
        <f t="shared" si="304"/>
        <v>1.1830049999999999</v>
      </c>
      <c r="AE693" s="446">
        <f t="shared" si="304"/>
        <v>1.13157</v>
      </c>
      <c r="AF693" s="446">
        <f t="shared" si="304"/>
        <v>1.0801350000000001</v>
      </c>
      <c r="AG693" s="443">
        <v>380</v>
      </c>
      <c r="AH693" s="443">
        <v>210</v>
      </c>
      <c r="AI693" s="443">
        <v>120</v>
      </c>
      <c r="AJ693" s="539">
        <f t="shared" si="299"/>
        <v>450</v>
      </c>
      <c r="AK693" s="539">
        <f t="shared" si="299"/>
        <v>238</v>
      </c>
      <c r="AL693" s="539">
        <f t="shared" si="299"/>
        <v>127</v>
      </c>
      <c r="AM693" s="539"/>
      <c r="AN693" s="539"/>
      <c r="AO693" s="539"/>
      <c r="AP693" s="540">
        <f t="shared" si="300"/>
        <v>0.18421052631578946</v>
      </c>
      <c r="AQ693" s="540">
        <f t="shared" si="300"/>
        <v>0.13333333333333333</v>
      </c>
      <c r="AR693" s="540">
        <f t="shared" si="300"/>
        <v>5.8333333333333334E-2</v>
      </c>
      <c r="AS693" s="443">
        <v>270</v>
      </c>
      <c r="AT693" s="443">
        <v>150</v>
      </c>
      <c r="AU693" s="443">
        <v>90</v>
      </c>
      <c r="AV693" s="539">
        <f t="shared" si="301"/>
        <v>320</v>
      </c>
      <c r="AW693" s="539">
        <f t="shared" si="301"/>
        <v>170</v>
      </c>
      <c r="AX693" s="539">
        <f t="shared" si="301"/>
        <v>95</v>
      </c>
      <c r="AY693" s="540">
        <f t="shared" si="305"/>
        <v>0.18518518518518517</v>
      </c>
      <c r="AZ693" s="540">
        <f t="shared" si="305"/>
        <v>0.13333333333333333</v>
      </c>
      <c r="BA693" s="540">
        <f t="shared" si="305"/>
        <v>5.5555555555555552E-2</v>
      </c>
      <c r="BB693" s="542"/>
    </row>
    <row r="694" spans="1:54" s="273" customFormat="1" ht="41.65" customHeight="1">
      <c r="A694" s="550">
        <v>21</v>
      </c>
      <c r="B694" s="537"/>
      <c r="C694" s="537"/>
      <c r="D694" s="537"/>
      <c r="E694" s="538" t="s">
        <v>1683</v>
      </c>
      <c r="F694" s="444" t="s">
        <v>1737</v>
      </c>
      <c r="G694" s="444" t="s">
        <v>1738</v>
      </c>
      <c r="H694" s="537" t="str">
        <f t="shared" si="303"/>
        <v>Phố Tôn Thất Tùng (từ Đường Lê Lợi (Trung tâm Y tế) đến Đường Võ Nguyên Giáp (Đối diện chợ cũ))</v>
      </c>
      <c r="I694" s="444">
        <v>540</v>
      </c>
      <c r="J694" s="444">
        <v>300</v>
      </c>
      <c r="K694" s="444">
        <v>170</v>
      </c>
      <c r="L694" s="444"/>
      <c r="M694" s="444"/>
      <c r="N694" s="444"/>
      <c r="O694" s="539">
        <f t="shared" si="297"/>
        <v>640</v>
      </c>
      <c r="P694" s="539">
        <f t="shared" si="297"/>
        <v>340</v>
      </c>
      <c r="Q694" s="539">
        <f t="shared" si="297"/>
        <v>180</v>
      </c>
      <c r="R694" s="539"/>
      <c r="S694" s="539"/>
      <c r="T694" s="539"/>
      <c r="U694" s="540">
        <f t="shared" si="298"/>
        <v>0.18518518518518517</v>
      </c>
      <c r="V694" s="540">
        <f t="shared" si="298"/>
        <v>0.13333333333333333</v>
      </c>
      <c r="W694" s="540">
        <f t="shared" si="298"/>
        <v>5.8823529411764705E-2</v>
      </c>
      <c r="X694" s="541">
        <v>1.1499999999999999</v>
      </c>
      <c r="Y694" s="541">
        <v>1.1000000000000001</v>
      </c>
      <c r="Z694" s="541">
        <v>1.05</v>
      </c>
      <c r="AA694" s="541"/>
      <c r="AB694" s="541"/>
      <c r="AC694" s="541"/>
      <c r="AD694" s="446">
        <f t="shared" si="304"/>
        <v>1.1830049999999999</v>
      </c>
      <c r="AE694" s="446">
        <f t="shared" si="304"/>
        <v>1.13157</v>
      </c>
      <c r="AF694" s="446">
        <f t="shared" si="304"/>
        <v>1.0801350000000001</v>
      </c>
      <c r="AG694" s="443">
        <v>380</v>
      </c>
      <c r="AH694" s="443">
        <v>210</v>
      </c>
      <c r="AI694" s="443">
        <v>120</v>
      </c>
      <c r="AJ694" s="539">
        <f t="shared" si="299"/>
        <v>450</v>
      </c>
      <c r="AK694" s="539">
        <f t="shared" si="299"/>
        <v>238</v>
      </c>
      <c r="AL694" s="539">
        <f t="shared" si="299"/>
        <v>127</v>
      </c>
      <c r="AM694" s="539"/>
      <c r="AN694" s="539"/>
      <c r="AO694" s="539"/>
      <c r="AP694" s="540">
        <f t="shared" si="300"/>
        <v>0.18421052631578946</v>
      </c>
      <c r="AQ694" s="540">
        <f t="shared" si="300"/>
        <v>0.13333333333333333</v>
      </c>
      <c r="AR694" s="540">
        <f t="shared" si="300"/>
        <v>5.8333333333333334E-2</v>
      </c>
      <c r="AS694" s="443">
        <v>270</v>
      </c>
      <c r="AT694" s="443">
        <v>150</v>
      </c>
      <c r="AU694" s="443">
        <v>90</v>
      </c>
      <c r="AV694" s="539">
        <f t="shared" si="301"/>
        <v>320</v>
      </c>
      <c r="AW694" s="539">
        <f t="shared" si="301"/>
        <v>170</v>
      </c>
      <c r="AX694" s="539">
        <f t="shared" si="301"/>
        <v>95</v>
      </c>
      <c r="AY694" s="540">
        <f t="shared" si="305"/>
        <v>0.18518518518518517</v>
      </c>
      <c r="AZ694" s="540">
        <f t="shared" si="305"/>
        <v>0.13333333333333333</v>
      </c>
      <c r="BA694" s="540">
        <f t="shared" si="305"/>
        <v>5.5555555555555552E-2</v>
      </c>
      <c r="BB694" s="542"/>
    </row>
    <row r="695" spans="1:54" s="273" customFormat="1" ht="63">
      <c r="A695" s="550">
        <v>22</v>
      </c>
      <c r="B695" s="537"/>
      <c r="C695" s="537"/>
      <c r="D695" s="537"/>
      <c r="E695" s="538" t="s">
        <v>616</v>
      </c>
      <c r="F695" s="444" t="s">
        <v>1739</v>
      </c>
      <c r="G695" s="163" t="s">
        <v>1740</v>
      </c>
      <c r="H695" s="537" t="str">
        <f t="shared" si="303"/>
        <v>Đường Lê Lợi (từ Đường Võ Nguyên Giáp (Ngã ba-Khách sạn Thanh Bình) đến Hết cổng Bệnh viện)</v>
      </c>
      <c r="I695" s="444">
        <v>940</v>
      </c>
      <c r="J695" s="444">
        <v>620</v>
      </c>
      <c r="K695" s="444">
        <v>340</v>
      </c>
      <c r="L695" s="444"/>
      <c r="M695" s="444"/>
      <c r="N695" s="444"/>
      <c r="O695" s="539">
        <v>1800</v>
      </c>
      <c r="P695" s="539">
        <v>1200</v>
      </c>
      <c r="Q695" s="539">
        <v>620</v>
      </c>
      <c r="R695" s="539"/>
      <c r="S695" s="539"/>
      <c r="T695" s="539"/>
      <c r="U695" s="540">
        <f t="shared" si="298"/>
        <v>0.91489361702127658</v>
      </c>
      <c r="V695" s="540">
        <f t="shared" si="298"/>
        <v>0.93548387096774188</v>
      </c>
      <c r="W695" s="540">
        <f t="shared" si="298"/>
        <v>0.82352941176470584</v>
      </c>
      <c r="X695" s="541">
        <v>1.3</v>
      </c>
      <c r="Y695" s="541">
        <v>1.2</v>
      </c>
      <c r="Z695" s="541">
        <v>1.1000000000000001</v>
      </c>
      <c r="AA695" s="541"/>
      <c r="AB695" s="541"/>
      <c r="AC695" s="541"/>
      <c r="AD695" s="446">
        <f t="shared" si="304"/>
        <v>1.33731</v>
      </c>
      <c r="AE695" s="446">
        <f t="shared" si="304"/>
        <v>1.23444</v>
      </c>
      <c r="AF695" s="446">
        <f t="shared" si="304"/>
        <v>1.13157</v>
      </c>
      <c r="AG695" s="443">
        <v>660</v>
      </c>
      <c r="AH695" s="443">
        <v>430</v>
      </c>
      <c r="AI695" s="443">
        <v>240</v>
      </c>
      <c r="AJ695" s="539">
        <f t="shared" si="299"/>
        <v>1264</v>
      </c>
      <c r="AK695" s="539">
        <f t="shared" si="299"/>
        <v>832</v>
      </c>
      <c r="AL695" s="539">
        <f t="shared" si="299"/>
        <v>438</v>
      </c>
      <c r="AM695" s="539"/>
      <c r="AN695" s="539"/>
      <c r="AO695" s="539"/>
      <c r="AP695" s="540">
        <f t="shared" si="300"/>
        <v>0.91515151515151516</v>
      </c>
      <c r="AQ695" s="540">
        <f t="shared" si="300"/>
        <v>0.93488372093023253</v>
      </c>
      <c r="AR695" s="540">
        <f t="shared" si="300"/>
        <v>0.82499999999999996</v>
      </c>
      <c r="AS695" s="443">
        <v>470</v>
      </c>
      <c r="AT695" s="443">
        <v>310</v>
      </c>
      <c r="AU695" s="443">
        <v>170</v>
      </c>
      <c r="AV695" s="539">
        <f t="shared" si="301"/>
        <v>900</v>
      </c>
      <c r="AW695" s="539">
        <f t="shared" si="301"/>
        <v>600</v>
      </c>
      <c r="AX695" s="539">
        <f t="shared" si="301"/>
        <v>310</v>
      </c>
      <c r="AY695" s="540">
        <f t="shared" si="305"/>
        <v>0.91489361702127658</v>
      </c>
      <c r="AZ695" s="540">
        <f t="shared" si="305"/>
        <v>0.93548387096774188</v>
      </c>
      <c r="BA695" s="540">
        <f t="shared" si="305"/>
        <v>0.82352941176470584</v>
      </c>
      <c r="BB695" s="542" t="s">
        <v>1741</v>
      </c>
    </row>
    <row r="696" spans="1:54" s="273" customFormat="1" ht="47.25">
      <c r="A696" s="550">
        <v>23</v>
      </c>
      <c r="B696" s="537"/>
      <c r="C696" s="537"/>
      <c r="D696" s="537"/>
      <c r="E696" s="538" t="s">
        <v>616</v>
      </c>
      <c r="F696" s="537" t="s">
        <v>1742</v>
      </c>
      <c r="G696" s="444" t="s">
        <v>1743</v>
      </c>
      <c r="H696" s="537" t="str">
        <f t="shared" si="303"/>
        <v>Đường Lê Lợi (từ Tiếp giáp cổng Bệnh viện đến Giao với đường Lê Duẩn)</v>
      </c>
      <c r="I696" s="444">
        <v>810</v>
      </c>
      <c r="J696" s="444">
        <v>420</v>
      </c>
      <c r="K696" s="444">
        <v>290</v>
      </c>
      <c r="L696" s="444"/>
      <c r="M696" s="444"/>
      <c r="N696" s="444"/>
      <c r="O696" s="539">
        <v>1700</v>
      </c>
      <c r="P696" s="539">
        <v>930</v>
      </c>
      <c r="Q696" s="539">
        <v>600</v>
      </c>
      <c r="R696" s="539"/>
      <c r="S696" s="539"/>
      <c r="T696" s="539"/>
      <c r="U696" s="540">
        <f t="shared" si="298"/>
        <v>1.0987654320987654</v>
      </c>
      <c r="V696" s="540">
        <f t="shared" si="298"/>
        <v>1.2142857142857142</v>
      </c>
      <c r="W696" s="540">
        <f t="shared" si="298"/>
        <v>1.0689655172413792</v>
      </c>
      <c r="X696" s="541">
        <v>1.25</v>
      </c>
      <c r="Y696" s="541">
        <v>1.1499999999999999</v>
      </c>
      <c r="Z696" s="541">
        <v>1.1000000000000001</v>
      </c>
      <c r="AA696" s="541"/>
      <c r="AB696" s="541"/>
      <c r="AC696" s="541"/>
      <c r="AD696" s="446">
        <f t="shared" si="304"/>
        <v>1.2858749999999999</v>
      </c>
      <c r="AE696" s="446">
        <f t="shared" si="304"/>
        <v>1.1830049999999999</v>
      </c>
      <c r="AF696" s="446">
        <f t="shared" si="304"/>
        <v>1.13157</v>
      </c>
      <c r="AG696" s="443">
        <v>570</v>
      </c>
      <c r="AH696" s="443">
        <v>290</v>
      </c>
      <c r="AI696" s="443">
        <v>200</v>
      </c>
      <c r="AJ696" s="539">
        <f t="shared" si="299"/>
        <v>1196</v>
      </c>
      <c r="AK696" s="539">
        <f t="shared" si="299"/>
        <v>642</v>
      </c>
      <c r="AL696" s="539">
        <f t="shared" si="299"/>
        <v>414</v>
      </c>
      <c r="AM696" s="539"/>
      <c r="AN696" s="539"/>
      <c r="AO696" s="539"/>
      <c r="AP696" s="540">
        <f t="shared" si="300"/>
        <v>1.0982456140350878</v>
      </c>
      <c r="AQ696" s="540">
        <f t="shared" si="300"/>
        <v>1.2137931034482758</v>
      </c>
      <c r="AR696" s="540">
        <f t="shared" si="300"/>
        <v>1.07</v>
      </c>
      <c r="AS696" s="443">
        <v>410</v>
      </c>
      <c r="AT696" s="443">
        <v>210</v>
      </c>
      <c r="AU696" s="443">
        <v>150</v>
      </c>
      <c r="AV696" s="539">
        <f t="shared" si="301"/>
        <v>860</v>
      </c>
      <c r="AW696" s="539">
        <f t="shared" si="301"/>
        <v>465</v>
      </c>
      <c r="AX696" s="539">
        <f t="shared" si="301"/>
        <v>310</v>
      </c>
      <c r="AY696" s="540">
        <f t="shared" si="305"/>
        <v>1.0975609756097562</v>
      </c>
      <c r="AZ696" s="540">
        <f t="shared" si="305"/>
        <v>1.2142857142857142</v>
      </c>
      <c r="BA696" s="540">
        <f t="shared" si="305"/>
        <v>1.0666666666666667</v>
      </c>
      <c r="BB696" s="542" t="s">
        <v>1741</v>
      </c>
    </row>
    <row r="697" spans="1:54" s="273" customFormat="1" ht="47.25">
      <c r="A697" s="550">
        <v>24</v>
      </c>
      <c r="B697" s="537"/>
      <c r="C697" s="537"/>
      <c r="D697" s="537"/>
      <c r="E697" s="538" t="s">
        <v>616</v>
      </c>
      <c r="F697" s="444" t="s">
        <v>1743</v>
      </c>
      <c r="G697" s="444" t="s">
        <v>546</v>
      </c>
      <c r="H697" s="537" t="str">
        <f t="shared" si="303"/>
        <v>Đường Lê Lợi (từ Giao với đường Lê Duẩn đến Đường Võ Nguyên Giáp)</v>
      </c>
      <c r="I697" s="444">
        <v>740</v>
      </c>
      <c r="J697" s="444">
        <v>360</v>
      </c>
      <c r="K697" s="444">
        <v>230</v>
      </c>
      <c r="L697" s="444"/>
      <c r="M697" s="444"/>
      <c r="N697" s="444"/>
      <c r="O697" s="539">
        <v>1600</v>
      </c>
      <c r="P697" s="539">
        <v>810</v>
      </c>
      <c r="Q697" s="539">
        <v>500</v>
      </c>
      <c r="R697" s="539"/>
      <c r="S697" s="539"/>
      <c r="T697" s="539"/>
      <c r="U697" s="540">
        <f t="shared" si="298"/>
        <v>1.1621621621621621</v>
      </c>
      <c r="V697" s="540">
        <f t="shared" si="298"/>
        <v>1.25</v>
      </c>
      <c r="W697" s="540">
        <f t="shared" si="298"/>
        <v>1.173913043478261</v>
      </c>
      <c r="X697" s="541">
        <v>1.2</v>
      </c>
      <c r="Y697" s="541">
        <v>1.1499999999999999</v>
      </c>
      <c r="Z697" s="541">
        <v>1.1000000000000001</v>
      </c>
      <c r="AA697" s="541"/>
      <c r="AB697" s="541"/>
      <c r="AC697" s="541"/>
      <c r="AD697" s="446">
        <f t="shared" si="304"/>
        <v>1.23444</v>
      </c>
      <c r="AE697" s="446">
        <f t="shared" si="304"/>
        <v>1.1830049999999999</v>
      </c>
      <c r="AF697" s="446">
        <f t="shared" si="304"/>
        <v>1.13157</v>
      </c>
      <c r="AG697" s="443">
        <v>520</v>
      </c>
      <c r="AH697" s="443">
        <v>250</v>
      </c>
      <c r="AI697" s="443">
        <v>160</v>
      </c>
      <c r="AJ697" s="539">
        <f t="shared" si="299"/>
        <v>1124</v>
      </c>
      <c r="AK697" s="539">
        <f t="shared" si="299"/>
        <v>563</v>
      </c>
      <c r="AL697" s="539">
        <f t="shared" si="299"/>
        <v>348</v>
      </c>
      <c r="AM697" s="539"/>
      <c r="AN697" s="539"/>
      <c r="AO697" s="539"/>
      <c r="AP697" s="540">
        <f t="shared" si="300"/>
        <v>1.1615384615384616</v>
      </c>
      <c r="AQ697" s="540">
        <f t="shared" si="300"/>
        <v>1.252</v>
      </c>
      <c r="AR697" s="540">
        <f t="shared" si="300"/>
        <v>1.175</v>
      </c>
      <c r="AS697" s="443">
        <v>370</v>
      </c>
      <c r="AT697" s="443">
        <v>180</v>
      </c>
      <c r="AU697" s="443">
        <v>120</v>
      </c>
      <c r="AV697" s="539">
        <f t="shared" si="301"/>
        <v>800</v>
      </c>
      <c r="AW697" s="539">
        <f t="shared" si="301"/>
        <v>405</v>
      </c>
      <c r="AX697" s="539">
        <f t="shared" si="301"/>
        <v>261</v>
      </c>
      <c r="AY697" s="540">
        <f t="shared" si="305"/>
        <v>1.1621621621621621</v>
      </c>
      <c r="AZ697" s="540">
        <f t="shared" si="305"/>
        <v>1.25</v>
      </c>
      <c r="BA697" s="540">
        <f t="shared" si="305"/>
        <v>1.175</v>
      </c>
      <c r="BB697" s="542" t="s">
        <v>1741</v>
      </c>
    </row>
    <row r="698" spans="1:54" s="273" customFormat="1" ht="47.25">
      <c r="A698" s="550">
        <v>25</v>
      </c>
      <c r="B698" s="537"/>
      <c r="C698" s="537"/>
      <c r="D698" s="537"/>
      <c r="E698" s="538" t="s">
        <v>998</v>
      </c>
      <c r="F698" s="444" t="s">
        <v>546</v>
      </c>
      <c r="G698" s="444" t="s">
        <v>600</v>
      </c>
      <c r="H698" s="537" t="str">
        <f t="shared" si="303"/>
        <v>Phố Kim Đồng (từ Đường Võ Nguyên Giáp đến Phố Chu Văn An)</v>
      </c>
      <c r="I698" s="444">
        <v>540</v>
      </c>
      <c r="J698" s="444">
        <v>300</v>
      </c>
      <c r="K698" s="444">
        <v>170</v>
      </c>
      <c r="L698" s="444"/>
      <c r="M698" s="444"/>
      <c r="N698" s="444"/>
      <c r="O698" s="539">
        <f t="shared" ref="O698:Q707" si="306">ROUND(I698*AD698,-1)</f>
        <v>640</v>
      </c>
      <c r="P698" s="539">
        <f t="shared" si="306"/>
        <v>340</v>
      </c>
      <c r="Q698" s="539">
        <f t="shared" si="306"/>
        <v>180</v>
      </c>
      <c r="R698" s="539"/>
      <c r="S698" s="539"/>
      <c r="T698" s="539"/>
      <c r="U698" s="540">
        <f t="shared" si="298"/>
        <v>0.18518518518518517</v>
      </c>
      <c r="V698" s="540">
        <f t="shared" si="298"/>
        <v>0.13333333333333333</v>
      </c>
      <c r="W698" s="540">
        <f t="shared" si="298"/>
        <v>5.8823529411764705E-2</v>
      </c>
      <c r="X698" s="541">
        <v>1.1499999999999999</v>
      </c>
      <c r="Y698" s="541">
        <v>1.1000000000000001</v>
      </c>
      <c r="Z698" s="541">
        <v>1.05</v>
      </c>
      <c r="AA698" s="541"/>
      <c r="AB698" s="541"/>
      <c r="AC698" s="541"/>
      <c r="AD698" s="446">
        <f t="shared" si="304"/>
        <v>1.1830049999999999</v>
      </c>
      <c r="AE698" s="446">
        <f t="shared" si="304"/>
        <v>1.13157</v>
      </c>
      <c r="AF698" s="446">
        <f t="shared" si="304"/>
        <v>1.0801350000000001</v>
      </c>
      <c r="AG698" s="443">
        <v>380</v>
      </c>
      <c r="AH698" s="443">
        <v>210</v>
      </c>
      <c r="AI698" s="443">
        <v>120</v>
      </c>
      <c r="AJ698" s="539">
        <f t="shared" si="299"/>
        <v>450</v>
      </c>
      <c r="AK698" s="539">
        <f t="shared" si="299"/>
        <v>238</v>
      </c>
      <c r="AL698" s="539">
        <f t="shared" si="299"/>
        <v>127</v>
      </c>
      <c r="AM698" s="539"/>
      <c r="AN698" s="539"/>
      <c r="AO698" s="539"/>
      <c r="AP698" s="540">
        <f t="shared" si="300"/>
        <v>0.18421052631578946</v>
      </c>
      <c r="AQ698" s="540">
        <f t="shared" si="300"/>
        <v>0.13333333333333333</v>
      </c>
      <c r="AR698" s="540">
        <f t="shared" si="300"/>
        <v>5.8333333333333334E-2</v>
      </c>
      <c r="AS698" s="443">
        <v>270</v>
      </c>
      <c r="AT698" s="443">
        <v>150</v>
      </c>
      <c r="AU698" s="443">
        <v>90</v>
      </c>
      <c r="AV698" s="539">
        <f t="shared" si="301"/>
        <v>320</v>
      </c>
      <c r="AW698" s="539">
        <f t="shared" si="301"/>
        <v>170</v>
      </c>
      <c r="AX698" s="539">
        <f t="shared" si="301"/>
        <v>95</v>
      </c>
      <c r="AY698" s="540">
        <f t="shared" si="305"/>
        <v>0.18518518518518517</v>
      </c>
      <c r="AZ698" s="540">
        <f t="shared" si="305"/>
        <v>0.13333333333333333</v>
      </c>
      <c r="BA698" s="540">
        <f t="shared" si="305"/>
        <v>5.5555555555555552E-2</v>
      </c>
      <c r="BB698" s="542"/>
    </row>
    <row r="699" spans="1:54" s="273" customFormat="1" ht="47.25">
      <c r="A699" s="550">
        <v>26</v>
      </c>
      <c r="B699" s="537"/>
      <c r="C699" s="537"/>
      <c r="D699" s="537"/>
      <c r="E699" s="538" t="s">
        <v>1744</v>
      </c>
      <c r="F699" s="444" t="s">
        <v>546</v>
      </c>
      <c r="G699" s="444" t="s">
        <v>528</v>
      </c>
      <c r="H699" s="537" t="str">
        <f t="shared" si="303"/>
        <v>Phố Quang Trung (từ Đường Võ Nguyên Giáp đến Đường Trường Chinh)</v>
      </c>
      <c r="I699" s="444">
        <v>340</v>
      </c>
      <c r="J699" s="444">
        <v>180</v>
      </c>
      <c r="K699" s="444">
        <v>130</v>
      </c>
      <c r="L699" s="444"/>
      <c r="M699" s="444"/>
      <c r="N699" s="444"/>
      <c r="O699" s="539">
        <f t="shared" si="306"/>
        <v>380</v>
      </c>
      <c r="P699" s="539">
        <f t="shared" si="306"/>
        <v>190</v>
      </c>
      <c r="Q699" s="539">
        <f t="shared" si="306"/>
        <v>140</v>
      </c>
      <c r="R699" s="539"/>
      <c r="S699" s="539"/>
      <c r="T699" s="539"/>
      <c r="U699" s="540">
        <f t="shared" si="298"/>
        <v>0.11764705882352941</v>
      </c>
      <c r="V699" s="540">
        <f t="shared" si="298"/>
        <v>5.5555555555555552E-2</v>
      </c>
      <c r="W699" s="540">
        <f t="shared" si="298"/>
        <v>7.6923076923076927E-2</v>
      </c>
      <c r="X699" s="541">
        <v>1.1000000000000001</v>
      </c>
      <c r="Y699" s="541">
        <v>1.05</v>
      </c>
      <c r="Z699" s="541">
        <v>1.05</v>
      </c>
      <c r="AA699" s="541"/>
      <c r="AB699" s="541"/>
      <c r="AC699" s="541"/>
      <c r="AD699" s="446">
        <f t="shared" si="304"/>
        <v>1.13157</v>
      </c>
      <c r="AE699" s="446">
        <f t="shared" si="304"/>
        <v>1.0801350000000001</v>
      </c>
      <c r="AF699" s="446">
        <f t="shared" si="304"/>
        <v>1.0801350000000001</v>
      </c>
      <c r="AG699" s="443">
        <v>240</v>
      </c>
      <c r="AH699" s="443">
        <v>130</v>
      </c>
      <c r="AI699" s="443">
        <v>90</v>
      </c>
      <c r="AJ699" s="539">
        <f t="shared" si="299"/>
        <v>268</v>
      </c>
      <c r="AK699" s="539">
        <f t="shared" si="299"/>
        <v>137</v>
      </c>
      <c r="AL699" s="539">
        <f t="shared" si="299"/>
        <v>97</v>
      </c>
      <c r="AM699" s="539"/>
      <c r="AN699" s="539"/>
      <c r="AO699" s="539"/>
      <c r="AP699" s="540">
        <f t="shared" si="300"/>
        <v>0.11666666666666667</v>
      </c>
      <c r="AQ699" s="540">
        <f t="shared" si="300"/>
        <v>5.3846153846153849E-2</v>
      </c>
      <c r="AR699" s="540">
        <f t="shared" si="300"/>
        <v>7.7777777777777779E-2</v>
      </c>
      <c r="AS699" s="443">
        <v>170</v>
      </c>
      <c r="AT699" s="443">
        <v>90</v>
      </c>
      <c r="AU699" s="443">
        <v>70</v>
      </c>
      <c r="AV699" s="539">
        <f t="shared" si="301"/>
        <v>190</v>
      </c>
      <c r="AW699" s="539">
        <f t="shared" si="301"/>
        <v>95</v>
      </c>
      <c r="AX699" s="539">
        <f t="shared" si="301"/>
        <v>75</v>
      </c>
      <c r="AY699" s="540">
        <f t="shared" si="305"/>
        <v>0.11764705882352941</v>
      </c>
      <c r="AZ699" s="540">
        <f t="shared" si="305"/>
        <v>5.5555555555555552E-2</v>
      </c>
      <c r="BA699" s="540">
        <f t="shared" si="305"/>
        <v>7.1428571428571425E-2</v>
      </c>
      <c r="BB699" s="542"/>
    </row>
    <row r="700" spans="1:54" s="273" customFormat="1" ht="78.75">
      <c r="A700" s="550">
        <v>27</v>
      </c>
      <c r="B700" s="537"/>
      <c r="C700" s="537"/>
      <c r="D700" s="537"/>
      <c r="E700" s="538" t="s">
        <v>528</v>
      </c>
      <c r="F700" s="444" t="s">
        <v>1745</v>
      </c>
      <c r="G700" s="444" t="s">
        <v>1746</v>
      </c>
      <c r="H700" s="537" t="str">
        <f t="shared" si="303"/>
        <v>Đường Trường Chinh (từ Đường Võ Nguyên Giáp (Đi Lai Châu) đến Đường Võ Nguyên Giáp (Đi Chăn Nưa))</v>
      </c>
      <c r="I700" s="444">
        <v>320</v>
      </c>
      <c r="J700" s="444">
        <v>180</v>
      </c>
      <c r="K700" s="444">
        <v>120</v>
      </c>
      <c r="L700" s="444"/>
      <c r="M700" s="444"/>
      <c r="N700" s="444"/>
      <c r="O700" s="539">
        <f t="shared" si="306"/>
        <v>360</v>
      </c>
      <c r="P700" s="539">
        <f t="shared" si="306"/>
        <v>190</v>
      </c>
      <c r="Q700" s="539">
        <f t="shared" si="306"/>
        <v>130</v>
      </c>
      <c r="R700" s="539"/>
      <c r="S700" s="539"/>
      <c r="T700" s="539"/>
      <c r="U700" s="540">
        <f t="shared" si="298"/>
        <v>0.125</v>
      </c>
      <c r="V700" s="540">
        <f t="shared" si="298"/>
        <v>5.5555555555555552E-2</v>
      </c>
      <c r="W700" s="540">
        <f t="shared" si="298"/>
        <v>8.3333333333333329E-2</v>
      </c>
      <c r="X700" s="541">
        <v>1.1000000000000001</v>
      </c>
      <c r="Y700" s="541">
        <v>1.05</v>
      </c>
      <c r="Z700" s="541">
        <v>1.05</v>
      </c>
      <c r="AA700" s="541"/>
      <c r="AB700" s="541"/>
      <c r="AC700" s="541"/>
      <c r="AD700" s="446">
        <f t="shared" si="304"/>
        <v>1.13157</v>
      </c>
      <c r="AE700" s="446">
        <f t="shared" si="304"/>
        <v>1.0801350000000001</v>
      </c>
      <c r="AF700" s="446">
        <f t="shared" si="304"/>
        <v>1.0801350000000001</v>
      </c>
      <c r="AG700" s="443">
        <v>220</v>
      </c>
      <c r="AH700" s="443">
        <v>130</v>
      </c>
      <c r="AI700" s="443">
        <v>80</v>
      </c>
      <c r="AJ700" s="539">
        <f t="shared" si="299"/>
        <v>248</v>
      </c>
      <c r="AK700" s="539">
        <f t="shared" si="299"/>
        <v>137</v>
      </c>
      <c r="AL700" s="539">
        <f t="shared" si="299"/>
        <v>87</v>
      </c>
      <c r="AM700" s="539"/>
      <c r="AN700" s="539"/>
      <c r="AO700" s="539"/>
      <c r="AP700" s="540">
        <f t="shared" si="300"/>
        <v>0.12727272727272726</v>
      </c>
      <c r="AQ700" s="540">
        <f t="shared" si="300"/>
        <v>5.3846153846153849E-2</v>
      </c>
      <c r="AR700" s="540">
        <f t="shared" si="300"/>
        <v>8.7499999999999994E-2</v>
      </c>
      <c r="AS700" s="443">
        <v>160</v>
      </c>
      <c r="AT700" s="443">
        <v>90</v>
      </c>
      <c r="AU700" s="443">
        <v>60</v>
      </c>
      <c r="AV700" s="539">
        <f t="shared" si="301"/>
        <v>180</v>
      </c>
      <c r="AW700" s="539">
        <f t="shared" si="301"/>
        <v>95</v>
      </c>
      <c r="AX700" s="539">
        <f t="shared" si="301"/>
        <v>65</v>
      </c>
      <c r="AY700" s="540">
        <f t="shared" si="305"/>
        <v>0.125</v>
      </c>
      <c r="AZ700" s="540">
        <f t="shared" si="305"/>
        <v>5.5555555555555552E-2</v>
      </c>
      <c r="BA700" s="540">
        <f t="shared" si="305"/>
        <v>8.3333333333333329E-2</v>
      </c>
      <c r="BB700" s="542"/>
    </row>
    <row r="701" spans="1:54" s="273" customFormat="1" ht="47.25">
      <c r="A701" s="550">
        <v>28</v>
      </c>
      <c r="B701" s="537"/>
      <c r="C701" s="537"/>
      <c r="D701" s="537"/>
      <c r="E701" s="538" t="s">
        <v>1747</v>
      </c>
      <c r="F701" s="444" t="s">
        <v>528</v>
      </c>
      <c r="G701" s="444" t="s">
        <v>616</v>
      </c>
      <c r="H701" s="537" t="str">
        <f t="shared" si="303"/>
        <v>Phố Âu Cơ (từ Đường Trường Chinh đến Đường Lê Lợi)</v>
      </c>
      <c r="I701" s="444">
        <v>320</v>
      </c>
      <c r="J701" s="444">
        <v>180</v>
      </c>
      <c r="K701" s="444">
        <v>120</v>
      </c>
      <c r="L701" s="444"/>
      <c r="M701" s="444"/>
      <c r="N701" s="444"/>
      <c r="O701" s="539">
        <f t="shared" si="306"/>
        <v>360</v>
      </c>
      <c r="P701" s="539">
        <f t="shared" si="306"/>
        <v>190</v>
      </c>
      <c r="Q701" s="539">
        <f t="shared" si="306"/>
        <v>130</v>
      </c>
      <c r="R701" s="539"/>
      <c r="S701" s="539"/>
      <c r="T701" s="539"/>
      <c r="U701" s="540">
        <f t="shared" si="298"/>
        <v>0.125</v>
      </c>
      <c r="V701" s="540">
        <f t="shared" si="298"/>
        <v>5.5555555555555552E-2</v>
      </c>
      <c r="W701" s="540">
        <f t="shared" si="298"/>
        <v>8.3333333333333329E-2</v>
      </c>
      <c r="X701" s="541">
        <v>1.1000000000000001</v>
      </c>
      <c r="Y701" s="541">
        <v>1.05</v>
      </c>
      <c r="Z701" s="541">
        <v>1.05</v>
      </c>
      <c r="AA701" s="541"/>
      <c r="AB701" s="541"/>
      <c r="AC701" s="541"/>
      <c r="AD701" s="446">
        <f t="shared" si="304"/>
        <v>1.13157</v>
      </c>
      <c r="AE701" s="446">
        <f t="shared" si="304"/>
        <v>1.0801350000000001</v>
      </c>
      <c r="AF701" s="446">
        <f t="shared" si="304"/>
        <v>1.0801350000000001</v>
      </c>
      <c r="AG701" s="443">
        <v>220</v>
      </c>
      <c r="AH701" s="443">
        <v>130</v>
      </c>
      <c r="AI701" s="443">
        <v>80</v>
      </c>
      <c r="AJ701" s="539">
        <f t="shared" si="299"/>
        <v>248</v>
      </c>
      <c r="AK701" s="539">
        <f t="shared" si="299"/>
        <v>137</v>
      </c>
      <c r="AL701" s="539">
        <f t="shared" si="299"/>
        <v>87</v>
      </c>
      <c r="AM701" s="539"/>
      <c r="AN701" s="539"/>
      <c r="AO701" s="539"/>
      <c r="AP701" s="540">
        <f t="shared" si="300"/>
        <v>0.12727272727272726</v>
      </c>
      <c r="AQ701" s="540">
        <f t="shared" si="300"/>
        <v>5.3846153846153849E-2</v>
      </c>
      <c r="AR701" s="540">
        <f t="shared" si="300"/>
        <v>8.7499999999999994E-2</v>
      </c>
      <c r="AS701" s="443">
        <v>160</v>
      </c>
      <c r="AT701" s="443">
        <v>90</v>
      </c>
      <c r="AU701" s="443">
        <v>60</v>
      </c>
      <c r="AV701" s="539">
        <f t="shared" si="301"/>
        <v>180</v>
      </c>
      <c r="AW701" s="539">
        <f t="shared" si="301"/>
        <v>95</v>
      </c>
      <c r="AX701" s="539">
        <f t="shared" si="301"/>
        <v>65</v>
      </c>
      <c r="AY701" s="540">
        <f t="shared" si="305"/>
        <v>0.125</v>
      </c>
      <c r="AZ701" s="540">
        <f t="shared" si="305"/>
        <v>5.5555555555555552E-2</v>
      </c>
      <c r="BA701" s="540">
        <f t="shared" si="305"/>
        <v>8.3333333333333329E-2</v>
      </c>
      <c r="BB701" s="542"/>
    </row>
    <row r="702" spans="1:54" s="273" customFormat="1" ht="25.5" customHeight="1">
      <c r="A702" s="550">
        <v>29</v>
      </c>
      <c r="B702" s="537"/>
      <c r="C702" s="537"/>
      <c r="D702" s="537"/>
      <c r="E702" s="538" t="s">
        <v>1748</v>
      </c>
      <c r="F702" s="444" t="s">
        <v>528</v>
      </c>
      <c r="G702" s="444" t="s">
        <v>616</v>
      </c>
      <c r="H702" s="537" t="str">
        <f t="shared" si="303"/>
        <v>Phố Lạc Long Quân (từ Đường Trường Chinh đến Đường Lê Lợi)</v>
      </c>
      <c r="I702" s="444">
        <v>320</v>
      </c>
      <c r="J702" s="444">
        <v>180</v>
      </c>
      <c r="K702" s="444">
        <v>120</v>
      </c>
      <c r="L702" s="444"/>
      <c r="M702" s="444"/>
      <c r="N702" s="444"/>
      <c r="O702" s="539">
        <f t="shared" si="306"/>
        <v>360</v>
      </c>
      <c r="P702" s="539">
        <f t="shared" si="306"/>
        <v>190</v>
      </c>
      <c r="Q702" s="539">
        <f t="shared" si="306"/>
        <v>130</v>
      </c>
      <c r="R702" s="539"/>
      <c r="S702" s="539"/>
      <c r="T702" s="539"/>
      <c r="U702" s="540">
        <f t="shared" si="298"/>
        <v>0.125</v>
      </c>
      <c r="V702" s="540">
        <f t="shared" si="298"/>
        <v>5.5555555555555552E-2</v>
      </c>
      <c r="W702" s="540">
        <f t="shared" si="298"/>
        <v>8.3333333333333329E-2</v>
      </c>
      <c r="X702" s="541">
        <v>1.1000000000000001</v>
      </c>
      <c r="Y702" s="541">
        <v>1.05</v>
      </c>
      <c r="Z702" s="541">
        <v>1.05</v>
      </c>
      <c r="AA702" s="541"/>
      <c r="AB702" s="541"/>
      <c r="AC702" s="541"/>
      <c r="AD702" s="446">
        <f t="shared" si="304"/>
        <v>1.13157</v>
      </c>
      <c r="AE702" s="446">
        <f t="shared" si="304"/>
        <v>1.0801350000000001</v>
      </c>
      <c r="AF702" s="446">
        <f t="shared" si="304"/>
        <v>1.0801350000000001</v>
      </c>
      <c r="AG702" s="443">
        <v>220</v>
      </c>
      <c r="AH702" s="443">
        <v>130</v>
      </c>
      <c r="AI702" s="443">
        <v>80</v>
      </c>
      <c r="AJ702" s="539">
        <f t="shared" si="299"/>
        <v>248</v>
      </c>
      <c r="AK702" s="539">
        <f t="shared" si="299"/>
        <v>137</v>
      </c>
      <c r="AL702" s="539">
        <f t="shared" si="299"/>
        <v>87</v>
      </c>
      <c r="AM702" s="539"/>
      <c r="AN702" s="539"/>
      <c r="AO702" s="539"/>
      <c r="AP702" s="540">
        <f t="shared" si="300"/>
        <v>0.12727272727272726</v>
      </c>
      <c r="AQ702" s="540">
        <f t="shared" si="300"/>
        <v>5.3846153846153849E-2</v>
      </c>
      <c r="AR702" s="540">
        <f t="shared" si="300"/>
        <v>8.7499999999999994E-2</v>
      </c>
      <c r="AS702" s="443">
        <v>160</v>
      </c>
      <c r="AT702" s="443">
        <v>90</v>
      </c>
      <c r="AU702" s="443">
        <v>60</v>
      </c>
      <c r="AV702" s="539">
        <f t="shared" si="301"/>
        <v>180</v>
      </c>
      <c r="AW702" s="539">
        <f t="shared" si="301"/>
        <v>95</v>
      </c>
      <c r="AX702" s="539">
        <f t="shared" si="301"/>
        <v>65</v>
      </c>
      <c r="AY702" s="540">
        <f t="shared" si="305"/>
        <v>0.125</v>
      </c>
      <c r="AZ702" s="540">
        <f t="shared" si="305"/>
        <v>5.5555555555555552E-2</v>
      </c>
      <c r="BA702" s="540">
        <f t="shared" si="305"/>
        <v>8.3333333333333329E-2</v>
      </c>
      <c r="BB702" s="542"/>
    </row>
    <row r="703" spans="1:54" s="273" customFormat="1" ht="25.5" customHeight="1">
      <c r="A703" s="550">
        <v>30</v>
      </c>
      <c r="B703" s="537"/>
      <c r="C703" s="537"/>
      <c r="D703" s="537"/>
      <c r="E703" s="550" t="s">
        <v>641</v>
      </c>
      <c r="F703" s="444" t="s">
        <v>656</v>
      </c>
      <c r="G703" s="537" t="s">
        <v>1749</v>
      </c>
      <c r="H703" s="537" t="str">
        <f t="shared" si="303"/>
        <v>Đường nội thị (từ Tiếp giáp ranh giới đất nhà ông Dũng - Phòng đến Hết cổng trường THCS)</v>
      </c>
      <c r="I703" s="444">
        <v>470</v>
      </c>
      <c r="J703" s="444">
        <v>240</v>
      </c>
      <c r="K703" s="444">
        <v>150</v>
      </c>
      <c r="L703" s="444"/>
      <c r="M703" s="444"/>
      <c r="N703" s="444"/>
      <c r="O703" s="539">
        <f t="shared" si="306"/>
        <v>560</v>
      </c>
      <c r="P703" s="539">
        <f t="shared" si="306"/>
        <v>270</v>
      </c>
      <c r="Q703" s="539">
        <f t="shared" si="306"/>
        <v>160</v>
      </c>
      <c r="R703" s="539"/>
      <c r="S703" s="539"/>
      <c r="T703" s="539"/>
      <c r="U703" s="540">
        <f t="shared" si="298"/>
        <v>0.19148936170212766</v>
      </c>
      <c r="V703" s="540">
        <f t="shared" si="298"/>
        <v>0.125</v>
      </c>
      <c r="W703" s="540">
        <f t="shared" si="298"/>
        <v>6.6666666666666666E-2</v>
      </c>
      <c r="X703" s="541">
        <v>1.1499999999999999</v>
      </c>
      <c r="Y703" s="541">
        <v>1.1000000000000001</v>
      </c>
      <c r="Z703" s="541">
        <v>1.05</v>
      </c>
      <c r="AA703" s="541"/>
      <c r="AB703" s="541"/>
      <c r="AC703" s="541"/>
      <c r="AD703" s="446">
        <f t="shared" si="304"/>
        <v>1.1830049999999999</v>
      </c>
      <c r="AE703" s="446">
        <f t="shared" si="304"/>
        <v>1.13157</v>
      </c>
      <c r="AF703" s="446">
        <f t="shared" si="304"/>
        <v>1.0801350000000001</v>
      </c>
      <c r="AG703" s="443">
        <v>330</v>
      </c>
      <c r="AH703" s="443">
        <v>170</v>
      </c>
      <c r="AI703" s="443">
        <v>110</v>
      </c>
      <c r="AJ703" s="539">
        <f t="shared" si="299"/>
        <v>393</v>
      </c>
      <c r="AK703" s="539">
        <f t="shared" si="299"/>
        <v>191</v>
      </c>
      <c r="AL703" s="539">
        <f t="shared" si="299"/>
        <v>117</v>
      </c>
      <c r="AM703" s="539"/>
      <c r="AN703" s="539"/>
      <c r="AO703" s="539"/>
      <c r="AP703" s="540">
        <f t="shared" si="300"/>
        <v>0.19090909090909092</v>
      </c>
      <c r="AQ703" s="540">
        <f t="shared" si="300"/>
        <v>0.12352941176470589</v>
      </c>
      <c r="AR703" s="540">
        <f t="shared" si="300"/>
        <v>6.363636363636363E-2</v>
      </c>
      <c r="AS703" s="443">
        <v>240</v>
      </c>
      <c r="AT703" s="443">
        <v>120</v>
      </c>
      <c r="AU703" s="443">
        <v>80</v>
      </c>
      <c r="AV703" s="539">
        <f t="shared" si="301"/>
        <v>286</v>
      </c>
      <c r="AW703" s="539">
        <f t="shared" si="301"/>
        <v>135</v>
      </c>
      <c r="AX703" s="539">
        <f t="shared" si="301"/>
        <v>85</v>
      </c>
      <c r="AY703" s="540">
        <f t="shared" si="305"/>
        <v>0.19166666666666668</v>
      </c>
      <c r="AZ703" s="540">
        <f t="shared" si="305"/>
        <v>0.125</v>
      </c>
      <c r="BA703" s="540">
        <f t="shared" si="305"/>
        <v>6.25E-2</v>
      </c>
      <c r="BB703" s="542"/>
    </row>
    <row r="704" spans="1:54" s="273" customFormat="1" ht="25.5" customHeight="1">
      <c r="A704" s="550">
        <v>31</v>
      </c>
      <c r="B704" s="537"/>
      <c r="C704" s="537"/>
      <c r="D704" s="537"/>
      <c r="E704" s="550" t="s">
        <v>641</v>
      </c>
      <c r="F704" s="444" t="s">
        <v>1750</v>
      </c>
      <c r="G704" s="537" t="s">
        <v>1751</v>
      </c>
      <c r="H704" s="537" t="str">
        <f t="shared" si="303"/>
        <v>Đường nội thị (từ Ranh giới đất nhà bà Ninh - Khính đến Hết ranh giới đất nhà ông Páo)</v>
      </c>
      <c r="I704" s="444">
        <v>340</v>
      </c>
      <c r="J704" s="444">
        <v>180</v>
      </c>
      <c r="K704" s="444">
        <v>130</v>
      </c>
      <c r="L704" s="444"/>
      <c r="M704" s="444"/>
      <c r="N704" s="444"/>
      <c r="O704" s="539">
        <f t="shared" si="306"/>
        <v>380</v>
      </c>
      <c r="P704" s="539">
        <f t="shared" si="306"/>
        <v>190</v>
      </c>
      <c r="Q704" s="539">
        <f t="shared" si="306"/>
        <v>140</v>
      </c>
      <c r="R704" s="539"/>
      <c r="S704" s="539"/>
      <c r="T704" s="539"/>
      <c r="U704" s="540">
        <f t="shared" si="298"/>
        <v>0.11764705882352941</v>
      </c>
      <c r="V704" s="540">
        <f t="shared" si="298"/>
        <v>5.5555555555555552E-2</v>
      </c>
      <c r="W704" s="540">
        <f t="shared" si="298"/>
        <v>7.6923076923076927E-2</v>
      </c>
      <c r="X704" s="541">
        <v>1.1000000000000001</v>
      </c>
      <c r="Y704" s="541">
        <v>1.05</v>
      </c>
      <c r="Z704" s="541">
        <v>1.05</v>
      </c>
      <c r="AA704" s="541"/>
      <c r="AB704" s="541"/>
      <c r="AC704" s="541"/>
      <c r="AD704" s="446">
        <f t="shared" si="304"/>
        <v>1.13157</v>
      </c>
      <c r="AE704" s="446">
        <f t="shared" si="304"/>
        <v>1.0801350000000001</v>
      </c>
      <c r="AF704" s="446">
        <f t="shared" si="304"/>
        <v>1.0801350000000001</v>
      </c>
      <c r="AG704" s="443">
        <v>240</v>
      </c>
      <c r="AH704" s="443">
        <v>130</v>
      </c>
      <c r="AI704" s="443">
        <v>90</v>
      </c>
      <c r="AJ704" s="539">
        <f t="shared" si="299"/>
        <v>268</v>
      </c>
      <c r="AK704" s="539">
        <f t="shared" si="299"/>
        <v>137</v>
      </c>
      <c r="AL704" s="539">
        <f t="shared" si="299"/>
        <v>97</v>
      </c>
      <c r="AM704" s="539"/>
      <c r="AN704" s="539"/>
      <c r="AO704" s="539"/>
      <c r="AP704" s="540">
        <f t="shared" si="300"/>
        <v>0.11666666666666667</v>
      </c>
      <c r="AQ704" s="540">
        <f t="shared" si="300"/>
        <v>5.3846153846153849E-2</v>
      </c>
      <c r="AR704" s="540">
        <f t="shared" si="300"/>
        <v>7.7777777777777779E-2</v>
      </c>
      <c r="AS704" s="443">
        <v>170</v>
      </c>
      <c r="AT704" s="443">
        <v>90</v>
      </c>
      <c r="AU704" s="443">
        <v>70</v>
      </c>
      <c r="AV704" s="539">
        <f t="shared" si="301"/>
        <v>190</v>
      </c>
      <c r="AW704" s="539">
        <f t="shared" si="301"/>
        <v>95</v>
      </c>
      <c r="AX704" s="539">
        <f t="shared" si="301"/>
        <v>75</v>
      </c>
      <c r="AY704" s="540">
        <f t="shared" si="305"/>
        <v>0.11764705882352941</v>
      </c>
      <c r="AZ704" s="540">
        <f t="shared" si="305"/>
        <v>5.5555555555555552E-2</v>
      </c>
      <c r="BA704" s="540">
        <f t="shared" si="305"/>
        <v>7.1428571428571425E-2</v>
      </c>
      <c r="BB704" s="542"/>
    </row>
    <row r="705" spans="1:54" s="273" customFormat="1" ht="25.5" customHeight="1">
      <c r="A705" s="550">
        <v>32</v>
      </c>
      <c r="B705" s="537"/>
      <c r="C705" s="537"/>
      <c r="D705" s="537"/>
      <c r="E705" s="550" t="s">
        <v>641</v>
      </c>
      <c r="F705" s="537" t="s">
        <v>1752</v>
      </c>
      <c r="G705" s="537" t="s">
        <v>1753</v>
      </c>
      <c r="H705" s="537" t="str">
        <f t="shared" si="303"/>
        <v>Đường nội thị (từ Ranh giới đất Dãy nhà phía sau Thương nghiệp đến Hết cổng kho Bạc)</v>
      </c>
      <c r="I705" s="444">
        <v>340</v>
      </c>
      <c r="J705" s="444">
        <v>180</v>
      </c>
      <c r="K705" s="444">
        <v>130</v>
      </c>
      <c r="L705" s="444"/>
      <c r="M705" s="444"/>
      <c r="N705" s="444"/>
      <c r="O705" s="539">
        <f t="shared" si="306"/>
        <v>380</v>
      </c>
      <c r="P705" s="539">
        <f t="shared" si="306"/>
        <v>190</v>
      </c>
      <c r="Q705" s="539">
        <f t="shared" si="306"/>
        <v>140</v>
      </c>
      <c r="R705" s="539"/>
      <c r="S705" s="539"/>
      <c r="T705" s="539"/>
      <c r="U705" s="540">
        <f t="shared" si="298"/>
        <v>0.11764705882352941</v>
      </c>
      <c r="V705" s="540">
        <f t="shared" si="298"/>
        <v>5.5555555555555552E-2</v>
      </c>
      <c r="W705" s="540">
        <f t="shared" si="298"/>
        <v>7.6923076923076927E-2</v>
      </c>
      <c r="X705" s="541">
        <v>1.1000000000000001</v>
      </c>
      <c r="Y705" s="541">
        <v>1.05</v>
      </c>
      <c r="Z705" s="541">
        <v>1.05</v>
      </c>
      <c r="AA705" s="541"/>
      <c r="AB705" s="541"/>
      <c r="AC705" s="541"/>
      <c r="AD705" s="446">
        <f t="shared" si="304"/>
        <v>1.13157</v>
      </c>
      <c r="AE705" s="446">
        <f t="shared" si="304"/>
        <v>1.0801350000000001</v>
      </c>
      <c r="AF705" s="446">
        <f t="shared" si="304"/>
        <v>1.0801350000000001</v>
      </c>
      <c r="AG705" s="443">
        <v>240</v>
      </c>
      <c r="AH705" s="443">
        <v>130</v>
      </c>
      <c r="AI705" s="443">
        <v>90</v>
      </c>
      <c r="AJ705" s="539">
        <f t="shared" si="299"/>
        <v>268</v>
      </c>
      <c r="AK705" s="539">
        <f t="shared" si="299"/>
        <v>137</v>
      </c>
      <c r="AL705" s="539">
        <f t="shared" si="299"/>
        <v>97</v>
      </c>
      <c r="AM705" s="539"/>
      <c r="AN705" s="539"/>
      <c r="AO705" s="539"/>
      <c r="AP705" s="540">
        <f t="shared" si="300"/>
        <v>0.11666666666666667</v>
      </c>
      <c r="AQ705" s="540">
        <f t="shared" si="300"/>
        <v>5.3846153846153849E-2</v>
      </c>
      <c r="AR705" s="540">
        <f t="shared" si="300"/>
        <v>7.7777777777777779E-2</v>
      </c>
      <c r="AS705" s="443">
        <v>170</v>
      </c>
      <c r="AT705" s="443">
        <v>90</v>
      </c>
      <c r="AU705" s="443">
        <v>70</v>
      </c>
      <c r="AV705" s="539">
        <f t="shared" si="301"/>
        <v>190</v>
      </c>
      <c r="AW705" s="539">
        <f t="shared" si="301"/>
        <v>95</v>
      </c>
      <c r="AX705" s="539">
        <f t="shared" si="301"/>
        <v>75</v>
      </c>
      <c r="AY705" s="540">
        <f t="shared" si="305"/>
        <v>0.11764705882352941</v>
      </c>
      <c r="AZ705" s="540">
        <f t="shared" si="305"/>
        <v>5.5555555555555552E-2</v>
      </c>
      <c r="BA705" s="540">
        <f t="shared" si="305"/>
        <v>7.1428571428571425E-2</v>
      </c>
      <c r="BB705" s="542"/>
    </row>
    <row r="706" spans="1:54" s="273" customFormat="1" ht="31.5">
      <c r="A706" s="550">
        <v>33</v>
      </c>
      <c r="B706" s="537"/>
      <c r="C706" s="537"/>
      <c r="D706" s="537"/>
      <c r="E706" s="550" t="s">
        <v>641</v>
      </c>
      <c r="F706" s="444" t="s">
        <v>616</v>
      </c>
      <c r="G706" s="444" t="s">
        <v>1754</v>
      </c>
      <c r="H706" s="537" t="str">
        <f t="shared" si="303"/>
        <v>Đường nội thị (từ Đường Lê Lợi đến Hết bản Sìn Hồ Vây)</v>
      </c>
      <c r="I706" s="444">
        <v>340</v>
      </c>
      <c r="J706" s="444">
        <v>180</v>
      </c>
      <c r="K706" s="444">
        <v>130</v>
      </c>
      <c r="L706" s="444"/>
      <c r="M706" s="444"/>
      <c r="N706" s="444"/>
      <c r="O706" s="539">
        <f t="shared" si="306"/>
        <v>380</v>
      </c>
      <c r="P706" s="539">
        <f t="shared" si="306"/>
        <v>190</v>
      </c>
      <c r="Q706" s="539">
        <f t="shared" si="306"/>
        <v>140</v>
      </c>
      <c r="R706" s="539"/>
      <c r="S706" s="539"/>
      <c r="T706" s="539"/>
      <c r="U706" s="540">
        <f t="shared" si="298"/>
        <v>0.11764705882352941</v>
      </c>
      <c r="V706" s="540">
        <f t="shared" si="298"/>
        <v>5.5555555555555552E-2</v>
      </c>
      <c r="W706" s="540">
        <f t="shared" si="298"/>
        <v>7.6923076923076927E-2</v>
      </c>
      <c r="X706" s="541">
        <v>1.1000000000000001</v>
      </c>
      <c r="Y706" s="541">
        <v>1.05</v>
      </c>
      <c r="Z706" s="541">
        <v>1.05</v>
      </c>
      <c r="AA706" s="541"/>
      <c r="AB706" s="541"/>
      <c r="AC706" s="541"/>
      <c r="AD706" s="446">
        <f t="shared" si="304"/>
        <v>1.13157</v>
      </c>
      <c r="AE706" s="446">
        <f t="shared" si="304"/>
        <v>1.0801350000000001</v>
      </c>
      <c r="AF706" s="446">
        <f t="shared" si="304"/>
        <v>1.0801350000000001</v>
      </c>
      <c r="AG706" s="443">
        <v>240</v>
      </c>
      <c r="AH706" s="443">
        <v>130</v>
      </c>
      <c r="AI706" s="443">
        <v>90</v>
      </c>
      <c r="AJ706" s="539">
        <f t="shared" si="299"/>
        <v>268</v>
      </c>
      <c r="AK706" s="539">
        <f t="shared" si="299"/>
        <v>137</v>
      </c>
      <c r="AL706" s="539">
        <f t="shared" si="299"/>
        <v>97</v>
      </c>
      <c r="AM706" s="539"/>
      <c r="AN706" s="539"/>
      <c r="AO706" s="539"/>
      <c r="AP706" s="540">
        <f t="shared" si="300"/>
        <v>0.11666666666666667</v>
      </c>
      <c r="AQ706" s="540">
        <f t="shared" si="300"/>
        <v>5.3846153846153849E-2</v>
      </c>
      <c r="AR706" s="540">
        <f t="shared" si="300"/>
        <v>7.7777777777777779E-2</v>
      </c>
      <c r="AS706" s="443">
        <v>170</v>
      </c>
      <c r="AT706" s="443">
        <v>90</v>
      </c>
      <c r="AU706" s="443">
        <v>70</v>
      </c>
      <c r="AV706" s="539">
        <f t="shared" si="301"/>
        <v>190</v>
      </c>
      <c r="AW706" s="539">
        <f t="shared" si="301"/>
        <v>95</v>
      </c>
      <c r="AX706" s="539">
        <f t="shared" si="301"/>
        <v>75</v>
      </c>
      <c r="AY706" s="540">
        <f t="shared" si="305"/>
        <v>0.11764705882352941</v>
      </c>
      <c r="AZ706" s="540">
        <f t="shared" si="305"/>
        <v>5.5555555555555552E-2</v>
      </c>
      <c r="BA706" s="540">
        <f t="shared" si="305"/>
        <v>7.1428571428571425E-2</v>
      </c>
      <c r="BB706" s="542"/>
    </row>
    <row r="707" spans="1:54" s="273" customFormat="1" ht="94.5">
      <c r="A707" s="550">
        <v>34</v>
      </c>
      <c r="B707" s="537"/>
      <c r="C707" s="537"/>
      <c r="D707" s="537"/>
      <c r="E707" s="550" t="s">
        <v>641</v>
      </c>
      <c r="F707" s="444" t="s">
        <v>616</v>
      </c>
      <c r="G707" s="537" t="s">
        <v>1755</v>
      </c>
      <c r="H707" s="537" t="str">
        <f t="shared" si="303"/>
        <v>Đường nội thị (từ Đường Lê Lợi đến Tiếp giáp đường nội thị đoạn từ ranh giới đất nhà ông Hiền Hòa (giáp chợ) đến hết ranh giới nhà bà Lai)</v>
      </c>
      <c r="I707" s="444">
        <v>940</v>
      </c>
      <c r="J707" s="444">
        <v>620</v>
      </c>
      <c r="K707" s="444">
        <v>340</v>
      </c>
      <c r="L707" s="444"/>
      <c r="M707" s="444"/>
      <c r="N707" s="444"/>
      <c r="O707" s="539">
        <f t="shared" si="306"/>
        <v>1210</v>
      </c>
      <c r="P707" s="539">
        <f t="shared" si="306"/>
        <v>730</v>
      </c>
      <c r="Q707" s="539">
        <f t="shared" si="306"/>
        <v>370</v>
      </c>
      <c r="R707" s="539"/>
      <c r="S707" s="539"/>
      <c r="T707" s="539"/>
      <c r="U707" s="540">
        <f t="shared" si="298"/>
        <v>0.28723404255319152</v>
      </c>
      <c r="V707" s="540">
        <f t="shared" si="298"/>
        <v>0.17741935483870969</v>
      </c>
      <c r="W707" s="540">
        <f t="shared" si="298"/>
        <v>8.8235294117647065E-2</v>
      </c>
      <c r="X707" s="541">
        <v>1.25</v>
      </c>
      <c r="Y707" s="541">
        <v>1.1499999999999999</v>
      </c>
      <c r="Z707" s="541">
        <v>1.05</v>
      </c>
      <c r="AA707" s="541"/>
      <c r="AB707" s="541"/>
      <c r="AC707" s="541"/>
      <c r="AD707" s="446">
        <f t="shared" si="304"/>
        <v>1.2858749999999999</v>
      </c>
      <c r="AE707" s="446">
        <f t="shared" si="304"/>
        <v>1.1830049999999999</v>
      </c>
      <c r="AF707" s="446">
        <f t="shared" si="304"/>
        <v>1.0801350000000001</v>
      </c>
      <c r="AG707" s="443">
        <v>660</v>
      </c>
      <c r="AH707" s="443">
        <v>430</v>
      </c>
      <c r="AI707" s="443">
        <v>240</v>
      </c>
      <c r="AJ707" s="539">
        <f t="shared" si="299"/>
        <v>850</v>
      </c>
      <c r="AK707" s="539">
        <f t="shared" si="299"/>
        <v>506</v>
      </c>
      <c r="AL707" s="539">
        <f t="shared" si="299"/>
        <v>261</v>
      </c>
      <c r="AM707" s="539"/>
      <c r="AN707" s="539"/>
      <c r="AO707" s="539"/>
      <c r="AP707" s="540">
        <f t="shared" si="300"/>
        <v>0.2878787878787879</v>
      </c>
      <c r="AQ707" s="540">
        <f t="shared" si="300"/>
        <v>0.17674418604651163</v>
      </c>
      <c r="AR707" s="540">
        <f t="shared" si="300"/>
        <v>8.7499999999999994E-2</v>
      </c>
      <c r="AS707" s="443">
        <v>470</v>
      </c>
      <c r="AT707" s="443">
        <v>310</v>
      </c>
      <c r="AU707" s="443">
        <v>170</v>
      </c>
      <c r="AV707" s="539">
        <f t="shared" si="301"/>
        <v>605</v>
      </c>
      <c r="AW707" s="539">
        <f t="shared" si="301"/>
        <v>365</v>
      </c>
      <c r="AX707" s="539">
        <f t="shared" si="301"/>
        <v>185</v>
      </c>
      <c r="AY707" s="540">
        <f t="shared" si="305"/>
        <v>0.28723404255319152</v>
      </c>
      <c r="AZ707" s="540">
        <f t="shared" si="305"/>
        <v>0.17741935483870969</v>
      </c>
      <c r="BA707" s="540">
        <f t="shared" si="305"/>
        <v>8.8235294117647065E-2</v>
      </c>
      <c r="BB707" s="542"/>
    </row>
    <row r="708" spans="1:54" s="273" customFormat="1">
      <c r="A708" s="551" t="s">
        <v>1756</v>
      </c>
      <c r="B708" s="551"/>
      <c r="C708" s="551"/>
      <c r="D708" s="551"/>
      <c r="E708" s="538"/>
      <c r="F708" s="444"/>
      <c r="G708" s="444"/>
      <c r="H708" s="537" t="str">
        <f t="shared" si="303"/>
        <v xml:space="preserve"> (từ  đến )</v>
      </c>
      <c r="I708" s="444"/>
      <c r="J708" s="444"/>
      <c r="K708" s="444"/>
      <c r="L708" s="444"/>
      <c r="M708" s="444"/>
      <c r="N708" s="444"/>
      <c r="O708" s="539"/>
      <c r="P708" s="539"/>
      <c r="Q708" s="539"/>
      <c r="R708" s="539"/>
      <c r="S708" s="539"/>
      <c r="T708" s="539"/>
      <c r="U708" s="540"/>
      <c r="V708" s="540"/>
      <c r="W708" s="540"/>
      <c r="X708" s="541"/>
      <c r="Y708" s="541"/>
      <c r="Z708" s="541"/>
      <c r="AA708" s="541"/>
      <c r="AB708" s="541"/>
      <c r="AC708" s="541"/>
      <c r="AD708" s="446"/>
      <c r="AE708" s="446"/>
      <c r="AF708" s="446"/>
      <c r="AG708" s="443"/>
      <c r="AH708" s="443"/>
      <c r="AI708" s="443"/>
      <c r="AJ708" s="539"/>
      <c r="AK708" s="539"/>
      <c r="AL708" s="539"/>
      <c r="AM708" s="539"/>
      <c r="AN708" s="539"/>
      <c r="AO708" s="539"/>
      <c r="AP708" s="540"/>
      <c r="AQ708" s="540"/>
      <c r="AR708" s="540"/>
      <c r="AS708" s="443"/>
      <c r="AT708" s="443"/>
      <c r="AU708" s="443"/>
      <c r="AV708" s="539"/>
      <c r="AW708" s="539"/>
      <c r="AX708" s="539"/>
      <c r="AY708" s="540"/>
      <c r="AZ708" s="540"/>
      <c r="BA708" s="540"/>
      <c r="BB708" s="542"/>
    </row>
    <row r="709" spans="1:54" s="26" customFormat="1" ht="47.25">
      <c r="A709" s="275">
        <v>35</v>
      </c>
      <c r="B709" s="20"/>
      <c r="C709" s="20"/>
      <c r="D709" s="20"/>
      <c r="E709" s="350" t="s">
        <v>641</v>
      </c>
      <c r="F709" s="376" t="s">
        <v>1757</v>
      </c>
      <c r="G709" s="376" t="s">
        <v>413</v>
      </c>
      <c r="H709" s="537" t="str">
        <f t="shared" si="303"/>
        <v>Đường nội thị (từ Tiếp giáp đường lên bản Dao đến Tiếp giáp đường Trường Chinh)</v>
      </c>
      <c r="I709" s="20">
        <v>300</v>
      </c>
      <c r="J709" s="20">
        <v>150</v>
      </c>
      <c r="K709" s="20">
        <v>120</v>
      </c>
      <c r="L709" s="20"/>
      <c r="M709" s="20"/>
      <c r="N709" s="20"/>
      <c r="O709" s="552">
        <f t="shared" ref="O709:Q710" si="307">ROUND(I709*AD709,-1)</f>
        <v>340</v>
      </c>
      <c r="P709" s="552">
        <f t="shared" si="307"/>
        <v>160</v>
      </c>
      <c r="Q709" s="552">
        <f t="shared" si="307"/>
        <v>130</v>
      </c>
      <c r="R709" s="552"/>
      <c r="S709" s="552"/>
      <c r="T709" s="552"/>
      <c r="U709" s="540">
        <f t="shared" ref="U709:W710" si="308">(O709-I709)/I709</f>
        <v>0.13333333333333333</v>
      </c>
      <c r="V709" s="540">
        <f t="shared" si="308"/>
        <v>6.6666666666666666E-2</v>
      </c>
      <c r="W709" s="540">
        <f t="shared" si="308"/>
        <v>8.3333333333333329E-2</v>
      </c>
      <c r="X709" s="423">
        <v>1.1000000000000001</v>
      </c>
      <c r="Y709" s="423">
        <v>1.05</v>
      </c>
      <c r="Z709" s="423">
        <v>1.05</v>
      </c>
      <c r="AA709" s="423"/>
      <c r="AB709" s="423"/>
      <c r="AC709" s="423"/>
      <c r="AD709" s="446">
        <f t="shared" si="304"/>
        <v>1.13157</v>
      </c>
      <c r="AE709" s="446">
        <f t="shared" si="304"/>
        <v>1.0801350000000001</v>
      </c>
      <c r="AF709" s="446">
        <f t="shared" si="304"/>
        <v>1.0801350000000001</v>
      </c>
      <c r="AG709" s="20">
        <v>210</v>
      </c>
      <c r="AH709" s="20">
        <v>105</v>
      </c>
      <c r="AI709" s="20">
        <v>85</v>
      </c>
      <c r="AJ709" s="539">
        <f t="shared" ref="AJ709:AL710" si="309">ROUND(O709*AG709/I709,0)</f>
        <v>238</v>
      </c>
      <c r="AK709" s="539">
        <f t="shared" si="309"/>
        <v>112</v>
      </c>
      <c r="AL709" s="539">
        <f t="shared" si="309"/>
        <v>92</v>
      </c>
      <c r="AM709" s="539"/>
      <c r="AN709" s="539"/>
      <c r="AO709" s="539"/>
      <c r="AP709" s="553">
        <f t="shared" ref="AP709:AR710" si="310">(AJ709-AG709)/AG709</f>
        <v>0.13333333333333333</v>
      </c>
      <c r="AQ709" s="553">
        <f t="shared" si="310"/>
        <v>6.6666666666666666E-2</v>
      </c>
      <c r="AR709" s="553">
        <f t="shared" si="310"/>
        <v>8.2352941176470587E-2</v>
      </c>
      <c r="AS709" s="20">
        <v>150</v>
      </c>
      <c r="AT709" s="20">
        <v>75</v>
      </c>
      <c r="AU709" s="20">
        <v>60</v>
      </c>
      <c r="AV709" s="539">
        <f t="shared" ref="AV709:AX710" si="311">ROUND(O709*AS709/I709,0)</f>
        <v>170</v>
      </c>
      <c r="AW709" s="539">
        <f t="shared" si="311"/>
        <v>80</v>
      </c>
      <c r="AX709" s="539">
        <f t="shared" si="311"/>
        <v>65</v>
      </c>
      <c r="AY709" s="553">
        <f t="shared" si="305"/>
        <v>0.13333333333333333</v>
      </c>
      <c r="AZ709" s="553">
        <f t="shared" si="305"/>
        <v>6.6666666666666666E-2</v>
      </c>
      <c r="BA709" s="553">
        <f t="shared" si="305"/>
        <v>8.3333333333333329E-2</v>
      </c>
      <c r="BB709" s="554"/>
    </row>
    <row r="710" spans="1:54" s="26" customFormat="1" ht="63">
      <c r="A710" s="275">
        <v>36</v>
      </c>
      <c r="B710" s="20"/>
      <c r="C710" s="20"/>
      <c r="D710" s="20"/>
      <c r="E710" s="350" t="s">
        <v>641</v>
      </c>
      <c r="F710" s="376" t="s">
        <v>545</v>
      </c>
      <c r="G710" s="376" t="s">
        <v>1758</v>
      </c>
      <c r="H710" s="537" t="str">
        <f t="shared" si="303"/>
        <v>Đường nội thị (từ Tiếp giáp đường Võ Nguyên Giáp đến Hết ranh giới đất nhà ông Vũ Đình Tẩy)</v>
      </c>
      <c r="I710" s="20">
        <v>300</v>
      </c>
      <c r="J710" s="20">
        <v>150</v>
      </c>
      <c r="K710" s="20">
        <v>120</v>
      </c>
      <c r="L710" s="20"/>
      <c r="M710" s="20"/>
      <c r="N710" s="20"/>
      <c r="O710" s="552">
        <f t="shared" si="307"/>
        <v>340</v>
      </c>
      <c r="P710" s="552">
        <f t="shared" si="307"/>
        <v>160</v>
      </c>
      <c r="Q710" s="552">
        <f t="shared" si="307"/>
        <v>130</v>
      </c>
      <c r="R710" s="552"/>
      <c r="S710" s="552"/>
      <c r="T710" s="552"/>
      <c r="U710" s="540">
        <f t="shared" si="308"/>
        <v>0.13333333333333333</v>
      </c>
      <c r="V710" s="540">
        <f t="shared" si="308"/>
        <v>6.6666666666666666E-2</v>
      </c>
      <c r="W710" s="540">
        <f t="shared" si="308"/>
        <v>8.3333333333333329E-2</v>
      </c>
      <c r="X710" s="423">
        <v>1.1000000000000001</v>
      </c>
      <c r="Y710" s="423">
        <v>1.05</v>
      </c>
      <c r="Z710" s="423">
        <v>1.05</v>
      </c>
      <c r="AA710" s="423"/>
      <c r="AB710" s="423"/>
      <c r="AC710" s="423"/>
      <c r="AD710" s="446">
        <f t="shared" si="304"/>
        <v>1.13157</v>
      </c>
      <c r="AE710" s="446">
        <f t="shared" si="304"/>
        <v>1.0801350000000001</v>
      </c>
      <c r="AF710" s="446">
        <f t="shared" si="304"/>
        <v>1.0801350000000001</v>
      </c>
      <c r="AG710" s="20">
        <v>210</v>
      </c>
      <c r="AH710" s="20">
        <v>105</v>
      </c>
      <c r="AI710" s="20">
        <v>85</v>
      </c>
      <c r="AJ710" s="539">
        <f t="shared" si="309"/>
        <v>238</v>
      </c>
      <c r="AK710" s="539">
        <f t="shared" si="309"/>
        <v>112</v>
      </c>
      <c r="AL710" s="539">
        <f t="shared" si="309"/>
        <v>92</v>
      </c>
      <c r="AM710" s="539"/>
      <c r="AN710" s="539"/>
      <c r="AO710" s="539"/>
      <c r="AP710" s="553">
        <f t="shared" si="310"/>
        <v>0.13333333333333333</v>
      </c>
      <c r="AQ710" s="553">
        <f t="shared" si="310"/>
        <v>6.6666666666666666E-2</v>
      </c>
      <c r="AR710" s="553">
        <f t="shared" si="310"/>
        <v>8.2352941176470587E-2</v>
      </c>
      <c r="AS710" s="20">
        <v>150</v>
      </c>
      <c r="AT710" s="20">
        <v>75</v>
      </c>
      <c r="AU710" s="20">
        <v>60</v>
      </c>
      <c r="AV710" s="539">
        <f t="shared" si="311"/>
        <v>170</v>
      </c>
      <c r="AW710" s="539">
        <f t="shared" si="311"/>
        <v>80</v>
      </c>
      <c r="AX710" s="539">
        <f t="shared" si="311"/>
        <v>65</v>
      </c>
      <c r="AY710" s="553">
        <f t="shared" si="305"/>
        <v>0.13333333333333333</v>
      </c>
      <c r="AZ710" s="553">
        <f t="shared" si="305"/>
        <v>6.6666666666666666E-2</v>
      </c>
      <c r="BA710" s="553">
        <f t="shared" si="305"/>
        <v>8.3333333333333329E-2</v>
      </c>
      <c r="BB710" s="554"/>
    </row>
    <row r="711" spans="1:54" s="273" customFormat="1">
      <c r="A711" s="551" t="s">
        <v>1759</v>
      </c>
      <c r="B711" s="551"/>
      <c r="C711" s="551"/>
      <c r="D711" s="551"/>
      <c r="E711" s="555"/>
      <c r="F711" s="444"/>
      <c r="G711" s="444"/>
      <c r="H711" s="537" t="str">
        <f t="shared" si="303"/>
        <v xml:space="preserve"> (từ  đến )</v>
      </c>
      <c r="I711" s="556"/>
      <c r="J711" s="556"/>
      <c r="K711" s="556"/>
      <c r="L711" s="556"/>
      <c r="M711" s="556"/>
      <c r="N711" s="556"/>
      <c r="O711" s="539"/>
      <c r="P711" s="539"/>
      <c r="Q711" s="539"/>
      <c r="R711" s="539"/>
      <c r="S711" s="539"/>
      <c r="T711" s="539"/>
      <c r="U711" s="540"/>
      <c r="V711" s="540"/>
      <c r="W711" s="540"/>
      <c r="X711" s="541"/>
      <c r="Y711" s="541"/>
      <c r="Z711" s="541"/>
      <c r="AA711" s="541"/>
      <c r="AB711" s="541"/>
      <c r="AC711" s="541"/>
      <c r="AD711" s="446"/>
      <c r="AE711" s="446"/>
      <c r="AF711" s="446"/>
      <c r="AG711" s="556"/>
      <c r="AH711" s="556"/>
      <c r="AI711" s="556"/>
      <c r="AJ711" s="539"/>
      <c r="AK711" s="539"/>
      <c r="AL711" s="539"/>
      <c r="AM711" s="539"/>
      <c r="AN711" s="539"/>
      <c r="AO711" s="539"/>
      <c r="AP711" s="539"/>
      <c r="AQ711" s="539"/>
      <c r="AR711" s="539"/>
      <c r="AS711" s="556"/>
      <c r="AT711" s="556"/>
      <c r="AU711" s="556"/>
      <c r="AV711" s="539"/>
      <c r="AW711" s="539"/>
      <c r="AX711" s="539"/>
      <c r="AY711" s="539"/>
      <c r="AZ711" s="539"/>
      <c r="BA711" s="539"/>
      <c r="BB711" s="542"/>
    </row>
    <row r="712" spans="1:54" s="273" customFormat="1" ht="47.25">
      <c r="A712" s="550">
        <v>37</v>
      </c>
      <c r="B712" s="537"/>
      <c r="C712" s="537"/>
      <c r="D712" s="537"/>
      <c r="E712" s="557" t="s">
        <v>641</v>
      </c>
      <c r="F712" s="546" t="s">
        <v>642</v>
      </c>
      <c r="G712" s="546" t="s">
        <v>643</v>
      </c>
      <c r="H712" s="537" t="str">
        <f t="shared" si="303"/>
        <v>Đường nội thị (từ Đầu cầu Hoàng Hồ đến Hết bản Hoàng Hồ)</v>
      </c>
      <c r="I712" s="444"/>
      <c r="J712" s="444"/>
      <c r="K712" s="444"/>
      <c r="L712" s="444"/>
      <c r="M712" s="444"/>
      <c r="N712" s="444"/>
      <c r="O712" s="539">
        <v>670</v>
      </c>
      <c r="P712" s="539">
        <v>340</v>
      </c>
      <c r="Q712" s="539">
        <v>270</v>
      </c>
      <c r="R712" s="539"/>
      <c r="S712" s="539"/>
      <c r="T712" s="539"/>
      <c r="U712" s="540"/>
      <c r="V712" s="540"/>
      <c r="W712" s="540"/>
      <c r="X712" s="541"/>
      <c r="Y712" s="541"/>
      <c r="Z712" s="541"/>
      <c r="AA712" s="541"/>
      <c r="AB712" s="541"/>
      <c r="AC712" s="541"/>
      <c r="AD712" s="446"/>
      <c r="AE712" s="446"/>
      <c r="AF712" s="446"/>
      <c r="AG712" s="443"/>
      <c r="AH712" s="443"/>
      <c r="AI712" s="443"/>
      <c r="AJ712" s="539">
        <f t="shared" ref="AJ712:AL715" si="312">ROUND(O712*0.7,-1)</f>
        <v>470</v>
      </c>
      <c r="AK712" s="539">
        <f t="shared" si="312"/>
        <v>240</v>
      </c>
      <c r="AL712" s="539">
        <f t="shared" si="312"/>
        <v>190</v>
      </c>
      <c r="AM712" s="539"/>
      <c r="AN712" s="539"/>
      <c r="AO712" s="539"/>
      <c r="AP712" s="539"/>
      <c r="AQ712" s="539"/>
      <c r="AR712" s="539"/>
      <c r="AS712" s="443"/>
      <c r="AT712" s="443"/>
      <c r="AU712" s="443"/>
      <c r="AV712" s="539">
        <f t="shared" ref="AV712:AX715" si="313">ROUND(O712*0.5,-1)</f>
        <v>340</v>
      </c>
      <c r="AW712" s="539">
        <f t="shared" si="313"/>
        <v>170</v>
      </c>
      <c r="AX712" s="539">
        <f t="shared" si="313"/>
        <v>140</v>
      </c>
      <c r="AY712" s="539"/>
      <c r="AZ712" s="539"/>
      <c r="BA712" s="539"/>
      <c r="BB712" s="542"/>
    </row>
    <row r="713" spans="1:54" s="273" customFormat="1" ht="78.75">
      <c r="A713" s="550">
        <v>38</v>
      </c>
      <c r="B713" s="537"/>
      <c r="C713" s="537"/>
      <c r="D713" s="537"/>
      <c r="E713" s="557" t="s">
        <v>641</v>
      </c>
      <c r="F713" s="546" t="s">
        <v>644</v>
      </c>
      <c r="G713" s="546" t="s">
        <v>645</v>
      </c>
      <c r="H713" s="537" t="str">
        <f t="shared" si="303"/>
        <v>Đường nội thị (từ Tiếp giáp ranh giới đất nhà ông Vũ Đình Tẩy đến Đầu cầu Hoàng Hồ (giáp bản Hoàng Hồ))</v>
      </c>
      <c r="I713" s="444"/>
      <c r="J713" s="444"/>
      <c r="K713" s="444"/>
      <c r="L713" s="444"/>
      <c r="M713" s="444"/>
      <c r="N713" s="444"/>
      <c r="O713" s="539">
        <v>670</v>
      </c>
      <c r="P713" s="539">
        <v>340</v>
      </c>
      <c r="Q713" s="539">
        <v>270</v>
      </c>
      <c r="R713" s="539"/>
      <c r="S713" s="539"/>
      <c r="T713" s="539"/>
      <c r="U713" s="540"/>
      <c r="V713" s="540"/>
      <c r="W713" s="540"/>
      <c r="X713" s="541"/>
      <c r="Y713" s="541"/>
      <c r="Z713" s="541"/>
      <c r="AA713" s="541"/>
      <c r="AB713" s="541"/>
      <c r="AC713" s="541"/>
      <c r="AD713" s="446"/>
      <c r="AE713" s="446"/>
      <c r="AF713" s="446"/>
      <c r="AG713" s="443"/>
      <c r="AH713" s="443"/>
      <c r="AI713" s="443"/>
      <c r="AJ713" s="539">
        <f t="shared" si="312"/>
        <v>470</v>
      </c>
      <c r="AK713" s="539">
        <f t="shared" si="312"/>
        <v>240</v>
      </c>
      <c r="AL713" s="539">
        <f t="shared" si="312"/>
        <v>190</v>
      </c>
      <c r="AM713" s="539"/>
      <c r="AN713" s="539"/>
      <c r="AO713" s="539"/>
      <c r="AP713" s="539"/>
      <c r="AQ713" s="539"/>
      <c r="AR713" s="539"/>
      <c r="AS713" s="443"/>
      <c r="AT713" s="443"/>
      <c r="AU713" s="443"/>
      <c r="AV713" s="539">
        <f t="shared" si="313"/>
        <v>340</v>
      </c>
      <c r="AW713" s="539">
        <f t="shared" si="313"/>
        <v>170</v>
      </c>
      <c r="AX713" s="539">
        <f t="shared" si="313"/>
        <v>140</v>
      </c>
      <c r="AY713" s="539"/>
      <c r="AZ713" s="539"/>
      <c r="BA713" s="539"/>
      <c r="BB713" s="542"/>
    </row>
    <row r="714" spans="1:54" s="273" customFormat="1" ht="110.25">
      <c r="A714" s="550">
        <v>39</v>
      </c>
      <c r="B714" s="537"/>
      <c r="C714" s="537"/>
      <c r="D714" s="537"/>
      <c r="E714" s="557" t="s">
        <v>641</v>
      </c>
      <c r="F714" s="546" t="s">
        <v>646</v>
      </c>
      <c r="G714" s="546" t="s">
        <v>647</v>
      </c>
      <c r="H714" s="537" t="str">
        <f t="shared" si="303"/>
        <v>Đường nội thị (từ Tiếp giáp Đường Võ Nguyên Giáp (đi Chăn Nưa) đến Phố Bế Văn Đàn (Đoạn đường từ đường Lê Lợi đến tiếp giáp suối Hoàng Hồ (đầu cầu Hoàng Hồ)))</v>
      </c>
      <c r="I714" s="444"/>
      <c r="J714" s="444"/>
      <c r="K714" s="444"/>
      <c r="L714" s="444"/>
      <c r="M714" s="444"/>
      <c r="N714" s="444"/>
      <c r="O714" s="539">
        <v>670</v>
      </c>
      <c r="P714" s="539">
        <v>340</v>
      </c>
      <c r="Q714" s="539">
        <v>270</v>
      </c>
      <c r="R714" s="539"/>
      <c r="S714" s="539"/>
      <c r="T714" s="539"/>
      <c r="U714" s="540"/>
      <c r="V714" s="540"/>
      <c r="W714" s="540"/>
      <c r="X714" s="541"/>
      <c r="Y714" s="541"/>
      <c r="Z714" s="541"/>
      <c r="AA714" s="541"/>
      <c r="AB714" s="541"/>
      <c r="AC714" s="541"/>
      <c r="AD714" s="446"/>
      <c r="AE714" s="446"/>
      <c r="AF714" s="446"/>
      <c r="AG714" s="443"/>
      <c r="AH714" s="443"/>
      <c r="AI714" s="443"/>
      <c r="AJ714" s="539">
        <f t="shared" si="312"/>
        <v>470</v>
      </c>
      <c r="AK714" s="539">
        <f t="shared" si="312"/>
        <v>240</v>
      </c>
      <c r="AL714" s="539">
        <f t="shared" si="312"/>
        <v>190</v>
      </c>
      <c r="AM714" s="539"/>
      <c r="AN714" s="539"/>
      <c r="AO714" s="539"/>
      <c r="AP714" s="539"/>
      <c r="AQ714" s="539"/>
      <c r="AR714" s="539"/>
      <c r="AS714" s="443"/>
      <c r="AT714" s="443"/>
      <c r="AU714" s="443"/>
      <c r="AV714" s="539">
        <f t="shared" si="313"/>
        <v>340</v>
      </c>
      <c r="AW714" s="539">
        <f t="shared" si="313"/>
        <v>170</v>
      </c>
      <c r="AX714" s="539">
        <f t="shared" si="313"/>
        <v>140</v>
      </c>
      <c r="AY714" s="539"/>
      <c r="AZ714" s="539"/>
      <c r="BA714" s="539"/>
      <c r="BB714" s="542"/>
    </row>
    <row r="715" spans="1:54" s="273" customFormat="1" ht="157.5">
      <c r="A715" s="550">
        <v>40</v>
      </c>
      <c r="B715" s="537"/>
      <c r="C715" s="537"/>
      <c r="D715" s="537"/>
      <c r="E715" s="557" t="s">
        <v>641</v>
      </c>
      <c r="F715" s="558" t="s">
        <v>648</v>
      </c>
      <c r="G715" s="546" t="s">
        <v>649</v>
      </c>
      <c r="H715" s="537" t="str">
        <f t="shared" si="303"/>
        <v>Đường nội thị (từ Tiếp giáp Đường Lê Lợi đến Đường nội thị (Đoạn đường từ Tiếp giáp Đường Võ Nguyên Giáp (đi Chăn Nưa) đến Phố Bế Văn Đàn (Đoạn đường từ đường Lê Lợi đến tiếp giáp suối Hoàng Hồ (đầu cầu Hoàng Hồ)))</v>
      </c>
      <c r="I715" s="444"/>
      <c r="J715" s="444"/>
      <c r="K715" s="444"/>
      <c r="L715" s="444"/>
      <c r="M715" s="444"/>
      <c r="N715" s="444"/>
      <c r="O715" s="539">
        <v>670</v>
      </c>
      <c r="P715" s="539">
        <v>335</v>
      </c>
      <c r="Q715" s="539">
        <v>268</v>
      </c>
      <c r="R715" s="539"/>
      <c r="S715" s="539"/>
      <c r="T715" s="539"/>
      <c r="U715" s="540"/>
      <c r="V715" s="540"/>
      <c r="W715" s="540"/>
      <c r="X715" s="541"/>
      <c r="Y715" s="541"/>
      <c r="Z715" s="541"/>
      <c r="AA715" s="541"/>
      <c r="AB715" s="541"/>
      <c r="AC715" s="541"/>
      <c r="AD715" s="446"/>
      <c r="AE715" s="446"/>
      <c r="AF715" s="446"/>
      <c r="AG715" s="443"/>
      <c r="AH715" s="443"/>
      <c r="AI715" s="443"/>
      <c r="AJ715" s="539">
        <f t="shared" si="312"/>
        <v>470</v>
      </c>
      <c r="AK715" s="539">
        <f t="shared" si="312"/>
        <v>230</v>
      </c>
      <c r="AL715" s="539">
        <f t="shared" si="312"/>
        <v>190</v>
      </c>
      <c r="AM715" s="539"/>
      <c r="AN715" s="539"/>
      <c r="AO715" s="539"/>
      <c r="AP715" s="539"/>
      <c r="AQ715" s="539"/>
      <c r="AR715" s="539"/>
      <c r="AS715" s="443"/>
      <c r="AT715" s="443"/>
      <c r="AU715" s="443"/>
      <c r="AV715" s="539">
        <f t="shared" si="313"/>
        <v>340</v>
      </c>
      <c r="AW715" s="539">
        <f t="shared" si="313"/>
        <v>170</v>
      </c>
      <c r="AX715" s="539">
        <f t="shared" si="313"/>
        <v>130</v>
      </c>
      <c r="AY715" s="539"/>
      <c r="AZ715" s="539"/>
      <c r="BA715" s="539"/>
      <c r="BB715" s="542"/>
    </row>
    <row r="716" spans="1:54" s="273" customFormat="1" ht="31.5">
      <c r="A716" s="717"/>
      <c r="B716" s="718"/>
      <c r="C716" s="718"/>
      <c r="D716" s="718"/>
      <c r="E716" s="244" t="s">
        <v>394</v>
      </c>
      <c r="F716" s="718"/>
      <c r="G716" s="718"/>
      <c r="H716" s="718" t="str">
        <f>E716</f>
        <v>Các vị trí còn lại trên địa bàn xã Sìn Hồ</v>
      </c>
      <c r="I716" s="719">
        <v>100</v>
      </c>
      <c r="J716" s="719">
        <v>50</v>
      </c>
      <c r="K716" s="719">
        <v>30</v>
      </c>
      <c r="L716" s="719">
        <v>50</v>
      </c>
      <c r="M716" s="719">
        <v>30</v>
      </c>
      <c r="N716" s="719">
        <v>30</v>
      </c>
      <c r="O716" s="720">
        <v>100</v>
      </c>
      <c r="P716" s="720">
        <v>55</v>
      </c>
      <c r="Q716" s="720">
        <v>33</v>
      </c>
      <c r="R716" s="720">
        <v>54</v>
      </c>
      <c r="S716" s="720">
        <v>32</v>
      </c>
      <c r="T716" s="720">
        <v>32</v>
      </c>
      <c r="U716" s="648"/>
      <c r="V716" s="648"/>
      <c r="W716" s="648"/>
      <c r="X716" s="721"/>
      <c r="Y716" s="721"/>
      <c r="Z716" s="721"/>
      <c r="AA716" s="721"/>
      <c r="AB716" s="721"/>
      <c r="AC716" s="721"/>
      <c r="AD716" s="649"/>
      <c r="AE716" s="649"/>
      <c r="AF716" s="649"/>
      <c r="AG716" s="722"/>
      <c r="AH716" s="722"/>
      <c r="AI716" s="722"/>
      <c r="AJ716" s="720"/>
      <c r="AK716" s="720"/>
      <c r="AL716" s="720"/>
      <c r="AM716" s="720"/>
      <c r="AN716" s="720"/>
      <c r="AO716" s="720"/>
      <c r="AP716" s="648"/>
      <c r="AQ716" s="720"/>
      <c r="AR716" s="720"/>
      <c r="AS716" s="722"/>
      <c r="AT716" s="722"/>
      <c r="AU716" s="722"/>
      <c r="AV716" s="720"/>
      <c r="AW716" s="720"/>
      <c r="AX716" s="720"/>
      <c r="AY716" s="648"/>
      <c r="AZ716" s="720"/>
      <c r="BA716" s="720"/>
      <c r="BB716" s="542"/>
    </row>
    <row r="717" spans="1:54" s="273" customFormat="1" ht="30.75" customHeight="1">
      <c r="A717" s="550">
        <v>41</v>
      </c>
      <c r="B717" s="537"/>
      <c r="C717" s="537"/>
      <c r="D717" s="537"/>
      <c r="E717" s="650" t="s">
        <v>669</v>
      </c>
      <c r="F717" s="650"/>
      <c r="G717" s="650"/>
      <c r="H717" s="537" t="str">
        <f>E717</f>
        <v>Các vị trí còn lại trên địa bàn thị trấn Sìn Hồ cũ</v>
      </c>
      <c r="I717" s="444">
        <v>202</v>
      </c>
      <c r="J717" s="444"/>
      <c r="K717" s="444"/>
      <c r="L717" s="444"/>
      <c r="M717" s="444"/>
      <c r="N717" s="444"/>
      <c r="O717" s="539">
        <f>ROUND(I717*AD717,-1)</f>
        <v>220</v>
      </c>
      <c r="P717" s="539"/>
      <c r="Q717" s="539"/>
      <c r="R717" s="539"/>
      <c r="S717" s="539"/>
      <c r="T717" s="539"/>
      <c r="U717" s="540">
        <f>(O717-I717)/I717</f>
        <v>8.9108910891089105E-2</v>
      </c>
      <c r="V717" s="540"/>
      <c r="W717" s="540"/>
      <c r="X717" s="541">
        <v>1.05</v>
      </c>
      <c r="Y717" s="541"/>
      <c r="Z717" s="541"/>
      <c r="AA717" s="541"/>
      <c r="AB717" s="541"/>
      <c r="AC717" s="541"/>
      <c r="AD717" s="446">
        <f>X717*(1+2.87%)</f>
        <v>1.0801350000000001</v>
      </c>
      <c r="AE717" s="446"/>
      <c r="AF717" s="446"/>
      <c r="AG717" s="443">
        <v>140</v>
      </c>
      <c r="AH717" s="443"/>
      <c r="AI717" s="443"/>
      <c r="AJ717" s="539">
        <f>ROUND(O717*AG717/I717,0)</f>
        <v>152</v>
      </c>
      <c r="AK717" s="539"/>
      <c r="AL717" s="539"/>
      <c r="AM717" s="539"/>
      <c r="AN717" s="539"/>
      <c r="AO717" s="539"/>
      <c r="AP717" s="540">
        <f>(AJ717-AG717)/AG717</f>
        <v>8.5714285714285715E-2</v>
      </c>
      <c r="AQ717" s="539"/>
      <c r="AR717" s="539"/>
      <c r="AS717" s="443">
        <v>100</v>
      </c>
      <c r="AT717" s="443"/>
      <c r="AU717" s="443"/>
      <c r="AV717" s="539">
        <f>ROUND(O717*AS717/I717,0)</f>
        <v>109</v>
      </c>
      <c r="AW717" s="539"/>
      <c r="AX717" s="539"/>
      <c r="AY717" s="540">
        <f>(AV717-AS717)/AS717</f>
        <v>0.09</v>
      </c>
      <c r="AZ717" s="539"/>
      <c r="BA717" s="539"/>
      <c r="BB717" s="542"/>
    </row>
    <row r="718" spans="1:54" s="273" customFormat="1" ht="47.25">
      <c r="A718" s="717"/>
      <c r="B718" s="718"/>
      <c r="C718" s="718"/>
      <c r="D718" s="718"/>
      <c r="E718" s="268" t="s">
        <v>670</v>
      </c>
      <c r="F718" s="718"/>
      <c r="G718" s="718"/>
      <c r="H718" s="718" t="str">
        <f>E718</f>
        <v>Xã Sà Dề Phìn cũ, xã Phăng Sô Lin cũ, xã Tả Phìn cũ)</v>
      </c>
      <c r="I718" s="719">
        <v>80</v>
      </c>
      <c r="J718" s="719">
        <v>50</v>
      </c>
      <c r="K718" s="719">
        <v>30</v>
      </c>
      <c r="L718" s="719">
        <v>50</v>
      </c>
      <c r="M718" s="719">
        <v>30</v>
      </c>
      <c r="N718" s="719">
        <v>30</v>
      </c>
      <c r="O718" s="720">
        <v>96</v>
      </c>
      <c r="P718" s="720">
        <v>55</v>
      </c>
      <c r="Q718" s="720">
        <v>33</v>
      </c>
      <c r="R718" s="720">
        <v>54</v>
      </c>
      <c r="S718" s="720">
        <v>32</v>
      </c>
      <c r="T718" s="720">
        <v>32</v>
      </c>
      <c r="U718" s="648"/>
      <c r="V718" s="648"/>
      <c r="W718" s="648"/>
      <c r="X718" s="635" t="s">
        <v>1225</v>
      </c>
      <c r="Y718" s="635" t="s">
        <v>1232</v>
      </c>
      <c r="Z718" s="635" t="s">
        <v>1233</v>
      </c>
      <c r="AA718" s="635" t="s">
        <v>1233</v>
      </c>
      <c r="AB718" s="635" t="s">
        <v>1233</v>
      </c>
      <c r="AC718" s="635" t="s">
        <v>1236</v>
      </c>
      <c r="AD718" s="649"/>
      <c r="AE718" s="649"/>
      <c r="AF718" s="649"/>
      <c r="AG718" s="722"/>
      <c r="AH718" s="722"/>
      <c r="AI718" s="722"/>
      <c r="AJ718" s="720"/>
      <c r="AK718" s="720"/>
      <c r="AL718" s="720"/>
      <c r="AM718" s="720"/>
      <c r="AN718" s="720"/>
      <c r="AO718" s="720"/>
      <c r="AP718" s="648"/>
      <c r="AQ718" s="720"/>
      <c r="AR718" s="720"/>
      <c r="AS718" s="722"/>
      <c r="AT718" s="722"/>
      <c r="AU718" s="722"/>
      <c r="AV718" s="720"/>
      <c r="AW718" s="720"/>
      <c r="AX718" s="720"/>
      <c r="AY718" s="648"/>
      <c r="AZ718" s="720"/>
      <c r="BA718" s="720"/>
      <c r="BB718" s="542"/>
    </row>
    <row r="719" spans="1:54" s="273" customFormat="1">
      <c r="A719" s="717"/>
      <c r="B719" s="718"/>
      <c r="C719" s="718"/>
      <c r="D719" s="718"/>
      <c r="E719" s="262" t="s">
        <v>1760</v>
      </c>
      <c r="F719" s="718"/>
      <c r="G719" s="718"/>
      <c r="H719" s="718" t="str">
        <f t="shared" ref="H719:H729" si="314">E719</f>
        <v>XÃ TỦA SÍN CHẢI</v>
      </c>
      <c r="I719" s="719">
        <v>80</v>
      </c>
      <c r="J719" s="719">
        <v>50</v>
      </c>
      <c r="K719" s="719">
        <v>30</v>
      </c>
      <c r="L719" s="719">
        <v>50</v>
      </c>
      <c r="M719" s="719">
        <v>30</v>
      </c>
      <c r="N719" s="719">
        <v>30</v>
      </c>
      <c r="O719" s="720">
        <v>96</v>
      </c>
      <c r="P719" s="720">
        <v>55</v>
      </c>
      <c r="Q719" s="720">
        <v>33</v>
      </c>
      <c r="R719" s="720">
        <v>54</v>
      </c>
      <c r="S719" s="720">
        <v>32</v>
      </c>
      <c r="T719" s="720">
        <v>32</v>
      </c>
      <c r="U719" s="648"/>
      <c r="V719" s="648"/>
      <c r="W719" s="648"/>
      <c r="X719" s="721"/>
      <c r="Y719" s="721"/>
      <c r="Z719" s="721"/>
      <c r="AA719" s="721"/>
      <c r="AB719" s="721"/>
      <c r="AC719" s="721"/>
      <c r="AD719" s="649"/>
      <c r="AE719" s="649"/>
      <c r="AF719" s="649"/>
      <c r="AG719" s="722"/>
      <c r="AH719" s="722"/>
      <c r="AI719" s="722"/>
      <c r="AJ719" s="720"/>
      <c r="AK719" s="720"/>
      <c r="AL719" s="720"/>
      <c r="AM719" s="720"/>
      <c r="AN719" s="720"/>
      <c r="AO719" s="720"/>
      <c r="AP719" s="648"/>
      <c r="AQ719" s="720"/>
      <c r="AR719" s="720"/>
      <c r="AS719" s="722"/>
      <c r="AT719" s="722"/>
      <c r="AU719" s="722"/>
      <c r="AV719" s="720"/>
      <c r="AW719" s="720"/>
      <c r="AX719" s="720"/>
      <c r="AY719" s="648"/>
      <c r="AZ719" s="720"/>
      <c r="BA719" s="720"/>
      <c r="BB719" s="542"/>
    </row>
    <row r="720" spans="1:54" s="273" customFormat="1" ht="31.5">
      <c r="A720" s="717"/>
      <c r="B720" s="718"/>
      <c r="C720" s="718"/>
      <c r="D720" s="718"/>
      <c r="E720" s="634" t="s">
        <v>1761</v>
      </c>
      <c r="F720" s="718"/>
      <c r="G720" s="718"/>
      <c r="H720" s="718" t="str">
        <f t="shared" si="314"/>
        <v>Xã Làng Mô cũ, xã Tả Ngảo cũ</v>
      </c>
      <c r="I720" s="719">
        <v>80</v>
      </c>
      <c r="J720" s="719">
        <v>50</v>
      </c>
      <c r="K720" s="719">
        <v>30</v>
      </c>
      <c r="L720" s="719">
        <v>50</v>
      </c>
      <c r="M720" s="719">
        <v>30</v>
      </c>
      <c r="N720" s="719">
        <v>30</v>
      </c>
      <c r="O720" s="720">
        <v>96</v>
      </c>
      <c r="P720" s="720">
        <v>55</v>
      </c>
      <c r="Q720" s="720">
        <v>33</v>
      </c>
      <c r="R720" s="720">
        <v>54</v>
      </c>
      <c r="S720" s="720">
        <v>32</v>
      </c>
      <c r="T720" s="720">
        <v>32</v>
      </c>
      <c r="U720" s="648"/>
      <c r="V720" s="648"/>
      <c r="W720" s="648"/>
      <c r="X720" s="635" t="s">
        <v>1225</v>
      </c>
      <c r="Y720" s="635" t="s">
        <v>1232</v>
      </c>
      <c r="Z720" s="635" t="s">
        <v>1233</v>
      </c>
      <c r="AA720" s="635" t="s">
        <v>1233</v>
      </c>
      <c r="AB720" s="635" t="s">
        <v>1233</v>
      </c>
      <c r="AC720" s="635" t="s">
        <v>1236</v>
      </c>
      <c r="AD720" s="649"/>
      <c r="AE720" s="649"/>
      <c r="AF720" s="649"/>
      <c r="AG720" s="722"/>
      <c r="AH720" s="722"/>
      <c r="AI720" s="722"/>
      <c r="AJ720" s="720"/>
      <c r="AK720" s="720"/>
      <c r="AL720" s="720"/>
      <c r="AM720" s="720"/>
      <c r="AN720" s="720"/>
      <c r="AO720" s="720"/>
      <c r="AP720" s="648"/>
      <c r="AQ720" s="720"/>
      <c r="AR720" s="720"/>
      <c r="AS720" s="722"/>
      <c r="AT720" s="722"/>
      <c r="AU720" s="722"/>
      <c r="AV720" s="720"/>
      <c r="AW720" s="720"/>
      <c r="AX720" s="720"/>
      <c r="AY720" s="648"/>
      <c r="AZ720" s="720"/>
      <c r="BA720" s="720"/>
      <c r="BB720" s="542"/>
    </row>
    <row r="721" spans="1:64" s="273" customFormat="1">
      <c r="A721" s="717"/>
      <c r="B721" s="718"/>
      <c r="C721" s="718"/>
      <c r="D721" s="718"/>
      <c r="E721" s="634" t="s">
        <v>1762</v>
      </c>
      <c r="F721" s="718"/>
      <c r="G721" s="718"/>
      <c r="H721" s="718" t="str">
        <f t="shared" si="314"/>
        <v>Xã Tủa Sín Chải cũ</v>
      </c>
      <c r="I721" s="719">
        <v>60</v>
      </c>
      <c r="J721" s="719">
        <v>30</v>
      </c>
      <c r="K721" s="719">
        <v>30</v>
      </c>
      <c r="L721" s="719">
        <v>30</v>
      </c>
      <c r="M721" s="719">
        <v>30</v>
      </c>
      <c r="N721" s="719">
        <v>30</v>
      </c>
      <c r="O721" s="720">
        <v>65</v>
      </c>
      <c r="P721" s="720">
        <v>33</v>
      </c>
      <c r="Q721" s="720">
        <v>32</v>
      </c>
      <c r="R721" s="720">
        <v>33</v>
      </c>
      <c r="S721" s="720">
        <v>32</v>
      </c>
      <c r="T721" s="720">
        <v>32</v>
      </c>
      <c r="U721" s="648"/>
      <c r="V721" s="648"/>
      <c r="W721" s="648"/>
      <c r="X721" s="635" t="s">
        <v>1232</v>
      </c>
      <c r="Y721" s="635" t="s">
        <v>1233</v>
      </c>
      <c r="Z721" s="635" t="s">
        <v>1233</v>
      </c>
      <c r="AA721" s="635" t="s">
        <v>1233</v>
      </c>
      <c r="AB721" s="635" t="s">
        <v>1233</v>
      </c>
      <c r="AC721" s="635" t="s">
        <v>1236</v>
      </c>
      <c r="AD721" s="649"/>
      <c r="AE721" s="649"/>
      <c r="AF721" s="649"/>
      <c r="AG721" s="722"/>
      <c r="AH721" s="722"/>
      <c r="AI721" s="722"/>
      <c r="AJ721" s="720"/>
      <c r="AK721" s="720"/>
      <c r="AL721" s="720"/>
      <c r="AM721" s="720"/>
      <c r="AN721" s="720"/>
      <c r="AO721" s="720"/>
      <c r="AP721" s="648"/>
      <c r="AQ721" s="720"/>
      <c r="AR721" s="720"/>
      <c r="AS721" s="722"/>
      <c r="AT721" s="722"/>
      <c r="AU721" s="722"/>
      <c r="AV721" s="720"/>
      <c r="AW721" s="720"/>
      <c r="AX721" s="720"/>
      <c r="AY721" s="648"/>
      <c r="AZ721" s="720"/>
      <c r="BA721" s="720"/>
      <c r="BB721" s="542"/>
    </row>
    <row r="722" spans="1:64" s="273" customFormat="1">
      <c r="A722" s="717"/>
      <c r="B722" s="718"/>
      <c r="C722" s="718"/>
      <c r="D722" s="718"/>
      <c r="E722" s="262" t="s">
        <v>1763</v>
      </c>
      <c r="F722" s="718"/>
      <c r="G722" s="718"/>
      <c r="H722" s="718" t="str">
        <f t="shared" si="314"/>
        <v>XÃ PU SA CÁP</v>
      </c>
      <c r="I722" s="719">
        <v>80</v>
      </c>
      <c r="J722" s="719">
        <v>50</v>
      </c>
      <c r="K722" s="719">
        <v>30</v>
      </c>
      <c r="L722" s="719">
        <v>50</v>
      </c>
      <c r="M722" s="719">
        <v>30</v>
      </c>
      <c r="N722" s="719">
        <v>30</v>
      </c>
      <c r="O722" s="720">
        <v>96</v>
      </c>
      <c r="P722" s="720">
        <v>55</v>
      </c>
      <c r="Q722" s="720">
        <v>33</v>
      </c>
      <c r="R722" s="720">
        <v>54</v>
      </c>
      <c r="S722" s="720">
        <v>32</v>
      </c>
      <c r="T722" s="720">
        <v>32</v>
      </c>
      <c r="U722" s="648"/>
      <c r="V722" s="648"/>
      <c r="W722" s="648"/>
      <c r="X722" s="721"/>
      <c r="Y722" s="721"/>
      <c r="Z722" s="721"/>
      <c r="AA722" s="721"/>
      <c r="AB722" s="721"/>
      <c r="AC722" s="721"/>
      <c r="AD722" s="649"/>
      <c r="AE722" s="649"/>
      <c r="AF722" s="649"/>
      <c r="AG722" s="722"/>
      <c r="AH722" s="722"/>
      <c r="AI722" s="722"/>
      <c r="AJ722" s="720"/>
      <c r="AK722" s="720"/>
      <c r="AL722" s="720"/>
      <c r="AM722" s="720"/>
      <c r="AN722" s="720"/>
      <c r="AO722" s="720"/>
      <c r="AP722" s="648"/>
      <c r="AQ722" s="720"/>
      <c r="AR722" s="720"/>
      <c r="AS722" s="722"/>
      <c r="AT722" s="722"/>
      <c r="AU722" s="722"/>
      <c r="AV722" s="720"/>
      <c r="AW722" s="720"/>
      <c r="AX722" s="720"/>
      <c r="AY722" s="648"/>
      <c r="AZ722" s="720"/>
      <c r="BA722" s="720"/>
      <c r="BB722" s="542"/>
    </row>
    <row r="723" spans="1:64" s="273" customFormat="1" ht="31.5">
      <c r="A723" s="717"/>
      <c r="B723" s="718"/>
      <c r="C723" s="718"/>
      <c r="D723" s="718"/>
      <c r="E723" s="634" t="s">
        <v>1764</v>
      </c>
      <c r="F723" s="718"/>
      <c r="G723" s="718"/>
      <c r="H723" s="718" t="str">
        <f t="shared" si="314"/>
        <v>Xã Pa Khóa cũ, xã Noong Hẻo cũ</v>
      </c>
      <c r="I723" s="719">
        <v>80</v>
      </c>
      <c r="J723" s="719">
        <v>50</v>
      </c>
      <c r="K723" s="719">
        <v>30</v>
      </c>
      <c r="L723" s="719">
        <v>50</v>
      </c>
      <c r="M723" s="719">
        <v>30</v>
      </c>
      <c r="N723" s="719">
        <v>30</v>
      </c>
      <c r="O723" s="720">
        <v>96</v>
      </c>
      <c r="P723" s="720">
        <v>55</v>
      </c>
      <c r="Q723" s="720">
        <v>33</v>
      </c>
      <c r="R723" s="720">
        <v>54</v>
      </c>
      <c r="S723" s="720">
        <v>32</v>
      </c>
      <c r="T723" s="720">
        <v>32</v>
      </c>
      <c r="U723" s="648"/>
      <c r="V723" s="648"/>
      <c r="W723" s="648"/>
      <c r="X723" s="635" t="s">
        <v>1225</v>
      </c>
      <c r="Y723" s="635" t="s">
        <v>1232</v>
      </c>
      <c r="Z723" s="635" t="s">
        <v>1233</v>
      </c>
      <c r="AA723" s="635" t="s">
        <v>1233</v>
      </c>
      <c r="AB723" s="635" t="s">
        <v>1233</v>
      </c>
      <c r="AC723" s="635" t="s">
        <v>1236</v>
      </c>
      <c r="AD723" s="649"/>
      <c r="AE723" s="649"/>
      <c r="AF723" s="649"/>
      <c r="AG723" s="722"/>
      <c r="AH723" s="722"/>
      <c r="AI723" s="722"/>
      <c r="AJ723" s="720"/>
      <c r="AK723" s="720"/>
      <c r="AL723" s="720"/>
      <c r="AM723" s="720"/>
      <c r="AN723" s="720"/>
      <c r="AO723" s="720"/>
      <c r="AP723" s="648"/>
      <c r="AQ723" s="720"/>
      <c r="AR723" s="720"/>
      <c r="AS723" s="722"/>
      <c r="AT723" s="722"/>
      <c r="AU723" s="722"/>
      <c r="AV723" s="720"/>
      <c r="AW723" s="720"/>
      <c r="AX723" s="720"/>
      <c r="AY723" s="648"/>
      <c r="AZ723" s="720"/>
      <c r="BA723" s="720"/>
      <c r="BB723" s="542"/>
    </row>
    <row r="724" spans="1:64" s="273" customFormat="1">
      <c r="A724" s="717"/>
      <c r="B724" s="718"/>
      <c r="C724" s="718"/>
      <c r="D724" s="718"/>
      <c r="E724" s="634" t="s">
        <v>1765</v>
      </c>
      <c r="F724" s="718"/>
      <c r="G724" s="718"/>
      <c r="H724" s="718" t="str">
        <f t="shared" si="314"/>
        <v>Xã Pu Sam Cáp cũ</v>
      </c>
      <c r="I724" s="719">
        <v>60</v>
      </c>
      <c r="J724" s="719">
        <v>30</v>
      </c>
      <c r="K724" s="719">
        <v>30</v>
      </c>
      <c r="L724" s="719">
        <v>30</v>
      </c>
      <c r="M724" s="719">
        <v>30</v>
      </c>
      <c r="N724" s="719">
        <v>30</v>
      </c>
      <c r="O724" s="720">
        <v>65</v>
      </c>
      <c r="P724" s="720">
        <v>33</v>
      </c>
      <c r="Q724" s="720">
        <v>32</v>
      </c>
      <c r="R724" s="720">
        <v>33</v>
      </c>
      <c r="S724" s="720">
        <v>32</v>
      </c>
      <c r="T724" s="720">
        <v>32</v>
      </c>
      <c r="U724" s="648"/>
      <c r="V724" s="648"/>
      <c r="W724" s="648"/>
      <c r="X724" s="635" t="s">
        <v>1232</v>
      </c>
      <c r="Y724" s="635" t="s">
        <v>1233</v>
      </c>
      <c r="Z724" s="635" t="s">
        <v>1233</v>
      </c>
      <c r="AA724" s="635" t="s">
        <v>1233</v>
      </c>
      <c r="AB724" s="635" t="s">
        <v>1233</v>
      </c>
      <c r="AC724" s="635" t="s">
        <v>1236</v>
      </c>
      <c r="AD724" s="649"/>
      <c r="AE724" s="649"/>
      <c r="AF724" s="649"/>
      <c r="AG724" s="722"/>
      <c r="AH724" s="722"/>
      <c r="AI724" s="722"/>
      <c r="AJ724" s="720"/>
      <c r="AK724" s="720"/>
      <c r="AL724" s="720"/>
      <c r="AM724" s="720"/>
      <c r="AN724" s="720"/>
      <c r="AO724" s="720"/>
      <c r="AP724" s="648"/>
      <c r="AQ724" s="720"/>
      <c r="AR724" s="720"/>
      <c r="AS724" s="722"/>
      <c r="AT724" s="722"/>
      <c r="AU724" s="722"/>
      <c r="AV724" s="720"/>
      <c r="AW724" s="720"/>
      <c r="AX724" s="720"/>
      <c r="AY724" s="648"/>
      <c r="AZ724" s="720"/>
      <c r="BA724" s="720"/>
      <c r="BB724" s="542"/>
    </row>
    <row r="725" spans="1:64" s="273" customFormat="1" ht="63">
      <c r="A725" s="717"/>
      <c r="B725" s="718"/>
      <c r="C725" s="718"/>
      <c r="D725" s="718"/>
      <c r="E725" s="262" t="s">
        <v>1766</v>
      </c>
      <c r="F725" s="718"/>
      <c r="G725" s="718"/>
      <c r="H725" s="718" t="str">
        <f t="shared" si="314"/>
        <v>XÃ HỒNG THU (gồm xã Hồng Thu cũ, xã Phìn Hồ cũ, xã Ma Quai cũ)</v>
      </c>
      <c r="I725" s="719">
        <v>80</v>
      </c>
      <c r="J725" s="719">
        <v>50</v>
      </c>
      <c r="K725" s="719">
        <v>30</v>
      </c>
      <c r="L725" s="719">
        <v>50</v>
      </c>
      <c r="M725" s="719">
        <v>30</v>
      </c>
      <c r="N725" s="719">
        <v>30</v>
      </c>
      <c r="O725" s="720">
        <v>96</v>
      </c>
      <c r="P725" s="720">
        <v>55</v>
      </c>
      <c r="Q725" s="720">
        <v>33</v>
      </c>
      <c r="R725" s="720">
        <v>54</v>
      </c>
      <c r="S725" s="720">
        <v>32</v>
      </c>
      <c r="T725" s="720">
        <v>32</v>
      </c>
      <c r="U725" s="648"/>
      <c r="V725" s="648"/>
      <c r="W725" s="648"/>
      <c r="X725" s="635" t="s">
        <v>1225</v>
      </c>
      <c r="Y725" s="635" t="s">
        <v>1232</v>
      </c>
      <c r="Z725" s="635" t="s">
        <v>1233</v>
      </c>
      <c r="AA725" s="635" t="s">
        <v>1233</v>
      </c>
      <c r="AB725" s="635" t="s">
        <v>1233</v>
      </c>
      <c r="AC725" s="635" t="s">
        <v>1236</v>
      </c>
      <c r="AD725" s="649"/>
      <c r="AE725" s="649"/>
      <c r="AF725" s="649"/>
      <c r="AG725" s="722"/>
      <c r="AH725" s="722"/>
      <c r="AI725" s="722"/>
      <c r="AJ725" s="720"/>
      <c r="AK725" s="720"/>
      <c r="AL725" s="720"/>
      <c r="AM725" s="720"/>
      <c r="AN725" s="720"/>
      <c r="AO725" s="720"/>
      <c r="AP725" s="648"/>
      <c r="AQ725" s="720"/>
      <c r="AR725" s="720"/>
      <c r="AS725" s="722"/>
      <c r="AT725" s="722"/>
      <c r="AU725" s="722"/>
      <c r="AV725" s="720"/>
      <c r="AW725" s="720"/>
      <c r="AX725" s="720"/>
      <c r="AY725" s="648"/>
      <c r="AZ725" s="720"/>
      <c r="BA725" s="720"/>
      <c r="BB725" s="542"/>
    </row>
    <row r="726" spans="1:64" s="273" customFormat="1" ht="47.25">
      <c r="A726" s="717"/>
      <c r="B726" s="718"/>
      <c r="C726" s="718"/>
      <c r="D726" s="718"/>
      <c r="E726" s="262" t="s">
        <v>1767</v>
      </c>
      <c r="F726" s="718"/>
      <c r="G726" s="718"/>
      <c r="H726" s="718" t="str">
        <f t="shared" si="314"/>
        <v>XÃ NẬM MẠ (gồm xã Căn Co cũ, xã Nậm Mạ cũ)</v>
      </c>
      <c r="I726" s="719">
        <v>80</v>
      </c>
      <c r="J726" s="719">
        <v>50</v>
      </c>
      <c r="K726" s="719">
        <v>30</v>
      </c>
      <c r="L726" s="719">
        <v>50</v>
      </c>
      <c r="M726" s="719">
        <v>30</v>
      </c>
      <c r="N726" s="719">
        <v>30</v>
      </c>
      <c r="O726" s="720">
        <v>96</v>
      </c>
      <c r="P726" s="720">
        <v>55</v>
      </c>
      <c r="Q726" s="720">
        <v>33</v>
      </c>
      <c r="R726" s="720">
        <v>54</v>
      </c>
      <c r="S726" s="720">
        <v>32</v>
      </c>
      <c r="T726" s="720">
        <v>32</v>
      </c>
      <c r="U726" s="648"/>
      <c r="V726" s="648"/>
      <c r="W726" s="648"/>
      <c r="X726" s="635" t="s">
        <v>1225</v>
      </c>
      <c r="Y726" s="635" t="s">
        <v>1232</v>
      </c>
      <c r="Z726" s="635" t="s">
        <v>1233</v>
      </c>
      <c r="AA726" s="635" t="s">
        <v>1233</v>
      </c>
      <c r="AB726" s="635" t="s">
        <v>1233</v>
      </c>
      <c r="AC726" s="635" t="s">
        <v>1236</v>
      </c>
      <c r="AD726" s="649"/>
      <c r="AE726" s="649"/>
      <c r="AF726" s="649"/>
      <c r="AG726" s="722"/>
      <c r="AH726" s="722"/>
      <c r="AI726" s="722"/>
      <c r="AJ726" s="720"/>
      <c r="AK726" s="720"/>
      <c r="AL726" s="720"/>
      <c r="AM726" s="720"/>
      <c r="AN726" s="720"/>
      <c r="AO726" s="720"/>
      <c r="AP726" s="648"/>
      <c r="AQ726" s="720"/>
      <c r="AR726" s="720"/>
      <c r="AS726" s="722"/>
      <c r="AT726" s="722"/>
      <c r="AU726" s="722"/>
      <c r="AV726" s="720"/>
      <c r="AW726" s="720"/>
      <c r="AX726" s="720"/>
      <c r="AY726" s="648"/>
      <c r="AZ726" s="720"/>
      <c r="BA726" s="720"/>
      <c r="BB726" s="542"/>
    </row>
    <row r="727" spans="1:64">
      <c r="B727" s="3"/>
      <c r="C727" s="3"/>
      <c r="D727" s="3"/>
      <c r="E727" s="262" t="s">
        <v>1768</v>
      </c>
      <c r="F727" s="418"/>
      <c r="G727" s="418"/>
      <c r="H727" s="718" t="str">
        <f t="shared" si="314"/>
        <v>XÃ NẬM CỔI</v>
      </c>
      <c r="I727" s="3">
        <v>80</v>
      </c>
      <c r="J727" s="3">
        <v>50</v>
      </c>
      <c r="K727" s="3">
        <v>30</v>
      </c>
      <c r="L727" s="3">
        <v>50</v>
      </c>
      <c r="M727" s="3">
        <v>30</v>
      </c>
      <c r="N727" s="3">
        <v>30</v>
      </c>
      <c r="O727" s="297">
        <v>96</v>
      </c>
      <c r="P727" s="295">
        <v>55</v>
      </c>
      <c r="Q727" s="295">
        <v>33</v>
      </c>
      <c r="R727" s="295">
        <v>54</v>
      </c>
      <c r="S727" s="295">
        <v>32</v>
      </c>
      <c r="T727" s="295">
        <v>32</v>
      </c>
      <c r="U727" s="253"/>
      <c r="V727" s="253"/>
      <c r="W727" s="253"/>
      <c r="X727" s="253"/>
      <c r="Y727" s="253"/>
      <c r="Z727" s="253"/>
      <c r="AA727" s="253"/>
      <c r="AB727" s="253"/>
      <c r="AC727" s="253"/>
      <c r="AD727" s="297"/>
      <c r="AE727" s="253"/>
      <c r="AF727" s="253"/>
      <c r="AG727" s="3"/>
      <c r="AH727" s="3"/>
      <c r="AI727" s="3"/>
      <c r="AJ727" s="432"/>
      <c r="AK727" s="432"/>
      <c r="AL727" s="432"/>
      <c r="AM727" s="432"/>
      <c r="AN727" s="432"/>
      <c r="AO727" s="432"/>
      <c r="AP727" s="288"/>
      <c r="AQ727" s="288"/>
      <c r="AR727" s="288"/>
      <c r="AS727" s="3"/>
      <c r="AT727" s="3"/>
      <c r="AU727" s="3"/>
      <c r="AV727" s="289"/>
      <c r="AW727" s="289"/>
      <c r="AX727" s="289"/>
      <c r="AY727" s="431"/>
      <c r="AZ727" s="431"/>
      <c r="BA727" s="431"/>
      <c r="BB727" s="175"/>
      <c r="BC727" s="175"/>
      <c r="BD727" s="3"/>
    </row>
    <row r="728" spans="1:64">
      <c r="A728" s="291"/>
      <c r="B728" s="3"/>
      <c r="C728" s="3"/>
      <c r="D728" s="3"/>
      <c r="E728" s="634" t="s">
        <v>1769</v>
      </c>
      <c r="F728" s="418"/>
      <c r="G728" s="418"/>
      <c r="H728" s="718" t="str">
        <f t="shared" si="314"/>
        <v>Xã Nậm Hăn cũ</v>
      </c>
      <c r="I728" s="3">
        <v>60</v>
      </c>
      <c r="J728" s="3">
        <v>30</v>
      </c>
      <c r="K728" s="3">
        <v>30</v>
      </c>
      <c r="L728" s="3">
        <v>30</v>
      </c>
      <c r="M728" s="3">
        <v>30</v>
      </c>
      <c r="N728" s="3">
        <v>30</v>
      </c>
      <c r="O728" s="297">
        <v>65</v>
      </c>
      <c r="P728" s="295">
        <v>33</v>
      </c>
      <c r="Q728" s="295">
        <v>32</v>
      </c>
      <c r="R728" s="295">
        <v>33</v>
      </c>
      <c r="S728" s="295">
        <v>32</v>
      </c>
      <c r="T728" s="295">
        <v>32</v>
      </c>
      <c r="U728" s="253"/>
      <c r="V728" s="253"/>
      <c r="W728" s="253"/>
      <c r="X728" s="635" t="s">
        <v>1232</v>
      </c>
      <c r="Y728" s="635" t="s">
        <v>1233</v>
      </c>
      <c r="Z728" s="635" t="s">
        <v>1233</v>
      </c>
      <c r="AA728" s="635" t="s">
        <v>1233</v>
      </c>
      <c r="AB728" s="635" t="s">
        <v>1233</v>
      </c>
      <c r="AC728" s="635" t="s">
        <v>1236</v>
      </c>
      <c r="AD728" s="297"/>
      <c r="AE728" s="253"/>
      <c r="AF728" s="253"/>
      <c r="AG728" s="3"/>
      <c r="AH728" s="3"/>
      <c r="AI728" s="3"/>
      <c r="AJ728" s="432"/>
      <c r="AK728" s="432"/>
      <c r="AL728" s="432"/>
      <c r="AM728" s="432"/>
      <c r="AN728" s="432"/>
      <c r="AO728" s="432"/>
      <c r="AP728" s="288"/>
      <c r="AQ728" s="288"/>
      <c r="AR728" s="288"/>
      <c r="AS728" s="3"/>
      <c r="AT728" s="3"/>
      <c r="AU728" s="3"/>
      <c r="AV728" s="289"/>
      <c r="AW728" s="289"/>
      <c r="AX728" s="289"/>
      <c r="AY728" s="431"/>
      <c r="AZ728" s="431"/>
      <c r="BA728" s="431"/>
      <c r="BB728" s="175"/>
      <c r="BC728" s="175"/>
      <c r="BD728" s="3"/>
    </row>
    <row r="729" spans="1:64">
      <c r="B729" s="3"/>
      <c r="C729" s="3"/>
      <c r="D729" s="3"/>
      <c r="E729" s="634" t="s">
        <v>1770</v>
      </c>
      <c r="F729" s="418"/>
      <c r="G729" s="418"/>
      <c r="H729" s="718" t="str">
        <f t="shared" si="314"/>
        <v>Xã Nậm Cuổi cũ</v>
      </c>
      <c r="I729" s="3">
        <v>80</v>
      </c>
      <c r="J729" s="3">
        <v>50</v>
      </c>
      <c r="K729" s="3">
        <v>30</v>
      </c>
      <c r="L729" s="3">
        <v>50</v>
      </c>
      <c r="M729" s="3">
        <v>30</v>
      </c>
      <c r="N729" s="3">
        <v>30</v>
      </c>
      <c r="O729" s="297">
        <v>96</v>
      </c>
      <c r="P729" s="295">
        <v>55</v>
      </c>
      <c r="Q729" s="295">
        <v>33</v>
      </c>
      <c r="R729" s="295">
        <v>54</v>
      </c>
      <c r="S729" s="295">
        <v>32</v>
      </c>
      <c r="T729" s="295">
        <v>32</v>
      </c>
      <c r="U729" s="253"/>
      <c r="V729" s="253"/>
      <c r="W729" s="253"/>
      <c r="X729" s="635" t="s">
        <v>1225</v>
      </c>
      <c r="Y729" s="635" t="s">
        <v>1232</v>
      </c>
      <c r="Z729" s="635" t="s">
        <v>1233</v>
      </c>
      <c r="AA729" s="635" t="s">
        <v>1233</v>
      </c>
      <c r="AB729" s="635" t="s">
        <v>1233</v>
      </c>
      <c r="AC729" s="635" t="s">
        <v>1236</v>
      </c>
      <c r="AD729" s="297"/>
      <c r="AE729" s="253"/>
      <c r="AF729" s="253"/>
      <c r="AG729" s="3"/>
      <c r="AH729" s="3"/>
      <c r="AI729" s="3"/>
      <c r="AJ729" s="432"/>
      <c r="AK729" s="432"/>
      <c r="AL729" s="432"/>
      <c r="AM729" s="432"/>
      <c r="AN729" s="432"/>
      <c r="AO729" s="432"/>
      <c r="AP729" s="288"/>
      <c r="AQ729" s="288"/>
      <c r="AR729" s="288"/>
      <c r="AS729" s="3"/>
      <c r="AT729" s="3"/>
      <c r="AU729" s="3"/>
      <c r="AV729" s="289"/>
      <c r="AW729" s="289"/>
      <c r="AX729" s="289"/>
      <c r="AY729" s="431"/>
      <c r="AZ729" s="431"/>
      <c r="BA729" s="431"/>
      <c r="BB729" s="175"/>
      <c r="BC729" s="175"/>
      <c r="BD729" s="3"/>
    </row>
    <row r="730" spans="1:64">
      <c r="B730" s="3"/>
      <c r="C730" s="3"/>
      <c r="D730" s="3"/>
      <c r="E730" s="656"/>
      <c r="F730" s="418"/>
      <c r="G730" s="418"/>
      <c r="H730" s="718"/>
      <c r="I730" s="3"/>
      <c r="J730" s="3"/>
      <c r="K730" s="3"/>
      <c r="L730" s="3"/>
      <c r="M730" s="3"/>
      <c r="N730" s="3"/>
      <c r="O730" s="297"/>
      <c r="P730" s="295"/>
      <c r="Q730" s="295"/>
      <c r="R730" s="295"/>
      <c r="S730" s="295"/>
      <c r="T730" s="295"/>
      <c r="U730" s="253"/>
      <c r="V730" s="253"/>
      <c r="W730" s="253"/>
      <c r="X730" s="635"/>
      <c r="Y730" s="635"/>
      <c r="Z730" s="635"/>
      <c r="AA730" s="635"/>
      <c r="AB730" s="635"/>
      <c r="AC730" s="635"/>
      <c r="AD730" s="297"/>
      <c r="AE730" s="253"/>
      <c r="AF730" s="253"/>
      <c r="AG730" s="3"/>
      <c r="AH730" s="3"/>
      <c r="AI730" s="3"/>
      <c r="AJ730" s="432"/>
      <c r="AK730" s="432"/>
      <c r="AL730" s="432"/>
      <c r="AM730" s="432"/>
      <c r="AN730" s="432"/>
      <c r="AO730" s="432"/>
      <c r="AP730" s="288"/>
      <c r="AQ730" s="288"/>
      <c r="AR730" s="288"/>
      <c r="AS730" s="3"/>
      <c r="AT730" s="3"/>
      <c r="AU730" s="3"/>
      <c r="AV730" s="289"/>
      <c r="AW730" s="289"/>
      <c r="AX730" s="289"/>
      <c r="AY730" s="431"/>
      <c r="AZ730" s="431"/>
      <c r="BA730" s="431"/>
      <c r="BB730" s="175"/>
      <c r="BC730" s="175"/>
      <c r="BD730" s="3"/>
    </row>
    <row r="731" spans="1:64">
      <c r="A731" s="294" t="s">
        <v>1771</v>
      </c>
      <c r="B731" s="3"/>
      <c r="C731" s="3"/>
      <c r="D731" s="3"/>
      <c r="E731" s="656"/>
      <c r="F731" s="418"/>
      <c r="G731" s="418"/>
      <c r="H731" s="718"/>
      <c r="I731" s="3"/>
      <c r="J731" s="3"/>
      <c r="K731" s="3"/>
      <c r="L731" s="3"/>
      <c r="M731" s="3"/>
      <c r="N731" s="3"/>
      <c r="O731" s="297"/>
      <c r="P731" s="295"/>
      <c r="Q731" s="295"/>
      <c r="R731" s="295"/>
      <c r="S731" s="295"/>
      <c r="T731" s="295"/>
      <c r="U731" s="253"/>
      <c r="V731" s="253"/>
      <c r="W731" s="253"/>
      <c r="X731" s="635"/>
      <c r="Y731" s="635"/>
      <c r="Z731" s="635"/>
      <c r="AA731" s="635"/>
      <c r="AB731" s="635"/>
      <c r="AC731" s="635"/>
      <c r="AD731" s="297"/>
      <c r="AE731" s="253"/>
      <c r="AF731" s="253"/>
      <c r="AG731" s="3"/>
      <c r="AH731" s="3"/>
      <c r="AI731" s="3"/>
      <c r="AJ731" s="432"/>
      <c r="AK731" s="432"/>
      <c r="AL731" s="432"/>
      <c r="AM731" s="432"/>
      <c r="AN731" s="432"/>
      <c r="AO731" s="432"/>
      <c r="AP731" s="288"/>
      <c r="AQ731" s="288"/>
      <c r="AR731" s="288"/>
      <c r="AS731" s="3"/>
      <c r="AT731" s="3"/>
      <c r="AU731" s="3"/>
      <c r="AV731" s="289"/>
      <c r="AW731" s="289"/>
      <c r="AX731" s="289"/>
      <c r="AY731" s="431"/>
      <c r="AZ731" s="431"/>
      <c r="BA731" s="431"/>
      <c r="BB731" s="175"/>
      <c r="BC731" s="175"/>
      <c r="BD731" s="3"/>
    </row>
    <row r="732" spans="1:64" s="147" customFormat="1" ht="70.900000000000006" customHeight="1">
      <c r="A732" s="1024" t="s">
        <v>11</v>
      </c>
      <c r="B732" s="1024" t="s">
        <v>1772</v>
      </c>
      <c r="C732" s="1024"/>
      <c r="D732" s="1024"/>
      <c r="E732" s="945" t="s">
        <v>1773</v>
      </c>
      <c r="F732" s="945"/>
      <c r="G732" s="945"/>
      <c r="H732" s="228"/>
      <c r="I732" s="1025" t="s">
        <v>1478</v>
      </c>
      <c r="J732" s="1026"/>
      <c r="K732" s="1026"/>
      <c r="L732" s="1026"/>
      <c r="M732" s="1026"/>
      <c r="N732" s="1027"/>
      <c r="O732" s="1018" t="s">
        <v>1774</v>
      </c>
      <c r="P732" s="1018"/>
      <c r="Q732" s="1018"/>
      <c r="U732" s="697" t="s">
        <v>1775</v>
      </c>
      <c r="V732" s="698"/>
      <c r="W732" s="699"/>
      <c r="X732" s="97" t="s">
        <v>1481</v>
      </c>
      <c r="Y732" s="97"/>
      <c r="Z732" s="97"/>
      <c r="AD732" s="240" t="s">
        <v>785</v>
      </c>
      <c r="AE732" s="240"/>
      <c r="AF732" s="240"/>
      <c r="AG732" s="97" t="s">
        <v>1482</v>
      </c>
      <c r="AH732" s="97"/>
      <c r="AI732" s="97"/>
      <c r="AJ732" s="240" t="s">
        <v>1776</v>
      </c>
      <c r="AK732" s="240"/>
      <c r="AL732" s="240"/>
      <c r="AP732" s="560" t="s">
        <v>783</v>
      </c>
      <c r="AQ732" s="560"/>
      <c r="AR732" s="560"/>
      <c r="AS732" s="97" t="s">
        <v>1485</v>
      </c>
      <c r="AT732" s="97"/>
      <c r="AU732" s="97"/>
      <c r="AV732" s="240" t="s">
        <v>1599</v>
      </c>
      <c r="AW732" s="240"/>
      <c r="AX732" s="240"/>
      <c r="AY732" s="560" t="s">
        <v>783</v>
      </c>
      <c r="AZ732" s="560"/>
      <c r="BA732" s="560"/>
      <c r="BB732" s="97" t="s">
        <v>1489</v>
      </c>
      <c r="BC732" s="97" t="s">
        <v>1490</v>
      </c>
      <c r="BD732" s="97" t="s">
        <v>1491</v>
      </c>
      <c r="BE732" s="97" t="s">
        <v>1492</v>
      </c>
      <c r="BF732" s="97" t="s">
        <v>1488</v>
      </c>
      <c r="BG732" s="657"/>
      <c r="BH732" s="658"/>
      <c r="BI732" s="167" t="s">
        <v>1600</v>
      </c>
      <c r="BK732" s="148"/>
      <c r="BL732" s="97" t="s">
        <v>11</v>
      </c>
    </row>
    <row r="733" spans="1:64" s="255" customFormat="1" ht="31.5">
      <c r="A733" s="1024"/>
      <c r="B733" s="96" t="s">
        <v>1477</v>
      </c>
      <c r="C733" s="97" t="s">
        <v>42</v>
      </c>
      <c r="D733" s="97" t="s">
        <v>4</v>
      </c>
      <c r="E733" s="659"/>
      <c r="F733" s="240" t="s">
        <v>42</v>
      </c>
      <c r="G733" s="240" t="s">
        <v>4</v>
      </c>
      <c r="H733" s="228"/>
      <c r="I733" s="560" t="s">
        <v>5</v>
      </c>
      <c r="J733" s="560" t="s">
        <v>6</v>
      </c>
      <c r="K733" s="560" t="s">
        <v>7</v>
      </c>
      <c r="O733" s="227" t="s">
        <v>5</v>
      </c>
      <c r="P733" s="227" t="s">
        <v>6</v>
      </c>
      <c r="Q733" s="227" t="s">
        <v>7</v>
      </c>
      <c r="U733" s="227" t="s">
        <v>5</v>
      </c>
      <c r="V733" s="227" t="s">
        <v>6</v>
      </c>
      <c r="W733" s="227" t="s">
        <v>7</v>
      </c>
      <c r="X733" s="95" t="s">
        <v>5</v>
      </c>
      <c r="Y733" s="95" t="s">
        <v>6</v>
      </c>
      <c r="Z733" s="95" t="s">
        <v>7</v>
      </c>
      <c r="AD733" s="227" t="s">
        <v>5</v>
      </c>
      <c r="AE733" s="227" t="s">
        <v>6</v>
      </c>
      <c r="AF733" s="227" t="s">
        <v>7</v>
      </c>
      <c r="AG733" s="95" t="s">
        <v>5</v>
      </c>
      <c r="AH733" s="95" t="s">
        <v>6</v>
      </c>
      <c r="AI733" s="95" t="s">
        <v>7</v>
      </c>
      <c r="AJ733" s="227" t="s">
        <v>5</v>
      </c>
      <c r="AK733" s="227" t="s">
        <v>6</v>
      </c>
      <c r="AL733" s="227" t="s">
        <v>7</v>
      </c>
      <c r="AP733" s="95" t="s">
        <v>5</v>
      </c>
      <c r="AQ733" s="95" t="s">
        <v>6</v>
      </c>
      <c r="AR733" s="95" t="s">
        <v>7</v>
      </c>
      <c r="AS733" s="95" t="s">
        <v>5</v>
      </c>
      <c r="AT733" s="95" t="s">
        <v>6</v>
      </c>
      <c r="AU733" s="95" t="s">
        <v>7</v>
      </c>
      <c r="AV733" s="227" t="s">
        <v>5</v>
      </c>
      <c r="AW733" s="227" t="s">
        <v>6</v>
      </c>
      <c r="AX733" s="227" t="s">
        <v>7</v>
      </c>
      <c r="AY733" s="95" t="s">
        <v>5</v>
      </c>
      <c r="AZ733" s="95" t="s">
        <v>6</v>
      </c>
      <c r="BA733" s="95" t="s">
        <v>7</v>
      </c>
      <c r="BB733" s="95"/>
      <c r="BC733" s="95"/>
      <c r="BD733" s="660">
        <f>SUM(BD734:BD768)</f>
        <v>147</v>
      </c>
      <c r="BE733" s="97"/>
      <c r="BF733" s="97"/>
      <c r="BL733" s="97"/>
    </row>
    <row r="734" spans="1:64" s="255" customFormat="1" ht="31.5">
      <c r="A734" s="245">
        <v>1</v>
      </c>
      <c r="B734" s="661" t="s">
        <v>527</v>
      </c>
      <c r="C734" s="662" t="s">
        <v>674</v>
      </c>
      <c r="D734" s="662" t="s">
        <v>675</v>
      </c>
      <c r="E734" s="661" t="s">
        <v>527</v>
      </c>
      <c r="F734" s="663" t="s">
        <v>676</v>
      </c>
      <c r="G734" s="663" t="s">
        <v>677</v>
      </c>
      <c r="H734" s="664" t="str">
        <f t="shared" ref="H734:H738" si="315">E734&amp;" (từ "&amp;F734&amp;" đến "&amp;G734&amp;")"</f>
        <v>Đường Điện Biên Phủ (từ Km0 đến Km1 + 100)</v>
      </c>
      <c r="I734" s="665">
        <v>2400</v>
      </c>
      <c r="J734" s="665"/>
      <c r="K734" s="163"/>
      <c r="O734" s="666">
        <f>ROUND(I734*AD734,-2)</f>
        <v>3000</v>
      </c>
      <c r="P734" s="667"/>
      <c r="Q734" s="667"/>
      <c r="U734" s="668">
        <f>(O734-I734)/I734</f>
        <v>0.25</v>
      </c>
      <c r="V734" s="667"/>
      <c r="W734" s="667"/>
      <c r="X734" s="669">
        <v>1.25</v>
      </c>
      <c r="Y734" s="669"/>
      <c r="Z734" s="669"/>
      <c r="AD734" s="668">
        <f t="shared" ref="AD734:AF760" si="316">X734*(1+$H$3)</f>
        <v>1.25</v>
      </c>
      <c r="AE734" s="668"/>
      <c r="AF734" s="668"/>
      <c r="AG734" s="665">
        <v>1700</v>
      </c>
      <c r="AH734" s="163"/>
      <c r="AI734" s="163"/>
      <c r="AJ734" s="670">
        <f>ROUND(AG734/I734*O734,-1)</f>
        <v>2130</v>
      </c>
      <c r="AK734" s="670"/>
      <c r="AL734" s="670"/>
      <c r="AP734" s="669">
        <f>(AJ734-AG734)/AG734</f>
        <v>0.25294117647058822</v>
      </c>
      <c r="AQ734" s="669"/>
      <c r="AR734" s="669"/>
      <c r="AS734" s="671">
        <v>1200</v>
      </c>
      <c r="AT734" s="246"/>
      <c r="AU734" s="246"/>
      <c r="AV734" s="670">
        <f>ROUND(AS734/I734*O734,-2)</f>
        <v>1500</v>
      </c>
      <c r="AW734" s="670"/>
      <c r="AX734" s="670"/>
      <c r="AY734" s="672">
        <f t="shared" ref="AY734:BA738" si="317">(AV734-AS734)/AS734</f>
        <v>0.25</v>
      </c>
      <c r="AZ734" s="672"/>
      <c r="BA734" s="672"/>
      <c r="BB734" s="673">
        <v>0</v>
      </c>
      <c r="BC734" s="674">
        <f>BD734-BB734</f>
        <v>3</v>
      </c>
      <c r="BD734" s="675">
        <f t="shared" ref="BD734:BD760" si="318">COUNT(I734:K734)*3</f>
        <v>3</v>
      </c>
      <c r="BE734" s="675"/>
      <c r="BF734" s="675" t="s">
        <v>1246</v>
      </c>
      <c r="BI734" s="255" t="str">
        <f t="shared" ref="BI734:BI740" si="319">"VT1-"&amp;B734&amp;"("&amp;C734&amp;" đến "&amp;D734&amp;")"</f>
        <v>VT1-Đường Điện Biên Phủ(Đoạn từ Km0 đến Km1+300 (Nhà hàng Duyên Số))</v>
      </c>
      <c r="BL734" s="245">
        <v>1</v>
      </c>
    </row>
    <row r="735" spans="1:64" s="255" customFormat="1" ht="60">
      <c r="A735" s="245">
        <v>2</v>
      </c>
      <c r="B735" s="661" t="s">
        <v>527</v>
      </c>
      <c r="C735" s="662" t="s">
        <v>678</v>
      </c>
      <c r="D735" s="662" t="s">
        <v>679</v>
      </c>
      <c r="E735" s="661" t="s">
        <v>527</v>
      </c>
      <c r="F735" s="676" t="s">
        <v>677</v>
      </c>
      <c r="G735" s="676" t="s">
        <v>680</v>
      </c>
      <c r="H735" s="664" t="str">
        <f t="shared" si="315"/>
        <v>Đường Điện Biên Phủ (từ Km1 + 100 đến Km1 + 600)</v>
      </c>
      <c r="I735" s="665">
        <v>2000</v>
      </c>
      <c r="J735" s="665">
        <v>1300</v>
      </c>
      <c r="K735" s="163"/>
      <c r="O735" s="666">
        <f>ROUND(I735*AD735,-2)</f>
        <v>2400</v>
      </c>
      <c r="P735" s="666">
        <f>ROUND(J735*AE735,-2)</f>
        <v>1500</v>
      </c>
      <c r="Q735" s="667"/>
      <c r="U735" s="668">
        <f>(O735-I735)/I735</f>
        <v>0.2</v>
      </c>
      <c r="V735" s="668">
        <f>(P735-J735)/J735</f>
        <v>0.15384615384615385</v>
      </c>
      <c r="W735" s="667"/>
      <c r="X735" s="669">
        <v>1.2</v>
      </c>
      <c r="Y735" s="669">
        <v>1.1499999999999999</v>
      </c>
      <c r="Z735" s="669"/>
      <c r="AD735" s="668">
        <f t="shared" si="316"/>
        <v>1.2</v>
      </c>
      <c r="AE735" s="668">
        <f>Y735*(1+$H$3)</f>
        <v>1.1499999999999999</v>
      </c>
      <c r="AF735" s="668"/>
      <c r="AG735" s="665">
        <v>1400</v>
      </c>
      <c r="AH735" s="163">
        <v>910</v>
      </c>
      <c r="AI735" s="163"/>
      <c r="AJ735" s="670">
        <f>ROUND(AG735/I735*O735,-1)</f>
        <v>1680</v>
      </c>
      <c r="AK735" s="670">
        <f>ROUND(AH735/J735*P735,-1)</f>
        <v>1050</v>
      </c>
      <c r="AL735" s="670"/>
      <c r="AP735" s="669">
        <f>(AJ735-AG735)/AG735</f>
        <v>0.2</v>
      </c>
      <c r="AQ735" s="669">
        <f>(AK735-AH735)/AH735</f>
        <v>0.15384615384615385</v>
      </c>
      <c r="AR735" s="669"/>
      <c r="AS735" s="671">
        <v>1000</v>
      </c>
      <c r="AT735" s="245">
        <v>650</v>
      </c>
      <c r="AU735" s="246"/>
      <c r="AV735" s="670">
        <f>ROUND(AS735/I735*O735,-2)</f>
        <v>1200</v>
      </c>
      <c r="AW735" s="670">
        <f>ROUND(AT735/J735*P735,-1)</f>
        <v>750</v>
      </c>
      <c r="AX735" s="670"/>
      <c r="AY735" s="672">
        <f t="shared" si="317"/>
        <v>0.2</v>
      </c>
      <c r="AZ735" s="672">
        <f>(AW735-AT735)/AT735</f>
        <v>0.15384615384615385</v>
      </c>
      <c r="BA735" s="672"/>
      <c r="BB735" s="673">
        <v>0</v>
      </c>
      <c r="BC735" s="674">
        <f>BD735-BB735</f>
        <v>6</v>
      </c>
      <c r="BD735" s="675">
        <f t="shared" si="318"/>
        <v>6</v>
      </c>
      <c r="BE735" s="675"/>
      <c r="BF735" s="675" t="s">
        <v>1246</v>
      </c>
      <c r="BI735" s="255" t="str">
        <f t="shared" si="319"/>
        <v>VT1-Đường Điện Biên Phủ(Đoạn từ Km1+300 (Nhà hàng Duyên Số) đến Km1+600)</v>
      </c>
      <c r="BL735" s="245">
        <f>BL734+1</f>
        <v>2</v>
      </c>
    </row>
    <row r="736" spans="1:64" s="255" customFormat="1" ht="45">
      <c r="A736" s="245">
        <v>3</v>
      </c>
      <c r="B736" s="603" t="s">
        <v>43</v>
      </c>
      <c r="C736" s="603" t="s">
        <v>1777</v>
      </c>
      <c r="D736" s="603" t="s">
        <v>1778</v>
      </c>
      <c r="E736" s="603" t="s">
        <v>527</v>
      </c>
      <c r="F736" s="603" t="s">
        <v>704</v>
      </c>
      <c r="G736" s="603" t="s">
        <v>1778</v>
      </c>
      <c r="H736" s="664" t="str">
        <f t="shared" si="315"/>
        <v>Đường Điện Biên Phủ (từ Cầu Pa So đến Km 20+200 (Nhà máy nước))</v>
      </c>
      <c r="I736" s="665">
        <v>2500</v>
      </c>
      <c r="J736" s="163"/>
      <c r="K736" s="163"/>
      <c r="O736" s="666">
        <f>ROUND(I736*AD736,-2)</f>
        <v>3100</v>
      </c>
      <c r="P736" s="667"/>
      <c r="Q736" s="667"/>
      <c r="U736" s="668">
        <f>(O736-I736)/I736</f>
        <v>0.24</v>
      </c>
      <c r="V736" s="667"/>
      <c r="W736" s="667"/>
      <c r="X736" s="669">
        <v>1.25</v>
      </c>
      <c r="Y736" s="669"/>
      <c r="Z736" s="669"/>
      <c r="AD736" s="668">
        <f t="shared" si="316"/>
        <v>1.25</v>
      </c>
      <c r="AE736" s="668"/>
      <c r="AF736" s="668"/>
      <c r="AG736" s="665">
        <v>1800</v>
      </c>
      <c r="AH736" s="163"/>
      <c r="AI736" s="163"/>
      <c r="AJ736" s="670">
        <f>ROUND(AG736/I736*O736,-1)</f>
        <v>2230</v>
      </c>
      <c r="AK736" s="670"/>
      <c r="AL736" s="670"/>
      <c r="AP736" s="669">
        <f>(AJ736-AG736)/AG736</f>
        <v>0.2388888888888889</v>
      </c>
      <c r="AQ736" s="677"/>
      <c r="AR736" s="677"/>
      <c r="AS736" s="671">
        <v>1300</v>
      </c>
      <c r="AT736" s="246"/>
      <c r="AU736" s="246"/>
      <c r="AV736" s="670">
        <f>ROUND(AS736/I736*O736,-2)</f>
        <v>1600</v>
      </c>
      <c r="AW736" s="670"/>
      <c r="AX736" s="670"/>
      <c r="AY736" s="672">
        <f t="shared" si="317"/>
        <v>0.23076923076923078</v>
      </c>
      <c r="AZ736" s="672"/>
      <c r="BA736" s="672"/>
      <c r="BB736" s="673">
        <v>0</v>
      </c>
      <c r="BC736" s="674">
        <f>BD736-BB736</f>
        <v>3</v>
      </c>
      <c r="BD736" s="675">
        <f t="shared" si="318"/>
        <v>3</v>
      </c>
      <c r="BE736" s="675"/>
      <c r="BF736" s="675" t="s">
        <v>1246</v>
      </c>
      <c r="BI736" s="255" t="str">
        <f t="shared" si="319"/>
        <v>VT1-Quốc lộ 12(Từ cầu Pa So đến Km 20+200 (Nhà máy nước))</v>
      </c>
      <c r="BL736" s="245">
        <f>BL745+1</f>
        <v>8</v>
      </c>
    </row>
    <row r="737" spans="1:64" s="255" customFormat="1" ht="45">
      <c r="A737" s="245">
        <v>4</v>
      </c>
      <c r="B737" s="661" t="s">
        <v>527</v>
      </c>
      <c r="C737" s="662" t="s">
        <v>681</v>
      </c>
      <c r="D737" s="662" t="s">
        <v>682</v>
      </c>
      <c r="E737" s="661" t="s">
        <v>527</v>
      </c>
      <c r="F737" s="662" t="s">
        <v>683</v>
      </c>
      <c r="G737" s="676" t="s">
        <v>684</v>
      </c>
      <c r="H737" s="664" t="str">
        <f t="shared" si="315"/>
        <v>Đường Điện Biên Phủ (từ Km20+200 đến Km21+85 (Hết đường đôi))</v>
      </c>
      <c r="I737" s="163">
        <v>2000</v>
      </c>
      <c r="J737" s="163">
        <v>1300</v>
      </c>
      <c r="K737" s="163">
        <v>530</v>
      </c>
      <c r="O737" s="666">
        <f>ROUND(I737*AD737,-2)</f>
        <v>2400</v>
      </c>
      <c r="P737" s="666">
        <f>ROUND(J737*AE737,-1)</f>
        <v>1500</v>
      </c>
      <c r="Q737" s="666">
        <f>ROUND(K737*AF737,-1)</f>
        <v>580</v>
      </c>
      <c r="U737" s="668">
        <f>(O737-I737)/I737</f>
        <v>0.2</v>
      </c>
      <c r="V737" s="668">
        <f>(P737-J737)/J737</f>
        <v>0.15384615384615385</v>
      </c>
      <c r="W737" s="668">
        <f>(Q737-K737)/K737</f>
        <v>9.4339622641509441E-2</v>
      </c>
      <c r="X737" s="669">
        <v>1.2</v>
      </c>
      <c r="Y737" s="669">
        <v>1.1499999999999999</v>
      </c>
      <c r="Z737" s="669">
        <v>1.1000000000000001</v>
      </c>
      <c r="AD737" s="668">
        <f t="shared" si="316"/>
        <v>1.2</v>
      </c>
      <c r="AE737" s="668">
        <f t="shared" si="316"/>
        <v>1.1499999999999999</v>
      </c>
      <c r="AF737" s="668">
        <f t="shared" si="316"/>
        <v>1.1000000000000001</v>
      </c>
      <c r="AG737" s="163">
        <v>1400</v>
      </c>
      <c r="AH737" s="163">
        <v>910</v>
      </c>
      <c r="AI737" s="163">
        <v>370</v>
      </c>
      <c r="AJ737" s="670">
        <f>ROUND(AG737/I737*O737,-1)</f>
        <v>1680</v>
      </c>
      <c r="AK737" s="670">
        <f>ROUND(AH737/J737*P737,-1)</f>
        <v>1050</v>
      </c>
      <c r="AL737" s="670">
        <f>ROUND(AI737/K737*Q737,-1)</f>
        <v>400</v>
      </c>
      <c r="AP737" s="669">
        <f>(AJ737-AG737)/AG737</f>
        <v>0.2</v>
      </c>
      <c r="AQ737" s="669">
        <f>(AK737-AH737)/AH737</f>
        <v>0.15384615384615385</v>
      </c>
      <c r="AR737" s="669">
        <f>(AL737-AI737)/AI737</f>
        <v>8.1081081081081086E-2</v>
      </c>
      <c r="AS737" s="671">
        <v>1000</v>
      </c>
      <c r="AT737" s="245">
        <v>650</v>
      </c>
      <c r="AU737" s="245">
        <v>270</v>
      </c>
      <c r="AV737" s="670">
        <f>ROUND(AS737/I737*O737,-2)</f>
        <v>1200</v>
      </c>
      <c r="AW737" s="670">
        <f>ROUND(AT737/J737*P737,-1)</f>
        <v>750</v>
      </c>
      <c r="AX737" s="670">
        <f>ROUND(AU737/K737*Q737,-1)</f>
        <v>300</v>
      </c>
      <c r="AY737" s="672">
        <f t="shared" si="317"/>
        <v>0.2</v>
      </c>
      <c r="AZ737" s="672">
        <f t="shared" si="317"/>
        <v>0.15384615384615385</v>
      </c>
      <c r="BA737" s="672">
        <f t="shared" si="317"/>
        <v>0.1111111111111111</v>
      </c>
      <c r="BB737" s="673">
        <v>0</v>
      </c>
      <c r="BC737" s="674">
        <f>BD737-BB737</f>
        <v>9</v>
      </c>
      <c r="BD737" s="675">
        <f t="shared" si="318"/>
        <v>9</v>
      </c>
      <c r="BE737" s="675"/>
      <c r="BF737" s="675" t="s">
        <v>1246</v>
      </c>
      <c r="BI737" s="255" t="str">
        <f t="shared" si="319"/>
        <v>VT1-Đường Điện Biên Phủ(Từ Km 20+200 đến Km21 (Hết bệnh viện))</v>
      </c>
      <c r="BL737" s="245">
        <f>BL736+1</f>
        <v>9</v>
      </c>
    </row>
    <row r="738" spans="1:64" s="255" customFormat="1" ht="75">
      <c r="A738" s="245">
        <v>5</v>
      </c>
      <c r="B738" s="661" t="s">
        <v>527</v>
      </c>
      <c r="C738" s="662" t="s">
        <v>685</v>
      </c>
      <c r="D738" s="662" t="s">
        <v>686</v>
      </c>
      <c r="E738" s="661" t="s">
        <v>527</v>
      </c>
      <c r="F738" s="676" t="s">
        <v>684</v>
      </c>
      <c r="G738" s="676" t="s">
        <v>760</v>
      </c>
      <c r="H738" s="664" t="str">
        <f t="shared" si="315"/>
        <v>Đường Điện Biên Phủ (từ Km21+85 (Hết đường đôi) đến Km21+300 (Hết quy hoạch mở rộng trung tâm xã Phong Thổ))</v>
      </c>
      <c r="I738" s="163">
        <v>1200</v>
      </c>
      <c r="J738" s="163">
        <v>520</v>
      </c>
      <c r="K738" s="163">
        <v>260</v>
      </c>
      <c r="O738" s="666">
        <f>ROUND(I738*AD738,-2)</f>
        <v>1400</v>
      </c>
      <c r="P738" s="666">
        <f>ROUND(J738*AE738,-1)</f>
        <v>570</v>
      </c>
      <c r="Q738" s="666">
        <f>ROUND(K738*AF738,-1)</f>
        <v>270</v>
      </c>
      <c r="U738" s="668">
        <f>(O738-I738)/I738</f>
        <v>0.16666666666666666</v>
      </c>
      <c r="V738" s="668">
        <f>(P738-J738)/J738</f>
        <v>9.6153846153846159E-2</v>
      </c>
      <c r="W738" s="668">
        <f>(Q738-K738)/K738</f>
        <v>3.8461538461538464E-2</v>
      </c>
      <c r="X738" s="669">
        <v>1.1499999999999999</v>
      </c>
      <c r="Y738" s="669">
        <v>1.1000000000000001</v>
      </c>
      <c r="Z738" s="669">
        <v>1.05</v>
      </c>
      <c r="AD738" s="668">
        <f t="shared" si="316"/>
        <v>1.1499999999999999</v>
      </c>
      <c r="AE738" s="668">
        <f t="shared" si="316"/>
        <v>1.1000000000000001</v>
      </c>
      <c r="AF738" s="668">
        <f t="shared" si="316"/>
        <v>1.05</v>
      </c>
      <c r="AG738" s="665">
        <v>840</v>
      </c>
      <c r="AH738" s="163">
        <v>360</v>
      </c>
      <c r="AI738" s="163">
        <v>180</v>
      </c>
      <c r="AJ738" s="670">
        <f>ROUND(AG738/I738*O738,-1)</f>
        <v>980</v>
      </c>
      <c r="AK738" s="670">
        <f>ROUND(AH738/J738*P738,-1)</f>
        <v>390</v>
      </c>
      <c r="AL738" s="670">
        <f>ROUND(AI738/K738*Q738,-1)</f>
        <v>190</v>
      </c>
      <c r="AP738" s="669">
        <f>(AJ738-AG738)/AG738</f>
        <v>0.16666666666666666</v>
      </c>
      <c r="AQ738" s="669">
        <f>(AK738-AH738)/AH738</f>
        <v>8.3333333333333329E-2</v>
      </c>
      <c r="AR738" s="669">
        <f>(AL738-AI738)/AI738</f>
        <v>5.5555555555555552E-2</v>
      </c>
      <c r="AS738" s="246">
        <v>600</v>
      </c>
      <c r="AT738" s="245">
        <v>260</v>
      </c>
      <c r="AU738" s="245">
        <v>130</v>
      </c>
      <c r="AV738" s="670">
        <f>ROUND(AS738/I738*O738,-1)</f>
        <v>700</v>
      </c>
      <c r="AW738" s="670">
        <f>ROUND(AT738/J738*P738,-1)</f>
        <v>290</v>
      </c>
      <c r="AX738" s="670">
        <f>ROUND(AU738/K738*Q738,-1)</f>
        <v>140</v>
      </c>
      <c r="AY738" s="672">
        <f t="shared" si="317"/>
        <v>0.16666666666666666</v>
      </c>
      <c r="AZ738" s="672">
        <f t="shared" si="317"/>
        <v>0.11538461538461539</v>
      </c>
      <c r="BA738" s="672">
        <f t="shared" si="317"/>
        <v>7.6923076923076927E-2</v>
      </c>
      <c r="BB738" s="673">
        <v>0</v>
      </c>
      <c r="BC738" s="674">
        <f>BD738-BB738</f>
        <v>9</v>
      </c>
      <c r="BD738" s="675">
        <f t="shared" si="318"/>
        <v>9</v>
      </c>
      <c r="BE738" s="675"/>
      <c r="BF738" s="675" t="s">
        <v>1246</v>
      </c>
      <c r="BI738" s="255" t="str">
        <f t="shared" si="319"/>
        <v>VT1-Đường Điện Biên Phủ(từ Km21 đến Km21+300 (Hết quy hoạch mở rộng trung tâm thị trấn Phong Thổ))</v>
      </c>
      <c r="BL738" s="245">
        <f>BL737+1</f>
        <v>10</v>
      </c>
    </row>
    <row r="739" spans="1:64" s="255" customFormat="1" ht="60">
      <c r="A739" s="245">
        <v>6</v>
      </c>
      <c r="B739" s="663" t="s">
        <v>134</v>
      </c>
      <c r="C739" s="662" t="s">
        <v>687</v>
      </c>
      <c r="D739" s="662" t="s">
        <v>688</v>
      </c>
      <c r="E739" s="1028" t="s">
        <v>134</v>
      </c>
      <c r="F739" s="1030" t="s">
        <v>680</v>
      </c>
      <c r="G739" s="1030" t="s">
        <v>136</v>
      </c>
      <c r="H739" s="746" t="str">
        <f>B739&amp;" (từ "&amp;C739&amp;" đến "&amp;D739&amp;")"</f>
        <v>Quốc lộ 4D (từ từ Km1+600 đến Km2+400 (Hết quy hoạch mở rộng trung tâm thị trấn Phong Thổ))</v>
      </c>
      <c r="I739" s="665">
        <v>1800</v>
      </c>
      <c r="J739" s="665">
        <v>1100</v>
      </c>
      <c r="K739" s="163">
        <v>800</v>
      </c>
      <c r="O739" s="666"/>
      <c r="P739" s="666"/>
      <c r="Q739" s="666"/>
      <c r="U739" s="668"/>
      <c r="V739" s="668"/>
      <c r="W739" s="668"/>
      <c r="X739" s="669">
        <v>1.1499999999999999</v>
      </c>
      <c r="Y739" s="669">
        <v>1.1000000000000001</v>
      </c>
      <c r="Z739" s="669">
        <v>1.05</v>
      </c>
      <c r="AD739" s="668">
        <f t="shared" si="316"/>
        <v>1.1499999999999999</v>
      </c>
      <c r="AE739" s="668">
        <f t="shared" si="316"/>
        <v>1.1000000000000001</v>
      </c>
      <c r="AF739" s="668">
        <f t="shared" si="316"/>
        <v>1.05</v>
      </c>
      <c r="AG739" s="665"/>
      <c r="AH739" s="163"/>
      <c r="AI739" s="163"/>
      <c r="AJ739" s="670"/>
      <c r="AK739" s="670"/>
      <c r="AL739" s="670"/>
      <c r="AP739" s="669"/>
      <c r="AQ739" s="669"/>
      <c r="AR739" s="669"/>
      <c r="AS739" s="246">
        <v>900</v>
      </c>
      <c r="AT739" s="245">
        <v>550</v>
      </c>
      <c r="AU739" s="245">
        <v>400</v>
      </c>
      <c r="AV739" s="670"/>
      <c r="AW739" s="670"/>
      <c r="AX739" s="670"/>
      <c r="AY739" s="672"/>
      <c r="AZ739" s="672"/>
      <c r="BA739" s="672"/>
      <c r="BB739" s="673">
        <v>0</v>
      </c>
      <c r="BC739" s="674">
        <f t="shared" ref="BC739:BC765" si="320">BD739-BB739</f>
        <v>9</v>
      </c>
      <c r="BD739" s="675">
        <f t="shared" si="318"/>
        <v>9</v>
      </c>
      <c r="BE739" s="675"/>
      <c r="BF739" s="675" t="s">
        <v>1246</v>
      </c>
      <c r="BI739" s="255" t="str">
        <f t="shared" si="319"/>
        <v>VT1-Quốc lộ 4D(từ Km1+600 đến Km2+400 (Hết quy hoạch mở rộng trung tâm thị trấn Phong Thổ))</v>
      </c>
      <c r="BL739" s="245">
        <f>BL735+1</f>
        <v>3</v>
      </c>
    </row>
    <row r="740" spans="1:64" s="255" customFormat="1" ht="42" customHeight="1">
      <c r="A740" s="245"/>
      <c r="B740" s="663" t="s">
        <v>134</v>
      </c>
      <c r="C740" s="662" t="s">
        <v>689</v>
      </c>
      <c r="D740" s="662" t="s">
        <v>690</v>
      </c>
      <c r="E740" s="1029"/>
      <c r="F740" s="1031"/>
      <c r="G740" s="1031"/>
      <c r="H740" s="746" t="str">
        <f>B740&amp;" (từ "&amp;C740&amp;" đến "&amp;D740&amp;")"</f>
        <v>Quốc lộ 4D (từ Km2+400 đến Km6 + 300 (Trạm xử lý nước sạch Vàng Bó))</v>
      </c>
      <c r="I740" s="665">
        <v>1000</v>
      </c>
      <c r="J740" s="665">
        <v>660</v>
      </c>
      <c r="K740" s="163">
        <v>400</v>
      </c>
      <c r="O740" s="666">
        <f>ROUND(I740*AD740,-2)</f>
        <v>1100</v>
      </c>
      <c r="P740" s="666">
        <f t="shared" ref="P740:Q744" si="321">ROUND(J740*AE740,-1)</f>
        <v>690</v>
      </c>
      <c r="Q740" s="666">
        <f t="shared" si="321"/>
        <v>420</v>
      </c>
      <c r="U740" s="668">
        <f t="shared" ref="U740:W755" si="322">(O740-I740)/I740</f>
        <v>0.1</v>
      </c>
      <c r="V740" s="667">
        <f t="shared" si="322"/>
        <v>4.5454545454545456E-2</v>
      </c>
      <c r="W740" s="668">
        <f t="shared" si="322"/>
        <v>0.05</v>
      </c>
      <c r="X740" s="669">
        <v>1.1000000000000001</v>
      </c>
      <c r="Y740" s="669">
        <v>1.05</v>
      </c>
      <c r="Z740" s="669">
        <v>1.05</v>
      </c>
      <c r="AD740" s="668">
        <f t="shared" si="316"/>
        <v>1.1000000000000001</v>
      </c>
      <c r="AE740" s="668">
        <f t="shared" si="316"/>
        <v>1.05</v>
      </c>
      <c r="AF740" s="668">
        <f t="shared" si="316"/>
        <v>1.05</v>
      </c>
      <c r="AG740" s="163">
        <v>700</v>
      </c>
      <c r="AH740" s="163">
        <v>460</v>
      </c>
      <c r="AI740" s="163">
        <v>280</v>
      </c>
      <c r="AJ740" s="670">
        <f t="shared" ref="AJ740:AL755" si="323">ROUND(AG740/I740*O740,-1)</f>
        <v>770</v>
      </c>
      <c r="AK740" s="670">
        <f t="shared" si="323"/>
        <v>480</v>
      </c>
      <c r="AL740" s="670">
        <f t="shared" si="323"/>
        <v>290</v>
      </c>
      <c r="AP740" s="669">
        <f t="shared" ref="AP740:AR755" si="324">(AJ740-AG740)/AG740</f>
        <v>0.1</v>
      </c>
      <c r="AQ740" s="669">
        <f t="shared" si="324"/>
        <v>4.3478260869565216E-2</v>
      </c>
      <c r="AR740" s="669">
        <f t="shared" si="324"/>
        <v>3.5714285714285712E-2</v>
      </c>
      <c r="AS740" s="246">
        <v>500</v>
      </c>
      <c r="AT740" s="245">
        <v>330</v>
      </c>
      <c r="AU740" s="245">
        <v>200</v>
      </c>
      <c r="AV740" s="670">
        <v>550</v>
      </c>
      <c r="AW740" s="670">
        <v>360</v>
      </c>
      <c r="AX740" s="670">
        <v>220</v>
      </c>
      <c r="AY740" s="672">
        <f t="shared" ref="AY740:BA745" si="325">(AV740-AS740)/AS740</f>
        <v>0.1</v>
      </c>
      <c r="AZ740" s="672">
        <f t="shared" si="325"/>
        <v>9.0909090909090912E-2</v>
      </c>
      <c r="BA740" s="672">
        <f t="shared" si="325"/>
        <v>0.1</v>
      </c>
      <c r="BB740" s="673">
        <v>0</v>
      </c>
      <c r="BC740" s="674">
        <f t="shared" si="320"/>
        <v>9</v>
      </c>
      <c r="BD740" s="675">
        <f t="shared" si="318"/>
        <v>9</v>
      </c>
      <c r="BE740" s="675"/>
      <c r="BF740" s="675" t="s">
        <v>1246</v>
      </c>
      <c r="BI740" s="255" t="str">
        <f t="shared" si="319"/>
        <v>VT1-Quốc lộ 4D(Km2+400 đến Km6 + 300 (Trạm xử lý nước sạch Vàng Bó))</v>
      </c>
      <c r="BL740" s="245">
        <f>BL739+1</f>
        <v>4</v>
      </c>
    </row>
    <row r="741" spans="1:64" s="255" customFormat="1" ht="60">
      <c r="A741" s="245">
        <v>7</v>
      </c>
      <c r="B741" s="473"/>
      <c r="C741" s="678"/>
      <c r="D741" s="678"/>
      <c r="E741" s="473" t="s">
        <v>134</v>
      </c>
      <c r="F741" s="678" t="s">
        <v>690</v>
      </c>
      <c r="G741" s="678" t="s">
        <v>1779</v>
      </c>
      <c r="H741" s="664" t="str">
        <f>E741&amp;" (từ "&amp;F741&amp;" đến "&amp;G741&amp;")"</f>
        <v>Quốc lộ 4D (từ Km6 + 300 (Trạm xử lý nước sạch Vàng Bó) đến Km6 + 900 (Hết địa phận xã Phong Thổ))</v>
      </c>
      <c r="I741" s="163">
        <v>700</v>
      </c>
      <c r="J741" s="163">
        <v>450</v>
      </c>
      <c r="K741" s="163">
        <v>280</v>
      </c>
      <c r="O741" s="666">
        <f>ROUND(I741*AD741,-1)</f>
        <v>770</v>
      </c>
      <c r="P741" s="666">
        <f t="shared" si="321"/>
        <v>470</v>
      </c>
      <c r="Q741" s="666">
        <f t="shared" si="321"/>
        <v>290</v>
      </c>
      <c r="U741" s="668">
        <f t="shared" si="322"/>
        <v>0.1</v>
      </c>
      <c r="V741" s="668">
        <f t="shared" si="322"/>
        <v>4.4444444444444446E-2</v>
      </c>
      <c r="W741" s="668">
        <f t="shared" si="322"/>
        <v>3.5714285714285712E-2</v>
      </c>
      <c r="X741" s="669">
        <v>1.1000000000000001</v>
      </c>
      <c r="Y741" s="669">
        <v>1.05</v>
      </c>
      <c r="Z741" s="669">
        <v>1.05</v>
      </c>
      <c r="AD741" s="668">
        <f t="shared" si="316"/>
        <v>1.1000000000000001</v>
      </c>
      <c r="AE741" s="668">
        <f t="shared" si="316"/>
        <v>1.05</v>
      </c>
      <c r="AF741" s="668">
        <f t="shared" si="316"/>
        <v>1.05</v>
      </c>
      <c r="AG741" s="665">
        <v>490</v>
      </c>
      <c r="AH741" s="665">
        <v>315</v>
      </c>
      <c r="AI741" s="665">
        <v>219</v>
      </c>
      <c r="AJ741" s="670">
        <f t="shared" si="323"/>
        <v>540</v>
      </c>
      <c r="AK741" s="670">
        <f t="shared" si="323"/>
        <v>330</v>
      </c>
      <c r="AL741" s="670">
        <f t="shared" si="323"/>
        <v>230</v>
      </c>
      <c r="AP741" s="669">
        <f t="shared" si="324"/>
        <v>0.10204081632653061</v>
      </c>
      <c r="AQ741" s="669">
        <f t="shared" si="324"/>
        <v>4.7619047619047616E-2</v>
      </c>
      <c r="AR741" s="669">
        <f t="shared" si="324"/>
        <v>5.0228310502283102E-2</v>
      </c>
      <c r="AS741" s="679">
        <v>350</v>
      </c>
      <c r="AT741" s="679">
        <v>225</v>
      </c>
      <c r="AU741" s="679">
        <v>140</v>
      </c>
      <c r="AV741" s="670">
        <f t="shared" ref="AV741:AX744" si="326">ROUND(AS741/I741*O741,-1)</f>
        <v>390</v>
      </c>
      <c r="AW741" s="670">
        <f t="shared" si="326"/>
        <v>240</v>
      </c>
      <c r="AX741" s="670">
        <f t="shared" si="326"/>
        <v>150</v>
      </c>
      <c r="AY741" s="672">
        <f>(AV741-AS741)/AS741</f>
        <v>0.11428571428571428</v>
      </c>
      <c r="AZ741" s="672">
        <f t="shared" si="325"/>
        <v>6.6666666666666666E-2</v>
      </c>
      <c r="BA741" s="672">
        <f t="shared" si="325"/>
        <v>7.1428571428571425E-2</v>
      </c>
      <c r="BB741" s="673">
        <v>0</v>
      </c>
      <c r="BC741" s="674">
        <f>BD741-BB741</f>
        <v>9</v>
      </c>
      <c r="BD741" s="675">
        <f t="shared" si="318"/>
        <v>9</v>
      </c>
      <c r="BE741" s="675"/>
      <c r="BF741" s="675" t="s">
        <v>1246</v>
      </c>
      <c r="BI741" s="255" t="str">
        <f>"VT1-"&amp;B741&amp;"(Từ "&amp;C741&amp;" đến "&amp;D741&amp;")"</f>
        <v>VT1-(Từ  đến )</v>
      </c>
      <c r="BL741" s="245">
        <f>BL761+1</f>
        <v>1</v>
      </c>
    </row>
    <row r="742" spans="1:64" s="255" customFormat="1" ht="31.5">
      <c r="A742" s="245">
        <v>8</v>
      </c>
      <c r="B742" s="663" t="s">
        <v>740</v>
      </c>
      <c r="C742" s="662" t="s">
        <v>741</v>
      </c>
      <c r="D742" s="662" t="s">
        <v>742</v>
      </c>
      <c r="E742" s="709" t="s">
        <v>134</v>
      </c>
      <c r="F742" s="709" t="s">
        <v>743</v>
      </c>
      <c r="G742" s="709" t="s">
        <v>744</v>
      </c>
      <c r="H742" s="664" t="str">
        <f>E742&amp;" (từ "&amp;F742&amp;" đến "&amp;G742&amp;")"</f>
        <v>Quốc lộ 4D (từ Km6 + 900 đến Đấu nối quốc lộ 100)</v>
      </c>
      <c r="I742" s="665">
        <v>190</v>
      </c>
      <c r="J742" s="665">
        <v>120</v>
      </c>
      <c r="K742" s="163">
        <v>100</v>
      </c>
      <c r="O742" s="666">
        <f>ROUND(I742*AD742,-1)</f>
        <v>210</v>
      </c>
      <c r="P742" s="666">
        <f t="shared" si="321"/>
        <v>130</v>
      </c>
      <c r="Q742" s="666">
        <f t="shared" si="321"/>
        <v>110</v>
      </c>
      <c r="U742" s="668">
        <f t="shared" si="322"/>
        <v>0.10526315789473684</v>
      </c>
      <c r="V742" s="667">
        <f t="shared" si="322"/>
        <v>8.3333333333333329E-2</v>
      </c>
      <c r="W742" s="668">
        <f t="shared" si="322"/>
        <v>0.1</v>
      </c>
      <c r="X742" s="669">
        <v>1.1000000000000001</v>
      </c>
      <c r="Y742" s="669">
        <v>1.05</v>
      </c>
      <c r="Z742" s="669">
        <v>1.05</v>
      </c>
      <c r="AD742" s="668">
        <f t="shared" si="316"/>
        <v>1.1000000000000001</v>
      </c>
      <c r="AE742" s="668">
        <f t="shared" si="316"/>
        <v>1.05</v>
      </c>
      <c r="AF742" s="668">
        <f t="shared" si="316"/>
        <v>1.05</v>
      </c>
      <c r="AG742" s="163">
        <v>130</v>
      </c>
      <c r="AH742" s="163">
        <v>80</v>
      </c>
      <c r="AI742" s="163">
        <v>70</v>
      </c>
      <c r="AJ742" s="670">
        <f t="shared" si="323"/>
        <v>140</v>
      </c>
      <c r="AK742" s="670">
        <f t="shared" si="323"/>
        <v>90</v>
      </c>
      <c r="AL742" s="670">
        <f>ROUND(AI742/K742*Q742,0)</f>
        <v>77</v>
      </c>
      <c r="AP742" s="669">
        <f t="shared" si="324"/>
        <v>7.6923076923076927E-2</v>
      </c>
      <c r="AQ742" s="669">
        <f t="shared" si="324"/>
        <v>0.125</v>
      </c>
      <c r="AR742" s="669">
        <f t="shared" si="324"/>
        <v>0.1</v>
      </c>
      <c r="AS742" s="246">
        <v>100</v>
      </c>
      <c r="AT742" s="245">
        <v>60</v>
      </c>
      <c r="AU742" s="245">
        <v>50</v>
      </c>
      <c r="AV742" s="670">
        <f t="shared" si="326"/>
        <v>110</v>
      </c>
      <c r="AW742" s="670">
        <f t="shared" si="326"/>
        <v>70</v>
      </c>
      <c r="AX742" s="670">
        <f t="shared" si="326"/>
        <v>60</v>
      </c>
      <c r="AY742" s="672">
        <f t="shared" si="325"/>
        <v>0.1</v>
      </c>
      <c r="AZ742" s="672">
        <f t="shared" si="325"/>
        <v>0.16666666666666666</v>
      </c>
      <c r="BA742" s="672">
        <f t="shared" si="325"/>
        <v>0.2</v>
      </c>
      <c r="BB742" s="673">
        <v>0</v>
      </c>
      <c r="BC742" s="674">
        <f t="shared" si="320"/>
        <v>9</v>
      </c>
      <c r="BD742" s="675">
        <f t="shared" si="318"/>
        <v>9</v>
      </c>
      <c r="BE742" s="675"/>
      <c r="BF742" s="675" t="s">
        <v>1246</v>
      </c>
      <c r="BI742" s="255" t="str">
        <f>"VT1-"&amp;B742&amp;"("&amp;C742&amp;" đến "&amp;D742&amp;")"</f>
        <v>VT1-Đường vào thôn Thẩm Bú(Đấu nối Quốc lộ 4D đến Đấu nối Quốc lộ 100)</v>
      </c>
      <c r="BL742" s="245">
        <f>BL740+1</f>
        <v>5</v>
      </c>
    </row>
    <row r="743" spans="1:64" s="255" customFormat="1" ht="75">
      <c r="A743" s="245">
        <v>9</v>
      </c>
      <c r="B743" s="661" t="s">
        <v>43</v>
      </c>
      <c r="C743" s="662" t="s">
        <v>691</v>
      </c>
      <c r="D743" s="662" t="s">
        <v>692</v>
      </c>
      <c r="E743" s="244" t="s">
        <v>43</v>
      </c>
      <c r="F743" s="244" t="s">
        <v>760</v>
      </c>
      <c r="G743" s="244" t="s">
        <v>761</v>
      </c>
      <c r="H743" s="664" t="str">
        <f t="shared" ref="H743:H768" si="327">E743&amp;" (từ "&amp;F743&amp;" đến "&amp;G743&amp;")"</f>
        <v>Quốc lộ 12 (từ Km21+300 (Hết quy hoạch mở rộng trung tâm xã Phong Thổ) đến Km25+500 (Hết địa phận xã Phong Thổ))</v>
      </c>
      <c r="I743" s="662"/>
      <c r="J743" s="163">
        <v>380</v>
      </c>
      <c r="K743" s="163">
        <v>290</v>
      </c>
      <c r="O743" s="666">
        <f>ROUND(I743*AD743,-1)</f>
        <v>0</v>
      </c>
      <c r="P743" s="666">
        <f t="shared" si="321"/>
        <v>400</v>
      </c>
      <c r="Q743" s="666">
        <f t="shared" si="321"/>
        <v>300</v>
      </c>
      <c r="U743" s="668" t="e">
        <f t="shared" si="322"/>
        <v>#DIV/0!</v>
      </c>
      <c r="V743" s="667">
        <f t="shared" si="322"/>
        <v>5.2631578947368418E-2</v>
      </c>
      <c r="W743" s="668">
        <f t="shared" si="322"/>
        <v>3.4482758620689655E-2</v>
      </c>
      <c r="X743" s="669">
        <v>1.1000000000000001</v>
      </c>
      <c r="Y743" s="669">
        <v>1.05</v>
      </c>
      <c r="Z743" s="669">
        <v>1.05</v>
      </c>
      <c r="AD743" s="668">
        <f t="shared" si="316"/>
        <v>1.1000000000000001</v>
      </c>
      <c r="AE743" s="668">
        <f t="shared" si="316"/>
        <v>1.05</v>
      </c>
      <c r="AF743" s="668">
        <f t="shared" si="316"/>
        <v>1.05</v>
      </c>
      <c r="AG743" s="665">
        <v>600</v>
      </c>
      <c r="AH743" s="163">
        <v>380</v>
      </c>
      <c r="AI743" s="163">
        <v>290</v>
      </c>
      <c r="AJ743" s="670" t="e">
        <f t="shared" si="323"/>
        <v>#DIV/0!</v>
      </c>
      <c r="AK743" s="670">
        <f t="shared" si="323"/>
        <v>400</v>
      </c>
      <c r="AL743" s="670">
        <f>ROUND(AI743/K743*Q743,-1)</f>
        <v>300</v>
      </c>
      <c r="AP743" s="669" t="e">
        <f t="shared" si="324"/>
        <v>#DIV/0!</v>
      </c>
      <c r="AQ743" s="669">
        <f t="shared" si="324"/>
        <v>5.2631578947368418E-2</v>
      </c>
      <c r="AR743" s="669">
        <f t="shared" si="324"/>
        <v>3.4482758620689655E-2</v>
      </c>
      <c r="AS743" s="246">
        <v>300</v>
      </c>
      <c r="AT743" s="245">
        <v>190</v>
      </c>
      <c r="AU743" s="245">
        <v>150</v>
      </c>
      <c r="AV743" s="670" t="e">
        <f t="shared" si="326"/>
        <v>#DIV/0!</v>
      </c>
      <c r="AW743" s="670">
        <f t="shared" si="326"/>
        <v>200</v>
      </c>
      <c r="AX743" s="670">
        <f t="shared" si="326"/>
        <v>160</v>
      </c>
      <c r="AY743" s="672" t="e">
        <f>(AV743-AS743)/AS743</f>
        <v>#DIV/0!</v>
      </c>
      <c r="AZ743" s="672">
        <f>(AW743-AT743)/AT743</f>
        <v>5.2631578947368418E-2</v>
      </c>
      <c r="BA743" s="672">
        <f>(AX743-AU743)/AU743</f>
        <v>6.6666666666666666E-2</v>
      </c>
      <c r="BB743" s="673">
        <v>0</v>
      </c>
      <c r="BC743" s="674">
        <f>BD743-BB743</f>
        <v>6</v>
      </c>
      <c r="BD743" s="675">
        <f t="shared" si="318"/>
        <v>6</v>
      </c>
      <c r="BE743" s="675"/>
      <c r="BF743" s="675" t="s">
        <v>1246</v>
      </c>
      <c r="BI743" s="255" t="str">
        <f>"VT1-"&amp;B743&amp;"("&amp;C743&amp;" đến "&amp;D743&amp;")"</f>
        <v>VT1-Quốc lộ 12(	
Km21+300 đến Km25+500 (Hết địa phận Thị trấn Phong Thổ))</v>
      </c>
      <c r="BL743" s="245">
        <f>BL738+1</f>
        <v>11</v>
      </c>
    </row>
    <row r="744" spans="1:64" s="255" customFormat="1" ht="60">
      <c r="A744" s="245">
        <v>10</v>
      </c>
      <c r="B744" s="149"/>
      <c r="C744" s="149"/>
      <c r="D744" s="149"/>
      <c r="E744" s="678" t="s">
        <v>546</v>
      </c>
      <c r="F744" s="244" t="s">
        <v>1780</v>
      </c>
      <c r="G744" s="244" t="s">
        <v>1781</v>
      </c>
      <c r="H744" s="664" t="str">
        <f t="shared" si="327"/>
        <v>Đường Võ Nguyên Giáp (từ Km 18 (Ranh giới quy hoạch xã Phong Thổ) đến Cầu sang khu TĐC Huổi Luông)</v>
      </c>
      <c r="I744" s="665">
        <v>1100</v>
      </c>
      <c r="J744" s="665">
        <v>510</v>
      </c>
      <c r="K744" s="163">
        <v>280</v>
      </c>
      <c r="O744" s="666">
        <f t="shared" ref="O744:O760" si="328">ROUND(I744*AD744,-2)</f>
        <v>1300</v>
      </c>
      <c r="P744" s="666">
        <f t="shared" si="321"/>
        <v>560</v>
      </c>
      <c r="Q744" s="666">
        <f t="shared" si="321"/>
        <v>290</v>
      </c>
      <c r="U744" s="668">
        <f t="shared" si="322"/>
        <v>0.18181818181818182</v>
      </c>
      <c r="V744" s="668">
        <f t="shared" si="322"/>
        <v>9.8039215686274508E-2</v>
      </c>
      <c r="W744" s="668">
        <f t="shared" si="322"/>
        <v>3.5714285714285712E-2</v>
      </c>
      <c r="X744" s="669">
        <v>1.1499999999999999</v>
      </c>
      <c r="Y744" s="669">
        <v>1.1000000000000001</v>
      </c>
      <c r="Z744" s="669">
        <v>1.05</v>
      </c>
      <c r="AD744" s="668">
        <f t="shared" si="316"/>
        <v>1.1499999999999999</v>
      </c>
      <c r="AE744" s="668">
        <f t="shared" si="316"/>
        <v>1.1000000000000001</v>
      </c>
      <c r="AF744" s="668">
        <f t="shared" si="316"/>
        <v>1.05</v>
      </c>
      <c r="AG744" s="163">
        <v>770</v>
      </c>
      <c r="AH744" s="163">
        <v>360</v>
      </c>
      <c r="AI744" s="163">
        <v>200</v>
      </c>
      <c r="AJ744" s="670">
        <f t="shared" si="323"/>
        <v>910</v>
      </c>
      <c r="AK744" s="670">
        <f t="shared" si="323"/>
        <v>400</v>
      </c>
      <c r="AL744" s="670">
        <f>ROUND(AI744/K744*Q744,-1)</f>
        <v>210</v>
      </c>
      <c r="AP744" s="669">
        <f t="shared" si="324"/>
        <v>0.18181818181818182</v>
      </c>
      <c r="AQ744" s="669">
        <f t="shared" si="324"/>
        <v>0.1111111111111111</v>
      </c>
      <c r="AR744" s="669">
        <f t="shared" si="324"/>
        <v>0.05</v>
      </c>
      <c r="AS744" s="246">
        <v>550</v>
      </c>
      <c r="AT744" s="245">
        <v>260</v>
      </c>
      <c r="AU744" s="245">
        <v>140</v>
      </c>
      <c r="AV744" s="670">
        <f t="shared" si="326"/>
        <v>650</v>
      </c>
      <c r="AW744" s="670">
        <f t="shared" si="326"/>
        <v>290</v>
      </c>
      <c r="AX744" s="670">
        <f t="shared" si="326"/>
        <v>150</v>
      </c>
      <c r="AY744" s="672">
        <f t="shared" si="325"/>
        <v>0.18181818181818182</v>
      </c>
      <c r="AZ744" s="672">
        <f t="shared" si="325"/>
        <v>0.11538461538461539</v>
      </c>
      <c r="BA744" s="672">
        <f t="shared" si="325"/>
        <v>7.1428571428571425E-2</v>
      </c>
      <c r="BB744" s="673">
        <v>0</v>
      </c>
      <c r="BC744" s="674">
        <f t="shared" si="320"/>
        <v>9</v>
      </c>
      <c r="BD744" s="675">
        <f t="shared" si="318"/>
        <v>9</v>
      </c>
      <c r="BE744" s="675"/>
      <c r="BF744" s="675" t="s">
        <v>1246</v>
      </c>
      <c r="BI744" s="255" t="str">
        <f>"VT1-"&amp;E744&amp;"("&amp;F744&amp;" đến "&amp;G744&amp;")"</f>
        <v>VT1-Đường Võ Nguyên Giáp(Km 18 (Ranh giới quy hoạch xã Phong Thổ) đến Cầu sang khu TĐC Huổi Luông)</v>
      </c>
      <c r="BL744" s="245">
        <f>BL742+1</f>
        <v>6</v>
      </c>
    </row>
    <row r="745" spans="1:64" s="255" customFormat="1" ht="45">
      <c r="A745" s="245">
        <v>11</v>
      </c>
      <c r="B745" s="149"/>
      <c r="C745" s="149"/>
      <c r="D745" s="149"/>
      <c r="E745" s="678" t="s">
        <v>546</v>
      </c>
      <c r="F745" s="246" t="s">
        <v>1782</v>
      </c>
      <c r="G745" s="246" t="s">
        <v>704</v>
      </c>
      <c r="H745" s="664" t="str">
        <f t="shared" si="327"/>
        <v>Đường Võ Nguyên Giáp (từ Đầu cầu sang khu TĐC Huổi Luông đến Cầu Pa So)</v>
      </c>
      <c r="I745" s="665">
        <v>1800</v>
      </c>
      <c r="J745" s="163"/>
      <c r="K745" s="163"/>
      <c r="O745" s="666">
        <f t="shared" si="328"/>
        <v>2200</v>
      </c>
      <c r="P745" s="667"/>
      <c r="Q745" s="667"/>
      <c r="U745" s="668">
        <f t="shared" si="322"/>
        <v>0.22222222222222221</v>
      </c>
      <c r="V745" s="667"/>
      <c r="W745" s="667"/>
      <c r="X745" s="669">
        <v>1.2</v>
      </c>
      <c r="Y745" s="669"/>
      <c r="Z745" s="669"/>
      <c r="AD745" s="668">
        <f t="shared" si="316"/>
        <v>1.2</v>
      </c>
      <c r="AE745" s="668"/>
      <c r="AF745" s="668"/>
      <c r="AG745" s="163">
        <v>1300</v>
      </c>
      <c r="AH745" s="163"/>
      <c r="AI745" s="163"/>
      <c r="AJ745" s="670">
        <f t="shared" si="323"/>
        <v>1590</v>
      </c>
      <c r="AK745" s="670"/>
      <c r="AL745" s="670"/>
      <c r="AP745" s="669">
        <f t="shared" si="324"/>
        <v>0.22307692307692309</v>
      </c>
      <c r="AQ745" s="677"/>
      <c r="AR745" s="677"/>
      <c r="AS745" s="246">
        <v>900</v>
      </c>
      <c r="AT745" s="246"/>
      <c r="AU745" s="246"/>
      <c r="AV745" s="670">
        <f t="shared" ref="AV745:AV750" si="329">ROUND(AS745/I745*O745,-2)</f>
        <v>1100</v>
      </c>
      <c r="AW745" s="670"/>
      <c r="AX745" s="670"/>
      <c r="AY745" s="672">
        <f t="shared" si="325"/>
        <v>0.22222222222222221</v>
      </c>
      <c r="AZ745" s="672"/>
      <c r="BA745" s="672"/>
      <c r="BB745" s="673">
        <v>0</v>
      </c>
      <c r="BC745" s="674">
        <f t="shared" si="320"/>
        <v>3</v>
      </c>
      <c r="BD745" s="675">
        <f t="shared" si="318"/>
        <v>3</v>
      </c>
      <c r="BE745" s="675"/>
      <c r="BF745" s="675" t="s">
        <v>1246</v>
      </c>
      <c r="BI745" s="255" t="str">
        <f>"VT1-"&amp;E745&amp;"("&amp;F745&amp;" đến "&amp;G745&amp;")"</f>
        <v>VT1-Đường Võ Nguyên Giáp(Đầu cầu sang khu TĐC Huổi Luông đến Cầu Pa So)</v>
      </c>
      <c r="BL745" s="245">
        <f>BL744+1</f>
        <v>7</v>
      </c>
    </row>
    <row r="746" spans="1:64" s="255" customFormat="1" ht="45">
      <c r="A746" s="245">
        <v>12</v>
      </c>
      <c r="B746" s="149"/>
      <c r="C746" s="149"/>
      <c r="D746" s="149"/>
      <c r="E746" s="678" t="s">
        <v>546</v>
      </c>
      <c r="F746" s="246" t="s">
        <v>704</v>
      </c>
      <c r="G746" s="246" t="s">
        <v>705</v>
      </c>
      <c r="H746" s="664" t="str">
        <f t="shared" si="327"/>
        <v>Đường Võ Nguyên Giáp (từ Cầu Pa So đến Cầu Hòa Bình)</v>
      </c>
      <c r="I746" s="674">
        <v>2000</v>
      </c>
      <c r="J746" s="163"/>
      <c r="K746" s="163"/>
      <c r="O746" s="666">
        <f t="shared" si="328"/>
        <v>2400</v>
      </c>
      <c r="P746" s="667"/>
      <c r="Q746" s="667"/>
      <c r="U746" s="668">
        <f t="shared" si="322"/>
        <v>0.2</v>
      </c>
      <c r="V746" s="667"/>
      <c r="W746" s="667"/>
      <c r="X746" s="669">
        <v>1.2</v>
      </c>
      <c r="Y746" s="669"/>
      <c r="Z746" s="669"/>
      <c r="AD746" s="668">
        <f t="shared" si="316"/>
        <v>1.2</v>
      </c>
      <c r="AE746" s="668"/>
      <c r="AF746" s="668"/>
      <c r="AG746" s="665">
        <v>1400</v>
      </c>
      <c r="AH746" s="665"/>
      <c r="AI746" s="665"/>
      <c r="AJ746" s="670">
        <f t="shared" si="323"/>
        <v>1680</v>
      </c>
      <c r="AK746" s="670"/>
      <c r="AL746" s="670"/>
      <c r="AP746" s="669">
        <f t="shared" si="324"/>
        <v>0.2</v>
      </c>
      <c r="AQ746" s="677"/>
      <c r="AR746" s="677"/>
      <c r="AS746" s="671">
        <v>1000</v>
      </c>
      <c r="AT746" s="246"/>
      <c r="AU746" s="246"/>
      <c r="AV746" s="670">
        <f t="shared" si="329"/>
        <v>1200</v>
      </c>
      <c r="AW746" s="670"/>
      <c r="AX746" s="670"/>
      <c r="AY746" s="672">
        <f>(AV746-AS746)/AS746</f>
        <v>0.2</v>
      </c>
      <c r="AZ746" s="672"/>
      <c r="BA746" s="672"/>
      <c r="BB746" s="673">
        <v>0</v>
      </c>
      <c r="BC746" s="674">
        <f>BD746-BB746</f>
        <v>3</v>
      </c>
      <c r="BD746" s="675">
        <f t="shared" si="318"/>
        <v>3</v>
      </c>
      <c r="BE746" s="675"/>
      <c r="BF746" s="675" t="s">
        <v>1246</v>
      </c>
      <c r="BI746" s="255" t="str">
        <f>"VT1-"&amp;E746&amp;"(Từ "&amp;F746&amp;" đến "&amp;G746&amp;")"</f>
        <v>VT1-Đường Võ Nguyên Giáp(Từ Cầu Pa So đến Cầu Hòa Bình)</v>
      </c>
      <c r="BL746" s="245">
        <f>BL760+1</f>
        <v>26</v>
      </c>
    </row>
    <row r="747" spans="1:64" s="255" customFormat="1" ht="60">
      <c r="A747" s="245">
        <v>13</v>
      </c>
      <c r="B747" s="149"/>
      <c r="C747" s="149"/>
      <c r="D747" s="149"/>
      <c r="E747" s="678" t="s">
        <v>663</v>
      </c>
      <c r="F747" s="246" t="s">
        <v>1783</v>
      </c>
      <c r="G747" s="246" t="s">
        <v>1783</v>
      </c>
      <c r="H747" s="664" t="str">
        <f>E747&amp;" (từ "&amp;F747&amp;" đến "&amp;G747&amp;")"</f>
        <v>Phố Bế Văn Đàn (từ Tiếp giáp Đường Điện Biên Phủ đến Tiếp giáp Đường Điện Biên Phủ)</v>
      </c>
      <c r="I747" s="163">
        <v>1600</v>
      </c>
      <c r="J747" s="163"/>
      <c r="K747" s="163"/>
      <c r="O747" s="666">
        <f t="shared" si="328"/>
        <v>1800</v>
      </c>
      <c r="P747" s="667"/>
      <c r="Q747" s="667"/>
      <c r="U747" s="668">
        <f t="shared" si="322"/>
        <v>0.125</v>
      </c>
      <c r="V747" s="667"/>
      <c r="W747" s="667"/>
      <c r="X747" s="669">
        <v>1.1499999999999999</v>
      </c>
      <c r="Y747" s="669"/>
      <c r="Z747" s="669"/>
      <c r="AD747" s="668">
        <f t="shared" si="316"/>
        <v>1.1499999999999999</v>
      </c>
      <c r="AE747" s="668"/>
      <c r="AF747" s="668"/>
      <c r="AG747" s="665">
        <v>1100</v>
      </c>
      <c r="AH747" s="163"/>
      <c r="AI747" s="163"/>
      <c r="AJ747" s="670">
        <f t="shared" si="323"/>
        <v>1240</v>
      </c>
      <c r="AK747" s="670"/>
      <c r="AL747" s="670"/>
      <c r="AP747" s="669">
        <f t="shared" si="324"/>
        <v>0.12727272727272726</v>
      </c>
      <c r="AQ747" s="677"/>
      <c r="AR747" s="677"/>
      <c r="AS747" s="246">
        <v>800</v>
      </c>
      <c r="AT747" s="246"/>
      <c r="AU747" s="246"/>
      <c r="AV747" s="670">
        <f t="shared" si="329"/>
        <v>900</v>
      </c>
      <c r="AW747" s="670"/>
      <c r="AX747" s="670"/>
      <c r="AY747" s="672">
        <f t="shared" ref="AY747:AY765" si="330">(AV747-AS747)/AS747</f>
        <v>0.125</v>
      </c>
      <c r="AZ747" s="672"/>
      <c r="BA747" s="672"/>
      <c r="BB747" s="673">
        <v>0</v>
      </c>
      <c r="BC747" s="674">
        <f t="shared" si="320"/>
        <v>3</v>
      </c>
      <c r="BD747" s="675">
        <f t="shared" si="318"/>
        <v>3</v>
      </c>
      <c r="BE747" s="675"/>
      <c r="BF747" s="675" t="s">
        <v>1246</v>
      </c>
      <c r="BI747" s="255" t="str">
        <f>"VT1-"&amp;E747&amp;"("&amp;F747&amp;" đến "&amp;G747&amp;")"</f>
        <v>VT1-Phố Bế Văn Đàn(Tiếp giáp Đường Điện Biên Phủ đến Tiếp giáp Đường Điện Biên Phủ)</v>
      </c>
      <c r="BL747" s="245">
        <f>BL743+1</f>
        <v>12</v>
      </c>
    </row>
    <row r="748" spans="1:64" s="255" customFormat="1" ht="45">
      <c r="A748" s="245">
        <v>14</v>
      </c>
      <c r="B748" s="149"/>
      <c r="C748" s="149"/>
      <c r="D748" s="149"/>
      <c r="E748" s="678" t="s">
        <v>559</v>
      </c>
      <c r="F748" s="246" t="s">
        <v>1783</v>
      </c>
      <c r="G748" s="246" t="s">
        <v>1784</v>
      </c>
      <c r="H748" s="664" t="str">
        <f t="shared" si="327"/>
        <v>Đường Chu Văn An (từ Tiếp giáp Đường Điện Biên Phủ đến Phố Nguyễn Chương)</v>
      </c>
      <c r="I748" s="163">
        <v>1600</v>
      </c>
      <c r="J748" s="163"/>
      <c r="K748" s="163"/>
      <c r="O748" s="666">
        <f t="shared" si="328"/>
        <v>1800</v>
      </c>
      <c r="P748" s="667"/>
      <c r="Q748" s="667"/>
      <c r="U748" s="668">
        <f t="shared" si="322"/>
        <v>0.125</v>
      </c>
      <c r="V748" s="667"/>
      <c r="W748" s="667"/>
      <c r="X748" s="669">
        <v>1.1499999999999999</v>
      </c>
      <c r="Y748" s="669"/>
      <c r="Z748" s="669"/>
      <c r="AD748" s="668">
        <f t="shared" si="316"/>
        <v>1.1499999999999999</v>
      </c>
      <c r="AE748" s="668"/>
      <c r="AF748" s="668"/>
      <c r="AG748" s="665">
        <v>1100</v>
      </c>
      <c r="AH748" s="665"/>
      <c r="AI748" s="665"/>
      <c r="AJ748" s="670">
        <f t="shared" si="323"/>
        <v>1240</v>
      </c>
      <c r="AK748" s="670"/>
      <c r="AL748" s="670"/>
      <c r="AP748" s="669">
        <f t="shared" si="324"/>
        <v>0.12727272727272726</v>
      </c>
      <c r="AQ748" s="677"/>
      <c r="AR748" s="677"/>
      <c r="AS748" s="246">
        <v>800</v>
      </c>
      <c r="AT748" s="246"/>
      <c r="AU748" s="246"/>
      <c r="AV748" s="670">
        <f t="shared" si="329"/>
        <v>900</v>
      </c>
      <c r="AW748" s="670"/>
      <c r="AX748" s="670"/>
      <c r="AY748" s="672">
        <f t="shared" si="330"/>
        <v>0.125</v>
      </c>
      <c r="AZ748" s="672"/>
      <c r="BA748" s="672"/>
      <c r="BB748" s="673">
        <v>0</v>
      </c>
      <c r="BC748" s="674">
        <f t="shared" si="320"/>
        <v>3</v>
      </c>
      <c r="BD748" s="675">
        <f t="shared" si="318"/>
        <v>3</v>
      </c>
      <c r="BE748" s="675"/>
      <c r="BF748" s="675" t="s">
        <v>1246</v>
      </c>
      <c r="BI748" s="255" t="str">
        <f>"VT1-"&amp;E748&amp;"("&amp;F748&amp;" đến "&amp;G748&amp;")"</f>
        <v>VT1-Đường Chu Văn An(Tiếp giáp Đường Điện Biên Phủ đến Phố Nguyễn Chương)</v>
      </c>
      <c r="BL748" s="245">
        <f>BL747+1</f>
        <v>13</v>
      </c>
    </row>
    <row r="749" spans="1:64" s="255" customFormat="1" ht="45">
      <c r="A749" s="245">
        <v>15</v>
      </c>
      <c r="B749" s="149"/>
      <c r="C749" s="149"/>
      <c r="D749" s="149"/>
      <c r="E749" s="678" t="s">
        <v>559</v>
      </c>
      <c r="F749" s="246" t="s">
        <v>1784</v>
      </c>
      <c r="G749" s="246" t="s">
        <v>1785</v>
      </c>
      <c r="H749" s="664" t="str">
        <f t="shared" si="327"/>
        <v>Đường Chu Văn An (từ Phố Nguyễn Chương đến Hết Ngân hàng chính sách)</v>
      </c>
      <c r="I749" s="665">
        <v>1600</v>
      </c>
      <c r="J749" s="163"/>
      <c r="K749" s="163"/>
      <c r="O749" s="666">
        <f t="shared" si="328"/>
        <v>1800</v>
      </c>
      <c r="P749" s="667"/>
      <c r="Q749" s="667"/>
      <c r="U749" s="668">
        <f t="shared" si="322"/>
        <v>0.125</v>
      </c>
      <c r="V749" s="667"/>
      <c r="W749" s="667"/>
      <c r="X749" s="669">
        <v>1.1499999999999999</v>
      </c>
      <c r="Y749" s="669"/>
      <c r="Z749" s="669"/>
      <c r="AD749" s="668">
        <f t="shared" si="316"/>
        <v>1.1499999999999999</v>
      </c>
      <c r="AE749" s="668"/>
      <c r="AF749" s="668"/>
      <c r="AG749" s="163">
        <v>1100</v>
      </c>
      <c r="AH749" s="163"/>
      <c r="AI749" s="163"/>
      <c r="AJ749" s="670">
        <f t="shared" si="323"/>
        <v>1240</v>
      </c>
      <c r="AK749" s="670"/>
      <c r="AL749" s="670"/>
      <c r="AP749" s="669">
        <f t="shared" si="324"/>
        <v>0.12727272727272726</v>
      </c>
      <c r="AQ749" s="677"/>
      <c r="AR749" s="677"/>
      <c r="AS749" s="246">
        <v>800</v>
      </c>
      <c r="AT749" s="246"/>
      <c r="AU749" s="246"/>
      <c r="AV749" s="670">
        <f t="shared" si="329"/>
        <v>900</v>
      </c>
      <c r="AW749" s="670"/>
      <c r="AX749" s="670"/>
      <c r="AY749" s="672">
        <f t="shared" si="330"/>
        <v>0.125</v>
      </c>
      <c r="AZ749" s="672"/>
      <c r="BA749" s="672"/>
      <c r="BB749" s="673">
        <v>0</v>
      </c>
      <c r="BC749" s="674">
        <f t="shared" si="320"/>
        <v>3</v>
      </c>
      <c r="BD749" s="675">
        <f t="shared" si="318"/>
        <v>3</v>
      </c>
      <c r="BE749" s="675"/>
      <c r="BF749" s="675" t="s">
        <v>1246</v>
      </c>
      <c r="BI749" s="255" t="str">
        <f>"VT1-"&amp;E749&amp;"("&amp;F749&amp;" đến "&amp;G749&amp;")"</f>
        <v>VT1-Đường Chu Văn An(Phố Nguyễn Chương đến Hết Ngân hàng chính sách)</v>
      </c>
      <c r="BL749" s="245">
        <f>BL748+1</f>
        <v>14</v>
      </c>
    </row>
    <row r="750" spans="1:64" s="255" customFormat="1" ht="45">
      <c r="A750" s="245">
        <v>16</v>
      </c>
      <c r="B750" s="149"/>
      <c r="C750" s="149"/>
      <c r="D750" s="149"/>
      <c r="E750" s="678" t="s">
        <v>559</v>
      </c>
      <c r="F750" s="246" t="s">
        <v>1783</v>
      </c>
      <c r="G750" s="246" t="s">
        <v>1117</v>
      </c>
      <c r="H750" s="664" t="str">
        <f t="shared" si="327"/>
        <v>Đường Chu Văn An (từ Tiếp giáp Đường Điện Biên Phủ đến Phố Võ Thị Sáu)</v>
      </c>
      <c r="I750" s="163">
        <v>1600</v>
      </c>
      <c r="J750" s="163"/>
      <c r="K750" s="163"/>
      <c r="O750" s="666">
        <f t="shared" si="328"/>
        <v>1800</v>
      </c>
      <c r="P750" s="667"/>
      <c r="Q750" s="667"/>
      <c r="U750" s="668">
        <f t="shared" si="322"/>
        <v>0.125</v>
      </c>
      <c r="V750" s="667"/>
      <c r="W750" s="667"/>
      <c r="X750" s="669">
        <v>1.1499999999999999</v>
      </c>
      <c r="Y750" s="669"/>
      <c r="Z750" s="669"/>
      <c r="AD750" s="668">
        <f t="shared" si="316"/>
        <v>1.1499999999999999</v>
      </c>
      <c r="AE750" s="668"/>
      <c r="AF750" s="668"/>
      <c r="AG750" s="163">
        <v>1100</v>
      </c>
      <c r="AH750" s="163"/>
      <c r="AI750" s="163"/>
      <c r="AJ750" s="670">
        <f t="shared" si="323"/>
        <v>1240</v>
      </c>
      <c r="AK750" s="670"/>
      <c r="AL750" s="670"/>
      <c r="AP750" s="669">
        <f t="shared" si="324"/>
        <v>0.12727272727272726</v>
      </c>
      <c r="AQ750" s="677"/>
      <c r="AR750" s="677"/>
      <c r="AS750" s="246">
        <v>800</v>
      </c>
      <c r="AT750" s="246"/>
      <c r="AU750" s="246"/>
      <c r="AV750" s="670">
        <f t="shared" si="329"/>
        <v>900</v>
      </c>
      <c r="AW750" s="670"/>
      <c r="AX750" s="670"/>
      <c r="AY750" s="672">
        <f t="shared" si="330"/>
        <v>0.125</v>
      </c>
      <c r="AZ750" s="672"/>
      <c r="BA750" s="672"/>
      <c r="BB750" s="673">
        <v>0</v>
      </c>
      <c r="BC750" s="674">
        <f t="shared" si="320"/>
        <v>3</v>
      </c>
      <c r="BD750" s="675">
        <f t="shared" si="318"/>
        <v>3</v>
      </c>
      <c r="BE750" s="675"/>
      <c r="BF750" s="675" t="s">
        <v>1246</v>
      </c>
      <c r="BI750" s="255" t="str">
        <f>"VT1-"&amp;E750&amp;"("&amp;F750&amp;" đến "&amp;G750&amp;")"</f>
        <v>VT1-Đường Chu Văn An(Tiếp giáp Đường Điện Biên Phủ đến Phố Võ Thị Sáu)</v>
      </c>
      <c r="BL750" s="245">
        <f>BL749+1</f>
        <v>15</v>
      </c>
    </row>
    <row r="751" spans="1:64" s="255" customFormat="1" ht="45">
      <c r="A751" s="245">
        <v>17</v>
      </c>
      <c r="B751" s="149"/>
      <c r="C751" s="149"/>
      <c r="D751" s="149"/>
      <c r="E751" s="678" t="s">
        <v>559</v>
      </c>
      <c r="F751" s="246" t="s">
        <v>1117</v>
      </c>
      <c r="G751" s="246" t="s">
        <v>605</v>
      </c>
      <c r="H751" s="664" t="str">
        <f t="shared" si="327"/>
        <v>Đường Chu Văn An (từ Phố Võ Thị Sáu đến Phố Vừ A Dính)</v>
      </c>
      <c r="I751" s="163">
        <v>1300</v>
      </c>
      <c r="J751" s="163"/>
      <c r="K751" s="163"/>
      <c r="O751" s="666">
        <f t="shared" si="328"/>
        <v>1400</v>
      </c>
      <c r="P751" s="667"/>
      <c r="Q751" s="667"/>
      <c r="U751" s="668">
        <f t="shared" si="322"/>
        <v>7.6923076923076927E-2</v>
      </c>
      <c r="V751" s="667"/>
      <c r="W751" s="667"/>
      <c r="X751" s="669">
        <v>1.1000000000000001</v>
      </c>
      <c r="Y751" s="669"/>
      <c r="Z751" s="669"/>
      <c r="AD751" s="668">
        <f t="shared" si="316"/>
        <v>1.1000000000000001</v>
      </c>
      <c r="AE751" s="668"/>
      <c r="AF751" s="668"/>
      <c r="AG751" s="665">
        <v>910</v>
      </c>
      <c r="AH751" s="665"/>
      <c r="AI751" s="665"/>
      <c r="AJ751" s="670">
        <f t="shared" si="323"/>
        <v>980</v>
      </c>
      <c r="AK751" s="670"/>
      <c r="AL751" s="670"/>
      <c r="AP751" s="669">
        <f t="shared" si="324"/>
        <v>7.6923076923076927E-2</v>
      </c>
      <c r="AQ751" s="677"/>
      <c r="AR751" s="677"/>
      <c r="AS751" s="246">
        <v>650</v>
      </c>
      <c r="AT751" s="246"/>
      <c r="AU751" s="246"/>
      <c r="AV751" s="670">
        <f>ROUND(AS751/I751*O751,-1)</f>
        <v>700</v>
      </c>
      <c r="AW751" s="670"/>
      <c r="AX751" s="670"/>
      <c r="AY751" s="672">
        <f>(AV751-AS751)/AS751</f>
        <v>7.6923076923076927E-2</v>
      </c>
      <c r="AZ751" s="672"/>
      <c r="BA751" s="672"/>
      <c r="BB751" s="673">
        <v>0</v>
      </c>
      <c r="BC751" s="674">
        <f>BD751-BB751</f>
        <v>3</v>
      </c>
      <c r="BD751" s="675">
        <f t="shared" si="318"/>
        <v>3</v>
      </c>
      <c r="BE751" s="675"/>
      <c r="BF751" s="675" t="s">
        <v>1246</v>
      </c>
      <c r="BI751" s="255" t="str">
        <f>"VT1-"&amp;E751&amp;"("&amp;F751&amp;" đến "&amp;G751&amp;")"</f>
        <v>VT1-Đường Chu Văn An(Phố Võ Thị Sáu đến Phố Vừ A Dính)</v>
      </c>
      <c r="BL751" s="245">
        <f>BL754+1</f>
        <v>18</v>
      </c>
    </row>
    <row r="752" spans="1:64" s="255" customFormat="1" ht="45">
      <c r="A752" s="245">
        <v>18</v>
      </c>
      <c r="B752" s="661" t="s">
        <v>559</v>
      </c>
      <c r="C752" s="662" t="s">
        <v>543</v>
      </c>
      <c r="D752" s="662" t="s">
        <v>55</v>
      </c>
      <c r="E752" s="661" t="s">
        <v>559</v>
      </c>
      <c r="F752" s="676" t="s">
        <v>605</v>
      </c>
      <c r="G752" s="676" t="s">
        <v>693</v>
      </c>
      <c r="H752" s="664" t="str">
        <f t="shared" si="327"/>
        <v>Đường Chu Văn An (từ Phố Vừ A Dính đến Ngân hàng chính sách)</v>
      </c>
      <c r="I752" s="163">
        <v>1100</v>
      </c>
      <c r="J752" s="163"/>
      <c r="K752" s="163"/>
      <c r="O752" s="666">
        <f t="shared" si="328"/>
        <v>1200</v>
      </c>
      <c r="P752" s="667"/>
      <c r="Q752" s="667"/>
      <c r="U752" s="668">
        <f t="shared" si="322"/>
        <v>9.0909090909090912E-2</v>
      </c>
      <c r="V752" s="667"/>
      <c r="W752" s="667"/>
      <c r="X752" s="669">
        <v>1.1000000000000001</v>
      </c>
      <c r="Y752" s="669"/>
      <c r="Z752" s="669"/>
      <c r="AD752" s="668">
        <f t="shared" si="316"/>
        <v>1.1000000000000001</v>
      </c>
      <c r="AE752" s="668"/>
      <c r="AF752" s="668"/>
      <c r="AG752" s="665">
        <v>770</v>
      </c>
      <c r="AH752" s="665"/>
      <c r="AI752" s="665"/>
      <c r="AJ752" s="670">
        <f t="shared" si="323"/>
        <v>840</v>
      </c>
      <c r="AK752" s="670"/>
      <c r="AL752" s="670"/>
      <c r="AP752" s="669">
        <f t="shared" si="324"/>
        <v>9.0909090909090912E-2</v>
      </c>
      <c r="AQ752" s="677"/>
      <c r="AR752" s="677"/>
      <c r="AS752" s="246">
        <v>550</v>
      </c>
      <c r="AT752" s="246"/>
      <c r="AU752" s="246"/>
      <c r="AV752" s="670">
        <f>ROUND(AS752/I752*O752,-1)</f>
        <v>600</v>
      </c>
      <c r="AW752" s="670"/>
      <c r="AX752" s="670"/>
      <c r="AY752" s="672">
        <f>(AV752-AS752)/AS752</f>
        <v>9.0909090909090912E-2</v>
      </c>
      <c r="AZ752" s="672"/>
      <c r="BA752" s="672"/>
      <c r="BB752" s="673">
        <v>0</v>
      </c>
      <c r="BC752" s="674">
        <f>BD752-BB752</f>
        <v>3</v>
      </c>
      <c r="BD752" s="675">
        <f t="shared" si="318"/>
        <v>3</v>
      </c>
      <c r="BE752" s="675"/>
      <c r="BF752" s="675" t="s">
        <v>1246</v>
      </c>
      <c r="BI752" s="255" t="str">
        <f>"VT1-"&amp;B752&amp;"("&amp;C752&amp;" đến "&amp;D752&amp;")"</f>
        <v>VT1-Đường Chu Văn An(Đầu đường đến Cuối đường)</v>
      </c>
      <c r="BL752" s="245">
        <f>BL755+1</f>
        <v>20</v>
      </c>
    </row>
    <row r="753" spans="1:64" s="255" customFormat="1" ht="45">
      <c r="A753" s="245">
        <v>19</v>
      </c>
      <c r="B753" s="603" t="s">
        <v>1786</v>
      </c>
      <c r="C753" s="603" t="s">
        <v>543</v>
      </c>
      <c r="D753" s="603" t="s">
        <v>55</v>
      </c>
      <c r="E753" s="678" t="s">
        <v>1784</v>
      </c>
      <c r="F753" s="246" t="s">
        <v>1783</v>
      </c>
      <c r="G753" s="246" t="s">
        <v>559</v>
      </c>
      <c r="H753" s="664" t="str">
        <f t="shared" si="327"/>
        <v>Phố Nguyễn Chương (từ Tiếp giáp Đường Điện Biên Phủ đến Đường Chu Văn An)</v>
      </c>
      <c r="I753" s="163">
        <v>1600</v>
      </c>
      <c r="J753" s="163"/>
      <c r="K753" s="163"/>
      <c r="O753" s="666">
        <f t="shared" si="328"/>
        <v>1800</v>
      </c>
      <c r="P753" s="667"/>
      <c r="Q753" s="667"/>
      <c r="U753" s="668">
        <f t="shared" si="322"/>
        <v>0.125</v>
      </c>
      <c r="V753" s="667"/>
      <c r="W753" s="667"/>
      <c r="X753" s="669">
        <v>1.1499999999999999</v>
      </c>
      <c r="Y753" s="669"/>
      <c r="Z753" s="669"/>
      <c r="AD753" s="668">
        <f t="shared" si="316"/>
        <v>1.1499999999999999</v>
      </c>
      <c r="AE753" s="668"/>
      <c r="AF753" s="668"/>
      <c r="AG753" s="163">
        <v>1100</v>
      </c>
      <c r="AH753" s="163"/>
      <c r="AI753" s="163"/>
      <c r="AJ753" s="670">
        <f t="shared" si="323"/>
        <v>1240</v>
      </c>
      <c r="AK753" s="670"/>
      <c r="AL753" s="670"/>
      <c r="AP753" s="669">
        <f t="shared" si="324"/>
        <v>0.12727272727272726</v>
      </c>
      <c r="AQ753" s="677"/>
      <c r="AR753" s="677"/>
      <c r="AS753" s="246">
        <v>800</v>
      </c>
      <c r="AT753" s="246"/>
      <c r="AU753" s="246"/>
      <c r="AV753" s="670">
        <f>ROUND(AS753/I753*O753,-2)</f>
        <v>900</v>
      </c>
      <c r="AW753" s="670"/>
      <c r="AX753" s="670"/>
      <c r="AY753" s="672">
        <f t="shared" si="330"/>
        <v>0.125</v>
      </c>
      <c r="AZ753" s="672"/>
      <c r="BA753" s="672"/>
      <c r="BB753" s="673">
        <v>0</v>
      </c>
      <c r="BC753" s="674">
        <f t="shared" si="320"/>
        <v>3</v>
      </c>
      <c r="BD753" s="675">
        <f t="shared" si="318"/>
        <v>3</v>
      </c>
      <c r="BE753" s="675"/>
      <c r="BF753" s="675" t="s">
        <v>1246</v>
      </c>
      <c r="BI753" s="255" t="str">
        <f>"VT1-"&amp;E753&amp;"("&amp;F753&amp;" đến "&amp;G753&amp;")"</f>
        <v>VT1-Phố Nguyễn Chương(Tiếp giáp Đường Điện Biên Phủ đến Đường Chu Văn An)</v>
      </c>
      <c r="BL753" s="245">
        <f>BL750+1</f>
        <v>16</v>
      </c>
    </row>
    <row r="754" spans="1:64" s="255" customFormat="1" ht="45">
      <c r="A754" s="245">
        <v>20</v>
      </c>
      <c r="B754" s="603" t="s">
        <v>1786</v>
      </c>
      <c r="C754" s="603" t="s">
        <v>543</v>
      </c>
      <c r="D754" s="603" t="s">
        <v>55</v>
      </c>
      <c r="E754" s="678" t="s">
        <v>1117</v>
      </c>
      <c r="F754" s="246" t="s">
        <v>1787</v>
      </c>
      <c r="G754" s="246" t="s">
        <v>693</v>
      </c>
      <c r="H754" s="664" t="str">
        <f t="shared" si="327"/>
        <v>Phố Võ Thị Sáu (từ Trung tâm chính trị đến Ngân hàng chính sách)</v>
      </c>
      <c r="I754" s="163">
        <v>1600</v>
      </c>
      <c r="J754" s="163"/>
      <c r="K754" s="163"/>
      <c r="O754" s="666">
        <f t="shared" si="328"/>
        <v>1800</v>
      </c>
      <c r="P754" s="667"/>
      <c r="Q754" s="667"/>
      <c r="U754" s="668">
        <f t="shared" si="322"/>
        <v>0.125</v>
      </c>
      <c r="V754" s="667"/>
      <c r="W754" s="667"/>
      <c r="X754" s="669">
        <v>1.1499999999999999</v>
      </c>
      <c r="Y754" s="669"/>
      <c r="Z754" s="669"/>
      <c r="AD754" s="668">
        <f t="shared" si="316"/>
        <v>1.1499999999999999</v>
      </c>
      <c r="AE754" s="668"/>
      <c r="AF754" s="668"/>
      <c r="AG754" s="665">
        <v>1100</v>
      </c>
      <c r="AH754" s="665"/>
      <c r="AI754" s="665"/>
      <c r="AJ754" s="670">
        <f t="shared" si="323"/>
        <v>1240</v>
      </c>
      <c r="AK754" s="670"/>
      <c r="AL754" s="670"/>
      <c r="AP754" s="669">
        <f t="shared" si="324"/>
        <v>0.12727272727272726</v>
      </c>
      <c r="AQ754" s="677"/>
      <c r="AR754" s="677"/>
      <c r="AS754" s="246">
        <v>800</v>
      </c>
      <c r="AT754" s="246"/>
      <c r="AU754" s="246"/>
      <c r="AV754" s="670">
        <f>ROUND(AS754/I754*O754,-2)</f>
        <v>900</v>
      </c>
      <c r="AW754" s="670"/>
      <c r="AX754" s="670"/>
      <c r="AY754" s="672">
        <f t="shared" si="330"/>
        <v>0.125</v>
      </c>
      <c r="AZ754" s="672"/>
      <c r="BA754" s="672"/>
      <c r="BB754" s="673">
        <v>0</v>
      </c>
      <c r="BC754" s="674">
        <f t="shared" si="320"/>
        <v>3</v>
      </c>
      <c r="BD754" s="675">
        <f t="shared" si="318"/>
        <v>3</v>
      </c>
      <c r="BE754" s="675"/>
      <c r="BF754" s="675" t="s">
        <v>1246</v>
      </c>
      <c r="BI754" s="255" t="str">
        <f>"VT1-"&amp;E754&amp;"("&amp;F754&amp;" đến "&amp;G754&amp;")"</f>
        <v>VT1-Phố Võ Thị Sáu(Trung tâm chính trị đến Ngân hàng chính sách)</v>
      </c>
      <c r="BL754" s="245">
        <f>BL753+1</f>
        <v>17</v>
      </c>
    </row>
    <row r="755" spans="1:64" s="255" customFormat="1" ht="45">
      <c r="A755" s="245">
        <v>21</v>
      </c>
      <c r="B755" s="603" t="s">
        <v>1788</v>
      </c>
      <c r="C755" s="603" t="s">
        <v>543</v>
      </c>
      <c r="D755" s="603" t="s">
        <v>1789</v>
      </c>
      <c r="E755" s="678" t="s">
        <v>605</v>
      </c>
      <c r="F755" s="246" t="s">
        <v>1117</v>
      </c>
      <c r="G755" s="246" t="s">
        <v>559</v>
      </c>
      <c r="H755" s="664" t="str">
        <f t="shared" si="327"/>
        <v>Phố Vừ A Dính (từ Phố Võ Thị Sáu đến Đường Chu Văn An)</v>
      </c>
      <c r="I755" s="665">
        <v>1300</v>
      </c>
      <c r="J755" s="163"/>
      <c r="K755" s="163"/>
      <c r="O755" s="666">
        <f t="shared" si="328"/>
        <v>1400</v>
      </c>
      <c r="P755" s="667"/>
      <c r="Q755" s="667"/>
      <c r="U755" s="668">
        <f t="shared" si="322"/>
        <v>7.6923076923076927E-2</v>
      </c>
      <c r="V755" s="667"/>
      <c r="W755" s="667"/>
      <c r="X755" s="669">
        <v>1.1000000000000001</v>
      </c>
      <c r="Y755" s="669"/>
      <c r="Z755" s="669"/>
      <c r="AD755" s="668">
        <f t="shared" si="316"/>
        <v>1.1000000000000001</v>
      </c>
      <c r="AE755" s="668"/>
      <c r="AF755" s="668"/>
      <c r="AG755" s="665">
        <v>770</v>
      </c>
      <c r="AH755" s="665"/>
      <c r="AI755" s="665"/>
      <c r="AJ755" s="670">
        <f t="shared" si="323"/>
        <v>830</v>
      </c>
      <c r="AK755" s="670"/>
      <c r="AL755" s="670"/>
      <c r="AP755" s="669">
        <f t="shared" si="324"/>
        <v>7.792207792207792E-2</v>
      </c>
      <c r="AQ755" s="677"/>
      <c r="AR755" s="677"/>
      <c r="AS755" s="246">
        <v>550</v>
      </c>
      <c r="AT755" s="246"/>
      <c r="AU755" s="246"/>
      <c r="AV755" s="670">
        <f t="shared" ref="AV755:AV760" si="331">ROUND(AS755/I755*O755,-1)</f>
        <v>590</v>
      </c>
      <c r="AW755" s="670"/>
      <c r="AX755" s="670"/>
      <c r="AY755" s="672">
        <f t="shared" si="330"/>
        <v>7.2727272727272724E-2</v>
      </c>
      <c r="AZ755" s="672"/>
      <c r="BA755" s="672"/>
      <c r="BB755" s="673">
        <v>0</v>
      </c>
      <c r="BC755" s="674">
        <f t="shared" si="320"/>
        <v>3</v>
      </c>
      <c r="BD755" s="675">
        <f t="shared" si="318"/>
        <v>3</v>
      </c>
      <c r="BE755" s="675"/>
      <c r="BF755" s="675" t="s">
        <v>1246</v>
      </c>
      <c r="BI755" s="255" t="str">
        <f>"VT1-"&amp;E755&amp;"("&amp;F755&amp;" đến "&amp;G755&amp;")"</f>
        <v>VT1-Phố Vừ A Dính(Phố Võ Thị Sáu đến Đường Chu Văn An)</v>
      </c>
      <c r="BL755" s="245">
        <f>BL751+1</f>
        <v>19</v>
      </c>
    </row>
    <row r="756" spans="1:64" s="255" customFormat="1" ht="60">
      <c r="A756" s="245">
        <v>22</v>
      </c>
      <c r="B756" s="678" t="s">
        <v>533</v>
      </c>
      <c r="C756" s="246" t="s">
        <v>543</v>
      </c>
      <c r="D756" s="246" t="s">
        <v>55</v>
      </c>
      <c r="E756" s="661" t="s">
        <v>533</v>
      </c>
      <c r="F756" s="676" t="s">
        <v>694</v>
      </c>
      <c r="G756" s="676" t="s">
        <v>694</v>
      </c>
      <c r="H756" s="664" t="str">
        <f t="shared" si="327"/>
        <v>Phố Nguyễn Văn Trỗi (từ Tiếp giáp đường Võ Nguyên Giáp  đến Tiếp giáp đường Võ Nguyên Giáp )</v>
      </c>
      <c r="I756" s="665">
        <v>1500</v>
      </c>
      <c r="J756" s="163"/>
      <c r="K756" s="163"/>
      <c r="O756" s="666">
        <f t="shared" si="328"/>
        <v>1700</v>
      </c>
      <c r="P756" s="667"/>
      <c r="Q756" s="667"/>
      <c r="U756" s="668">
        <f t="shared" ref="U756:U760" si="332">(O756-I756)/I756</f>
        <v>0.13333333333333333</v>
      </c>
      <c r="V756" s="667"/>
      <c r="W756" s="667"/>
      <c r="X756" s="669">
        <v>1.1499999999999999</v>
      </c>
      <c r="Y756" s="669"/>
      <c r="Z756" s="669"/>
      <c r="AD756" s="668">
        <f t="shared" si="316"/>
        <v>1.1499999999999999</v>
      </c>
      <c r="AE756" s="668"/>
      <c r="AF756" s="668"/>
      <c r="AG756" s="665">
        <v>1100</v>
      </c>
      <c r="AH756" s="665"/>
      <c r="AI756" s="665"/>
      <c r="AJ756" s="670">
        <f t="shared" ref="AJ756:AJ760" si="333">ROUND(AG756/I756*O756,-1)</f>
        <v>1250</v>
      </c>
      <c r="AK756" s="670"/>
      <c r="AL756" s="670"/>
      <c r="AP756" s="669">
        <f t="shared" ref="AP756:AP760" si="334">(AJ756-AG756)/AG756</f>
        <v>0.13636363636363635</v>
      </c>
      <c r="AQ756" s="677"/>
      <c r="AR756" s="677"/>
      <c r="AS756" s="246">
        <v>750</v>
      </c>
      <c r="AT756" s="246"/>
      <c r="AU756" s="246"/>
      <c r="AV756" s="670">
        <f t="shared" si="331"/>
        <v>850</v>
      </c>
      <c r="AW756" s="670"/>
      <c r="AX756" s="670"/>
      <c r="AY756" s="672">
        <f t="shared" si="330"/>
        <v>0.13333333333333333</v>
      </c>
      <c r="AZ756" s="672"/>
      <c r="BA756" s="672"/>
      <c r="BB756" s="673">
        <v>0</v>
      </c>
      <c r="BC756" s="674">
        <f t="shared" si="320"/>
        <v>3</v>
      </c>
      <c r="BD756" s="675">
        <f t="shared" si="318"/>
        <v>3</v>
      </c>
      <c r="BE756" s="675"/>
      <c r="BF756" s="675" t="s">
        <v>1246</v>
      </c>
      <c r="BI756" s="255" t="str">
        <f>"VT1-"&amp;B756&amp;"(Từ "&amp;C756&amp;" đến "&amp;D756&amp;")"</f>
        <v>VT1-Phố Nguyễn Văn Trỗi(Từ Đầu đường đến Cuối đường)</v>
      </c>
      <c r="BL756" s="245">
        <f>BL752+1</f>
        <v>21</v>
      </c>
    </row>
    <row r="757" spans="1:64" s="255" customFormat="1" ht="60">
      <c r="A757" s="245">
        <v>23</v>
      </c>
      <c r="B757" s="678" t="s">
        <v>599</v>
      </c>
      <c r="C757" s="246" t="s">
        <v>695</v>
      </c>
      <c r="D757" s="246" t="s">
        <v>696</v>
      </c>
      <c r="E757" s="661" t="s">
        <v>599</v>
      </c>
      <c r="F757" s="676" t="s">
        <v>694</v>
      </c>
      <c r="G757" s="676" t="s">
        <v>694</v>
      </c>
      <c r="H757" s="664" t="str">
        <f t="shared" si="327"/>
        <v>Phố Tô Vĩnh Diện (từ Tiếp giáp đường Võ Nguyên Giáp  đến Tiếp giáp đường Võ Nguyên Giáp )</v>
      </c>
      <c r="I757" s="674">
        <v>1500</v>
      </c>
      <c r="J757" s="163"/>
      <c r="K757" s="163"/>
      <c r="O757" s="666">
        <f t="shared" si="328"/>
        <v>1700</v>
      </c>
      <c r="P757" s="667"/>
      <c r="Q757" s="667"/>
      <c r="U757" s="668">
        <f t="shared" si="332"/>
        <v>0.13333333333333333</v>
      </c>
      <c r="V757" s="667"/>
      <c r="W757" s="667"/>
      <c r="X757" s="669">
        <v>1.1499999999999999</v>
      </c>
      <c r="Y757" s="669"/>
      <c r="Z757" s="669"/>
      <c r="AD757" s="668">
        <f t="shared" si="316"/>
        <v>1.1499999999999999</v>
      </c>
      <c r="AE757" s="668"/>
      <c r="AF757" s="668"/>
      <c r="AG757" s="665">
        <v>1100</v>
      </c>
      <c r="AH757" s="665"/>
      <c r="AI757" s="665"/>
      <c r="AJ757" s="670">
        <f t="shared" si="333"/>
        <v>1250</v>
      </c>
      <c r="AK757" s="670"/>
      <c r="AL757" s="670"/>
      <c r="AP757" s="669">
        <f t="shared" si="334"/>
        <v>0.13636363636363635</v>
      </c>
      <c r="AQ757" s="677"/>
      <c r="AR757" s="677"/>
      <c r="AS757" s="246">
        <v>750</v>
      </c>
      <c r="AT757" s="246"/>
      <c r="AU757" s="246"/>
      <c r="AV757" s="670">
        <f t="shared" si="331"/>
        <v>850</v>
      </c>
      <c r="AW757" s="670"/>
      <c r="AX757" s="670"/>
      <c r="AY757" s="672">
        <f t="shared" si="330"/>
        <v>0.13333333333333333</v>
      </c>
      <c r="AZ757" s="672"/>
      <c r="BA757" s="672"/>
      <c r="BB757" s="673">
        <v>0</v>
      </c>
      <c r="BC757" s="674">
        <f t="shared" si="320"/>
        <v>3</v>
      </c>
      <c r="BD757" s="675">
        <f t="shared" si="318"/>
        <v>3</v>
      </c>
      <c r="BE757" s="675"/>
      <c r="BF757" s="675" t="s">
        <v>1246</v>
      </c>
      <c r="BI757" s="255" t="str">
        <f>"VT1-"&amp;B757&amp;"(Từ "&amp;C757&amp;" đến "&amp;D757&amp;")"</f>
        <v>VT1-Phố Tô Vĩnh Diện(Từ Đầu đường Đường Võ Nguyên Giáp đến Cuối đường Đường Võ Nguyên Giáp)</v>
      </c>
      <c r="BL757" s="245">
        <f>BL756+1</f>
        <v>22</v>
      </c>
    </row>
    <row r="758" spans="1:64" s="255" customFormat="1" ht="60">
      <c r="A758" s="245">
        <v>24</v>
      </c>
      <c r="B758" s="678" t="s">
        <v>697</v>
      </c>
      <c r="C758" s="246" t="s">
        <v>698</v>
      </c>
      <c r="D758" s="246" t="s">
        <v>699</v>
      </c>
      <c r="E758" s="661" t="s">
        <v>697</v>
      </c>
      <c r="F758" s="676" t="s">
        <v>694</v>
      </c>
      <c r="G758" s="676" t="s">
        <v>694</v>
      </c>
      <c r="H758" s="664" t="str">
        <f t="shared" si="327"/>
        <v>Phố Trần Can (từ Tiếp giáp đường Võ Nguyên Giáp  đến Tiếp giáp đường Võ Nguyên Giáp )</v>
      </c>
      <c r="I758" s="674">
        <v>1500</v>
      </c>
      <c r="J758" s="163"/>
      <c r="K758" s="163"/>
      <c r="O758" s="666">
        <f t="shared" si="328"/>
        <v>1700</v>
      </c>
      <c r="P758" s="667"/>
      <c r="Q758" s="667"/>
      <c r="U758" s="668">
        <f t="shared" si="332"/>
        <v>0.13333333333333333</v>
      </c>
      <c r="V758" s="667"/>
      <c r="W758" s="667"/>
      <c r="X758" s="669">
        <v>1.1499999999999999</v>
      </c>
      <c r="Y758" s="669"/>
      <c r="Z758" s="669"/>
      <c r="AD758" s="668">
        <f t="shared" si="316"/>
        <v>1.1499999999999999</v>
      </c>
      <c r="AE758" s="668"/>
      <c r="AF758" s="668"/>
      <c r="AG758" s="665">
        <v>1100</v>
      </c>
      <c r="AH758" s="665"/>
      <c r="AI758" s="665"/>
      <c r="AJ758" s="670">
        <f t="shared" si="333"/>
        <v>1250</v>
      </c>
      <c r="AK758" s="670"/>
      <c r="AL758" s="670"/>
      <c r="AP758" s="669">
        <f t="shared" si="334"/>
        <v>0.13636363636363635</v>
      </c>
      <c r="AQ758" s="677"/>
      <c r="AR758" s="677"/>
      <c r="AS758" s="246">
        <v>750</v>
      </c>
      <c r="AT758" s="246"/>
      <c r="AU758" s="246"/>
      <c r="AV758" s="670">
        <f t="shared" si="331"/>
        <v>850</v>
      </c>
      <c r="AW758" s="670"/>
      <c r="AX758" s="670"/>
      <c r="AY758" s="672">
        <f t="shared" si="330"/>
        <v>0.13333333333333333</v>
      </c>
      <c r="AZ758" s="672"/>
      <c r="BA758" s="672"/>
      <c r="BB758" s="673">
        <v>0</v>
      </c>
      <c r="BC758" s="674">
        <f t="shared" si="320"/>
        <v>3</v>
      </c>
      <c r="BD758" s="675">
        <f t="shared" si="318"/>
        <v>3</v>
      </c>
      <c r="BE758" s="675"/>
      <c r="BF758" s="675" t="s">
        <v>1246</v>
      </c>
      <c r="BI758" s="255" t="str">
        <f>"VT1-"&amp;B758&amp;"(Từ "&amp;C758&amp;" đến "&amp;D758&amp;")"</f>
        <v>VT1-Phố Trần Can(Từ Đầu Đường Võ Nguyên Giáp đến Cuối Đường Võ Nguyên Giáp)</v>
      </c>
      <c r="BL758" s="245">
        <f>BL757+1</f>
        <v>23</v>
      </c>
    </row>
    <row r="759" spans="1:64" s="255" customFormat="1" ht="60">
      <c r="A759" s="245">
        <v>25</v>
      </c>
      <c r="B759" s="678" t="s">
        <v>700</v>
      </c>
      <c r="C759" s="246" t="s">
        <v>697</v>
      </c>
      <c r="D759" s="246" t="s">
        <v>701</v>
      </c>
      <c r="E759" s="661" t="s">
        <v>700</v>
      </c>
      <c r="F759" s="676" t="s">
        <v>702</v>
      </c>
      <c r="G759" s="676" t="s">
        <v>703</v>
      </c>
      <c r="H759" s="664" t="str">
        <f t="shared" si="327"/>
        <v>Phố Phan Đình Giót (từ Tiếp giáp phố Trần Can đến Tiếp Giáp đường Võ Nguyên Giáp)</v>
      </c>
      <c r="I759" s="674">
        <v>1500</v>
      </c>
      <c r="J759" s="163"/>
      <c r="K759" s="163"/>
      <c r="O759" s="666">
        <f t="shared" si="328"/>
        <v>1700</v>
      </c>
      <c r="P759" s="667"/>
      <c r="Q759" s="667"/>
      <c r="U759" s="668">
        <f t="shared" si="332"/>
        <v>0.13333333333333333</v>
      </c>
      <c r="V759" s="667"/>
      <c r="W759" s="667"/>
      <c r="X759" s="669">
        <v>1.1499999999999999</v>
      </c>
      <c r="Y759" s="669"/>
      <c r="Z759" s="669"/>
      <c r="AD759" s="668">
        <f t="shared" si="316"/>
        <v>1.1499999999999999</v>
      </c>
      <c r="AE759" s="668"/>
      <c r="AF759" s="668"/>
      <c r="AG759" s="665">
        <v>1100</v>
      </c>
      <c r="AH759" s="665"/>
      <c r="AI759" s="665"/>
      <c r="AJ759" s="670">
        <f t="shared" si="333"/>
        <v>1250</v>
      </c>
      <c r="AK759" s="670"/>
      <c r="AL759" s="670"/>
      <c r="AP759" s="669">
        <f t="shared" si="334"/>
        <v>0.13636363636363635</v>
      </c>
      <c r="AQ759" s="677"/>
      <c r="AR759" s="677"/>
      <c r="AS759" s="246">
        <v>750</v>
      </c>
      <c r="AT759" s="246"/>
      <c r="AU759" s="246"/>
      <c r="AV759" s="670">
        <f t="shared" si="331"/>
        <v>850</v>
      </c>
      <c r="AW759" s="670"/>
      <c r="AX759" s="670"/>
      <c r="AY759" s="672">
        <f t="shared" si="330"/>
        <v>0.13333333333333333</v>
      </c>
      <c r="AZ759" s="672"/>
      <c r="BA759" s="672"/>
      <c r="BB759" s="673">
        <v>0</v>
      </c>
      <c r="BC759" s="674">
        <f t="shared" si="320"/>
        <v>3</v>
      </c>
      <c r="BD759" s="675">
        <f t="shared" si="318"/>
        <v>3</v>
      </c>
      <c r="BE759" s="675"/>
      <c r="BF759" s="675" t="s">
        <v>1246</v>
      </c>
      <c r="BI759" s="255" t="str">
        <f>"VT1-"&amp;B759&amp;"(Từ "&amp;C759&amp;" đến "&amp;D759&amp;")"</f>
        <v>VT1-Phố Phan Đình Giót(Từ Phố Trần Can đến Cuối đường Đường Võ Nguyên Giáp (giáp cầu Hòa Bình))</v>
      </c>
      <c r="BL759" s="245">
        <f>BL758+1</f>
        <v>24</v>
      </c>
    </row>
    <row r="760" spans="1:64" s="255" customFormat="1" ht="75">
      <c r="A760" s="245">
        <v>26</v>
      </c>
      <c r="B760" s="661" t="s">
        <v>542</v>
      </c>
      <c r="C760" s="662" t="s">
        <v>701</v>
      </c>
      <c r="D760" s="662" t="s">
        <v>704</v>
      </c>
      <c r="E760" s="1019" t="s">
        <v>542</v>
      </c>
      <c r="F760" s="1019" t="s">
        <v>545</v>
      </c>
      <c r="G760" s="1019" t="s">
        <v>705</v>
      </c>
      <c r="H760" s="1020" t="str">
        <f t="shared" si="327"/>
        <v>Đường Thanh Niên (từ Tiếp giáp đường Võ Nguyên Giáp đến Cầu Hòa Bình)</v>
      </c>
      <c r="I760" s="1022">
        <v>1500</v>
      </c>
      <c r="J760" s="1011"/>
      <c r="K760" s="1011"/>
      <c r="O760" s="1013">
        <f t="shared" si="328"/>
        <v>1700</v>
      </c>
      <c r="P760" s="1015"/>
      <c r="Q760" s="1015"/>
      <c r="U760" s="700">
        <f t="shared" si="332"/>
        <v>0.13333333333333333</v>
      </c>
      <c r="V760" s="701"/>
      <c r="W760" s="701"/>
      <c r="X760" s="702">
        <v>1.1499999999999999</v>
      </c>
      <c r="Y760" s="669"/>
      <c r="Z760" s="669"/>
      <c r="AD760" s="668">
        <f t="shared" si="316"/>
        <v>1.1499999999999999</v>
      </c>
      <c r="AE760" s="668"/>
      <c r="AF760" s="668"/>
      <c r="AG760" s="665">
        <v>1100</v>
      </c>
      <c r="AH760" s="665"/>
      <c r="AI760" s="665"/>
      <c r="AJ760" s="670">
        <f t="shared" si="333"/>
        <v>1250</v>
      </c>
      <c r="AK760" s="670"/>
      <c r="AL760" s="670"/>
      <c r="AP760" s="669">
        <f t="shared" si="334"/>
        <v>0.13636363636363635</v>
      </c>
      <c r="AQ760" s="677"/>
      <c r="AR760" s="677"/>
      <c r="AS760" s="246">
        <v>750</v>
      </c>
      <c r="AT760" s="246"/>
      <c r="AU760" s="246"/>
      <c r="AV760" s="670">
        <f t="shared" si="331"/>
        <v>850</v>
      </c>
      <c r="AW760" s="670"/>
      <c r="AX760" s="670"/>
      <c r="AY760" s="672">
        <f t="shared" si="330"/>
        <v>0.13333333333333333</v>
      </c>
      <c r="AZ760" s="672"/>
      <c r="BA760" s="672"/>
      <c r="BB760" s="673">
        <v>0</v>
      </c>
      <c r="BC760" s="674">
        <f t="shared" si="320"/>
        <v>3</v>
      </c>
      <c r="BD760" s="675">
        <f t="shared" si="318"/>
        <v>3</v>
      </c>
      <c r="BE760" s="675"/>
      <c r="BF760" s="675" t="s">
        <v>1246</v>
      </c>
      <c r="BI760" s="255" t="str">
        <f>"VT1-"&amp;B760&amp;"(Từ "&amp;C760&amp;" đến "&amp;D760&amp;")"</f>
        <v>VT1-Đường Thanh Niên(Từ Cuối đường Đường Võ Nguyên Giáp (giáp cầu Hòa Bình) đến Cầu Pa So)</v>
      </c>
      <c r="BL760" s="245">
        <f>BL759+1</f>
        <v>25</v>
      </c>
    </row>
    <row r="761" spans="1:64" s="255" customFormat="1" ht="30">
      <c r="A761" s="245"/>
      <c r="B761" s="661" t="s">
        <v>542</v>
      </c>
      <c r="C761" s="661" t="s">
        <v>706</v>
      </c>
      <c r="D761" s="661" t="s">
        <v>707</v>
      </c>
      <c r="E761" s="1019"/>
      <c r="F761" s="1019"/>
      <c r="G761" s="1019"/>
      <c r="H761" s="1021"/>
      <c r="I761" s="1023"/>
      <c r="J761" s="1012"/>
      <c r="K761" s="1012"/>
      <c r="O761" s="1014"/>
      <c r="P761" s="1016"/>
      <c r="Q761" s="1016"/>
      <c r="U761" s="703"/>
      <c r="V761" s="704"/>
      <c r="W761" s="704"/>
      <c r="X761" s="705"/>
      <c r="Y761" s="669"/>
      <c r="Z761" s="669"/>
      <c r="AD761" s="668"/>
      <c r="AE761" s="668"/>
      <c r="AF761" s="668"/>
      <c r="AG761" s="665"/>
      <c r="AH761" s="665"/>
      <c r="AI761" s="665"/>
      <c r="AJ761" s="670"/>
      <c r="AK761" s="670"/>
      <c r="AL761" s="670"/>
      <c r="AP761" s="669"/>
      <c r="AQ761" s="677"/>
      <c r="AR761" s="677"/>
      <c r="AS761" s="679"/>
      <c r="AT761" s="679"/>
      <c r="AU761" s="679"/>
      <c r="AV761" s="670"/>
      <c r="AW761" s="670"/>
      <c r="AX761" s="670"/>
      <c r="AY761" s="672"/>
      <c r="AZ761" s="672"/>
      <c r="BA761" s="672"/>
      <c r="BB761" s="673"/>
      <c r="BC761" s="674"/>
      <c r="BD761" s="675"/>
      <c r="BE761" s="675"/>
      <c r="BF761" s="675"/>
      <c r="BL761" s="245"/>
    </row>
    <row r="762" spans="1:64" s="255" customFormat="1" ht="60">
      <c r="A762" s="245">
        <v>27</v>
      </c>
      <c r="B762" s="149"/>
      <c r="C762" s="149"/>
      <c r="D762" s="149"/>
      <c r="E762" s="678" t="s">
        <v>604</v>
      </c>
      <c r="F762" s="246" t="s">
        <v>829</v>
      </c>
      <c r="G762" s="246" t="s">
        <v>829</v>
      </c>
      <c r="H762" s="664" t="str">
        <f t="shared" si="327"/>
        <v>Phố Nguyễn Viết Xuân (từ Tiếp giáp Đường Võ Nguyên Giáp đến Tiếp giáp Đường Võ Nguyên Giáp)</v>
      </c>
      <c r="I762" s="674">
        <v>1500</v>
      </c>
      <c r="J762" s="163"/>
      <c r="K762" s="163"/>
      <c r="O762" s="666">
        <f>ROUND(I762*AD762,-2)</f>
        <v>1700</v>
      </c>
      <c r="P762" s="667"/>
      <c r="Q762" s="667"/>
      <c r="U762" s="668">
        <f>(O762-I762)/I762</f>
        <v>0.13333333333333333</v>
      </c>
      <c r="V762" s="667"/>
      <c r="W762" s="667"/>
      <c r="X762" s="669">
        <v>1.1499999999999999</v>
      </c>
      <c r="Y762" s="669"/>
      <c r="Z762" s="669"/>
      <c r="AD762" s="668">
        <f>X762*(1+$H$3)</f>
        <v>1.1499999999999999</v>
      </c>
      <c r="AE762" s="668"/>
      <c r="AF762" s="668"/>
      <c r="AG762" s="665">
        <v>1100</v>
      </c>
      <c r="AH762" s="665"/>
      <c r="AI762" s="665"/>
      <c r="AJ762" s="670">
        <f>ROUND(AG762/I762*O762,-1)</f>
        <v>1250</v>
      </c>
      <c r="AK762" s="670"/>
      <c r="AL762" s="670"/>
      <c r="AP762" s="669">
        <f>(AJ762-AG762)/AG762</f>
        <v>0.13636363636363635</v>
      </c>
      <c r="AQ762" s="677"/>
      <c r="AR762" s="677"/>
      <c r="AS762" s="246">
        <v>750</v>
      </c>
      <c r="AT762" s="246"/>
      <c r="AU762" s="246"/>
      <c r="AV762" s="670">
        <f>ROUND(AS762/I762*O762,-1)</f>
        <v>850</v>
      </c>
      <c r="AW762" s="670"/>
      <c r="AX762" s="670"/>
      <c r="AY762" s="672">
        <f t="shared" si="330"/>
        <v>0.13333333333333333</v>
      </c>
      <c r="AZ762" s="672"/>
      <c r="BA762" s="672"/>
      <c r="BB762" s="673">
        <v>0</v>
      </c>
      <c r="BC762" s="674">
        <f t="shared" si="320"/>
        <v>3</v>
      </c>
      <c r="BD762" s="675">
        <f>COUNT(I762:K762)*3</f>
        <v>3</v>
      </c>
      <c r="BE762" s="675"/>
      <c r="BF762" s="675" t="s">
        <v>1246</v>
      </c>
      <c r="BI762" s="255" t="str">
        <f>"VT1-"&amp;E762&amp;"(Từ "&amp;F762&amp;" đến "&amp;G762&amp;")"</f>
        <v>VT1-Phố Nguyễn Viết Xuân(Từ Tiếp giáp Đường Võ Nguyên Giáp đến Tiếp giáp Đường Võ Nguyên Giáp)</v>
      </c>
      <c r="BL762" s="245">
        <f>BL746+1</f>
        <v>27</v>
      </c>
    </row>
    <row r="763" spans="1:64" s="255" customFormat="1" ht="60">
      <c r="A763" s="245">
        <v>28</v>
      </c>
      <c r="B763" s="149"/>
      <c r="C763" s="149"/>
      <c r="D763" s="149"/>
      <c r="E763" s="678" t="s">
        <v>1683</v>
      </c>
      <c r="F763" s="246" t="s">
        <v>829</v>
      </c>
      <c r="G763" s="246" t="s">
        <v>829</v>
      </c>
      <c r="H763" s="664" t="str">
        <f t="shared" si="327"/>
        <v>Phố Tôn Thất Tùng (từ Tiếp giáp Đường Võ Nguyên Giáp đến Tiếp giáp Đường Võ Nguyên Giáp)</v>
      </c>
      <c r="I763" s="674">
        <v>1500</v>
      </c>
      <c r="J763" s="163"/>
      <c r="K763" s="163"/>
      <c r="O763" s="666">
        <f>ROUND(I763*AD763,-2)</f>
        <v>1700</v>
      </c>
      <c r="P763" s="667"/>
      <c r="Q763" s="667"/>
      <c r="U763" s="668">
        <f>(O763-I763)/I763</f>
        <v>0.13333333333333333</v>
      </c>
      <c r="V763" s="667"/>
      <c r="W763" s="667"/>
      <c r="X763" s="669">
        <v>1.1499999999999999</v>
      </c>
      <c r="Y763" s="669"/>
      <c r="Z763" s="669"/>
      <c r="AD763" s="668">
        <f>X763*(1+$H$3)</f>
        <v>1.1499999999999999</v>
      </c>
      <c r="AE763" s="668"/>
      <c r="AF763" s="668"/>
      <c r="AG763" s="665">
        <v>1100</v>
      </c>
      <c r="AH763" s="665"/>
      <c r="AI763" s="665"/>
      <c r="AJ763" s="670">
        <f>ROUND(AG763/I763*O763,-1)</f>
        <v>1250</v>
      </c>
      <c r="AK763" s="670"/>
      <c r="AL763" s="670"/>
      <c r="AP763" s="669">
        <f>(AJ763-AG763)/AG763</f>
        <v>0.13636363636363635</v>
      </c>
      <c r="AQ763" s="677"/>
      <c r="AR763" s="677"/>
      <c r="AS763" s="246">
        <v>750</v>
      </c>
      <c r="AT763" s="246"/>
      <c r="AU763" s="246"/>
      <c r="AV763" s="670">
        <f>ROUND(AS763/I763*O763,-1)</f>
        <v>850</v>
      </c>
      <c r="AW763" s="670"/>
      <c r="AX763" s="670"/>
      <c r="AY763" s="672">
        <f t="shared" si="330"/>
        <v>0.13333333333333333</v>
      </c>
      <c r="AZ763" s="672"/>
      <c r="BA763" s="672"/>
      <c r="BB763" s="673">
        <v>0</v>
      </c>
      <c r="BC763" s="674">
        <f t="shared" si="320"/>
        <v>3</v>
      </c>
      <c r="BD763" s="675">
        <f>COUNT(I763:K763)*3</f>
        <v>3</v>
      </c>
      <c r="BE763" s="675"/>
      <c r="BF763" s="675" t="s">
        <v>1246</v>
      </c>
      <c r="BI763" s="255" t="str">
        <f>"VT1-"&amp;E763&amp;"(Từ "&amp;F763&amp;" đến "&amp;G763&amp;")"</f>
        <v>VT1-Phố Tôn Thất Tùng(Từ Tiếp giáp Đường Võ Nguyên Giáp đến Tiếp giáp Đường Võ Nguyên Giáp)</v>
      </c>
      <c r="BL763" s="245">
        <f>BL762+1</f>
        <v>28</v>
      </c>
    </row>
    <row r="764" spans="1:64" s="255" customFormat="1" ht="45">
      <c r="A764" s="245">
        <v>29</v>
      </c>
      <c r="B764" s="149"/>
      <c r="C764" s="149"/>
      <c r="D764" s="149"/>
      <c r="E764" s="678" t="s">
        <v>811</v>
      </c>
      <c r="F764" s="466" t="s">
        <v>1790</v>
      </c>
      <c r="G764" s="466" t="s">
        <v>1791</v>
      </c>
      <c r="H764" s="664" t="str">
        <f t="shared" si="327"/>
        <v>Đường Nguyễn Chí Thanh (từ Tiếp giáp QL12  đến Tiếp giáp QL12 (Công an xã))</v>
      </c>
      <c r="I764" s="674">
        <v>1100</v>
      </c>
      <c r="J764" s="163"/>
      <c r="K764" s="163"/>
      <c r="O764" s="666">
        <f>ROUND(I764*AD764,-2)</f>
        <v>1200</v>
      </c>
      <c r="P764" s="667"/>
      <c r="Q764" s="667"/>
      <c r="U764" s="668">
        <f>(O764-I764)/I764</f>
        <v>9.0909090909090912E-2</v>
      </c>
      <c r="V764" s="667"/>
      <c r="W764" s="667"/>
      <c r="X764" s="669">
        <v>1.1000000000000001</v>
      </c>
      <c r="Y764" s="669"/>
      <c r="Z764" s="669"/>
      <c r="AD764" s="668">
        <f>X764*(1+$H$3)</f>
        <v>1.1000000000000001</v>
      </c>
      <c r="AE764" s="668"/>
      <c r="AF764" s="668"/>
      <c r="AG764" s="665">
        <v>770</v>
      </c>
      <c r="AH764" s="665"/>
      <c r="AI764" s="665"/>
      <c r="AJ764" s="670">
        <f>ROUND(AG764/I764*O764,-1)</f>
        <v>840</v>
      </c>
      <c r="AK764" s="670"/>
      <c r="AL764" s="670"/>
      <c r="AP764" s="669">
        <f>(AJ764-AG764)/AG764</f>
        <v>9.0909090909090912E-2</v>
      </c>
      <c r="AQ764" s="677"/>
      <c r="AR764" s="677"/>
      <c r="AS764" s="246">
        <v>550</v>
      </c>
      <c r="AT764" s="246"/>
      <c r="AU764" s="246"/>
      <c r="AV764" s="670">
        <f>ROUND(AS764/I764*O764,-1)</f>
        <v>600</v>
      </c>
      <c r="AW764" s="670"/>
      <c r="AX764" s="670"/>
      <c r="AY764" s="672">
        <f t="shared" si="330"/>
        <v>9.0909090909090912E-2</v>
      </c>
      <c r="AZ764" s="672"/>
      <c r="BA764" s="672"/>
      <c r="BB764" s="673">
        <v>0</v>
      </c>
      <c r="BC764" s="674">
        <f t="shared" si="320"/>
        <v>3</v>
      </c>
      <c r="BD764" s="675">
        <f>COUNT(I764:K764)*3</f>
        <v>3</v>
      </c>
      <c r="BE764" s="675"/>
      <c r="BF764" s="675" t="s">
        <v>1246</v>
      </c>
      <c r="BI764" s="255" t="str">
        <f>"VT1-"&amp;E764&amp;"(Từ "&amp;F764&amp;" đến "&amp;G764&amp;")"</f>
        <v>VT1-Đường Nguyễn Chí Thanh(Từ Tiếp giáp QL12  đến Tiếp giáp QL12 (Công an xã))</v>
      </c>
      <c r="BL764" s="245">
        <f>BL763+1</f>
        <v>29</v>
      </c>
    </row>
    <row r="765" spans="1:64" s="255" customFormat="1" ht="31.5">
      <c r="A765" s="245">
        <v>30</v>
      </c>
      <c r="B765" s="252" t="s">
        <v>708</v>
      </c>
      <c r="C765" s="252"/>
      <c r="D765" s="252"/>
      <c r="E765" s="680" t="s">
        <v>709</v>
      </c>
      <c r="F765" s="681"/>
      <c r="G765" s="681"/>
      <c r="H765" s="664" t="str">
        <f>E765</f>
        <v>Các tuyến đường thuộc thôn Đoàn Kết</v>
      </c>
      <c r="I765" s="163">
        <v>250</v>
      </c>
      <c r="J765" s="163"/>
      <c r="K765" s="163"/>
      <c r="O765" s="666">
        <f>ROUND(I765*AD765,-1)</f>
        <v>280</v>
      </c>
      <c r="P765" s="667"/>
      <c r="Q765" s="667"/>
      <c r="U765" s="668">
        <f>(O765-I765)/I765</f>
        <v>0.12</v>
      </c>
      <c r="V765" s="667"/>
      <c r="W765" s="667"/>
      <c r="X765" s="669">
        <v>1.1000000000000001</v>
      </c>
      <c r="Y765" s="669"/>
      <c r="Z765" s="669"/>
      <c r="AD765" s="668">
        <f>X765*(1+$H$3)</f>
        <v>1.1000000000000001</v>
      </c>
      <c r="AE765" s="668"/>
      <c r="AF765" s="668"/>
      <c r="AG765" s="665">
        <v>180</v>
      </c>
      <c r="AH765" s="665"/>
      <c r="AI765" s="665"/>
      <c r="AJ765" s="670">
        <f>ROUND(AG765/I765*O765,-1)</f>
        <v>200</v>
      </c>
      <c r="AK765" s="670"/>
      <c r="AL765" s="670"/>
      <c r="AP765" s="669">
        <f>(AJ765-AG765)/AG765</f>
        <v>0.1111111111111111</v>
      </c>
      <c r="AQ765" s="677"/>
      <c r="AR765" s="677"/>
      <c r="AS765" s="246">
        <v>130</v>
      </c>
      <c r="AT765" s="246"/>
      <c r="AU765" s="246"/>
      <c r="AV765" s="670">
        <f>ROUND(AS765/I765*O765,-1)</f>
        <v>150</v>
      </c>
      <c r="AW765" s="670"/>
      <c r="AX765" s="670"/>
      <c r="AY765" s="672">
        <f t="shared" si="330"/>
        <v>0.15384615384615385</v>
      </c>
      <c r="AZ765" s="672"/>
      <c r="BA765" s="672"/>
      <c r="BB765" s="673">
        <v>0</v>
      </c>
      <c r="BC765" s="674">
        <f t="shared" si="320"/>
        <v>3</v>
      </c>
      <c r="BD765" s="675">
        <f>COUNT(I765:K765)*3</f>
        <v>3</v>
      </c>
      <c r="BE765" s="675"/>
      <c r="BF765" s="675" t="s">
        <v>1246</v>
      </c>
      <c r="BI765" s="255" t="str">
        <f>"VT1-"&amp;B765&amp;"(Từ "&amp;C765&amp;" đến "&amp;D765&amp;")"</f>
        <v>VT1-Các tuyến còn lại thôn Đoàn Kết(Từ  đến )</v>
      </c>
      <c r="BL765" s="245">
        <f>BL764+1</f>
        <v>30</v>
      </c>
    </row>
    <row r="766" spans="1:64" s="255" customFormat="1" ht="31.5">
      <c r="A766" s="245">
        <v>31</v>
      </c>
      <c r="B766" s="682" t="s">
        <v>1792</v>
      </c>
      <c r="C766" s="246"/>
      <c r="D766" s="246"/>
      <c r="E766" s="682" t="s">
        <v>710</v>
      </c>
      <c r="F766" s="659"/>
      <c r="G766" s="659"/>
      <c r="H766" s="664" t="str">
        <f>E766</f>
        <v>Các vị trí còn lại trên địa bàn thị trấn Phong Thổ cũ</v>
      </c>
      <c r="I766" s="163">
        <v>100</v>
      </c>
      <c r="J766" s="163"/>
      <c r="K766" s="163"/>
      <c r="O766" s="666">
        <f>ROUND(I766*AD766,-1)</f>
        <v>110</v>
      </c>
      <c r="P766" s="667"/>
      <c r="Q766" s="667"/>
      <c r="U766" s="668">
        <f>(O766-I766)/I766</f>
        <v>0.1</v>
      </c>
      <c r="V766" s="667"/>
      <c r="W766" s="667"/>
      <c r="X766" s="669">
        <v>1.05</v>
      </c>
      <c r="Y766" s="669"/>
      <c r="Z766" s="669"/>
      <c r="AD766" s="668">
        <f>X766*(1+$H$3)</f>
        <v>1.05</v>
      </c>
      <c r="AE766" s="668"/>
      <c r="AF766" s="668"/>
      <c r="AG766" s="665">
        <v>70</v>
      </c>
      <c r="AH766" s="665"/>
      <c r="AI766" s="665"/>
      <c r="AJ766" s="670">
        <f>ROUND(AG766/I766*O766,0)</f>
        <v>77</v>
      </c>
      <c r="AK766" s="670"/>
      <c r="AL766" s="670"/>
      <c r="AP766" s="669">
        <f>(AJ766-AG766)/AG766</f>
        <v>0.1</v>
      </c>
      <c r="AQ766" s="677"/>
      <c r="AR766" s="677"/>
      <c r="AS766" s="679">
        <v>50</v>
      </c>
      <c r="AT766" s="679"/>
      <c r="AU766" s="679"/>
      <c r="AV766" s="670">
        <f>ROUND(AS766/I766*O766,0)</f>
        <v>55</v>
      </c>
      <c r="AW766" s="670"/>
      <c r="AX766" s="670"/>
      <c r="AY766" s="672">
        <f>(AV766-AS766)/AS766</f>
        <v>0.1</v>
      </c>
      <c r="AZ766" s="672"/>
      <c r="BA766" s="672"/>
      <c r="BB766" s="673">
        <v>0</v>
      </c>
      <c r="BC766" s="674">
        <f>BD766-BB766</f>
        <v>3</v>
      </c>
      <c r="BD766" s="675">
        <f>COUNT(I766:K766)*3</f>
        <v>3</v>
      </c>
      <c r="BE766" s="675"/>
      <c r="BF766" s="675" t="s">
        <v>1246</v>
      </c>
      <c r="BI766" s="255" t="str">
        <f>"VT1-"&amp;B766&amp;"(Từ "&amp;C766&amp;" đến "&amp;D766&amp;")"</f>
        <v>VT1-Các vị trí còn lại trên địa bàn thị trấn(Từ  đến )</v>
      </c>
      <c r="BL766" s="245">
        <f>BL741+1</f>
        <v>2</v>
      </c>
    </row>
    <row r="767" spans="1:64" s="255" customFormat="1">
      <c r="A767" s="683" t="s">
        <v>1793</v>
      </c>
      <c r="B767" s="678"/>
      <c r="C767" s="678"/>
      <c r="D767" s="678"/>
      <c r="E767" s="473"/>
      <c r="F767" s="473"/>
      <c r="G767" s="473"/>
      <c r="H767" s="664"/>
      <c r="I767" s="163"/>
      <c r="J767" s="163"/>
      <c r="K767" s="163"/>
      <c r="O767" s="666"/>
      <c r="P767" s="666"/>
      <c r="Q767" s="666"/>
      <c r="U767" s="666"/>
      <c r="V767" s="666"/>
      <c r="W767" s="666"/>
      <c r="X767" s="669"/>
      <c r="Y767" s="669"/>
      <c r="Z767" s="669"/>
      <c r="AD767" s="668"/>
      <c r="AE767" s="668"/>
      <c r="AF767" s="668"/>
      <c r="AG767" s="665"/>
      <c r="AH767" s="665"/>
      <c r="AI767" s="665"/>
      <c r="AJ767" s="670"/>
      <c r="AK767" s="670"/>
      <c r="AL767" s="670"/>
      <c r="AP767" s="669"/>
      <c r="AQ767" s="669"/>
      <c r="AR767" s="669"/>
      <c r="AS767" s="679"/>
      <c r="AT767" s="679"/>
      <c r="AU767" s="679"/>
      <c r="AV767" s="670"/>
      <c r="AW767" s="670"/>
      <c r="AX767" s="670"/>
      <c r="AY767" s="672"/>
      <c r="AZ767" s="672"/>
      <c r="BA767" s="672"/>
      <c r="BB767" s="673"/>
      <c r="BC767" s="674"/>
      <c r="BD767" s="675"/>
      <c r="BE767" s="675"/>
      <c r="BF767" s="675"/>
      <c r="BL767" s="683" t="s">
        <v>1793</v>
      </c>
    </row>
    <row r="768" spans="1:64" s="255" customFormat="1" ht="75">
      <c r="A768" s="684">
        <v>32</v>
      </c>
      <c r="B768" s="661" t="s">
        <v>1794</v>
      </c>
      <c r="C768" s="684" t="s">
        <v>1795</v>
      </c>
      <c r="D768" s="684" t="s">
        <v>1796</v>
      </c>
      <c r="E768" s="685" t="s">
        <v>671</v>
      </c>
      <c r="F768" s="685" t="s">
        <v>672</v>
      </c>
      <c r="G768" s="685" t="s">
        <v>673</v>
      </c>
      <c r="H768" s="664" t="str">
        <f t="shared" si="327"/>
        <v>Phố đi bộ (từ Tiếp giáp với đầu cầu Pa So (Km19+800 QL12) đến Tiếp giáp đường Điện Biên Phủ (Km20+050 QL12))</v>
      </c>
      <c r="I768" s="163"/>
      <c r="J768" s="163"/>
      <c r="K768" s="163"/>
      <c r="O768" s="666">
        <v>3000</v>
      </c>
      <c r="P768" s="667"/>
      <c r="Q768" s="667"/>
      <c r="U768" s="667"/>
      <c r="V768" s="667"/>
      <c r="W768" s="667"/>
      <c r="X768" s="669"/>
      <c r="Y768" s="669"/>
      <c r="Z768" s="669"/>
      <c r="AD768" s="668"/>
      <c r="AE768" s="668"/>
      <c r="AF768" s="668"/>
      <c r="AG768" s="665"/>
      <c r="AH768" s="665"/>
      <c r="AI768" s="665"/>
      <c r="AJ768" s="670">
        <f>O768*0.7</f>
        <v>2100</v>
      </c>
      <c r="AK768" s="670"/>
      <c r="AL768" s="670"/>
      <c r="AP768" s="669"/>
      <c r="AQ768" s="677"/>
      <c r="AR768" s="677"/>
      <c r="AS768" s="679"/>
      <c r="AT768" s="679"/>
      <c r="AU768" s="679"/>
      <c r="AV768" s="670">
        <f>O768*0.5</f>
        <v>1500</v>
      </c>
      <c r="AW768" s="670"/>
      <c r="AX768" s="670"/>
      <c r="AY768" s="672"/>
      <c r="AZ768" s="677"/>
      <c r="BA768" s="677"/>
      <c r="BB768" s="673">
        <v>0</v>
      </c>
      <c r="BC768" s="674">
        <f>BD768-BB768</f>
        <v>3</v>
      </c>
      <c r="BD768" s="675">
        <v>3</v>
      </c>
      <c r="BE768" s="675"/>
      <c r="BF768" s="675" t="s">
        <v>1246</v>
      </c>
      <c r="BI768" s="255" t="str">
        <f>"VT1-"&amp;B768&amp;"(Từ "&amp;C768&amp;" đến "&amp;D768&amp;")"</f>
        <v>VT1-Phố Hoàng Cầm(Từ Đầu đường của phố đi bộ (đầu cầu Pa So) đến Cuối đường của phố đi bộ (giao với đường Điện Biên Phủ))</v>
      </c>
      <c r="BL768" s="245">
        <f>BL741+1</f>
        <v>2</v>
      </c>
    </row>
    <row r="769" spans="1:61" s="255" customFormat="1">
      <c r="A769" s="249"/>
      <c r="B769" s="723"/>
      <c r="C769" s="249"/>
      <c r="D769" s="249"/>
      <c r="E769" s="724"/>
      <c r="F769" s="724"/>
      <c r="G769" s="724"/>
      <c r="H769" s="250"/>
      <c r="I769" s="167"/>
      <c r="J769" s="167"/>
      <c r="K769" s="167"/>
      <c r="L769" s="686"/>
      <c r="M769" s="687"/>
      <c r="N769" s="687"/>
      <c r="O769" s="687"/>
      <c r="P769" s="687"/>
      <c r="Q769" s="687"/>
      <c r="U769" s="688"/>
      <c r="V769" s="688"/>
      <c r="W769" s="688"/>
      <c r="X769" s="689"/>
      <c r="Y769" s="689"/>
      <c r="Z769" s="689"/>
      <c r="AD769" s="725"/>
      <c r="AE769" s="725"/>
      <c r="AF769" s="725"/>
      <c r="AG769" s="726"/>
      <c r="AH769" s="726"/>
      <c r="AI769" s="726"/>
      <c r="AJ769" s="688"/>
      <c r="AK769" s="727"/>
      <c r="AL769" s="727"/>
      <c r="AP769" s="256"/>
      <c r="AQ769" s="256"/>
      <c r="AR769" s="256"/>
      <c r="AS769" s="726"/>
      <c r="AT769" s="726"/>
      <c r="AU769" s="726"/>
      <c r="AV769" s="690"/>
      <c r="AW769" s="727"/>
      <c r="AX769" s="727"/>
      <c r="AY769" s="691"/>
      <c r="AZ769" s="692"/>
      <c r="BA769" s="728"/>
      <c r="BB769" s="728"/>
      <c r="BC769" s="728"/>
      <c r="BI769" s="249"/>
    </row>
    <row r="770" spans="1:61" s="255" customFormat="1" ht="30">
      <c r="A770" s="249"/>
      <c r="B770" s="723"/>
      <c r="C770" s="249"/>
      <c r="D770" s="249"/>
      <c r="E770" s="724" t="s">
        <v>395</v>
      </c>
      <c r="F770" s="724"/>
      <c r="G770" s="724"/>
      <c r="H770" s="246" t="str">
        <f>E770</f>
        <v>Các vị trí còn lại trên địa bàn xã Phong Thổ</v>
      </c>
      <c r="I770" s="167">
        <f t="shared" ref="I770:T770" si="335">MAX(I771:I780)</f>
        <v>560</v>
      </c>
      <c r="J770" s="167">
        <f t="shared" si="335"/>
        <v>340</v>
      </c>
      <c r="K770" s="167">
        <f t="shared" si="335"/>
        <v>220</v>
      </c>
      <c r="L770" s="167">
        <f t="shared" si="335"/>
        <v>260</v>
      </c>
      <c r="M770" s="167">
        <f t="shared" si="335"/>
        <v>170</v>
      </c>
      <c r="N770" s="167">
        <f t="shared" si="335"/>
        <v>100</v>
      </c>
      <c r="O770" s="167">
        <f t="shared" si="335"/>
        <v>750</v>
      </c>
      <c r="P770" s="167">
        <f t="shared" si="335"/>
        <v>420</v>
      </c>
      <c r="Q770" s="167">
        <f t="shared" si="335"/>
        <v>260</v>
      </c>
      <c r="R770" s="167">
        <f t="shared" si="335"/>
        <v>290</v>
      </c>
      <c r="S770" s="167">
        <f t="shared" si="335"/>
        <v>180</v>
      </c>
      <c r="T770" s="167">
        <f t="shared" si="335"/>
        <v>110</v>
      </c>
      <c r="U770" s="153"/>
      <c r="V770" s="153"/>
      <c r="W770" s="153"/>
      <c r="X770" s="689"/>
      <c r="Y770" s="689"/>
      <c r="Z770" s="689"/>
      <c r="AD770" s="725"/>
      <c r="AE770" s="725"/>
      <c r="AF770" s="725"/>
      <c r="AG770" s="726"/>
      <c r="AH770" s="726"/>
      <c r="AI770" s="726"/>
      <c r="AJ770" s="688"/>
      <c r="AK770" s="727"/>
      <c r="AL770" s="727"/>
      <c r="AP770" s="256"/>
      <c r="AQ770" s="256"/>
      <c r="AR770" s="256"/>
      <c r="AS770" s="726"/>
      <c r="AT770" s="726"/>
      <c r="AU770" s="726"/>
      <c r="AV770" s="690"/>
      <c r="AW770" s="727"/>
      <c r="AX770" s="727"/>
      <c r="AY770" s="691"/>
      <c r="AZ770" s="692"/>
      <c r="BA770" s="728"/>
      <c r="BB770" s="728"/>
      <c r="BC770" s="728"/>
      <c r="BI770" s="249"/>
    </row>
    <row r="771" spans="1:61" s="255" customFormat="1" ht="47.25">
      <c r="A771" s="245">
        <v>31</v>
      </c>
      <c r="B771" s="682" t="s">
        <v>1792</v>
      </c>
      <c r="C771" s="246"/>
      <c r="D771" s="693"/>
      <c r="E771" s="678" t="s">
        <v>710</v>
      </c>
      <c r="F771" s="659"/>
      <c r="G771" s="659"/>
      <c r="H771" s="246" t="str">
        <f>E771</f>
        <v>Các vị trí còn lại trên địa bàn thị trấn Phong Thổ cũ</v>
      </c>
      <c r="I771" s="163">
        <v>100</v>
      </c>
      <c r="J771" s="163"/>
      <c r="K771" s="163"/>
      <c r="L771" s="666">
        <f>ROUND(I771*X771,-1)</f>
        <v>110</v>
      </c>
      <c r="M771" s="667"/>
      <c r="N771" s="667"/>
      <c r="O771" s="668">
        <f>(L771-I771)/I771</f>
        <v>0.1</v>
      </c>
      <c r="P771" s="667"/>
      <c r="Q771" s="667"/>
      <c r="U771" s="669">
        <v>1.05</v>
      </c>
      <c r="V771" s="669"/>
      <c r="W771" s="669"/>
      <c r="X771" s="668">
        <f>U771*(1+$H$3)</f>
        <v>1.05</v>
      </c>
      <c r="Y771" s="668"/>
      <c r="Z771" s="668"/>
      <c r="AD771" s="665">
        <v>70</v>
      </c>
      <c r="AE771" s="665"/>
      <c r="AF771" s="665"/>
      <c r="AG771" s="670">
        <f>ROUND(AD771/I771*L771,0)</f>
        <v>77</v>
      </c>
      <c r="AH771" s="670"/>
      <c r="AI771" s="670"/>
      <c r="AJ771" s="669">
        <f>(AG771-AD771)/AD771</f>
        <v>0.1</v>
      </c>
      <c r="AK771" s="677"/>
      <c r="AL771" s="677"/>
      <c r="AP771" s="679">
        <v>50</v>
      </c>
      <c r="AQ771" s="679"/>
      <c r="AR771" s="679"/>
      <c r="AS771" s="670">
        <f>ROUND(AP771/I771*L771,0)</f>
        <v>55</v>
      </c>
      <c r="AT771" s="670"/>
      <c r="AU771" s="670"/>
      <c r="AV771" s="672">
        <f>(AS771-AP771)/AP771</f>
        <v>0.1</v>
      </c>
      <c r="AW771" s="672"/>
      <c r="AX771" s="672"/>
      <c r="AY771" s="672">
        <v>0</v>
      </c>
      <c r="AZ771" s="672">
        <f>BA771-AY771</f>
        <v>3</v>
      </c>
      <c r="BA771" s="696">
        <f>COUNT(I771:K771)*3</f>
        <v>3</v>
      </c>
      <c r="BB771" s="675"/>
      <c r="BC771" s="675" t="s">
        <v>1246</v>
      </c>
      <c r="BD771" s="694"/>
      <c r="BE771" s="694"/>
      <c r="BF771" s="694" t="str">
        <f>"VT1-"&amp;B771&amp;"(Từ "&amp;C771&amp;" đến "&amp;D771&amp;")"</f>
        <v>VT1-Các vị trí còn lại trên địa bàn thị trấn(Từ  đến )</v>
      </c>
      <c r="BG771" s="694"/>
      <c r="BH771" s="694"/>
      <c r="BI771" s="245">
        <f>BL746+1</f>
        <v>27</v>
      </c>
    </row>
    <row r="772" spans="1:61" s="255" customFormat="1">
      <c r="A772" s="249"/>
      <c r="B772" s="723"/>
      <c r="C772" s="249"/>
      <c r="D772" s="249"/>
      <c r="E772" s="729" t="s">
        <v>711</v>
      </c>
      <c r="F772" s="729"/>
      <c r="G772" s="729"/>
      <c r="H772" s="246" t="str">
        <f t="shared" ref="H772:H783" si="336">E772</f>
        <v>Xã Mường So cũ</v>
      </c>
      <c r="I772" s="163">
        <v>560</v>
      </c>
      <c r="J772" s="163">
        <v>340</v>
      </c>
      <c r="K772" s="163">
        <v>220</v>
      </c>
      <c r="L772" s="666">
        <v>260</v>
      </c>
      <c r="M772" s="667">
        <v>170</v>
      </c>
      <c r="N772" s="667">
        <v>100</v>
      </c>
      <c r="O772" s="667">
        <v>750</v>
      </c>
      <c r="P772" s="667">
        <v>420</v>
      </c>
      <c r="Q772" s="667">
        <v>260</v>
      </c>
      <c r="R772" s="151">
        <v>290</v>
      </c>
      <c r="S772" s="151">
        <v>180</v>
      </c>
      <c r="T772" s="151">
        <v>110</v>
      </c>
      <c r="U772" s="668"/>
      <c r="V772" s="668"/>
      <c r="W772" s="668"/>
      <c r="X772" s="637" t="s">
        <v>1437</v>
      </c>
      <c r="Y772" s="637" t="s">
        <v>1434</v>
      </c>
      <c r="Z772" s="637" t="s">
        <v>1225</v>
      </c>
      <c r="AA772" s="637" t="s">
        <v>1232</v>
      </c>
      <c r="AB772" s="637" t="s">
        <v>1233</v>
      </c>
      <c r="AC772" s="637" t="s">
        <v>1236</v>
      </c>
      <c r="AD772" s="669"/>
      <c r="AE772" s="677"/>
      <c r="AF772" s="677"/>
      <c r="AG772" s="679"/>
      <c r="AH772" s="679"/>
      <c r="AI772" s="679"/>
      <c r="AJ772" s="670"/>
      <c r="AK772" s="670"/>
      <c r="AL772" s="670"/>
      <c r="AM772" s="672"/>
      <c r="AN772" s="677"/>
      <c r="AO772" s="677"/>
      <c r="AP772" s="673"/>
      <c r="AQ772" s="674"/>
      <c r="AR772" s="675"/>
      <c r="AS772" s="675"/>
      <c r="AT772" s="675"/>
      <c r="AU772" s="694"/>
      <c r="AV772" s="694"/>
      <c r="AW772" s="694"/>
      <c r="AX772" s="694"/>
      <c r="AY772" s="694"/>
      <c r="AZ772" s="245"/>
    </row>
    <row r="773" spans="1:61" s="255" customFormat="1">
      <c r="A773" s="249"/>
      <c r="B773" s="723"/>
      <c r="C773" s="249"/>
      <c r="D773" s="249"/>
      <c r="E773" s="729" t="s">
        <v>104</v>
      </c>
      <c r="F773" s="729"/>
      <c r="G773" s="729"/>
      <c r="H773" s="246" t="str">
        <f t="shared" si="336"/>
        <v>Xã Ma Li Pho cũ</v>
      </c>
      <c r="I773" s="163">
        <v>370</v>
      </c>
      <c r="J773" s="163">
        <v>210</v>
      </c>
      <c r="K773" s="163">
        <v>140</v>
      </c>
      <c r="L773" s="666">
        <v>220</v>
      </c>
      <c r="M773" s="667">
        <v>160</v>
      </c>
      <c r="N773" s="667">
        <v>90</v>
      </c>
      <c r="O773" s="667">
        <v>480</v>
      </c>
      <c r="P773" s="667">
        <v>250</v>
      </c>
      <c r="Q773" s="667">
        <v>160</v>
      </c>
      <c r="R773" s="151">
        <v>240</v>
      </c>
      <c r="S773" s="151">
        <v>170</v>
      </c>
      <c r="T773" s="151">
        <v>100</v>
      </c>
      <c r="U773" s="668"/>
      <c r="V773" s="668"/>
      <c r="W773" s="668"/>
      <c r="X773" s="637" t="s">
        <v>1224</v>
      </c>
      <c r="Y773" s="637" t="s">
        <v>1225</v>
      </c>
      <c r="Z773" s="637" t="s">
        <v>1232</v>
      </c>
      <c r="AA773" s="637" t="s">
        <v>1233</v>
      </c>
      <c r="AB773" s="637" t="s">
        <v>1233</v>
      </c>
      <c r="AC773" s="637" t="s">
        <v>1236</v>
      </c>
      <c r="AD773" s="669"/>
      <c r="AE773" s="677"/>
      <c r="AF773" s="677"/>
      <c r="AG773" s="679"/>
      <c r="AH773" s="679"/>
      <c r="AI773" s="679"/>
      <c r="AJ773" s="670"/>
      <c r="AK773" s="670"/>
      <c r="AL773" s="670"/>
      <c r="AM773" s="672"/>
      <c r="AN773" s="677"/>
      <c r="AO773" s="677"/>
      <c r="AP773" s="673"/>
      <c r="AQ773" s="674"/>
      <c r="AR773" s="675"/>
      <c r="AS773" s="675"/>
      <c r="AT773" s="675"/>
      <c r="AU773" s="694"/>
      <c r="AV773" s="694"/>
      <c r="AW773" s="694"/>
      <c r="AX773" s="694"/>
      <c r="AY773" s="694"/>
      <c r="AZ773" s="245"/>
    </row>
    <row r="774" spans="1:61" s="255" customFormat="1">
      <c r="A774" s="249"/>
      <c r="B774" s="723"/>
      <c r="C774" s="249"/>
      <c r="D774" s="249"/>
      <c r="E774" s="729" t="s">
        <v>103</v>
      </c>
      <c r="F774" s="729"/>
      <c r="G774" s="729"/>
      <c r="H774" s="246" t="str">
        <f t="shared" si="336"/>
        <v>Xã Huổi Luông cũ</v>
      </c>
      <c r="I774" s="163">
        <v>330</v>
      </c>
      <c r="J774" s="163">
        <v>180</v>
      </c>
      <c r="K774" s="163">
        <v>120</v>
      </c>
      <c r="L774" s="666">
        <v>210</v>
      </c>
      <c r="M774" s="667">
        <v>130</v>
      </c>
      <c r="N774" s="667">
        <v>80</v>
      </c>
      <c r="O774" s="667">
        <v>390</v>
      </c>
      <c r="P774" s="667">
        <v>200</v>
      </c>
      <c r="Q774" s="667">
        <v>130</v>
      </c>
      <c r="R774" s="151">
        <v>230</v>
      </c>
      <c r="S774" s="151">
        <v>140</v>
      </c>
      <c r="T774" s="151">
        <v>86</v>
      </c>
      <c r="U774" s="668"/>
      <c r="V774" s="668"/>
      <c r="W774" s="668"/>
      <c r="X774" s="637" t="s">
        <v>1225</v>
      </c>
      <c r="Y774" s="637" t="s">
        <v>1232</v>
      </c>
      <c r="Z774" s="637" t="s">
        <v>1233</v>
      </c>
      <c r="AA774" s="637" t="s">
        <v>1233</v>
      </c>
      <c r="AB774" s="637" t="s">
        <v>1233</v>
      </c>
      <c r="AC774" s="637" t="s">
        <v>1236</v>
      </c>
      <c r="AD774" s="669"/>
      <c r="AE774" s="677"/>
      <c r="AF774" s="677"/>
      <c r="AG774" s="679"/>
      <c r="AH774" s="679"/>
      <c r="AI774" s="679"/>
      <c r="AJ774" s="670"/>
      <c r="AK774" s="670"/>
      <c r="AL774" s="670"/>
      <c r="AM774" s="672"/>
      <c r="AN774" s="677"/>
      <c r="AO774" s="677"/>
      <c r="AP774" s="673"/>
      <c r="AQ774" s="674"/>
      <c r="AR774" s="675"/>
      <c r="AS774" s="675"/>
      <c r="AT774" s="675"/>
      <c r="AU774" s="694"/>
      <c r="AV774" s="694"/>
      <c r="AW774" s="694"/>
      <c r="AX774" s="694"/>
      <c r="AY774" s="694"/>
      <c r="AZ774" s="245"/>
    </row>
    <row r="775" spans="1:61" s="255" customFormat="1">
      <c r="A775" s="249"/>
      <c r="B775" s="723"/>
      <c r="C775" s="249"/>
      <c r="D775" s="249"/>
      <c r="E775" s="729" t="s">
        <v>1797</v>
      </c>
      <c r="F775" s="729"/>
      <c r="G775" s="729"/>
      <c r="H775" s="246" t="str">
        <f t="shared" si="336"/>
        <v>XÃ SIN SUỐI HỒ</v>
      </c>
      <c r="I775" s="163">
        <v>330</v>
      </c>
      <c r="J775" s="163">
        <v>180</v>
      </c>
      <c r="K775" s="163">
        <v>120</v>
      </c>
      <c r="L775" s="666">
        <v>210</v>
      </c>
      <c r="M775" s="667">
        <v>130</v>
      </c>
      <c r="N775" s="667">
        <v>80</v>
      </c>
      <c r="O775" s="667">
        <v>390</v>
      </c>
      <c r="P775" s="667">
        <v>200</v>
      </c>
      <c r="Q775" s="667">
        <v>130</v>
      </c>
      <c r="R775" s="151">
        <v>230</v>
      </c>
      <c r="S775" s="151">
        <v>140</v>
      </c>
      <c r="T775" s="151">
        <v>86</v>
      </c>
      <c r="U775" s="668"/>
      <c r="V775" s="668"/>
      <c r="W775" s="668"/>
      <c r="X775" s="665"/>
      <c r="Y775" s="665"/>
      <c r="Z775" s="665"/>
      <c r="AA775" s="670"/>
      <c r="AB775" s="670"/>
      <c r="AC775" s="670"/>
      <c r="AD775" s="669"/>
      <c r="AE775" s="677"/>
      <c r="AF775" s="677"/>
      <c r="AG775" s="679"/>
      <c r="AH775" s="679"/>
      <c r="AI775" s="679"/>
      <c r="AJ775" s="670"/>
      <c r="AK775" s="670"/>
      <c r="AL775" s="670"/>
      <c r="AM775" s="672"/>
      <c r="AN775" s="677"/>
      <c r="AO775" s="677"/>
      <c r="AP775" s="673"/>
      <c r="AQ775" s="674"/>
      <c r="AR775" s="675"/>
      <c r="AS775" s="675"/>
      <c r="AT775" s="675"/>
      <c r="AU775" s="694"/>
      <c r="AV775" s="694"/>
      <c r="AW775" s="694"/>
      <c r="AX775" s="694"/>
      <c r="AY775" s="694"/>
      <c r="AZ775" s="245"/>
    </row>
    <row r="776" spans="1:61" s="255" customFormat="1">
      <c r="A776" s="249"/>
      <c r="B776" s="723"/>
      <c r="C776" s="249"/>
      <c r="D776" s="249"/>
      <c r="E776" s="729" t="s">
        <v>1798</v>
      </c>
      <c r="F776" s="729"/>
      <c r="G776" s="729"/>
      <c r="H776" s="246" t="str">
        <f t="shared" si="336"/>
        <v>Xã Sin Suối Hồ cũ</v>
      </c>
      <c r="I776" s="163">
        <v>280</v>
      </c>
      <c r="J776" s="163">
        <v>160</v>
      </c>
      <c r="K776" s="163">
        <v>100</v>
      </c>
      <c r="L776" s="666">
        <v>140</v>
      </c>
      <c r="M776" s="667">
        <v>100</v>
      </c>
      <c r="N776" s="667">
        <v>70</v>
      </c>
      <c r="O776" s="667">
        <v>320</v>
      </c>
      <c r="P776" s="667">
        <v>170</v>
      </c>
      <c r="Q776" s="667">
        <v>110</v>
      </c>
      <c r="R776" s="151">
        <v>150</v>
      </c>
      <c r="S776" s="151">
        <v>110</v>
      </c>
      <c r="T776" s="151">
        <v>76</v>
      </c>
      <c r="U776" s="668"/>
      <c r="V776" s="668"/>
      <c r="W776" s="668"/>
      <c r="X776" s="637" t="s">
        <v>1225</v>
      </c>
      <c r="Y776" s="637" t="s">
        <v>1232</v>
      </c>
      <c r="Z776" s="637" t="s">
        <v>1233</v>
      </c>
      <c r="AA776" s="637" t="s">
        <v>1233</v>
      </c>
      <c r="AB776" s="637" t="s">
        <v>1233</v>
      </c>
      <c r="AC776" s="637" t="s">
        <v>1236</v>
      </c>
      <c r="AD776" s="669"/>
      <c r="AE776" s="677"/>
      <c r="AF776" s="677"/>
      <c r="AG776" s="679"/>
      <c r="AH776" s="679"/>
      <c r="AI776" s="679"/>
      <c r="AJ776" s="670"/>
      <c r="AK776" s="670"/>
      <c r="AL776" s="670"/>
      <c r="AM776" s="672"/>
      <c r="AN776" s="677"/>
      <c r="AO776" s="677"/>
      <c r="AP776" s="673"/>
      <c r="AQ776" s="674"/>
      <c r="AR776" s="675"/>
      <c r="AS776" s="675"/>
      <c r="AT776" s="675"/>
      <c r="AU776" s="694"/>
      <c r="AV776" s="694"/>
      <c r="AW776" s="694"/>
      <c r="AX776" s="694"/>
      <c r="AY776" s="694"/>
      <c r="AZ776" s="245"/>
    </row>
    <row r="777" spans="1:61" s="255" customFormat="1">
      <c r="A777" s="249"/>
      <c r="B777" s="723"/>
      <c r="C777" s="249"/>
      <c r="D777" s="249"/>
      <c r="E777" s="729" t="s">
        <v>1799</v>
      </c>
      <c r="F777" s="729"/>
      <c r="G777" s="729"/>
      <c r="H777" s="246" t="str">
        <f t="shared" si="336"/>
        <v>Xã Nậm Xe cũ</v>
      </c>
      <c r="I777" s="163">
        <v>330</v>
      </c>
      <c r="J777" s="163">
        <v>180</v>
      </c>
      <c r="K777" s="163">
        <v>120</v>
      </c>
      <c r="L777" s="666">
        <v>210</v>
      </c>
      <c r="M777" s="667">
        <v>130</v>
      </c>
      <c r="N777" s="667">
        <v>80</v>
      </c>
      <c r="O777" s="667">
        <v>390</v>
      </c>
      <c r="P777" s="667">
        <v>200</v>
      </c>
      <c r="Q777" s="667">
        <v>130</v>
      </c>
      <c r="R777" s="151">
        <v>230</v>
      </c>
      <c r="S777" s="151">
        <v>140</v>
      </c>
      <c r="T777" s="151">
        <v>86</v>
      </c>
      <c r="U777" s="668"/>
      <c r="V777" s="668"/>
      <c r="W777" s="668"/>
      <c r="X777" s="637" t="s">
        <v>1225</v>
      </c>
      <c r="Y777" s="637" t="s">
        <v>1232</v>
      </c>
      <c r="Z777" s="637" t="s">
        <v>1233</v>
      </c>
      <c r="AA777" s="637" t="s">
        <v>1233</v>
      </c>
      <c r="AB777" s="637" t="s">
        <v>1233</v>
      </c>
      <c r="AC777" s="637" t="s">
        <v>1236</v>
      </c>
      <c r="AD777" s="669"/>
      <c r="AE777" s="677"/>
      <c r="AF777" s="677"/>
      <c r="AG777" s="679"/>
      <c r="AH777" s="679"/>
      <c r="AI777" s="679"/>
      <c r="AJ777" s="670"/>
      <c r="AK777" s="670"/>
      <c r="AL777" s="670"/>
      <c r="AM777" s="672"/>
      <c r="AN777" s="677"/>
      <c r="AO777" s="677"/>
      <c r="AP777" s="673"/>
      <c r="AQ777" s="674"/>
      <c r="AR777" s="675"/>
      <c r="AS777" s="675"/>
      <c r="AT777" s="675"/>
      <c r="AU777" s="694"/>
      <c r="AV777" s="694"/>
      <c r="AW777" s="694"/>
      <c r="AX777" s="694"/>
      <c r="AY777" s="694"/>
      <c r="AZ777" s="245"/>
    </row>
    <row r="778" spans="1:61" s="255" customFormat="1">
      <c r="A778" s="249"/>
      <c r="B778" s="723"/>
      <c r="C778" s="249"/>
      <c r="D778" s="249"/>
      <c r="E778" s="729" t="s">
        <v>1800</v>
      </c>
      <c r="F778" s="729"/>
      <c r="G778" s="729"/>
      <c r="H778" s="246" t="str">
        <f t="shared" si="336"/>
        <v>Xã Thèn Sìn cũ</v>
      </c>
      <c r="I778" s="163">
        <v>280</v>
      </c>
      <c r="J778" s="163">
        <v>80</v>
      </c>
      <c r="K778" s="163">
        <v>60</v>
      </c>
      <c r="L778" s="666">
        <v>100</v>
      </c>
      <c r="M778" s="667">
        <v>60</v>
      </c>
      <c r="N778" s="667">
        <v>60</v>
      </c>
      <c r="O778" s="667">
        <v>331</v>
      </c>
      <c r="P778" s="667">
        <v>91</v>
      </c>
      <c r="Q778" s="667">
        <v>65</v>
      </c>
      <c r="R778" s="151">
        <v>108</v>
      </c>
      <c r="S778" s="151">
        <v>65</v>
      </c>
      <c r="T778" s="151">
        <v>65</v>
      </c>
      <c r="U778" s="668"/>
      <c r="V778" s="668"/>
      <c r="W778" s="668"/>
      <c r="X778" s="637" t="s">
        <v>1225</v>
      </c>
      <c r="Y778" s="637" t="s">
        <v>1232</v>
      </c>
      <c r="Z778" s="637" t="s">
        <v>1233</v>
      </c>
      <c r="AA778" s="637" t="s">
        <v>1233</v>
      </c>
      <c r="AB778" s="637" t="s">
        <v>1233</v>
      </c>
      <c r="AC778" s="637" t="s">
        <v>1236</v>
      </c>
      <c r="AD778" s="669"/>
      <c r="AE778" s="677"/>
      <c r="AF778" s="677"/>
      <c r="AG778" s="679"/>
      <c r="AH778" s="679"/>
      <c r="AI778" s="679"/>
      <c r="AJ778" s="670"/>
      <c r="AK778" s="670"/>
      <c r="AL778" s="670"/>
      <c r="AM778" s="672"/>
      <c r="AN778" s="677"/>
      <c r="AO778" s="677"/>
      <c r="AP778" s="673"/>
      <c r="AQ778" s="674"/>
      <c r="AR778" s="675"/>
      <c r="AS778" s="675"/>
      <c r="AT778" s="675"/>
      <c r="AU778" s="694"/>
      <c r="AV778" s="694"/>
      <c r="AW778" s="694"/>
      <c r="AX778" s="694"/>
      <c r="AY778" s="694"/>
      <c r="AZ778" s="245"/>
    </row>
    <row r="779" spans="1:61" s="255" customFormat="1">
      <c r="A779" s="249"/>
      <c r="B779" s="723"/>
      <c r="C779" s="249"/>
      <c r="D779" s="249"/>
      <c r="E779" s="729" t="s">
        <v>1801</v>
      </c>
      <c r="F779" s="729"/>
      <c r="G779" s="729"/>
      <c r="H779" s="246" t="str">
        <f t="shared" si="336"/>
        <v>XÃ DÀO SAN</v>
      </c>
      <c r="I779" s="163">
        <v>330</v>
      </c>
      <c r="J779" s="163">
        <v>180</v>
      </c>
      <c r="K779" s="163">
        <v>120</v>
      </c>
      <c r="L779" s="666">
        <v>210</v>
      </c>
      <c r="M779" s="667">
        <v>130</v>
      </c>
      <c r="N779" s="667">
        <v>80</v>
      </c>
      <c r="O779" s="667">
        <v>390</v>
      </c>
      <c r="P779" s="667">
        <v>200</v>
      </c>
      <c r="Q779" s="667">
        <v>130</v>
      </c>
      <c r="R779" s="151">
        <v>230</v>
      </c>
      <c r="S779" s="151">
        <v>140</v>
      </c>
      <c r="T779" s="151">
        <v>86</v>
      </c>
      <c r="U779" s="668"/>
      <c r="V779" s="668"/>
      <c r="W779" s="668"/>
      <c r="X779" s="665"/>
      <c r="Y779" s="665"/>
      <c r="Z779" s="665"/>
      <c r="AA779" s="670"/>
      <c r="AB779" s="670"/>
      <c r="AC779" s="670"/>
      <c r="AD779" s="669"/>
      <c r="AE779" s="677"/>
      <c r="AF779" s="677"/>
      <c r="AG779" s="679"/>
      <c r="AH779" s="679"/>
      <c r="AI779" s="679"/>
      <c r="AJ779" s="670"/>
      <c r="AK779" s="670"/>
      <c r="AL779" s="670"/>
      <c r="AM779" s="672"/>
      <c r="AN779" s="677"/>
      <c r="AO779" s="677"/>
      <c r="AP779" s="673"/>
      <c r="AQ779" s="674"/>
      <c r="AR779" s="675"/>
      <c r="AS779" s="675"/>
      <c r="AT779" s="675"/>
      <c r="AU779" s="694"/>
      <c r="AV779" s="694"/>
      <c r="AW779" s="694"/>
      <c r="AX779" s="694"/>
      <c r="AY779" s="694"/>
      <c r="AZ779" s="245"/>
    </row>
    <row r="780" spans="1:61" s="255" customFormat="1">
      <c r="A780" s="249"/>
      <c r="B780" s="723"/>
      <c r="C780" s="249"/>
      <c r="D780" s="249"/>
      <c r="E780" s="729" t="s">
        <v>1802</v>
      </c>
      <c r="F780" s="729"/>
      <c r="G780" s="729"/>
      <c r="H780" s="246" t="str">
        <f t="shared" si="336"/>
        <v>Xã Dào San cũ</v>
      </c>
      <c r="I780" s="163">
        <v>330</v>
      </c>
      <c r="J780" s="163">
        <v>180</v>
      </c>
      <c r="K780" s="163">
        <v>120</v>
      </c>
      <c r="L780" s="666">
        <v>210</v>
      </c>
      <c r="M780" s="667">
        <v>130</v>
      </c>
      <c r="N780" s="667">
        <v>80</v>
      </c>
      <c r="O780" s="667">
        <v>390</v>
      </c>
      <c r="P780" s="667">
        <v>200</v>
      </c>
      <c r="Q780" s="667">
        <v>130</v>
      </c>
      <c r="R780" s="151">
        <v>230</v>
      </c>
      <c r="S780" s="151">
        <v>140</v>
      </c>
      <c r="T780" s="151">
        <v>86</v>
      </c>
      <c r="U780" s="668"/>
      <c r="V780" s="668"/>
      <c r="W780" s="668"/>
      <c r="X780" s="695">
        <v>1.1499999999999999</v>
      </c>
      <c r="Y780" s="637" t="s">
        <v>1232</v>
      </c>
      <c r="Z780" s="637" t="s">
        <v>1233</v>
      </c>
      <c r="AA780" s="637" t="s">
        <v>1233</v>
      </c>
      <c r="AB780" s="637" t="s">
        <v>1233</v>
      </c>
      <c r="AC780" s="637" t="s">
        <v>1236</v>
      </c>
      <c r="AD780" s="669"/>
      <c r="AE780" s="677"/>
      <c r="AF780" s="677"/>
      <c r="AG780" s="679"/>
      <c r="AH780" s="679"/>
      <c r="AI780" s="679"/>
      <c r="AJ780" s="670"/>
      <c r="AK780" s="670"/>
      <c r="AL780" s="670"/>
      <c r="AM780" s="672"/>
      <c r="AN780" s="677"/>
      <c r="AO780" s="677"/>
      <c r="AP780" s="673"/>
      <c r="AQ780" s="674"/>
      <c r="AR780" s="675"/>
      <c r="AS780" s="675"/>
      <c r="AT780" s="675"/>
      <c r="AU780" s="694"/>
      <c r="AV780" s="694"/>
      <c r="AW780" s="694"/>
      <c r="AX780" s="694"/>
      <c r="AY780" s="694"/>
      <c r="AZ780" s="245"/>
    </row>
    <row r="781" spans="1:61" ht="31.5">
      <c r="B781" s="3"/>
      <c r="C781" s="3"/>
      <c r="D781" s="3"/>
      <c r="E781" s="261" t="s">
        <v>1803</v>
      </c>
      <c r="F781" s="202"/>
      <c r="G781" s="202"/>
      <c r="H781" s="246" t="str">
        <f t="shared" si="336"/>
        <v>Xã Tung Qua Lìn cũ, xã Mù Sang cũ</v>
      </c>
      <c r="I781" s="13">
        <v>280</v>
      </c>
      <c r="J781" s="13">
        <v>160</v>
      </c>
      <c r="K781" s="13">
        <v>100</v>
      </c>
      <c r="L781" s="13">
        <v>140</v>
      </c>
      <c r="M781" s="13">
        <v>100</v>
      </c>
      <c r="N781" s="13">
        <v>70</v>
      </c>
      <c r="O781" s="392">
        <v>320</v>
      </c>
      <c r="P781" s="392">
        <v>170</v>
      </c>
      <c r="Q781" s="392">
        <v>110</v>
      </c>
      <c r="R781" s="392">
        <v>150</v>
      </c>
      <c r="S781" s="392">
        <v>110</v>
      </c>
      <c r="T781" s="392">
        <v>76</v>
      </c>
      <c r="U781" s="390"/>
      <c r="V781" s="390"/>
      <c r="W781" s="390"/>
      <c r="X781" s="637" t="s">
        <v>1232</v>
      </c>
      <c r="Y781" s="637" t="s">
        <v>1233</v>
      </c>
      <c r="Z781" s="637" t="s">
        <v>1233</v>
      </c>
      <c r="AA781" s="637" t="s">
        <v>1233</v>
      </c>
      <c r="AB781" s="637" t="s">
        <v>1233</v>
      </c>
      <c r="AC781" s="637" t="s">
        <v>1236</v>
      </c>
      <c r="AD781" s="393"/>
      <c r="AE781" s="390"/>
      <c r="AF781" s="390"/>
      <c r="AG781" s="13"/>
      <c r="AH781" s="13"/>
      <c r="AI781" s="13"/>
      <c r="AJ781" s="398"/>
      <c r="AK781" s="398"/>
      <c r="AL781" s="398"/>
      <c r="AM781" s="398"/>
      <c r="AN781" s="398"/>
      <c r="AO781" s="398"/>
      <c r="AP781" s="336"/>
      <c r="AQ781" s="336"/>
      <c r="AR781" s="336"/>
      <c r="AS781" s="13"/>
      <c r="AT781" s="13"/>
      <c r="AU781" s="13"/>
      <c r="AV781" s="359"/>
      <c r="AW781" s="359"/>
      <c r="AX781" s="359"/>
      <c r="AY781" s="18"/>
      <c r="AZ781" s="18"/>
      <c r="BA781" s="431"/>
      <c r="BB781" s="175"/>
      <c r="BC781" s="175"/>
      <c r="BD781" s="3"/>
    </row>
    <row r="782" spans="1:61" ht="78.75">
      <c r="B782" s="3"/>
      <c r="C782" s="3"/>
      <c r="D782" s="3"/>
      <c r="E782" s="261" t="s">
        <v>1804</v>
      </c>
      <c r="F782" s="202"/>
      <c r="G782" s="202"/>
      <c r="H782" s="246" t="str">
        <f t="shared" si="336"/>
        <v>XÃ SÌ LỞ LẦU (gồm xã Vàng Ma Chải cũ, xã Sì Lở Lầu cũ, xã Mồ Sì San cũ, xã Pa Vây Sử cũ)</v>
      </c>
      <c r="I782" s="13">
        <v>280</v>
      </c>
      <c r="J782" s="13">
        <v>160</v>
      </c>
      <c r="K782" s="13">
        <v>100</v>
      </c>
      <c r="L782" s="13">
        <v>140</v>
      </c>
      <c r="M782" s="13">
        <v>100</v>
      </c>
      <c r="N782" s="13">
        <v>70</v>
      </c>
      <c r="O782" s="392">
        <v>320</v>
      </c>
      <c r="P782" s="392">
        <v>170</v>
      </c>
      <c r="Q782" s="392">
        <v>110</v>
      </c>
      <c r="R782" s="392">
        <v>150</v>
      </c>
      <c r="S782" s="392">
        <v>110</v>
      </c>
      <c r="T782" s="392">
        <v>76</v>
      </c>
      <c r="U782" s="390"/>
      <c r="V782" s="390"/>
      <c r="W782" s="390"/>
      <c r="X782" s="637" t="s">
        <v>1232</v>
      </c>
      <c r="Y782" s="637" t="s">
        <v>1233</v>
      </c>
      <c r="Z782" s="637" t="s">
        <v>1233</v>
      </c>
      <c r="AA782" s="637" t="s">
        <v>1233</v>
      </c>
      <c r="AB782" s="637" t="s">
        <v>1233</v>
      </c>
      <c r="AC782" s="637" t="s">
        <v>1236</v>
      </c>
      <c r="AD782" s="393"/>
      <c r="AE782" s="390"/>
      <c r="AF782" s="390"/>
      <c r="AG782" s="13"/>
      <c r="AH782" s="13"/>
      <c r="AI782" s="13"/>
      <c r="AJ782" s="398"/>
      <c r="AK782" s="398"/>
      <c r="AL782" s="398"/>
      <c r="AM782" s="398"/>
      <c r="AN782" s="398"/>
      <c r="AO782" s="398"/>
      <c r="AP782" s="336"/>
      <c r="AQ782" s="336"/>
      <c r="AR782" s="336"/>
      <c r="AS782" s="13"/>
      <c r="AT782" s="13"/>
      <c r="AU782" s="13"/>
      <c r="AV782" s="359"/>
      <c r="AW782" s="359"/>
      <c r="AX782" s="359"/>
      <c r="AY782" s="18"/>
      <c r="AZ782" s="18"/>
      <c r="BA782" s="431"/>
      <c r="BB782" s="175"/>
      <c r="BC782" s="175"/>
      <c r="BD782" s="3"/>
    </row>
    <row r="783" spans="1:61" ht="63">
      <c r="B783" s="3"/>
      <c r="C783" s="3"/>
      <c r="D783" s="3"/>
      <c r="E783" s="261" t="s">
        <v>1805</v>
      </c>
      <c r="F783" s="202"/>
      <c r="G783" s="202"/>
      <c r="H783" s="246" t="str">
        <f t="shared" si="336"/>
        <v>XÃ KHỔNG LÀO (gồm xã Khổng Lào cũ, xã Hoang Thèn cũ, xã Bản Lang cũ)</v>
      </c>
      <c r="I783" s="13">
        <v>370</v>
      </c>
      <c r="J783" s="13">
        <v>210</v>
      </c>
      <c r="K783" s="13">
        <v>140</v>
      </c>
      <c r="L783" s="13">
        <v>220</v>
      </c>
      <c r="M783" s="13">
        <v>160</v>
      </c>
      <c r="N783" s="13">
        <v>90</v>
      </c>
      <c r="O783" s="392">
        <v>480</v>
      </c>
      <c r="P783" s="392">
        <v>250</v>
      </c>
      <c r="Q783" s="392">
        <v>160</v>
      </c>
      <c r="R783" s="392">
        <v>240</v>
      </c>
      <c r="S783" s="392">
        <v>170</v>
      </c>
      <c r="T783" s="392">
        <v>100</v>
      </c>
      <c r="U783" s="390"/>
      <c r="V783" s="390"/>
      <c r="W783" s="390"/>
      <c r="X783" s="637" t="s">
        <v>1224</v>
      </c>
      <c r="Y783" s="637" t="s">
        <v>1225</v>
      </c>
      <c r="Z783" s="637" t="s">
        <v>1232</v>
      </c>
      <c r="AA783" s="637" t="s">
        <v>1233</v>
      </c>
      <c r="AB783" s="637" t="s">
        <v>1233</v>
      </c>
      <c r="AC783" s="637" t="s">
        <v>1236</v>
      </c>
      <c r="AD783" s="393"/>
      <c r="AE783" s="390"/>
      <c r="AF783" s="390"/>
      <c r="AG783" s="13"/>
      <c r="AH783" s="13"/>
      <c r="AI783" s="13"/>
      <c r="AJ783" s="398"/>
      <c r="AK783" s="398"/>
      <c r="AL783" s="398"/>
      <c r="AM783" s="398"/>
      <c r="AN783" s="398"/>
      <c r="AO783" s="398"/>
      <c r="AP783" s="336"/>
      <c r="AQ783" s="336"/>
      <c r="AR783" s="336"/>
      <c r="AS783" s="13"/>
      <c r="AT783" s="13"/>
      <c r="AU783" s="13"/>
      <c r="AV783" s="359"/>
      <c r="AW783" s="359"/>
      <c r="AX783" s="359"/>
      <c r="AY783" s="18"/>
      <c r="AZ783" s="18"/>
      <c r="BA783" s="431"/>
      <c r="BB783" s="175"/>
      <c r="BC783" s="175"/>
      <c r="BD783" s="3"/>
    </row>
    <row r="784" spans="1:61">
      <c r="B784" s="3"/>
      <c r="C784" s="3"/>
      <c r="D784" s="3"/>
      <c r="E784" s="263"/>
      <c r="F784" s="418"/>
      <c r="G784" s="418"/>
      <c r="H784" s="718"/>
      <c r="I784" s="3"/>
      <c r="J784" s="3"/>
      <c r="K784" s="3"/>
      <c r="L784" s="3"/>
      <c r="M784" s="3"/>
      <c r="N784" s="3"/>
      <c r="O784" s="297"/>
      <c r="P784" s="295"/>
      <c r="Q784" s="295"/>
      <c r="R784" s="295"/>
      <c r="S784" s="295"/>
      <c r="T784" s="295"/>
      <c r="U784" s="253"/>
      <c r="V784" s="253"/>
      <c r="W784" s="253"/>
      <c r="X784" s="635"/>
      <c r="Y784" s="635"/>
      <c r="Z784" s="635"/>
      <c r="AA784" s="635"/>
      <c r="AB784" s="635"/>
      <c r="AC784" s="635"/>
      <c r="AD784" s="297"/>
      <c r="AE784" s="253"/>
      <c r="AF784" s="253"/>
      <c r="AG784" s="3"/>
      <c r="AH784" s="3"/>
      <c r="AI784" s="3"/>
      <c r="AJ784" s="432"/>
      <c r="AK784" s="432"/>
      <c r="AL784" s="432"/>
      <c r="AM784" s="432"/>
      <c r="AN784" s="432"/>
      <c r="AO784" s="432"/>
      <c r="AP784" s="288"/>
      <c r="AQ784" s="288"/>
      <c r="AR784" s="288"/>
      <c r="AS784" s="3"/>
      <c r="AT784" s="3"/>
      <c r="AU784" s="3"/>
      <c r="AV784" s="289"/>
      <c r="AW784" s="289"/>
      <c r="AX784" s="289"/>
      <c r="AY784" s="431"/>
      <c r="AZ784" s="431"/>
      <c r="BA784" s="431"/>
      <c r="BB784" s="175"/>
      <c r="BC784" s="175"/>
      <c r="BD784" s="3"/>
    </row>
    <row r="785" spans="1:61">
      <c r="B785" s="3"/>
      <c r="C785" s="3"/>
      <c r="D785" s="3"/>
      <c r="E785" s="263"/>
      <c r="F785" s="418"/>
      <c r="G785" s="418"/>
      <c r="H785" s="718"/>
      <c r="I785" s="3"/>
      <c r="J785" s="3"/>
      <c r="K785" s="3"/>
      <c r="L785" s="3"/>
      <c r="M785" s="3"/>
      <c r="N785" s="3"/>
      <c r="O785" s="297"/>
      <c r="P785" s="295"/>
      <c r="Q785" s="295"/>
      <c r="R785" s="295"/>
      <c r="S785" s="295"/>
      <c r="T785" s="295"/>
      <c r="U785" s="253"/>
      <c r="V785" s="253"/>
      <c r="W785" s="253"/>
      <c r="X785" s="635"/>
      <c r="Y785" s="635"/>
      <c r="Z785" s="635"/>
      <c r="AA785" s="635"/>
      <c r="AB785" s="635"/>
      <c r="AC785" s="635"/>
      <c r="AD785" s="297"/>
      <c r="AE785" s="253"/>
      <c r="AF785" s="253"/>
      <c r="AG785" s="3"/>
      <c r="AH785" s="3"/>
      <c r="AI785" s="3"/>
      <c r="AJ785" s="432"/>
      <c r="AK785" s="432"/>
      <c r="AL785" s="432"/>
      <c r="AM785" s="432"/>
      <c r="AN785" s="432"/>
      <c r="AO785" s="432"/>
      <c r="AP785" s="288"/>
      <c r="AQ785" s="288"/>
      <c r="AR785" s="288"/>
      <c r="AS785" s="3"/>
      <c r="AT785" s="3"/>
      <c r="AU785" s="3"/>
      <c r="AV785" s="289"/>
      <c r="AW785" s="289"/>
      <c r="AX785" s="289"/>
      <c r="AY785" s="431"/>
      <c r="AZ785" s="431"/>
      <c r="BA785" s="431"/>
      <c r="BB785" s="175"/>
      <c r="BC785" s="175"/>
      <c r="BD785" s="3"/>
    </row>
    <row r="786" spans="1:61">
      <c r="B786" s="3"/>
      <c r="C786" s="3"/>
      <c r="D786" s="3"/>
      <c r="E786" s="263"/>
      <c r="F786" s="418"/>
      <c r="G786" s="418"/>
      <c r="H786" s="718"/>
      <c r="I786" s="3"/>
      <c r="J786" s="3"/>
      <c r="K786" s="3"/>
      <c r="L786" s="3"/>
      <c r="M786" s="3"/>
      <c r="N786" s="3"/>
      <c r="O786" s="297"/>
      <c r="P786" s="295"/>
      <c r="Q786" s="295"/>
      <c r="R786" s="295"/>
      <c r="S786" s="295"/>
      <c r="T786" s="295"/>
      <c r="U786" s="253"/>
      <c r="V786" s="253"/>
      <c r="W786" s="253"/>
      <c r="X786" s="635"/>
      <c r="Y786" s="635"/>
      <c r="Z786" s="635"/>
      <c r="AA786" s="635"/>
      <c r="AB786" s="635"/>
      <c r="AC786" s="635"/>
      <c r="AD786" s="297"/>
      <c r="AE786" s="253"/>
      <c r="AF786" s="253"/>
      <c r="AG786" s="3"/>
      <c r="AH786" s="3"/>
      <c r="AI786" s="3"/>
      <c r="AJ786" s="432"/>
      <c r="AK786" s="432"/>
      <c r="AL786" s="432"/>
      <c r="AM786" s="432"/>
      <c r="AN786" s="432"/>
      <c r="AO786" s="432"/>
      <c r="AP786" s="288"/>
      <c r="AQ786" s="288"/>
      <c r="AR786" s="288"/>
      <c r="AS786" s="3"/>
      <c r="AT786" s="3"/>
      <c r="AU786" s="3"/>
      <c r="AV786" s="289"/>
      <c r="AW786" s="289"/>
      <c r="AX786" s="289"/>
      <c r="AY786" s="431"/>
      <c r="AZ786" s="431"/>
      <c r="BA786" s="431"/>
      <c r="BB786" s="175"/>
      <c r="BC786" s="175"/>
      <c r="BD786" s="3"/>
    </row>
    <row r="787" spans="1:61">
      <c r="B787" s="3"/>
      <c r="C787" s="3"/>
      <c r="D787" s="3"/>
      <c r="E787" s="263"/>
      <c r="F787" s="418"/>
      <c r="G787" s="418"/>
      <c r="H787" s="718"/>
      <c r="I787" s="3"/>
      <c r="J787" s="3"/>
      <c r="K787" s="3"/>
      <c r="L787" s="3"/>
      <c r="M787" s="3"/>
      <c r="N787" s="3"/>
      <c r="O787" s="297"/>
      <c r="P787" s="295"/>
      <c r="Q787" s="295"/>
      <c r="R787" s="295"/>
      <c r="S787" s="295"/>
      <c r="T787" s="295"/>
      <c r="U787" s="253"/>
      <c r="V787" s="253"/>
      <c r="W787" s="253"/>
      <c r="X787" s="635"/>
      <c r="Y787" s="635"/>
      <c r="Z787" s="635"/>
      <c r="AA787" s="635"/>
      <c r="AB787" s="635"/>
      <c r="AC787" s="635"/>
      <c r="AD787" s="297"/>
      <c r="AE787" s="253"/>
      <c r="AF787" s="253"/>
      <c r="AG787" s="3"/>
      <c r="AH787" s="3"/>
      <c r="AI787" s="3"/>
      <c r="AJ787" s="432"/>
      <c r="AK787" s="432"/>
      <c r="AL787" s="432"/>
      <c r="AM787" s="432"/>
      <c r="AN787" s="432"/>
      <c r="AO787" s="432"/>
      <c r="AP787" s="288"/>
      <c r="AQ787" s="288"/>
      <c r="AR787" s="288"/>
      <c r="AS787" s="3"/>
      <c r="AT787" s="3"/>
      <c r="AU787" s="3"/>
      <c r="AV787" s="289"/>
      <c r="AW787" s="289"/>
      <c r="AX787" s="289"/>
      <c r="AY787" s="431"/>
      <c r="AZ787" s="431"/>
      <c r="BA787" s="431"/>
      <c r="BB787" s="175"/>
      <c r="BC787" s="175"/>
      <c r="BD787" s="3"/>
    </row>
    <row r="788" spans="1:61">
      <c r="B788" s="3"/>
      <c r="C788" s="3"/>
      <c r="D788" s="3"/>
      <c r="E788" s="263"/>
      <c r="F788" s="418"/>
      <c r="G788" s="418"/>
      <c r="H788" s="718"/>
      <c r="I788" s="3"/>
      <c r="J788" s="3"/>
      <c r="K788" s="3"/>
      <c r="L788" s="3"/>
      <c r="M788" s="3"/>
      <c r="N788" s="3"/>
      <c r="O788" s="297"/>
      <c r="P788" s="295"/>
      <c r="Q788" s="295"/>
      <c r="R788" s="295"/>
      <c r="S788" s="295"/>
      <c r="T788" s="295"/>
      <c r="U788" s="253"/>
      <c r="V788" s="253"/>
      <c r="W788" s="253"/>
      <c r="X788" s="635"/>
      <c r="Y788" s="635"/>
      <c r="Z788" s="635"/>
      <c r="AA788" s="635"/>
      <c r="AB788" s="635"/>
      <c r="AC788" s="635"/>
      <c r="AD788" s="297"/>
      <c r="AE788" s="253"/>
      <c r="AF788" s="253"/>
      <c r="AG788" s="3"/>
      <c r="AH788" s="3"/>
      <c r="AI788" s="3"/>
      <c r="AJ788" s="432"/>
      <c r="AK788" s="432"/>
      <c r="AL788" s="432"/>
      <c r="AM788" s="432"/>
      <c r="AN788" s="432"/>
      <c r="AO788" s="432"/>
      <c r="AP788" s="288"/>
      <c r="AQ788" s="288"/>
      <c r="AR788" s="288"/>
      <c r="AS788" s="3"/>
      <c r="AT788" s="3"/>
      <c r="AU788" s="3"/>
      <c r="AV788" s="289"/>
      <c r="AW788" s="289"/>
      <c r="AX788" s="289"/>
      <c r="AY788" s="431"/>
      <c r="AZ788" s="431"/>
      <c r="BA788" s="431"/>
      <c r="BB788" s="175"/>
      <c r="BC788" s="175"/>
      <c r="BD788" s="3"/>
    </row>
    <row r="789" spans="1:61">
      <c r="B789" s="3"/>
      <c r="C789" s="3"/>
      <c r="D789" s="3"/>
      <c r="E789" s="263"/>
      <c r="F789" s="418"/>
      <c r="G789" s="418"/>
      <c r="H789" s="718"/>
      <c r="I789" s="3"/>
      <c r="J789" s="3"/>
      <c r="K789" s="3"/>
      <c r="L789" s="3"/>
      <c r="M789" s="3"/>
      <c r="N789" s="3"/>
      <c r="O789" s="297"/>
      <c r="P789" s="295"/>
      <c r="Q789" s="295"/>
      <c r="R789" s="295"/>
      <c r="S789" s="295"/>
      <c r="T789" s="295"/>
      <c r="U789" s="253"/>
      <c r="V789" s="253"/>
      <c r="W789" s="253"/>
      <c r="X789" s="635"/>
      <c r="Y789" s="635"/>
      <c r="Z789" s="635"/>
      <c r="AA789" s="635"/>
      <c r="AB789" s="635"/>
      <c r="AC789" s="635"/>
      <c r="AD789" s="297"/>
      <c r="AE789" s="253"/>
      <c r="AF789" s="253"/>
      <c r="AG789" s="3"/>
      <c r="AH789" s="3"/>
      <c r="AI789" s="3"/>
      <c r="AJ789" s="432"/>
      <c r="AK789" s="432"/>
      <c r="AL789" s="432"/>
      <c r="AM789" s="432"/>
      <c r="AN789" s="432"/>
      <c r="AO789" s="432"/>
      <c r="AP789" s="288"/>
      <c r="AQ789" s="288"/>
      <c r="AR789" s="288"/>
      <c r="AS789" s="3"/>
      <c r="AT789" s="3"/>
      <c r="AU789" s="3"/>
      <c r="AV789" s="289"/>
      <c r="AW789" s="289"/>
      <c r="AX789" s="289"/>
      <c r="AY789" s="431"/>
      <c r="AZ789" s="431"/>
      <c r="BA789" s="431"/>
      <c r="BB789" s="175"/>
      <c r="BC789" s="175"/>
      <c r="BD789" s="3"/>
    </row>
    <row r="790" spans="1:61">
      <c r="B790" s="3"/>
      <c r="C790" s="3"/>
      <c r="D790" s="3"/>
      <c r="E790" s="263"/>
      <c r="F790" s="418"/>
      <c r="G790" s="418"/>
      <c r="H790" s="718"/>
      <c r="I790" s="3"/>
      <c r="J790" s="3"/>
      <c r="K790" s="3"/>
      <c r="L790" s="3"/>
      <c r="M790" s="3"/>
      <c r="N790" s="3"/>
      <c r="O790" s="297"/>
      <c r="P790" s="295"/>
      <c r="Q790" s="295"/>
      <c r="R790" s="295"/>
      <c r="S790" s="295"/>
      <c r="T790" s="295"/>
      <c r="U790" s="253"/>
      <c r="V790" s="253"/>
      <c r="W790" s="253"/>
      <c r="X790" s="635"/>
      <c r="Y790" s="635"/>
      <c r="Z790" s="635"/>
      <c r="AA790" s="635"/>
      <c r="AB790" s="635"/>
      <c r="AC790" s="635"/>
      <c r="AD790" s="297"/>
      <c r="AE790" s="253"/>
      <c r="AF790" s="253"/>
      <c r="AG790" s="3"/>
      <c r="AH790" s="3"/>
      <c r="AI790" s="3"/>
      <c r="AJ790" s="432"/>
      <c r="AK790" s="432"/>
      <c r="AL790" s="432"/>
      <c r="AM790" s="432"/>
      <c r="AN790" s="432"/>
      <c r="AO790" s="432"/>
      <c r="AP790" s="288"/>
      <c r="AQ790" s="288"/>
      <c r="AR790" s="288"/>
      <c r="AS790" s="3"/>
      <c r="AT790" s="3"/>
      <c r="AU790" s="3"/>
      <c r="AV790" s="289"/>
      <c r="AW790" s="289"/>
      <c r="AX790" s="289"/>
      <c r="AY790" s="431"/>
      <c r="AZ790" s="431"/>
      <c r="BA790" s="431"/>
      <c r="BB790" s="175"/>
      <c r="BC790" s="175"/>
      <c r="BD790" s="3"/>
    </row>
    <row r="791" spans="1:61">
      <c r="B791" s="3"/>
      <c r="C791" s="3"/>
      <c r="D791" s="3"/>
      <c r="E791" s="263"/>
      <c r="F791" s="418"/>
      <c r="G791" s="418"/>
      <c r="H791" s="718"/>
      <c r="I791" s="3"/>
      <c r="J791" s="3"/>
      <c r="K791" s="3"/>
      <c r="L791" s="3"/>
      <c r="M791" s="3"/>
      <c r="N791" s="3"/>
      <c r="O791" s="297"/>
      <c r="P791" s="295"/>
      <c r="Q791" s="295"/>
      <c r="R791" s="295"/>
      <c r="S791" s="295"/>
      <c r="T791" s="295"/>
      <c r="U791" s="253"/>
      <c r="V791" s="253"/>
      <c r="W791" s="253"/>
      <c r="X791" s="635"/>
      <c r="Y791" s="635"/>
      <c r="Z791" s="635"/>
      <c r="AA791" s="635"/>
      <c r="AB791" s="635"/>
      <c r="AC791" s="635"/>
      <c r="AD791" s="297"/>
      <c r="AE791" s="253"/>
      <c r="AF791" s="253"/>
      <c r="AG791" s="3"/>
      <c r="AH791" s="3"/>
      <c r="AI791" s="3"/>
      <c r="AJ791" s="432"/>
      <c r="AK791" s="432"/>
      <c r="AL791" s="432"/>
      <c r="AM791" s="432"/>
      <c r="AN791" s="432"/>
      <c r="AO791" s="432"/>
      <c r="AP791" s="288"/>
      <c r="AQ791" s="288"/>
      <c r="AR791" s="288"/>
      <c r="AS791" s="3"/>
      <c r="AT791" s="3"/>
      <c r="AU791" s="3"/>
      <c r="AV791" s="289"/>
      <c r="AW791" s="289"/>
      <c r="AX791" s="289"/>
      <c r="AY791" s="431"/>
      <c r="AZ791" s="431"/>
      <c r="BA791" s="431"/>
      <c r="BB791" s="175"/>
      <c r="BC791" s="175"/>
      <c r="BD791" s="3"/>
    </row>
    <row r="792" spans="1:61">
      <c r="A792" s="294" t="s">
        <v>1806</v>
      </c>
      <c r="B792" s="3"/>
      <c r="C792" s="3"/>
      <c r="D792" s="3"/>
      <c r="E792" s="418"/>
      <c r="F792" s="418"/>
      <c r="G792" s="418"/>
      <c r="H792" s="419"/>
      <c r="I792" s="3"/>
      <c r="J792" s="3"/>
      <c r="K792" s="3"/>
      <c r="L792" s="3"/>
      <c r="M792" s="3"/>
      <c r="N792" s="3"/>
      <c r="O792" s="297"/>
      <c r="P792" s="295"/>
      <c r="Q792" s="295"/>
      <c r="R792" s="295"/>
      <c r="S792" s="295"/>
      <c r="T792" s="295"/>
      <c r="U792" s="253"/>
      <c r="V792" s="253"/>
      <c r="W792" s="253"/>
      <c r="X792" s="253"/>
      <c r="Y792" s="253"/>
      <c r="Z792" s="253"/>
      <c r="AA792" s="253"/>
      <c r="AB792" s="253"/>
      <c r="AC792" s="253"/>
      <c r="AD792" s="297"/>
      <c r="AE792" s="253"/>
      <c r="AF792" s="253"/>
      <c r="AG792" s="3"/>
      <c r="AH792" s="3"/>
      <c r="AI792" s="3"/>
      <c r="AJ792" s="432"/>
      <c r="AK792" s="432"/>
      <c r="AL792" s="432"/>
      <c r="AM792" s="432"/>
      <c r="AN792" s="432"/>
      <c r="AO792" s="432"/>
      <c r="AP792" s="288"/>
      <c r="AQ792" s="288"/>
      <c r="AR792" s="288"/>
      <c r="AS792" s="3"/>
      <c r="AT792" s="3"/>
      <c r="AU792" s="3"/>
      <c r="AV792" s="289"/>
      <c r="AW792" s="289"/>
      <c r="AX792" s="289"/>
      <c r="AY792" s="431"/>
      <c r="AZ792" s="431"/>
      <c r="BA792" s="431"/>
      <c r="BB792" s="175"/>
      <c r="BC792" s="175"/>
      <c r="BD792" s="3"/>
    </row>
    <row r="793" spans="1:61" s="108" customFormat="1" ht="173.25">
      <c r="A793" s="1017" t="s">
        <v>11</v>
      </c>
      <c r="B793" s="1001" t="s">
        <v>1807</v>
      </c>
      <c r="C793" s="1001"/>
      <c r="D793" s="1001"/>
      <c r="E793" s="559" t="s">
        <v>1477</v>
      </c>
      <c r="F793" s="1001" t="s">
        <v>1</v>
      </c>
      <c r="G793" s="1001"/>
      <c r="H793" s="272"/>
      <c r="I793" s="1018" t="s">
        <v>1478</v>
      </c>
      <c r="J793" s="1018"/>
      <c r="K793" s="1018"/>
      <c r="L793" s="562"/>
      <c r="M793" s="562"/>
      <c r="N793" s="562"/>
      <c r="O793" s="1009" t="s">
        <v>1808</v>
      </c>
      <c r="P793" s="1009"/>
      <c r="Q793" s="1009"/>
      <c r="R793" s="560"/>
      <c r="S793" s="560"/>
      <c r="T793" s="560"/>
      <c r="U793" s="1009" t="s">
        <v>783</v>
      </c>
      <c r="V793" s="1009"/>
      <c r="W793" s="1009"/>
      <c r="X793" s="1010" t="s">
        <v>1481</v>
      </c>
      <c r="Y793" s="1010"/>
      <c r="Z793" s="1010"/>
      <c r="AA793" s="629"/>
      <c r="AB793" s="629"/>
      <c r="AC793" s="629"/>
      <c r="AD793" s="1010" t="s">
        <v>785</v>
      </c>
      <c r="AE793" s="1010"/>
      <c r="AF793" s="1010"/>
      <c r="AG793" s="945" t="s">
        <v>1482</v>
      </c>
      <c r="AH793" s="945"/>
      <c r="AI793" s="945"/>
      <c r="AJ793" s="1001" t="s">
        <v>1776</v>
      </c>
      <c r="AK793" s="1001"/>
      <c r="AL793" s="1001"/>
      <c r="AM793" s="274"/>
      <c r="AN793" s="274"/>
      <c r="AO793" s="274"/>
      <c r="AP793" s="1002" t="s">
        <v>1484</v>
      </c>
      <c r="AQ793" s="1003"/>
      <c r="AR793" s="1004"/>
      <c r="AS793" s="878" t="s">
        <v>1485</v>
      </c>
      <c r="AT793" s="879"/>
      <c r="AU793" s="880"/>
      <c r="AV793" s="1001" t="s">
        <v>1599</v>
      </c>
      <c r="AW793" s="1001"/>
      <c r="AX793" s="1001"/>
      <c r="AY793" s="1002" t="s">
        <v>1487</v>
      </c>
      <c r="AZ793" s="1003"/>
      <c r="BA793" s="1004"/>
      <c r="BB793" s="240" t="s">
        <v>1488</v>
      </c>
      <c r="BC793" s="272" t="s">
        <v>1489</v>
      </c>
      <c r="BD793" s="272" t="s">
        <v>1490</v>
      </c>
      <c r="BE793" s="272" t="s">
        <v>1491</v>
      </c>
      <c r="BF793" s="240" t="s">
        <v>1492</v>
      </c>
      <c r="BG793" s="561" t="s">
        <v>1600</v>
      </c>
      <c r="BH793" s="52" t="s">
        <v>2</v>
      </c>
      <c r="BI793" s="109"/>
    </row>
    <row r="794" spans="1:61" s="104" customFormat="1">
      <c r="A794" s="1017"/>
      <c r="B794" s="272" t="s">
        <v>1809</v>
      </c>
      <c r="C794" s="272" t="s">
        <v>1810</v>
      </c>
      <c r="D794" s="272" t="s">
        <v>1811</v>
      </c>
      <c r="E794" s="559"/>
      <c r="F794" s="272" t="s">
        <v>42</v>
      </c>
      <c r="G794" s="272" t="s">
        <v>4</v>
      </c>
      <c r="H794" s="272"/>
      <c r="I794" s="562" t="s">
        <v>5</v>
      </c>
      <c r="J794" s="562" t="s">
        <v>6</v>
      </c>
      <c r="K794" s="562" t="s">
        <v>7</v>
      </c>
      <c r="L794" s="562"/>
      <c r="M794" s="562"/>
      <c r="N794" s="562"/>
      <c r="O794" s="52" t="s">
        <v>5</v>
      </c>
      <c r="P794" s="52" t="s">
        <v>6</v>
      </c>
      <c r="Q794" s="52" t="s">
        <v>7</v>
      </c>
      <c r="R794" s="52"/>
      <c r="S794" s="52"/>
      <c r="T794" s="52"/>
      <c r="U794" s="52" t="s">
        <v>5</v>
      </c>
      <c r="V794" s="52" t="s">
        <v>6</v>
      </c>
      <c r="W794" s="52" t="s">
        <v>7</v>
      </c>
      <c r="X794" s="563" t="s">
        <v>5</v>
      </c>
      <c r="Y794" s="563" t="s">
        <v>6</v>
      </c>
      <c r="Z794" s="563" t="s">
        <v>7</v>
      </c>
      <c r="AA794" s="563"/>
      <c r="AB794" s="563"/>
      <c r="AC794" s="563"/>
      <c r="AD794" s="563" t="s">
        <v>5</v>
      </c>
      <c r="AE794" s="563" t="s">
        <v>6</v>
      </c>
      <c r="AF794" s="563" t="s">
        <v>7</v>
      </c>
      <c r="AG794" s="227" t="s">
        <v>5</v>
      </c>
      <c r="AH794" s="227" t="s">
        <v>6</v>
      </c>
      <c r="AI794" s="227" t="s">
        <v>7</v>
      </c>
      <c r="AJ794" s="52" t="s">
        <v>5</v>
      </c>
      <c r="AK794" s="52" t="s">
        <v>6</v>
      </c>
      <c r="AL794" s="52" t="s">
        <v>7</v>
      </c>
      <c r="AM794" s="52"/>
      <c r="AN794" s="52"/>
      <c r="AO794" s="52"/>
      <c r="AP794" s="52" t="s">
        <v>5</v>
      </c>
      <c r="AQ794" s="52" t="s">
        <v>6</v>
      </c>
      <c r="AR794" s="52" t="s">
        <v>7</v>
      </c>
      <c r="AS794" s="227" t="s">
        <v>5</v>
      </c>
      <c r="AT794" s="227" t="s">
        <v>6</v>
      </c>
      <c r="AU794" s="227" t="s">
        <v>7</v>
      </c>
      <c r="AV794" s="52" t="s">
        <v>5</v>
      </c>
      <c r="AW794" s="52" t="s">
        <v>6</v>
      </c>
      <c r="AX794" s="52" t="s">
        <v>7</v>
      </c>
      <c r="AY794" s="52" t="s">
        <v>5</v>
      </c>
      <c r="AZ794" s="52" t="s">
        <v>6</v>
      </c>
      <c r="BA794" s="52" t="s">
        <v>7</v>
      </c>
      <c r="BB794" s="240"/>
      <c r="BC794" s="52"/>
      <c r="BD794" s="52"/>
      <c r="BE794" s="564">
        <f>SUM(BE798:BE828)</f>
        <v>270</v>
      </c>
      <c r="BF794" s="240"/>
      <c r="BH794" s="259"/>
    </row>
    <row r="795" spans="1:61" s="104" customFormat="1" ht="63">
      <c r="A795" s="592">
        <v>1</v>
      </c>
      <c r="B795" s="566" t="s">
        <v>1812</v>
      </c>
      <c r="C795" s="566" t="s">
        <v>1813</v>
      </c>
      <c r="D795" s="566" t="s">
        <v>1814</v>
      </c>
      <c r="E795" s="567" t="s">
        <v>712</v>
      </c>
      <c r="F795" s="568" t="s">
        <v>1815</v>
      </c>
      <c r="G795" s="568" t="s">
        <v>1816</v>
      </c>
      <c r="H795" s="569" t="str">
        <f t="shared" ref="H795:H807" si="337">E795&amp;" (từ "&amp;F795&amp;" đến "&amp;G795&amp;")"</f>
        <v>Đường Lê Thái Tổ (từ Từ tiếp giáp phố Tô Vĩnh Diện đến Tiếp giáp Đường Phan Đình Giót)</v>
      </c>
      <c r="I795" s="570">
        <v>600</v>
      </c>
      <c r="J795" s="571">
        <v>500</v>
      </c>
      <c r="K795" s="571">
        <v>300</v>
      </c>
      <c r="L795" s="571"/>
      <c r="M795" s="571"/>
      <c r="N795" s="571"/>
      <c r="O795" s="572">
        <f>ROUND(I795*AD795*1.2,-1)</f>
        <v>890</v>
      </c>
      <c r="P795" s="572">
        <f>ROUND(J795*AE795*1.2,-1)</f>
        <v>710</v>
      </c>
      <c r="Q795" s="572">
        <f>ROUND(K795*AF795*1.2,-1)</f>
        <v>410</v>
      </c>
      <c r="R795" s="572"/>
      <c r="S795" s="572"/>
      <c r="T795" s="572"/>
      <c r="U795" s="573">
        <f>(O795-I795)/I795</f>
        <v>0.48333333333333334</v>
      </c>
      <c r="V795" s="573">
        <f>(P795-J795)/J795</f>
        <v>0.42</v>
      </c>
      <c r="W795" s="573">
        <f>(Q795-K795)/K795</f>
        <v>0.36666666666666664</v>
      </c>
      <c r="X795" s="574">
        <v>1.2</v>
      </c>
      <c r="Y795" s="574">
        <v>1.1499999999999999</v>
      </c>
      <c r="Z795" s="574">
        <v>1.1000000000000001</v>
      </c>
      <c r="AA795" s="574"/>
      <c r="AB795" s="574"/>
      <c r="AC795" s="574"/>
      <c r="AD795" s="574">
        <f>X795*(1+2.87%)</f>
        <v>1.23444</v>
      </c>
      <c r="AE795" s="574">
        <f>Y795*(1+2.87%)</f>
        <v>1.1830049999999999</v>
      </c>
      <c r="AF795" s="574">
        <f>Z795*(1+2.87%)</f>
        <v>1.13157</v>
      </c>
      <c r="AG795" s="570">
        <v>420</v>
      </c>
      <c r="AH795" s="571">
        <v>350</v>
      </c>
      <c r="AI795" s="571">
        <v>210</v>
      </c>
      <c r="AJ795" s="575">
        <f>ROUND(AG795/I795*O795,-1)</f>
        <v>620</v>
      </c>
      <c r="AK795" s="575">
        <f>ROUND(AH795/J795*P795,-1)</f>
        <v>500</v>
      </c>
      <c r="AL795" s="575">
        <f>ROUND(AI795/K795*Q795,-1)</f>
        <v>290</v>
      </c>
      <c r="AM795" s="575"/>
      <c r="AN795" s="575"/>
      <c r="AO795" s="575"/>
      <c r="AP795" s="576">
        <f>(AJ795-AG795)/AG795</f>
        <v>0.47619047619047616</v>
      </c>
      <c r="AQ795" s="576">
        <f>(AK795-AH795)/AH795</f>
        <v>0.42857142857142855</v>
      </c>
      <c r="AR795" s="576">
        <f>(AL795-AI795)/AI795</f>
        <v>0.38095238095238093</v>
      </c>
      <c r="AS795" s="570">
        <v>300</v>
      </c>
      <c r="AT795" s="570">
        <v>250</v>
      </c>
      <c r="AU795" s="570">
        <v>150</v>
      </c>
      <c r="AV795" s="575">
        <f>ROUND(AS795/I795*O795,0)</f>
        <v>445</v>
      </c>
      <c r="AW795" s="575">
        <f>ROUND(AT795/J795*P795,-1)</f>
        <v>360</v>
      </c>
      <c r="AX795" s="575">
        <f>ROUND(AU795/K795*Q795,-1)</f>
        <v>210</v>
      </c>
      <c r="AY795" s="576">
        <f>(AV795-AS795)/AS795</f>
        <v>0.48333333333333334</v>
      </c>
      <c r="AZ795" s="576">
        <f>(AW795-AT795)/AT795</f>
        <v>0.44</v>
      </c>
      <c r="BA795" s="576">
        <f>(AX795-AU795)/AU795</f>
        <v>0.4</v>
      </c>
      <c r="BB795" s="577" t="s">
        <v>1246</v>
      </c>
      <c r="BC795" s="578">
        <v>0</v>
      </c>
      <c r="BD795" s="579">
        <f>BE795-BC795</f>
        <v>9</v>
      </c>
      <c r="BE795" s="577">
        <f>COUNT(I795:K795)*3</f>
        <v>9</v>
      </c>
      <c r="BF795" s="577"/>
      <c r="BG795" s="104" t="str">
        <f>"VT1-"&amp;E795&amp;"("&amp;F795&amp;" đến "&amp;G795&amp;")"</f>
        <v>VT1-Đường Lê Thái Tổ(Từ tiếp giáp phố Tô Vĩnh Diện đến Tiếp giáp Đường Phan Đình Giót)</v>
      </c>
      <c r="BH795" s="259"/>
    </row>
    <row r="796" spans="1:61" s="104" customFormat="1" ht="47.25">
      <c r="A796" s="592">
        <v>2</v>
      </c>
      <c r="B796" s="565"/>
      <c r="C796" s="565"/>
      <c r="D796" s="565"/>
      <c r="E796" s="580" t="s">
        <v>712</v>
      </c>
      <c r="F796" s="581" t="s">
        <v>532</v>
      </c>
      <c r="G796" s="581" t="s">
        <v>713</v>
      </c>
      <c r="H796" s="538" t="str">
        <f t="shared" si="337"/>
        <v>Đường Lê Thái Tổ (từ Tiếp giáp đường Phan Đình Giót đến Cổng Trường THPT)</v>
      </c>
      <c r="I796" s="582"/>
      <c r="J796" s="570"/>
      <c r="K796" s="570"/>
      <c r="L796" s="570"/>
      <c r="M796" s="570"/>
      <c r="N796" s="570"/>
      <c r="O796" s="583">
        <f>O795</f>
        <v>890</v>
      </c>
      <c r="P796" s="583">
        <f>P795</f>
        <v>710</v>
      </c>
      <c r="Q796" s="583">
        <f>Q795</f>
        <v>410</v>
      </c>
      <c r="R796" s="583"/>
      <c r="S796" s="583"/>
      <c r="T796" s="583"/>
      <c r="U796" s="584"/>
      <c r="V796" s="585"/>
      <c r="W796" s="585"/>
      <c r="X796" s="574"/>
      <c r="Y796" s="574"/>
      <c r="Z796" s="574"/>
      <c r="AA796" s="574"/>
      <c r="AB796" s="574"/>
      <c r="AC796" s="574"/>
      <c r="AD796" s="574"/>
      <c r="AE796" s="574"/>
      <c r="AF796" s="574"/>
      <c r="AG796" s="570"/>
      <c r="AH796" s="570"/>
      <c r="AI796" s="570"/>
      <c r="AJ796" s="583">
        <f>AJ795</f>
        <v>620</v>
      </c>
      <c r="AK796" s="583">
        <f>AK795</f>
        <v>500</v>
      </c>
      <c r="AL796" s="583">
        <f>AL795</f>
        <v>290</v>
      </c>
      <c r="AM796" s="583"/>
      <c r="AN796" s="583"/>
      <c r="AO796" s="583"/>
      <c r="AP796" s="583"/>
      <c r="AQ796" s="583"/>
      <c r="AR796" s="583"/>
      <c r="AS796" s="583"/>
      <c r="AT796" s="583"/>
      <c r="AU796" s="583"/>
      <c r="AV796" s="583">
        <f>AV795</f>
        <v>445</v>
      </c>
      <c r="AW796" s="583">
        <f>AW795</f>
        <v>360</v>
      </c>
      <c r="AX796" s="583">
        <f>AX795</f>
        <v>210</v>
      </c>
      <c r="AY796" s="583"/>
      <c r="AZ796" s="583"/>
      <c r="BA796" s="583"/>
      <c r="BB796" s="577" t="s">
        <v>1246</v>
      </c>
      <c r="BC796" s="578">
        <v>0</v>
      </c>
      <c r="BD796" s="579">
        <f>BE796-BC796</f>
        <v>9</v>
      </c>
      <c r="BE796" s="577">
        <v>9</v>
      </c>
      <c r="BF796" s="577"/>
      <c r="BG796" s="104" t="str">
        <f>"VT1-"&amp;E796&amp;"(Từ "&amp;F796&amp;" đến "&amp;G796&amp;")"</f>
        <v>VT1-Đường Lê Thái Tổ(Từ Tiếp giáp đường Phan Đình Giót đến Cổng Trường THPT)</v>
      </c>
      <c r="BH796" s="259"/>
    </row>
    <row r="797" spans="1:61" s="104" customFormat="1" ht="47.25">
      <c r="A797" s="592">
        <v>3</v>
      </c>
      <c r="B797" s="566" t="s">
        <v>1812</v>
      </c>
      <c r="C797" s="566" t="s">
        <v>1817</v>
      </c>
      <c r="D797" s="566" t="s">
        <v>1818</v>
      </c>
      <c r="E797" s="586" t="s">
        <v>712</v>
      </c>
      <c r="F797" s="444" t="s">
        <v>713</v>
      </c>
      <c r="G797" s="444" t="s">
        <v>1819</v>
      </c>
      <c r="H797" s="569" t="str">
        <f t="shared" si="337"/>
        <v>Đường Lê Thái Tổ (từ Cổng Trường THPT đến Khu Trung tâm hành chính)</v>
      </c>
      <c r="I797" s="570">
        <v>600</v>
      </c>
      <c r="J797" s="571">
        <v>500</v>
      </c>
      <c r="K797" s="571">
        <v>300</v>
      </c>
      <c r="L797" s="571"/>
      <c r="M797" s="571"/>
      <c r="N797" s="571"/>
      <c r="O797" s="572">
        <f>ROUND(I797*AD797*1.9,-2)</f>
        <v>1400</v>
      </c>
      <c r="P797" s="572">
        <f>(ROUND(J797/I797*O797,-2))</f>
        <v>1200</v>
      </c>
      <c r="Q797" s="572">
        <f>ROUND(K797/I797*O797,-1)</f>
        <v>700</v>
      </c>
      <c r="R797" s="572"/>
      <c r="S797" s="572"/>
      <c r="T797" s="572"/>
      <c r="U797" s="573">
        <f t="shared" ref="U797:W800" si="338">(O797-I797)/I797</f>
        <v>1.3333333333333333</v>
      </c>
      <c r="V797" s="573">
        <f t="shared" si="338"/>
        <v>1.4</v>
      </c>
      <c r="W797" s="573">
        <f t="shared" si="338"/>
        <v>1.3333333333333333</v>
      </c>
      <c r="X797" s="574">
        <v>1.2</v>
      </c>
      <c r="Y797" s="574">
        <v>1.1499999999999999</v>
      </c>
      <c r="Z797" s="574">
        <v>1.1000000000000001</v>
      </c>
      <c r="AA797" s="574"/>
      <c r="AB797" s="574"/>
      <c r="AC797" s="574"/>
      <c r="AD797" s="574">
        <f t="shared" ref="AD797:AF800" si="339">X797*(1+2.87%)</f>
        <v>1.23444</v>
      </c>
      <c r="AE797" s="574">
        <f t="shared" si="339"/>
        <v>1.1830049999999999</v>
      </c>
      <c r="AF797" s="574">
        <f t="shared" si="339"/>
        <v>1.13157</v>
      </c>
      <c r="AG797" s="570">
        <v>420</v>
      </c>
      <c r="AH797" s="571">
        <v>350</v>
      </c>
      <c r="AI797" s="571">
        <v>210</v>
      </c>
      <c r="AJ797" s="575">
        <f t="shared" ref="AJ797:AL800" si="340">ROUND(AG797/I797*O797,-1)</f>
        <v>980</v>
      </c>
      <c r="AK797" s="575">
        <f t="shared" si="340"/>
        <v>840</v>
      </c>
      <c r="AL797" s="575">
        <f t="shared" si="340"/>
        <v>490</v>
      </c>
      <c r="AM797" s="575"/>
      <c r="AN797" s="575"/>
      <c r="AO797" s="575"/>
      <c r="AP797" s="576">
        <f t="shared" ref="AP797:AR800" si="341">(AJ797-AG797)/AG797</f>
        <v>1.3333333333333333</v>
      </c>
      <c r="AQ797" s="576">
        <f t="shared" si="341"/>
        <v>1.4</v>
      </c>
      <c r="AR797" s="576">
        <f t="shared" si="341"/>
        <v>1.3333333333333333</v>
      </c>
      <c r="AS797" s="570">
        <v>300</v>
      </c>
      <c r="AT797" s="570">
        <v>250</v>
      </c>
      <c r="AU797" s="570">
        <v>150</v>
      </c>
      <c r="AV797" s="575">
        <f>ROUND(AS797/I797*O797,0)</f>
        <v>700</v>
      </c>
      <c r="AW797" s="575">
        <f t="shared" ref="AW797:AX800" si="342">ROUND(AT797/J797*P797,-1)</f>
        <v>600</v>
      </c>
      <c r="AX797" s="575">
        <f t="shared" si="342"/>
        <v>350</v>
      </c>
      <c r="AY797" s="576">
        <f t="shared" ref="AY797:BA800" si="343">(AV797-AS797)/AS797</f>
        <v>1.3333333333333333</v>
      </c>
      <c r="AZ797" s="576">
        <f t="shared" si="343"/>
        <v>1.4</v>
      </c>
      <c r="BA797" s="576">
        <f t="shared" si="343"/>
        <v>1.3333333333333333</v>
      </c>
      <c r="BB797" s="577" t="s">
        <v>1246</v>
      </c>
      <c r="BC797" s="578">
        <v>0</v>
      </c>
      <c r="BD797" s="579">
        <f>BE797-BC797</f>
        <v>9</v>
      </c>
      <c r="BE797" s="577">
        <f>COUNT(I797:K797)*3</f>
        <v>9</v>
      </c>
      <c r="BF797" s="577"/>
      <c r="BG797" s="587" t="str">
        <f>"VT1-"&amp;E797&amp;"("&amp;F797&amp;" đến "&amp;G797&amp;")"</f>
        <v>VT1-Đường Lê Thái Tổ(Cổng Trường THPT đến Khu Trung tâm hành chính)</v>
      </c>
      <c r="BH797" s="588"/>
    </row>
    <row r="798" spans="1:61" s="104" customFormat="1" ht="47.25">
      <c r="A798" s="592">
        <v>4</v>
      </c>
      <c r="B798" s="566" t="s">
        <v>1820</v>
      </c>
      <c r="C798" s="566" t="s">
        <v>1821</v>
      </c>
      <c r="D798" s="566" t="s">
        <v>1822</v>
      </c>
      <c r="E798" s="567" t="s">
        <v>557</v>
      </c>
      <c r="F798" s="568" t="s">
        <v>1821</v>
      </c>
      <c r="G798" s="568" t="s">
        <v>1822</v>
      </c>
      <c r="H798" s="569" t="str">
        <f t="shared" si="337"/>
        <v>Đường Nguyễn Trãi (từ Tiếp giáp địa phận xã Nậm Hàng đến Hết cầu Nậm Dòn)</v>
      </c>
      <c r="I798" s="570">
        <v>360</v>
      </c>
      <c r="J798" s="571">
        <v>250</v>
      </c>
      <c r="K798" s="571">
        <v>180</v>
      </c>
      <c r="L798" s="571"/>
      <c r="M798" s="571"/>
      <c r="N798" s="571"/>
      <c r="O798" s="572">
        <f t="shared" ref="O798:Q800" si="344">ROUND(I798*AD798,-1)</f>
        <v>430</v>
      </c>
      <c r="P798" s="572">
        <f t="shared" si="344"/>
        <v>280</v>
      </c>
      <c r="Q798" s="572">
        <f t="shared" si="344"/>
        <v>190</v>
      </c>
      <c r="R798" s="572"/>
      <c r="S798" s="572"/>
      <c r="T798" s="572"/>
      <c r="U798" s="573">
        <f t="shared" si="338"/>
        <v>0.19444444444444445</v>
      </c>
      <c r="V798" s="573">
        <f t="shared" si="338"/>
        <v>0.12</v>
      </c>
      <c r="W798" s="573">
        <f t="shared" si="338"/>
        <v>5.5555555555555552E-2</v>
      </c>
      <c r="X798" s="574">
        <v>1.1499999999999999</v>
      </c>
      <c r="Y798" s="574">
        <v>1.1000000000000001</v>
      </c>
      <c r="Z798" s="574">
        <v>1.05</v>
      </c>
      <c r="AA798" s="574"/>
      <c r="AB798" s="574"/>
      <c r="AC798" s="574"/>
      <c r="AD798" s="574">
        <f t="shared" si="339"/>
        <v>1.1830049999999999</v>
      </c>
      <c r="AE798" s="574">
        <f t="shared" si="339"/>
        <v>1.13157</v>
      </c>
      <c r="AF798" s="574">
        <f t="shared" si="339"/>
        <v>1.0801350000000001</v>
      </c>
      <c r="AG798" s="570">
        <v>250</v>
      </c>
      <c r="AH798" s="571">
        <v>180</v>
      </c>
      <c r="AI798" s="571">
        <v>130</v>
      </c>
      <c r="AJ798" s="575">
        <f t="shared" si="340"/>
        <v>300</v>
      </c>
      <c r="AK798" s="575">
        <f t="shared" si="340"/>
        <v>200</v>
      </c>
      <c r="AL798" s="575">
        <f t="shared" si="340"/>
        <v>140</v>
      </c>
      <c r="AM798" s="575"/>
      <c r="AN798" s="575"/>
      <c r="AO798" s="575"/>
      <c r="AP798" s="576">
        <f t="shared" si="341"/>
        <v>0.2</v>
      </c>
      <c r="AQ798" s="576">
        <f t="shared" si="341"/>
        <v>0.1111111111111111</v>
      </c>
      <c r="AR798" s="576">
        <f t="shared" si="341"/>
        <v>7.6923076923076927E-2</v>
      </c>
      <c r="AS798" s="570">
        <v>180</v>
      </c>
      <c r="AT798" s="570">
        <v>130</v>
      </c>
      <c r="AU798" s="570">
        <v>90</v>
      </c>
      <c r="AV798" s="575">
        <f>ROUND(AS798/I798*O798,0)</f>
        <v>215</v>
      </c>
      <c r="AW798" s="575">
        <f t="shared" si="342"/>
        <v>150</v>
      </c>
      <c r="AX798" s="575">
        <f t="shared" si="342"/>
        <v>100</v>
      </c>
      <c r="AY798" s="576">
        <f t="shared" si="343"/>
        <v>0.19444444444444445</v>
      </c>
      <c r="AZ798" s="576">
        <f t="shared" si="343"/>
        <v>0.15384615384615385</v>
      </c>
      <c r="BA798" s="576">
        <f t="shared" si="343"/>
        <v>0.1111111111111111</v>
      </c>
      <c r="BB798" s="577" t="s">
        <v>1246</v>
      </c>
      <c r="BC798" s="578">
        <v>0</v>
      </c>
      <c r="BD798" s="579">
        <f>BE798-BC798</f>
        <v>9</v>
      </c>
      <c r="BE798" s="577">
        <f>COUNT(I798:K798)*3</f>
        <v>9</v>
      </c>
      <c r="BF798" s="577"/>
      <c r="BG798" s="104" t="str">
        <f>"VT1-"&amp;E798&amp;"("&amp;F798&amp;" đến "&amp;G798&amp;")"</f>
        <v>VT1-Đường Nguyễn Trãi(Tiếp giáp địa phận xã Nậm Hàng đến Hết cầu Nậm Dòn)</v>
      </c>
      <c r="BH798" s="259"/>
    </row>
    <row r="799" spans="1:61" s="104" customFormat="1" ht="47.25">
      <c r="A799" s="592">
        <v>5</v>
      </c>
      <c r="B799" s="566" t="s">
        <v>1820</v>
      </c>
      <c r="C799" s="566" t="s">
        <v>1823</v>
      </c>
      <c r="D799" s="566" t="s">
        <v>1624</v>
      </c>
      <c r="E799" s="567" t="s">
        <v>557</v>
      </c>
      <c r="F799" s="568" t="s">
        <v>1823</v>
      </c>
      <c r="G799" s="568" t="s">
        <v>712</v>
      </c>
      <c r="H799" s="569" t="str">
        <f t="shared" si="337"/>
        <v>Đường Nguyễn Trãi (từ Tiếp giáp cầu Nậm Dòn đến Đường Lê Thái Tổ)</v>
      </c>
      <c r="I799" s="570">
        <v>440</v>
      </c>
      <c r="J799" s="571">
        <v>320</v>
      </c>
      <c r="K799" s="571">
        <v>210</v>
      </c>
      <c r="L799" s="571"/>
      <c r="M799" s="571"/>
      <c r="N799" s="571"/>
      <c r="O799" s="572">
        <f t="shared" si="344"/>
        <v>520</v>
      </c>
      <c r="P799" s="572">
        <f t="shared" si="344"/>
        <v>360</v>
      </c>
      <c r="Q799" s="572">
        <f t="shared" si="344"/>
        <v>230</v>
      </c>
      <c r="R799" s="572"/>
      <c r="S799" s="572"/>
      <c r="T799" s="572"/>
      <c r="U799" s="573">
        <f t="shared" si="338"/>
        <v>0.18181818181818182</v>
      </c>
      <c r="V799" s="573">
        <f t="shared" si="338"/>
        <v>0.125</v>
      </c>
      <c r="W799" s="573">
        <f t="shared" si="338"/>
        <v>9.5238095238095233E-2</v>
      </c>
      <c r="X799" s="574">
        <v>1.1499999999999999</v>
      </c>
      <c r="Y799" s="574">
        <v>1.1000000000000001</v>
      </c>
      <c r="Z799" s="574">
        <v>1.05</v>
      </c>
      <c r="AA799" s="574"/>
      <c r="AB799" s="574"/>
      <c r="AC799" s="574"/>
      <c r="AD799" s="574">
        <f t="shared" si="339"/>
        <v>1.1830049999999999</v>
      </c>
      <c r="AE799" s="574">
        <f t="shared" si="339"/>
        <v>1.13157</v>
      </c>
      <c r="AF799" s="574">
        <f t="shared" si="339"/>
        <v>1.0801350000000001</v>
      </c>
      <c r="AG799" s="570">
        <v>310</v>
      </c>
      <c r="AH799" s="571">
        <v>220</v>
      </c>
      <c r="AI799" s="571">
        <v>150</v>
      </c>
      <c r="AJ799" s="575">
        <f t="shared" si="340"/>
        <v>370</v>
      </c>
      <c r="AK799" s="575">
        <f t="shared" si="340"/>
        <v>250</v>
      </c>
      <c r="AL799" s="575">
        <f t="shared" si="340"/>
        <v>160</v>
      </c>
      <c r="AM799" s="575"/>
      <c r="AN799" s="575"/>
      <c r="AO799" s="575"/>
      <c r="AP799" s="576">
        <f t="shared" si="341"/>
        <v>0.19354838709677419</v>
      </c>
      <c r="AQ799" s="576">
        <f t="shared" si="341"/>
        <v>0.13636363636363635</v>
      </c>
      <c r="AR799" s="576">
        <f t="shared" si="341"/>
        <v>6.6666666666666666E-2</v>
      </c>
      <c r="AS799" s="570">
        <v>220</v>
      </c>
      <c r="AT799" s="589">
        <v>160</v>
      </c>
      <c r="AU799" s="589">
        <v>110</v>
      </c>
      <c r="AV799" s="575">
        <f>ROUND(AS799/I799*O799,0)</f>
        <v>260</v>
      </c>
      <c r="AW799" s="575">
        <f t="shared" si="342"/>
        <v>180</v>
      </c>
      <c r="AX799" s="575">
        <f t="shared" si="342"/>
        <v>120</v>
      </c>
      <c r="AY799" s="576">
        <f t="shared" si="343"/>
        <v>0.18181818181818182</v>
      </c>
      <c r="AZ799" s="576">
        <f t="shared" si="343"/>
        <v>0.125</v>
      </c>
      <c r="BA799" s="576">
        <f t="shared" si="343"/>
        <v>9.0909090909090912E-2</v>
      </c>
      <c r="BB799" s="577" t="s">
        <v>1246</v>
      </c>
      <c r="BC799" s="578">
        <v>0</v>
      </c>
      <c r="BD799" s="579">
        <f t="shared" ref="BD799:BD823" si="345">BE799-BC799</f>
        <v>9</v>
      </c>
      <c r="BE799" s="577">
        <f>COUNT(I799:K799)*3</f>
        <v>9</v>
      </c>
      <c r="BF799" s="577"/>
      <c r="BG799" s="104" t="str">
        <f>"VT1-"&amp;E799&amp;"("&amp;F799&amp;" đến "&amp;G799&amp;")"</f>
        <v>VT1-Đường Nguyễn Trãi(Tiếp giáp cầu Nậm Dòn đến Đường Lê Thái Tổ)</v>
      </c>
      <c r="BH799" s="259"/>
    </row>
    <row r="800" spans="1:61" s="104" customFormat="1" ht="63">
      <c r="A800" s="592">
        <v>6</v>
      </c>
      <c r="B800" s="566" t="s">
        <v>1824</v>
      </c>
      <c r="C800" s="566" t="s">
        <v>1825</v>
      </c>
      <c r="D800" s="566" t="s">
        <v>1826</v>
      </c>
      <c r="E800" s="567" t="s">
        <v>881</v>
      </c>
      <c r="F800" s="568" t="s">
        <v>1827</v>
      </c>
      <c r="G800" s="568" t="s">
        <v>725</v>
      </c>
      <c r="H800" s="569" t="str">
        <f t="shared" si="337"/>
        <v>Đường Phan Đình Giót (từ Tiếp giáp Đường Nguyễn Trãi đến Tiếp giáp Đường Lê Thái Tổ)</v>
      </c>
      <c r="I800" s="571">
        <v>680</v>
      </c>
      <c r="J800" s="571">
        <v>540</v>
      </c>
      <c r="K800" s="571">
        <v>410</v>
      </c>
      <c r="L800" s="571"/>
      <c r="M800" s="571"/>
      <c r="N800" s="571"/>
      <c r="O800" s="572">
        <f t="shared" si="344"/>
        <v>840</v>
      </c>
      <c r="P800" s="572">
        <f t="shared" si="344"/>
        <v>640</v>
      </c>
      <c r="Q800" s="572">
        <f t="shared" si="344"/>
        <v>460</v>
      </c>
      <c r="R800" s="572"/>
      <c r="S800" s="572"/>
      <c r="T800" s="572"/>
      <c r="U800" s="573">
        <f t="shared" si="338"/>
        <v>0.23529411764705882</v>
      </c>
      <c r="V800" s="573">
        <f t="shared" si="338"/>
        <v>0.18518518518518517</v>
      </c>
      <c r="W800" s="573">
        <f t="shared" si="338"/>
        <v>0.12195121951219512</v>
      </c>
      <c r="X800" s="574">
        <v>1.2</v>
      </c>
      <c r="Y800" s="574">
        <v>1.1499999999999999</v>
      </c>
      <c r="Z800" s="574">
        <v>1.1000000000000001</v>
      </c>
      <c r="AA800" s="574"/>
      <c r="AB800" s="574"/>
      <c r="AC800" s="574"/>
      <c r="AD800" s="574">
        <f t="shared" si="339"/>
        <v>1.23444</v>
      </c>
      <c r="AE800" s="574">
        <f t="shared" si="339"/>
        <v>1.1830049999999999</v>
      </c>
      <c r="AF800" s="574">
        <f t="shared" si="339"/>
        <v>1.13157</v>
      </c>
      <c r="AG800" s="571">
        <v>480</v>
      </c>
      <c r="AH800" s="571">
        <v>380</v>
      </c>
      <c r="AI800" s="571">
        <v>290</v>
      </c>
      <c r="AJ800" s="575">
        <f t="shared" si="340"/>
        <v>590</v>
      </c>
      <c r="AK800" s="575">
        <f t="shared" si="340"/>
        <v>450</v>
      </c>
      <c r="AL800" s="575">
        <f t="shared" si="340"/>
        <v>330</v>
      </c>
      <c r="AM800" s="575"/>
      <c r="AN800" s="575"/>
      <c r="AO800" s="575"/>
      <c r="AP800" s="576">
        <f t="shared" si="341"/>
        <v>0.22916666666666666</v>
      </c>
      <c r="AQ800" s="576">
        <f t="shared" si="341"/>
        <v>0.18421052631578946</v>
      </c>
      <c r="AR800" s="576">
        <f t="shared" si="341"/>
        <v>0.13793103448275862</v>
      </c>
      <c r="AS800" s="589">
        <v>340</v>
      </c>
      <c r="AT800" s="589">
        <v>270</v>
      </c>
      <c r="AU800" s="589">
        <v>210</v>
      </c>
      <c r="AV800" s="575">
        <f>ROUND(AS800/I800*O800,0)</f>
        <v>420</v>
      </c>
      <c r="AW800" s="575">
        <f t="shared" si="342"/>
        <v>320</v>
      </c>
      <c r="AX800" s="575">
        <f t="shared" si="342"/>
        <v>240</v>
      </c>
      <c r="AY800" s="576">
        <f t="shared" si="343"/>
        <v>0.23529411764705882</v>
      </c>
      <c r="AZ800" s="576">
        <f t="shared" si="343"/>
        <v>0.18518518518518517</v>
      </c>
      <c r="BA800" s="576">
        <f t="shared" si="343"/>
        <v>0.14285714285714285</v>
      </c>
      <c r="BB800" s="577" t="s">
        <v>1246</v>
      </c>
      <c r="BC800" s="578">
        <v>0</v>
      </c>
      <c r="BD800" s="579">
        <f t="shared" si="345"/>
        <v>9</v>
      </c>
      <c r="BE800" s="577">
        <f>COUNT(I800:K800)*3</f>
        <v>9</v>
      </c>
      <c r="BF800" s="577"/>
      <c r="BG800" s="104" t="str">
        <f>"VT1-"&amp;E800&amp;"("&amp;F800&amp;" đến "&amp;G800&amp;")"</f>
        <v>VT1-Đường Phan Đình Giót(Tiếp giáp Đường Nguyễn Trãi đến Tiếp giáp Đường Lê Thái Tổ)</v>
      </c>
      <c r="BH800" s="259"/>
    </row>
    <row r="801" spans="1:60" s="104" customFormat="1" ht="63">
      <c r="A801" s="592">
        <v>7</v>
      </c>
      <c r="B801" s="565"/>
      <c r="C801" s="565"/>
      <c r="D801" s="565"/>
      <c r="E801" s="590" t="s">
        <v>599</v>
      </c>
      <c r="F801" s="591" t="s">
        <v>714</v>
      </c>
      <c r="G801" s="591" t="s">
        <v>715</v>
      </c>
      <c r="H801" s="592" t="str">
        <f t="shared" si="337"/>
        <v>Phố Tô Vĩnh Diện (từ Giao với đường Phan Đình Giót đến Giao với đường Lê Thái Tổ)</v>
      </c>
      <c r="I801" s="570"/>
      <c r="J801" s="571"/>
      <c r="K801" s="571"/>
      <c r="L801" s="571"/>
      <c r="M801" s="571"/>
      <c r="N801" s="571"/>
      <c r="O801" s="583">
        <f>O802</f>
        <v>840</v>
      </c>
      <c r="P801" s="593"/>
      <c r="Q801" s="593"/>
      <c r="R801" s="593"/>
      <c r="S801" s="593"/>
      <c r="T801" s="593"/>
      <c r="U801" s="594"/>
      <c r="V801" s="585"/>
      <c r="W801" s="585"/>
      <c r="X801" s="574"/>
      <c r="Y801" s="574"/>
      <c r="Z801" s="574"/>
      <c r="AA801" s="574"/>
      <c r="AB801" s="574"/>
      <c r="AC801" s="574"/>
      <c r="AD801" s="574"/>
      <c r="AE801" s="574"/>
      <c r="AF801" s="574"/>
      <c r="AG801" s="571"/>
      <c r="AH801" s="571"/>
      <c r="AI801" s="571"/>
      <c r="AJ801" s="583">
        <f>O801*70%</f>
        <v>588</v>
      </c>
      <c r="AK801" s="575"/>
      <c r="AL801" s="575"/>
      <c r="AM801" s="575"/>
      <c r="AN801" s="575"/>
      <c r="AO801" s="575"/>
      <c r="AP801" s="575"/>
      <c r="AQ801" s="575"/>
      <c r="AR801" s="575"/>
      <c r="AS801" s="570"/>
      <c r="AT801" s="570"/>
      <c r="AU801" s="570"/>
      <c r="AV801" s="583">
        <f>O801*50%</f>
        <v>420</v>
      </c>
      <c r="AW801" s="575"/>
      <c r="AX801" s="575"/>
      <c r="AY801" s="575"/>
      <c r="AZ801" s="575"/>
      <c r="BA801" s="575"/>
      <c r="BB801" s="577" t="s">
        <v>1246</v>
      </c>
      <c r="BC801" s="578">
        <v>0</v>
      </c>
      <c r="BD801" s="579">
        <f t="shared" si="345"/>
        <v>9</v>
      </c>
      <c r="BE801" s="577">
        <v>9</v>
      </c>
      <c r="BF801" s="577"/>
      <c r="BG801" s="104" t="str">
        <f>"VT1-"&amp;E801&amp;"(Từ "&amp;F801&amp;" đến "&amp;G801&amp;")"</f>
        <v>VT1-Phố Tô Vĩnh Diện(Từ Giao với đường Phan Đình Giót đến Giao với đường Lê Thái Tổ)</v>
      </c>
      <c r="BH801" s="259"/>
    </row>
    <row r="802" spans="1:60" s="104" customFormat="1" ht="47.25">
      <c r="A802" s="592">
        <v>8</v>
      </c>
      <c r="B802" s="566" t="s">
        <v>641</v>
      </c>
      <c r="C802" s="566" t="s">
        <v>1828</v>
      </c>
      <c r="D802" s="566" t="s">
        <v>1829</v>
      </c>
      <c r="E802" s="567" t="s">
        <v>1830</v>
      </c>
      <c r="F802" s="568" t="s">
        <v>1831</v>
      </c>
      <c r="G802" s="568" t="s">
        <v>1832</v>
      </c>
      <c r="H802" s="569" t="str">
        <f t="shared" si="337"/>
        <v>Đường Nội thị (từ Tiếp giáp Phố Tô Vĩnh Diện đến Sau nhà nghỉ Phượng Huyền)</v>
      </c>
      <c r="I802" s="570">
        <v>680</v>
      </c>
      <c r="J802" s="570">
        <v>540</v>
      </c>
      <c r="K802" s="570">
        <v>410</v>
      </c>
      <c r="L802" s="570"/>
      <c r="M802" s="570"/>
      <c r="N802" s="570"/>
      <c r="O802" s="572">
        <f>ROUND(I802*AD802,-1)</f>
        <v>840</v>
      </c>
      <c r="P802" s="572">
        <f>ROUND(J802*AE802,-1)</f>
        <v>640</v>
      </c>
      <c r="Q802" s="572">
        <f>ROUND(K802*AF802,-1)</f>
        <v>460</v>
      </c>
      <c r="R802" s="572"/>
      <c r="S802" s="572"/>
      <c r="T802" s="572"/>
      <c r="U802" s="573">
        <f t="shared" ref="U802:W804" si="346">(O802-I802)/I802</f>
        <v>0.23529411764705882</v>
      </c>
      <c r="V802" s="573">
        <f t="shared" si="346"/>
        <v>0.18518518518518517</v>
      </c>
      <c r="W802" s="573">
        <f t="shared" si="346"/>
        <v>0.12195121951219512</v>
      </c>
      <c r="X802" s="574">
        <v>1.2</v>
      </c>
      <c r="Y802" s="574">
        <v>1.1499999999999999</v>
      </c>
      <c r="Z802" s="574">
        <v>1.1000000000000001</v>
      </c>
      <c r="AA802" s="574"/>
      <c r="AB802" s="574"/>
      <c r="AC802" s="574"/>
      <c r="AD802" s="574">
        <f t="shared" ref="AD802:AF810" si="347">X802*(1+2.87%)</f>
        <v>1.23444</v>
      </c>
      <c r="AE802" s="574">
        <f t="shared" si="347"/>
        <v>1.1830049999999999</v>
      </c>
      <c r="AF802" s="574">
        <f t="shared" si="347"/>
        <v>1.13157</v>
      </c>
      <c r="AG802" s="570">
        <v>480</v>
      </c>
      <c r="AH802" s="570">
        <v>380</v>
      </c>
      <c r="AI802" s="570">
        <v>290</v>
      </c>
      <c r="AJ802" s="575">
        <f t="shared" ref="AJ802:AL804" si="348">ROUND(AG802/I802*O802,-1)</f>
        <v>590</v>
      </c>
      <c r="AK802" s="575">
        <f t="shared" si="348"/>
        <v>450</v>
      </c>
      <c r="AL802" s="575">
        <f t="shared" si="348"/>
        <v>330</v>
      </c>
      <c r="AM802" s="575"/>
      <c r="AN802" s="575"/>
      <c r="AO802" s="575"/>
      <c r="AP802" s="595">
        <f t="shared" ref="AP802:AR804" si="349">(AJ802-AG802)/AG802</f>
        <v>0.22916666666666666</v>
      </c>
      <c r="AQ802" s="595">
        <f t="shared" si="349"/>
        <v>0.18421052631578946</v>
      </c>
      <c r="AR802" s="595">
        <f t="shared" si="349"/>
        <v>0.13793103448275862</v>
      </c>
      <c r="AS802" s="589">
        <v>340</v>
      </c>
      <c r="AT802" s="589">
        <v>270</v>
      </c>
      <c r="AU802" s="589">
        <v>210</v>
      </c>
      <c r="AV802" s="575">
        <f t="shared" ref="AV802:AV808" si="350">ROUND(AS802/I802*O802,0)</f>
        <v>420</v>
      </c>
      <c r="AW802" s="575">
        <f t="shared" ref="AW802:AX804" si="351">ROUND(AT802/J802*P802,-1)</f>
        <v>320</v>
      </c>
      <c r="AX802" s="575">
        <f t="shared" si="351"/>
        <v>240</v>
      </c>
      <c r="AY802" s="576">
        <f t="shared" ref="AY802:BA808" si="352">(AV802-AS802)/AS802</f>
        <v>0.23529411764705882</v>
      </c>
      <c r="AZ802" s="576">
        <f t="shared" si="352"/>
        <v>0.18518518518518517</v>
      </c>
      <c r="BA802" s="576">
        <f t="shared" si="352"/>
        <v>0.14285714285714285</v>
      </c>
      <c r="BB802" s="577" t="s">
        <v>1246</v>
      </c>
      <c r="BC802" s="578">
        <v>1</v>
      </c>
      <c r="BD802" s="579">
        <f t="shared" si="345"/>
        <v>8</v>
      </c>
      <c r="BE802" s="577">
        <f t="shared" ref="BE802:BE808" si="353">COUNT(I802:K802)*3</f>
        <v>9</v>
      </c>
      <c r="BF802" s="577"/>
      <c r="BG802" s="104" t="str">
        <f>"VT1-"&amp;E802&amp;"("&amp;F802&amp;" đến "&amp;G802&amp;")"</f>
        <v>VT1-Đường Nội thị(Tiếp giáp Phố Tô Vĩnh Diện đến Sau nhà nghỉ Phượng Huyền)</v>
      </c>
      <c r="BH802" s="259"/>
    </row>
    <row r="803" spans="1:60" s="106" customFormat="1" ht="63.75" thickBot="1">
      <c r="A803" s="626">
        <v>9</v>
      </c>
      <c r="B803" s="597" t="s">
        <v>528</v>
      </c>
      <c r="C803" s="598" t="s">
        <v>725</v>
      </c>
      <c r="D803" s="598" t="s">
        <v>725</v>
      </c>
      <c r="E803" s="599" t="s">
        <v>528</v>
      </c>
      <c r="F803" s="600" t="s">
        <v>722</v>
      </c>
      <c r="G803" s="600" t="s">
        <v>725</v>
      </c>
      <c r="H803" s="592" t="str">
        <f t="shared" si="337"/>
        <v>Đường Trường Chinh (từ Tiếp giáp Đường Hà Huy Tập đến Tiếp giáp Đường Lê Thái Tổ)</v>
      </c>
      <c r="I803" s="571">
        <v>620</v>
      </c>
      <c r="J803" s="571">
        <v>450</v>
      </c>
      <c r="K803" s="571">
        <v>330</v>
      </c>
      <c r="L803" s="571"/>
      <c r="M803" s="571"/>
      <c r="N803" s="571"/>
      <c r="O803" s="601">
        <f>O806</f>
        <v>1200</v>
      </c>
      <c r="P803" s="572">
        <f>ROUND(J803*AE803,-1)</f>
        <v>530</v>
      </c>
      <c r="Q803" s="572">
        <f>ROUND(K803*AF803,-1)</f>
        <v>370</v>
      </c>
      <c r="R803" s="572"/>
      <c r="S803" s="572"/>
      <c r="T803" s="572"/>
      <c r="U803" s="573">
        <f t="shared" si="346"/>
        <v>0.93548387096774188</v>
      </c>
      <c r="V803" s="573">
        <f t="shared" si="346"/>
        <v>0.17777777777777778</v>
      </c>
      <c r="W803" s="573">
        <f t="shared" si="346"/>
        <v>0.12121212121212122</v>
      </c>
      <c r="X803" s="574">
        <v>1.2</v>
      </c>
      <c r="Y803" s="574">
        <v>1.1499999999999999</v>
      </c>
      <c r="Z803" s="574">
        <v>1.1000000000000001</v>
      </c>
      <c r="AA803" s="574"/>
      <c r="AB803" s="574"/>
      <c r="AC803" s="574"/>
      <c r="AD803" s="574">
        <f t="shared" si="347"/>
        <v>1.23444</v>
      </c>
      <c r="AE803" s="574">
        <f t="shared" si="347"/>
        <v>1.1830049999999999</v>
      </c>
      <c r="AF803" s="574">
        <f t="shared" si="347"/>
        <v>1.13157</v>
      </c>
      <c r="AG803" s="571">
        <v>430</v>
      </c>
      <c r="AH803" s="571">
        <v>320</v>
      </c>
      <c r="AI803" s="571">
        <v>230</v>
      </c>
      <c r="AJ803" s="575">
        <f t="shared" si="348"/>
        <v>830</v>
      </c>
      <c r="AK803" s="575">
        <f t="shared" si="348"/>
        <v>380</v>
      </c>
      <c r="AL803" s="575">
        <f t="shared" si="348"/>
        <v>260</v>
      </c>
      <c r="AM803" s="575"/>
      <c r="AN803" s="575"/>
      <c r="AO803" s="575"/>
      <c r="AP803" s="576">
        <f t="shared" si="349"/>
        <v>0.93023255813953487</v>
      </c>
      <c r="AQ803" s="576">
        <f t="shared" si="349"/>
        <v>0.1875</v>
      </c>
      <c r="AR803" s="576">
        <f t="shared" si="349"/>
        <v>0.13043478260869565</v>
      </c>
      <c r="AS803" s="589">
        <v>310</v>
      </c>
      <c r="AT803" s="589">
        <v>230</v>
      </c>
      <c r="AU803" s="589">
        <v>170</v>
      </c>
      <c r="AV803" s="575">
        <f t="shared" si="350"/>
        <v>600</v>
      </c>
      <c r="AW803" s="575">
        <f t="shared" si="351"/>
        <v>270</v>
      </c>
      <c r="AX803" s="575">
        <f t="shared" si="351"/>
        <v>190</v>
      </c>
      <c r="AY803" s="576">
        <f t="shared" si="352"/>
        <v>0.93548387096774188</v>
      </c>
      <c r="AZ803" s="576">
        <f t="shared" si="352"/>
        <v>0.17391304347826086</v>
      </c>
      <c r="BA803" s="576">
        <f t="shared" si="352"/>
        <v>0.11764705882352941</v>
      </c>
      <c r="BB803" s="577" t="s">
        <v>1246</v>
      </c>
      <c r="BC803" s="578">
        <v>0</v>
      </c>
      <c r="BD803" s="579">
        <f t="shared" si="345"/>
        <v>9</v>
      </c>
      <c r="BE803" s="577">
        <f t="shared" si="353"/>
        <v>9</v>
      </c>
      <c r="BF803" s="577"/>
      <c r="BG803" s="587" t="str">
        <f>"VT1-"&amp;E803&amp;"("&amp;F803&amp;" đến "&amp;G803&amp;")"</f>
        <v>VT1-Đường Trường Chinh(Tiếp giáp Đường Hà Huy Tập đến Tiếp giáp Đường Lê Thái Tổ)</v>
      </c>
      <c r="BH803" s="602"/>
    </row>
    <row r="804" spans="1:60" s="104" customFormat="1" ht="63">
      <c r="A804" s="569">
        <v>10</v>
      </c>
      <c r="B804" s="603" t="s">
        <v>641</v>
      </c>
      <c r="C804" s="603" t="s">
        <v>1833</v>
      </c>
      <c r="D804" s="603" t="s">
        <v>1834</v>
      </c>
      <c r="E804" s="567" t="s">
        <v>1830</v>
      </c>
      <c r="F804" s="568" t="s">
        <v>728</v>
      </c>
      <c r="G804" s="568" t="s">
        <v>1835</v>
      </c>
      <c r="H804" s="569" t="str">
        <f t="shared" si="337"/>
        <v>Đường Nội thị (từ Tiếp giáp Đường Trường Chinh đến Sau Trường THCS thị trấn Nậm Nhùn)</v>
      </c>
      <c r="I804" s="443">
        <v>680</v>
      </c>
      <c r="J804" s="443">
        <v>540</v>
      </c>
      <c r="K804" s="443">
        <v>410</v>
      </c>
      <c r="L804" s="443"/>
      <c r="M804" s="443"/>
      <c r="N804" s="443"/>
      <c r="O804" s="604">
        <f>ROUND(I804*AD804,-1)</f>
        <v>840</v>
      </c>
      <c r="P804" s="604">
        <f>ROUND(J804*AE804,-1)</f>
        <v>640</v>
      </c>
      <c r="Q804" s="604">
        <f>ROUND(K804*AF804,-1)</f>
        <v>460</v>
      </c>
      <c r="R804" s="604"/>
      <c r="S804" s="604"/>
      <c r="T804" s="604"/>
      <c r="U804" s="390">
        <f t="shared" si="346"/>
        <v>0.23529411764705882</v>
      </c>
      <c r="V804" s="390">
        <f t="shared" si="346"/>
        <v>0.18518518518518517</v>
      </c>
      <c r="W804" s="390">
        <f t="shared" si="346"/>
        <v>0.12195121951219512</v>
      </c>
      <c r="X804" s="574">
        <v>1.2</v>
      </c>
      <c r="Y804" s="574">
        <v>1.1499999999999999</v>
      </c>
      <c r="Z804" s="574">
        <v>1.1000000000000001</v>
      </c>
      <c r="AA804" s="574"/>
      <c r="AB804" s="574"/>
      <c r="AC804" s="574"/>
      <c r="AD804" s="574">
        <f t="shared" si="347"/>
        <v>1.23444</v>
      </c>
      <c r="AE804" s="574">
        <f t="shared" si="347"/>
        <v>1.1830049999999999</v>
      </c>
      <c r="AF804" s="574">
        <f t="shared" si="347"/>
        <v>1.13157</v>
      </c>
      <c r="AG804" s="443">
        <v>480</v>
      </c>
      <c r="AH804" s="443">
        <v>380</v>
      </c>
      <c r="AI804" s="443">
        <v>290</v>
      </c>
      <c r="AJ804" s="575">
        <f t="shared" si="348"/>
        <v>590</v>
      </c>
      <c r="AK804" s="575">
        <f t="shared" si="348"/>
        <v>450</v>
      </c>
      <c r="AL804" s="575">
        <f t="shared" si="348"/>
        <v>330</v>
      </c>
      <c r="AM804" s="575"/>
      <c r="AN804" s="575"/>
      <c r="AO804" s="575"/>
      <c r="AP804" s="445">
        <f t="shared" si="349"/>
        <v>0.22916666666666666</v>
      </c>
      <c r="AQ804" s="445">
        <f t="shared" si="349"/>
        <v>0.18421052631578946</v>
      </c>
      <c r="AR804" s="445">
        <f t="shared" si="349"/>
        <v>0.13793103448275862</v>
      </c>
      <c r="AS804" s="465">
        <v>340</v>
      </c>
      <c r="AT804" s="465">
        <v>270</v>
      </c>
      <c r="AU804" s="465">
        <v>210</v>
      </c>
      <c r="AV804" s="575">
        <f t="shared" si="350"/>
        <v>420</v>
      </c>
      <c r="AW804" s="575">
        <f t="shared" si="351"/>
        <v>320</v>
      </c>
      <c r="AX804" s="575">
        <f t="shared" si="351"/>
        <v>240</v>
      </c>
      <c r="AY804" s="445">
        <f t="shared" si="352"/>
        <v>0.23529411764705882</v>
      </c>
      <c r="AZ804" s="445">
        <f t="shared" si="352"/>
        <v>0.18518518518518517</v>
      </c>
      <c r="BA804" s="445">
        <f t="shared" si="352"/>
        <v>0.14285714285714285</v>
      </c>
      <c r="BB804" s="447" t="s">
        <v>1246</v>
      </c>
      <c r="BC804" s="448">
        <v>1</v>
      </c>
      <c r="BD804" s="449">
        <f t="shared" si="345"/>
        <v>8</v>
      </c>
      <c r="BE804" s="447">
        <f t="shared" si="353"/>
        <v>9</v>
      </c>
      <c r="BF804" s="447"/>
      <c r="BG804" s="104" t="str">
        <f>"VT1-"&amp;E804&amp;"("&amp;F804&amp;" đến "&amp;G804&amp;")"</f>
        <v>VT1-Đường Nội thị(Tiếp giáp Đường Trường Chinh đến Sau Trường THCS thị trấn Nậm Nhùn)</v>
      </c>
      <c r="BH804" s="259"/>
    </row>
    <row r="805" spans="1:60" s="106" customFormat="1" ht="47.25">
      <c r="A805" s="592">
        <v>11</v>
      </c>
      <c r="B805" s="605"/>
      <c r="C805" s="605"/>
      <c r="D805" s="605"/>
      <c r="E805" s="606" t="s">
        <v>830</v>
      </c>
      <c r="F805" s="596" t="s">
        <v>722</v>
      </c>
      <c r="G805" s="596" t="s">
        <v>725</v>
      </c>
      <c r="H805" s="592" t="str">
        <f t="shared" si="337"/>
        <v>Đường Lê Duẩn (từ Tiếp giáp Đường Hà Huy Tập đến Tiếp giáp Đường Lê Thái Tổ)</v>
      </c>
      <c r="I805" s="571">
        <v>750</v>
      </c>
      <c r="J805" s="571">
        <v>600</v>
      </c>
      <c r="K805" s="571">
        <v>450</v>
      </c>
      <c r="L805" s="571"/>
      <c r="M805" s="571"/>
      <c r="N805" s="571"/>
      <c r="O805" s="572">
        <f>O806</f>
        <v>1200</v>
      </c>
      <c r="P805" s="604"/>
      <c r="Q805" s="604"/>
      <c r="R805" s="604"/>
      <c r="S805" s="604"/>
      <c r="T805" s="604"/>
      <c r="U805" s="573">
        <f>(O805-I805)/I805</f>
        <v>0.6</v>
      </c>
      <c r="V805" s="573"/>
      <c r="W805" s="573"/>
      <c r="X805" s="574">
        <v>1.2</v>
      </c>
      <c r="Y805" s="574">
        <v>1.1499999999999999</v>
      </c>
      <c r="Z805" s="574">
        <v>1.1000000000000001</v>
      </c>
      <c r="AA805" s="574"/>
      <c r="AB805" s="574"/>
      <c r="AC805" s="574"/>
      <c r="AD805" s="574">
        <f t="shared" si="347"/>
        <v>1.23444</v>
      </c>
      <c r="AE805" s="574">
        <f t="shared" si="347"/>
        <v>1.1830049999999999</v>
      </c>
      <c r="AF805" s="574">
        <f t="shared" si="347"/>
        <v>1.13157</v>
      </c>
      <c r="AG805" s="571">
        <v>530</v>
      </c>
      <c r="AH805" s="571">
        <v>420</v>
      </c>
      <c r="AI805" s="571">
        <v>320</v>
      </c>
      <c r="AJ805" s="575">
        <f>ROUND(AG805/I805*O805,-1)</f>
        <v>850</v>
      </c>
      <c r="AK805" s="575"/>
      <c r="AL805" s="575"/>
      <c r="AM805" s="575"/>
      <c r="AN805" s="575"/>
      <c r="AO805" s="575"/>
      <c r="AP805" s="576">
        <f>(AJ805-AG805)/AG805</f>
        <v>0.60377358490566035</v>
      </c>
      <c r="AQ805" s="576"/>
      <c r="AR805" s="576"/>
      <c r="AS805" s="589">
        <v>380</v>
      </c>
      <c r="AT805" s="589">
        <v>300</v>
      </c>
      <c r="AU805" s="589">
        <v>230</v>
      </c>
      <c r="AV805" s="575">
        <f t="shared" si="350"/>
        <v>608</v>
      </c>
      <c r="AW805" s="575"/>
      <c r="AX805" s="575"/>
      <c r="AY805" s="576">
        <f t="shared" si="352"/>
        <v>0.6</v>
      </c>
      <c r="AZ805" s="576"/>
      <c r="BA805" s="576"/>
      <c r="BB805" s="577" t="s">
        <v>1246</v>
      </c>
      <c r="BC805" s="578">
        <v>0</v>
      </c>
      <c r="BD805" s="579">
        <f t="shared" si="345"/>
        <v>9</v>
      </c>
      <c r="BE805" s="577">
        <f t="shared" si="353"/>
        <v>9</v>
      </c>
      <c r="BF805" s="577"/>
      <c r="BG805" s="587" t="str">
        <f>"VT1-"&amp;E805&amp;"("&amp;F805&amp;" đến "&amp;G805&amp;")"</f>
        <v>VT1-Đường Lê Duẩn(Tiếp giáp Đường Hà Huy Tập đến Tiếp giáp Đường Lê Thái Tổ)</v>
      </c>
      <c r="BH805" s="602"/>
    </row>
    <row r="806" spans="1:60" s="104" customFormat="1" ht="48" thickBot="1">
      <c r="A806" s="592">
        <v>12</v>
      </c>
      <c r="B806" s="598" t="s">
        <v>531</v>
      </c>
      <c r="C806" s="598" t="s">
        <v>722</v>
      </c>
      <c r="D806" s="598" t="s">
        <v>725</v>
      </c>
      <c r="E806" s="599" t="s">
        <v>531</v>
      </c>
      <c r="F806" s="600" t="s">
        <v>722</v>
      </c>
      <c r="G806" s="600" t="s">
        <v>726</v>
      </c>
      <c r="H806" s="592" t="str">
        <f t="shared" si="337"/>
        <v>Đường Nguyễn Văn Linh (từ Tiếp giáp Đường Hà Huy Tập đến Bờ kè sông Đà)</v>
      </c>
      <c r="I806" s="570">
        <v>900</v>
      </c>
      <c r="J806" s="571">
        <v>720</v>
      </c>
      <c r="K806" s="571">
        <v>540</v>
      </c>
      <c r="L806" s="571"/>
      <c r="M806" s="571"/>
      <c r="N806" s="571"/>
      <c r="O806" s="572">
        <f>ROUND(I806*AD806,-2)</f>
        <v>1200</v>
      </c>
      <c r="P806" s="593"/>
      <c r="Q806" s="593"/>
      <c r="R806" s="593"/>
      <c r="S806" s="593"/>
      <c r="T806" s="593"/>
      <c r="U806" s="573">
        <f>(O806-I806)/I806</f>
        <v>0.33333333333333331</v>
      </c>
      <c r="V806" s="573"/>
      <c r="W806" s="573"/>
      <c r="X806" s="574">
        <v>1.25</v>
      </c>
      <c r="Y806" s="574">
        <v>1.2</v>
      </c>
      <c r="Z806" s="574">
        <v>1.1499999999999999</v>
      </c>
      <c r="AA806" s="574"/>
      <c r="AB806" s="574"/>
      <c r="AC806" s="574"/>
      <c r="AD806" s="574">
        <f t="shared" si="347"/>
        <v>1.2858749999999999</v>
      </c>
      <c r="AE806" s="574">
        <f t="shared" si="347"/>
        <v>1.23444</v>
      </c>
      <c r="AF806" s="574">
        <f t="shared" si="347"/>
        <v>1.1830049999999999</v>
      </c>
      <c r="AG806" s="570">
        <v>630</v>
      </c>
      <c r="AH806" s="570">
        <v>500</v>
      </c>
      <c r="AI806" s="570">
        <v>380</v>
      </c>
      <c r="AJ806" s="575">
        <f>ROUND(AG806/I806*O806,-1)</f>
        <v>840</v>
      </c>
      <c r="AK806" s="575"/>
      <c r="AL806" s="575"/>
      <c r="AM806" s="575"/>
      <c r="AN806" s="575"/>
      <c r="AO806" s="575"/>
      <c r="AP806" s="576">
        <f>(AJ806-AG806)/AG806</f>
        <v>0.33333333333333331</v>
      </c>
      <c r="AQ806" s="576"/>
      <c r="AR806" s="576"/>
      <c r="AS806" s="589">
        <v>450</v>
      </c>
      <c r="AT806" s="589">
        <v>360</v>
      </c>
      <c r="AU806" s="589">
        <v>270</v>
      </c>
      <c r="AV806" s="575">
        <f t="shared" si="350"/>
        <v>600</v>
      </c>
      <c r="AW806" s="575"/>
      <c r="AX806" s="575"/>
      <c r="AY806" s="576">
        <f t="shared" si="352"/>
        <v>0.33333333333333331</v>
      </c>
      <c r="AZ806" s="576"/>
      <c r="BA806" s="576"/>
      <c r="BB806" s="577" t="s">
        <v>1246</v>
      </c>
      <c r="BC806" s="578">
        <v>1</v>
      </c>
      <c r="BD806" s="579">
        <f t="shared" si="345"/>
        <v>8</v>
      </c>
      <c r="BE806" s="577">
        <f t="shared" si="353"/>
        <v>9</v>
      </c>
      <c r="BF806" s="577"/>
      <c r="BG806" s="104" t="str">
        <f>"VT1-"&amp;E806&amp;"("&amp;F806&amp;" đến "&amp;G806&amp;")"</f>
        <v>VT1-Đường Nguyễn Văn Linh(Tiếp giáp Đường Hà Huy Tập đến Bờ kè sông Đà)</v>
      </c>
      <c r="BH806" s="588"/>
    </row>
    <row r="807" spans="1:60" s="104" customFormat="1" ht="48" thickBot="1">
      <c r="A807" s="592">
        <v>13</v>
      </c>
      <c r="B807" s="598" t="s">
        <v>727</v>
      </c>
      <c r="C807" s="598" t="s">
        <v>728</v>
      </c>
      <c r="D807" s="598" t="s">
        <v>725</v>
      </c>
      <c r="E807" s="599" t="s">
        <v>727</v>
      </c>
      <c r="F807" s="600" t="s">
        <v>728</v>
      </c>
      <c r="G807" s="600" t="s">
        <v>726</v>
      </c>
      <c r="H807" s="592" t="str">
        <f t="shared" si="337"/>
        <v>Đường Hà Huy Tập (từ Tiếp giáp Đường Trường Chinh đến Bờ kè sông Đà)</v>
      </c>
      <c r="I807" s="570">
        <v>750</v>
      </c>
      <c r="J807" s="570">
        <v>600</v>
      </c>
      <c r="K807" s="570">
        <v>450</v>
      </c>
      <c r="L807" s="570"/>
      <c r="M807" s="570"/>
      <c r="N807" s="570"/>
      <c r="O807" s="572">
        <f>O806</f>
        <v>1200</v>
      </c>
      <c r="P807" s="593"/>
      <c r="Q807" s="593"/>
      <c r="R807" s="593"/>
      <c r="S807" s="593"/>
      <c r="T807" s="593"/>
      <c r="U807" s="573">
        <f>(O807-I807)/I807</f>
        <v>0.6</v>
      </c>
      <c r="V807" s="573"/>
      <c r="W807" s="573"/>
      <c r="X807" s="574">
        <v>1.2</v>
      </c>
      <c r="Y807" s="574">
        <v>1.1499999999999999</v>
      </c>
      <c r="Z807" s="574">
        <v>1.1000000000000001</v>
      </c>
      <c r="AA807" s="574"/>
      <c r="AB807" s="574"/>
      <c r="AC807" s="574"/>
      <c r="AD807" s="574">
        <f t="shared" si="347"/>
        <v>1.23444</v>
      </c>
      <c r="AE807" s="574">
        <f t="shared" si="347"/>
        <v>1.1830049999999999</v>
      </c>
      <c r="AF807" s="574">
        <f t="shared" si="347"/>
        <v>1.13157</v>
      </c>
      <c r="AG807" s="570">
        <v>530</v>
      </c>
      <c r="AH807" s="570">
        <v>420</v>
      </c>
      <c r="AI807" s="570">
        <v>320</v>
      </c>
      <c r="AJ807" s="575">
        <f>ROUND(AG807/I807*O807,-1)</f>
        <v>850</v>
      </c>
      <c r="AK807" s="575"/>
      <c r="AL807" s="575"/>
      <c r="AM807" s="575"/>
      <c r="AN807" s="575"/>
      <c r="AO807" s="575"/>
      <c r="AP807" s="576">
        <f>(AJ807-AG807)/AG807</f>
        <v>0.60377358490566035</v>
      </c>
      <c r="AQ807" s="576"/>
      <c r="AR807" s="576"/>
      <c r="AS807" s="589">
        <v>380</v>
      </c>
      <c r="AT807" s="589">
        <v>300</v>
      </c>
      <c r="AU807" s="589">
        <v>230</v>
      </c>
      <c r="AV807" s="575">
        <f t="shared" si="350"/>
        <v>608</v>
      </c>
      <c r="AW807" s="575"/>
      <c r="AX807" s="575"/>
      <c r="AY807" s="576">
        <f t="shared" si="352"/>
        <v>0.6</v>
      </c>
      <c r="AZ807" s="576"/>
      <c r="BA807" s="576"/>
      <c r="BB807" s="577" t="s">
        <v>1246</v>
      </c>
      <c r="BC807" s="578">
        <v>3</v>
      </c>
      <c r="BD807" s="579">
        <f t="shared" si="345"/>
        <v>6</v>
      </c>
      <c r="BE807" s="577">
        <f t="shared" si="353"/>
        <v>9</v>
      </c>
      <c r="BF807" s="577"/>
      <c r="BG807" s="587" t="str">
        <f>"VT1-"&amp;E807&amp;"(Từ "&amp;F807&amp;" đến "&amp;G807&amp;")"</f>
        <v>VT1-Đường Hà Huy Tập(Từ Tiếp giáp Đường Trường Chinh đến Bờ kè sông Đà)</v>
      </c>
      <c r="BH807" s="588"/>
    </row>
    <row r="808" spans="1:60" s="104" customFormat="1" ht="46.15" customHeight="1" thickBot="1">
      <c r="A808" s="592">
        <v>14</v>
      </c>
      <c r="B808" s="607" t="s">
        <v>538</v>
      </c>
      <c r="C808" s="607" t="s">
        <v>722</v>
      </c>
      <c r="D808" s="607" t="s">
        <v>728</v>
      </c>
      <c r="E808" s="1005" t="s">
        <v>538</v>
      </c>
      <c r="F808" s="1007" t="s">
        <v>729</v>
      </c>
      <c r="G808" s="1007" t="s">
        <v>413</v>
      </c>
      <c r="H808" s="747" t="str">
        <f>B808&amp;" (từ "&amp;C808&amp;" đến "&amp;D808&amp;")"</f>
        <v>Đường Lê Hồng Phong (từ Tiếp giáp Đường Hà Huy Tập đến Tiếp giáp Đường Trường Chinh)</v>
      </c>
      <c r="I808" s="570">
        <v>900</v>
      </c>
      <c r="J808" s="570">
        <v>720</v>
      </c>
      <c r="K808" s="570">
        <v>540</v>
      </c>
      <c r="L808" s="570"/>
      <c r="M808" s="570"/>
      <c r="N808" s="570"/>
      <c r="O808" s="572">
        <f>O807</f>
        <v>1200</v>
      </c>
      <c r="P808" s="593"/>
      <c r="Q808" s="593"/>
      <c r="R808" s="593"/>
      <c r="S808" s="593"/>
      <c r="T808" s="593"/>
      <c r="U808" s="573">
        <f>(O808-I808)/I808</f>
        <v>0.33333333333333331</v>
      </c>
      <c r="V808" s="585"/>
      <c r="W808" s="585"/>
      <c r="X808" s="574">
        <v>1.2</v>
      </c>
      <c r="Y808" s="574">
        <v>1.1499999999999999</v>
      </c>
      <c r="Z808" s="574">
        <v>1.1000000000000001</v>
      </c>
      <c r="AA808" s="574"/>
      <c r="AB808" s="574"/>
      <c r="AC808" s="574"/>
      <c r="AD808" s="574">
        <f t="shared" si="347"/>
        <v>1.23444</v>
      </c>
      <c r="AE808" s="574">
        <f t="shared" si="347"/>
        <v>1.1830049999999999</v>
      </c>
      <c r="AF808" s="574">
        <f t="shared" si="347"/>
        <v>1.13157</v>
      </c>
      <c r="AG808" s="647">
        <v>630</v>
      </c>
      <c r="AH808" s="647">
        <v>500</v>
      </c>
      <c r="AI808" s="647">
        <v>380</v>
      </c>
      <c r="AJ808" s="575">
        <f>ROUND(AG808/I808*O808,-1)</f>
        <v>840</v>
      </c>
      <c r="AK808" s="575"/>
      <c r="AL808" s="575"/>
      <c r="AM808" s="575"/>
      <c r="AN808" s="575"/>
      <c r="AO808" s="575"/>
      <c r="AP808" s="576">
        <f>(AJ808-AG808)/AG808</f>
        <v>0.33333333333333331</v>
      </c>
      <c r="AQ808" s="576"/>
      <c r="AR808" s="576"/>
      <c r="AS808" s="589">
        <v>450</v>
      </c>
      <c r="AT808" s="589">
        <v>360</v>
      </c>
      <c r="AU808" s="589">
        <v>270</v>
      </c>
      <c r="AV808" s="575">
        <f t="shared" si="350"/>
        <v>600</v>
      </c>
      <c r="AW808" s="575"/>
      <c r="AX808" s="575"/>
      <c r="AY808" s="576">
        <f t="shared" si="352"/>
        <v>0.33333333333333331</v>
      </c>
      <c r="AZ808" s="576"/>
      <c r="BA808" s="576"/>
      <c r="BB808" s="577" t="s">
        <v>1246</v>
      </c>
      <c r="BC808" s="578">
        <v>0</v>
      </c>
      <c r="BD808" s="579">
        <f t="shared" si="345"/>
        <v>9</v>
      </c>
      <c r="BE808" s="577">
        <f t="shared" si="353"/>
        <v>9</v>
      </c>
      <c r="BF808" s="577"/>
      <c r="BG808" s="587" t="str">
        <f>"VT1-"&amp;E808&amp;"(Từ "&amp;F808&amp;" đến "&amp;G808&amp;")"</f>
        <v>VT1-Đường Lê Hồng Phong(Từ Tiếp giáp đường Hà Huy Tập đến Tiếp giáp đường Trường Chinh)</v>
      </c>
      <c r="BH808" s="992" t="s">
        <v>1836</v>
      </c>
    </row>
    <row r="809" spans="1:60" s="104" customFormat="1" ht="47.25">
      <c r="A809" s="592">
        <v>15</v>
      </c>
      <c r="B809" s="608" t="s">
        <v>730</v>
      </c>
      <c r="C809" s="565" t="s">
        <v>731</v>
      </c>
      <c r="D809" s="565" t="s">
        <v>560</v>
      </c>
      <c r="E809" s="1006"/>
      <c r="F809" s="1008"/>
      <c r="G809" s="1008"/>
      <c r="H809" s="747" t="str">
        <f>B809&amp;" (từ "&amp;C809&amp;" đến "&amp;D809&amp;")"</f>
        <v>Đường nội thị N2 (từ Ngã ba tiếp giáp đường D3 đến Tiếp giáp đường N1)</v>
      </c>
      <c r="I809" s="570">
        <v>900</v>
      </c>
      <c r="J809" s="570">
        <v>700</v>
      </c>
      <c r="K809" s="570">
        <v>500</v>
      </c>
      <c r="L809" s="570"/>
      <c r="M809" s="570"/>
      <c r="N809" s="570"/>
      <c r="O809" s="572"/>
      <c r="P809" s="593"/>
      <c r="Q809" s="593"/>
      <c r="R809" s="593"/>
      <c r="S809" s="593"/>
      <c r="T809" s="593"/>
      <c r="U809" s="573"/>
      <c r="V809" s="573"/>
      <c r="W809" s="573"/>
      <c r="X809" s="574">
        <v>1.25</v>
      </c>
      <c r="Y809" s="574">
        <v>1.2</v>
      </c>
      <c r="Z809" s="574">
        <v>1.1499999999999999</v>
      </c>
      <c r="AA809" s="574"/>
      <c r="AB809" s="574"/>
      <c r="AC809" s="574"/>
      <c r="AD809" s="574">
        <f t="shared" si="347"/>
        <v>1.2858749999999999</v>
      </c>
      <c r="AE809" s="574">
        <f t="shared" si="347"/>
        <v>1.23444</v>
      </c>
      <c r="AF809" s="574">
        <f t="shared" si="347"/>
        <v>1.1830049999999999</v>
      </c>
      <c r="AG809" s="12">
        <v>630</v>
      </c>
      <c r="AH809" s="12">
        <v>490</v>
      </c>
      <c r="AI809" s="12">
        <v>350</v>
      </c>
      <c r="AJ809" s="575"/>
      <c r="AK809" s="575"/>
      <c r="AL809" s="575"/>
      <c r="AM809" s="575"/>
      <c r="AN809" s="575"/>
      <c r="AO809" s="575"/>
      <c r="AP809" s="576"/>
      <c r="AQ809" s="576"/>
      <c r="AR809" s="576"/>
      <c r="AS809" s="11">
        <v>450</v>
      </c>
      <c r="AT809" s="12">
        <v>350</v>
      </c>
      <c r="AU809" s="12">
        <v>250</v>
      </c>
      <c r="AV809" s="575"/>
      <c r="AW809" s="575"/>
      <c r="AX809" s="575"/>
      <c r="AY809" s="576"/>
      <c r="AZ809" s="576"/>
      <c r="BA809" s="576"/>
      <c r="BB809" s="577" t="s">
        <v>1246</v>
      </c>
      <c r="BC809" s="578"/>
      <c r="BD809" s="579"/>
      <c r="BE809" s="577"/>
      <c r="BF809" s="577"/>
      <c r="BG809" s="104" t="str">
        <f>"VT1-"&amp;E809&amp;"(Từ "&amp;F809&amp;" đến "&amp;G809&amp;")"</f>
        <v>VT1-(Từ  đến )</v>
      </c>
      <c r="BH809" s="993"/>
    </row>
    <row r="810" spans="1:60" s="104" customFormat="1" ht="63">
      <c r="A810" s="592">
        <v>15</v>
      </c>
      <c r="B810" s="608" t="s">
        <v>732</v>
      </c>
      <c r="C810" s="565" t="s">
        <v>733</v>
      </c>
      <c r="D810" s="565" t="s">
        <v>734</v>
      </c>
      <c r="E810" s="596" t="s">
        <v>550</v>
      </c>
      <c r="F810" s="600" t="s">
        <v>735</v>
      </c>
      <c r="G810" s="600" t="s">
        <v>736</v>
      </c>
      <c r="H810" s="592" t="str">
        <f t="shared" ref="H810:H828" si="354">E810&amp;" (từ "&amp;F810&amp;" đến "&amp;G810&amp;")"</f>
        <v>Đường Lê Quý Đôn (từ Giao đường Lê Thái Tổ đến Giao với bờ kè sông Đà)</v>
      </c>
      <c r="I810" s="571">
        <v>680</v>
      </c>
      <c r="J810" s="571">
        <v>540</v>
      </c>
      <c r="K810" s="571">
        <v>410</v>
      </c>
      <c r="L810" s="571"/>
      <c r="M810" s="571"/>
      <c r="N810" s="571"/>
      <c r="O810" s="572">
        <f>ROUND(I810*AD810,-1)</f>
        <v>840</v>
      </c>
      <c r="P810" s="572">
        <f>ROUND(J810*AE810,-1)</f>
        <v>640</v>
      </c>
      <c r="Q810" s="572">
        <f>ROUND(K810*AF810,-1)</f>
        <v>460</v>
      </c>
      <c r="R810" s="572"/>
      <c r="S810" s="572"/>
      <c r="T810" s="572"/>
      <c r="U810" s="573">
        <f>(O810-I810)/I810</f>
        <v>0.23529411764705882</v>
      </c>
      <c r="V810" s="573">
        <f>(P810-J810)/J810</f>
        <v>0.18518518518518517</v>
      </c>
      <c r="W810" s="573">
        <f>(Q810-K810)/K810</f>
        <v>0.12195121951219512</v>
      </c>
      <c r="X810" s="574">
        <v>1.2</v>
      </c>
      <c r="Y810" s="574">
        <v>1.1499999999999999</v>
      </c>
      <c r="Z810" s="574">
        <v>1.1000000000000001</v>
      </c>
      <c r="AA810" s="574"/>
      <c r="AB810" s="574"/>
      <c r="AC810" s="574"/>
      <c r="AD810" s="574">
        <f t="shared" si="347"/>
        <v>1.23444</v>
      </c>
      <c r="AE810" s="574">
        <f t="shared" si="347"/>
        <v>1.1830049999999999</v>
      </c>
      <c r="AF810" s="574">
        <f t="shared" si="347"/>
        <v>1.13157</v>
      </c>
      <c r="AG810" s="571">
        <v>480</v>
      </c>
      <c r="AH810" s="571">
        <v>380</v>
      </c>
      <c r="AI810" s="571">
        <v>290</v>
      </c>
      <c r="AJ810" s="575">
        <f>ROUND(AG810/I810*O810,-1)</f>
        <v>590</v>
      </c>
      <c r="AK810" s="575">
        <f>ROUND(AH810/J810*P810,-1)</f>
        <v>450</v>
      </c>
      <c r="AL810" s="575">
        <f>ROUND(AI810/K810*Q810,-1)</f>
        <v>330</v>
      </c>
      <c r="AM810" s="575"/>
      <c r="AN810" s="575"/>
      <c r="AO810" s="575"/>
      <c r="AP810" s="576">
        <f>(AJ810-AG810)/AG810</f>
        <v>0.22916666666666666</v>
      </c>
      <c r="AQ810" s="576">
        <f>(AK810-AH810)/AH810</f>
        <v>0.18421052631578946</v>
      </c>
      <c r="AR810" s="576">
        <f>(AL810-AI810)/AI810</f>
        <v>0.13793103448275862</v>
      </c>
      <c r="AS810" s="589">
        <v>340</v>
      </c>
      <c r="AT810" s="589">
        <v>270</v>
      </c>
      <c r="AU810" s="589">
        <v>210</v>
      </c>
      <c r="AV810" s="575">
        <f>ROUND(AS810/I810*O810,0)</f>
        <v>420</v>
      </c>
      <c r="AW810" s="575">
        <f>ROUND(AT810/J810*P810,-1)</f>
        <v>320</v>
      </c>
      <c r="AX810" s="575">
        <f>ROUND(AU810/K810*Q810,-1)</f>
        <v>240</v>
      </c>
      <c r="AY810" s="576">
        <f>(AV810-AS810)/AS810</f>
        <v>0.23529411764705882</v>
      </c>
      <c r="AZ810" s="576">
        <f>(AW810-AT810)/AT810</f>
        <v>0.18518518518518517</v>
      </c>
      <c r="BA810" s="576">
        <f>(AX810-AU810)/AU810</f>
        <v>0.14285714285714285</v>
      </c>
      <c r="BB810" s="577" t="s">
        <v>1246</v>
      </c>
      <c r="BC810" s="578">
        <v>0</v>
      </c>
      <c r="BD810" s="579">
        <f t="shared" si="345"/>
        <v>9</v>
      </c>
      <c r="BE810" s="577">
        <f>COUNT(I810:K810)*3</f>
        <v>9</v>
      </c>
      <c r="BF810" s="577"/>
      <c r="BG810" s="104" t="str">
        <f>"VT1-"&amp;E810&amp;"(Từ "&amp;F810&amp;" đến "&amp;G810&amp;")"</f>
        <v>VT1-Đường Lê Quý Đôn(Từ Giao đường Lê Thái Tổ đến Giao với bờ kè sông Đà)</v>
      </c>
      <c r="BH810" s="568" t="s">
        <v>1837</v>
      </c>
    </row>
    <row r="811" spans="1:60" s="104" customFormat="1" ht="63">
      <c r="A811" s="592">
        <v>17</v>
      </c>
      <c r="B811" s="565"/>
      <c r="C811" s="565"/>
      <c r="D811" s="565"/>
      <c r="E811" s="606" t="s">
        <v>716</v>
      </c>
      <c r="F811" s="596" t="s">
        <v>715</v>
      </c>
      <c r="G811" s="596" t="s">
        <v>717</v>
      </c>
      <c r="H811" s="592" t="str">
        <f t="shared" si="354"/>
        <v>Phố Hoàng Công Chất (từ Giao với đường Lê Thái Tổ đến Trụ sở UBND Thị trấn Nậm Nhùn)</v>
      </c>
      <c r="I811" s="571"/>
      <c r="J811" s="571"/>
      <c r="K811" s="571"/>
      <c r="L811" s="571"/>
      <c r="M811" s="571"/>
      <c r="N811" s="571"/>
      <c r="O811" s="583">
        <f>O807</f>
        <v>1200</v>
      </c>
      <c r="P811" s="593"/>
      <c r="Q811" s="593"/>
      <c r="R811" s="593"/>
      <c r="S811" s="593"/>
      <c r="T811" s="593"/>
      <c r="U811" s="584"/>
      <c r="V811" s="585"/>
      <c r="W811" s="585"/>
      <c r="X811" s="574"/>
      <c r="Y811" s="574"/>
      <c r="Z811" s="574"/>
      <c r="AA811" s="574"/>
      <c r="AB811" s="574"/>
      <c r="AC811" s="574"/>
      <c r="AD811" s="574"/>
      <c r="AE811" s="574"/>
      <c r="AF811" s="574"/>
      <c r="AG811" s="571"/>
      <c r="AH811" s="571"/>
      <c r="AI811" s="571"/>
      <c r="AJ811" s="583">
        <f>O811*70%</f>
        <v>840</v>
      </c>
      <c r="AK811" s="575"/>
      <c r="AL811" s="575"/>
      <c r="AM811" s="575"/>
      <c r="AN811" s="575"/>
      <c r="AO811" s="575"/>
      <c r="AP811" s="575"/>
      <c r="AQ811" s="575"/>
      <c r="AR811" s="575"/>
      <c r="AS811" s="589"/>
      <c r="AT811" s="589"/>
      <c r="AU811" s="589"/>
      <c r="AV811" s="583">
        <f>O811*50%</f>
        <v>600</v>
      </c>
      <c r="AW811" s="575"/>
      <c r="AX811" s="575"/>
      <c r="AY811" s="575"/>
      <c r="AZ811" s="575"/>
      <c r="BA811" s="575"/>
      <c r="BB811" s="577" t="s">
        <v>1246</v>
      </c>
      <c r="BC811" s="578">
        <v>0</v>
      </c>
      <c r="BD811" s="579">
        <f t="shared" si="345"/>
        <v>9</v>
      </c>
      <c r="BE811" s="577">
        <v>9</v>
      </c>
      <c r="BF811" s="577"/>
      <c r="BG811" s="104" t="str">
        <f>"VT1-"&amp;E811&amp;"(Từ "&amp;F811&amp;" đến "&amp;G811&amp;")"</f>
        <v>VT1-Phố Hoàng Công Chất(Từ Giao với đường Lê Thái Tổ đến Trụ sở UBND Thị trấn Nậm Nhùn)</v>
      </c>
      <c r="BH811" s="259"/>
    </row>
    <row r="812" spans="1:60" s="104" customFormat="1" ht="63.75" thickBot="1">
      <c r="A812" s="592">
        <v>16</v>
      </c>
      <c r="B812" s="598" t="s">
        <v>546</v>
      </c>
      <c r="C812" s="598" t="s">
        <v>725</v>
      </c>
      <c r="D812" s="598" t="s">
        <v>737</v>
      </c>
      <c r="E812" s="599" t="s">
        <v>546</v>
      </c>
      <c r="F812" s="600" t="s">
        <v>725</v>
      </c>
      <c r="G812" s="600" t="s">
        <v>459</v>
      </c>
      <c r="H812" s="592" t="str">
        <f t="shared" si="354"/>
        <v>Đường Võ Nguyên Giáp (từ Tiếp giáp Đường Lê Thái Tổ đến Tiếp giáp đường Tôn Thất Tùng)</v>
      </c>
      <c r="I812" s="570">
        <v>600</v>
      </c>
      <c r="J812" s="571">
        <v>500</v>
      </c>
      <c r="K812" s="571">
        <v>300</v>
      </c>
      <c r="L812" s="571"/>
      <c r="M812" s="571"/>
      <c r="N812" s="571"/>
      <c r="O812" s="572">
        <f t="shared" ref="O812:Q824" si="355">ROUND(I812*AD812,-1)</f>
        <v>740</v>
      </c>
      <c r="P812" s="572">
        <f t="shared" si="355"/>
        <v>590</v>
      </c>
      <c r="Q812" s="572">
        <f t="shared" si="355"/>
        <v>340</v>
      </c>
      <c r="R812" s="572"/>
      <c r="S812" s="572"/>
      <c r="T812" s="572"/>
      <c r="U812" s="573">
        <f t="shared" ref="U812:W824" si="356">(O812-I812)/I812</f>
        <v>0.23333333333333334</v>
      </c>
      <c r="V812" s="573">
        <f t="shared" si="356"/>
        <v>0.18</v>
      </c>
      <c r="W812" s="573">
        <f t="shared" si="356"/>
        <v>0.13333333333333333</v>
      </c>
      <c r="X812" s="574">
        <v>1.2</v>
      </c>
      <c r="Y812" s="574">
        <v>1.1499999999999999</v>
      </c>
      <c r="Z812" s="574">
        <v>1.1000000000000001</v>
      </c>
      <c r="AA812" s="574"/>
      <c r="AB812" s="574"/>
      <c r="AC812" s="574"/>
      <c r="AD812" s="574">
        <f t="shared" ref="AD812:AF824" si="357">X812*(1+2.87%)</f>
        <v>1.23444</v>
      </c>
      <c r="AE812" s="574">
        <f t="shared" si="357"/>
        <v>1.1830049999999999</v>
      </c>
      <c r="AF812" s="574">
        <f t="shared" si="357"/>
        <v>1.13157</v>
      </c>
      <c r="AG812" s="570">
        <v>420</v>
      </c>
      <c r="AH812" s="571">
        <v>350</v>
      </c>
      <c r="AI812" s="571">
        <v>210</v>
      </c>
      <c r="AJ812" s="575">
        <f t="shared" ref="AJ812:AL824" si="358">ROUND(AG812/I812*O812,-1)</f>
        <v>520</v>
      </c>
      <c r="AK812" s="575">
        <f t="shared" si="358"/>
        <v>410</v>
      </c>
      <c r="AL812" s="575">
        <f t="shared" si="358"/>
        <v>240</v>
      </c>
      <c r="AM812" s="575"/>
      <c r="AN812" s="575"/>
      <c r="AO812" s="575"/>
      <c r="AP812" s="576">
        <f t="shared" ref="AP812:AR824" si="359">(AJ812-AG812)/AG812</f>
        <v>0.23809523809523808</v>
      </c>
      <c r="AQ812" s="576">
        <f t="shared" si="359"/>
        <v>0.17142857142857143</v>
      </c>
      <c r="AR812" s="576">
        <f t="shared" si="359"/>
        <v>0.14285714285714285</v>
      </c>
      <c r="AS812" s="570">
        <v>300</v>
      </c>
      <c r="AT812" s="570">
        <v>250</v>
      </c>
      <c r="AU812" s="570">
        <v>150</v>
      </c>
      <c r="AV812" s="575">
        <f t="shared" ref="AV812:AV824" si="360">ROUND(AS812/I812*O812,0)</f>
        <v>370</v>
      </c>
      <c r="AW812" s="575">
        <f>ROUND(AT812/J812*P812,-1)</f>
        <v>300</v>
      </c>
      <c r="AX812" s="575">
        <f>ROUND(AU812/K812*Q812,-1)</f>
        <v>170</v>
      </c>
      <c r="AY812" s="576">
        <f t="shared" ref="AY812:BA824" si="361">(AV812-AS812)/AS812</f>
        <v>0.23333333333333334</v>
      </c>
      <c r="AZ812" s="576">
        <f t="shared" si="361"/>
        <v>0.2</v>
      </c>
      <c r="BA812" s="576">
        <f t="shared" si="361"/>
        <v>0.13333333333333333</v>
      </c>
      <c r="BB812" s="577" t="s">
        <v>1246</v>
      </c>
      <c r="BC812" s="578">
        <v>0</v>
      </c>
      <c r="BD812" s="579">
        <f t="shared" si="345"/>
        <v>9</v>
      </c>
      <c r="BE812" s="577">
        <f t="shared" ref="BE812:BE824" si="362">COUNT(I812:K812)*3</f>
        <v>9</v>
      </c>
      <c r="BF812" s="577"/>
      <c r="BG812" s="104" t="str">
        <f t="shared" ref="BG812:BG823" si="363">"VT1-"&amp;E812&amp;"("&amp;F812&amp;" đến "&amp;G812&amp;")"</f>
        <v>VT1-Đường Võ Nguyên Giáp(Tiếp giáp Đường Lê Thái Tổ đến Tiếp giáp đường Tôn Thất Tùng)</v>
      </c>
      <c r="BH812" s="259"/>
    </row>
    <row r="813" spans="1:60" s="104" customFormat="1" ht="63">
      <c r="A813" s="569">
        <f>A812+1</f>
        <v>17</v>
      </c>
      <c r="B813" s="603" t="s">
        <v>1820</v>
      </c>
      <c r="C813" s="603" t="s">
        <v>737</v>
      </c>
      <c r="D813" s="603" t="s">
        <v>1838</v>
      </c>
      <c r="E813" s="567" t="s">
        <v>976</v>
      </c>
      <c r="F813" s="568" t="s">
        <v>545</v>
      </c>
      <c r="G813" s="568" t="s">
        <v>1838</v>
      </c>
      <c r="H813" s="569" t="str">
        <f t="shared" si="354"/>
        <v>Đường Tôn Thất Tùng (từ Tiếp giáp đường Võ Nguyên Giáp đến Hết cầu Nậm Nhùn)</v>
      </c>
      <c r="I813" s="444">
        <v>600</v>
      </c>
      <c r="J813" s="444">
        <v>500</v>
      </c>
      <c r="K813" s="444">
        <v>300</v>
      </c>
      <c r="L813" s="444"/>
      <c r="M813" s="444"/>
      <c r="N813" s="444"/>
      <c r="O813" s="604">
        <f t="shared" si="355"/>
        <v>740</v>
      </c>
      <c r="P813" s="604">
        <f t="shared" si="355"/>
        <v>590</v>
      </c>
      <c r="Q813" s="604">
        <f t="shared" si="355"/>
        <v>340</v>
      </c>
      <c r="R813" s="604"/>
      <c r="S813" s="604"/>
      <c r="T813" s="604"/>
      <c r="U813" s="390">
        <f t="shared" si="356"/>
        <v>0.23333333333333334</v>
      </c>
      <c r="V813" s="390">
        <f t="shared" si="356"/>
        <v>0.18</v>
      </c>
      <c r="W813" s="390">
        <f t="shared" si="356"/>
        <v>0.13333333333333333</v>
      </c>
      <c r="X813" s="574">
        <v>1.2</v>
      </c>
      <c r="Y813" s="574">
        <v>1.1499999999999999</v>
      </c>
      <c r="Z813" s="574">
        <v>1.1000000000000001</v>
      </c>
      <c r="AA813" s="574"/>
      <c r="AB813" s="574"/>
      <c r="AC813" s="574"/>
      <c r="AD813" s="574">
        <f t="shared" si="357"/>
        <v>1.23444</v>
      </c>
      <c r="AE813" s="574">
        <f t="shared" si="357"/>
        <v>1.1830049999999999</v>
      </c>
      <c r="AF813" s="574">
        <f t="shared" si="357"/>
        <v>1.13157</v>
      </c>
      <c r="AG813" s="444">
        <v>420</v>
      </c>
      <c r="AH813" s="444">
        <v>350</v>
      </c>
      <c r="AI813" s="444">
        <v>210</v>
      </c>
      <c r="AJ813" s="575">
        <f t="shared" si="358"/>
        <v>520</v>
      </c>
      <c r="AK813" s="575">
        <f t="shared" si="358"/>
        <v>410</v>
      </c>
      <c r="AL813" s="575">
        <f t="shared" si="358"/>
        <v>240</v>
      </c>
      <c r="AM813" s="575"/>
      <c r="AN813" s="575"/>
      <c r="AO813" s="575"/>
      <c r="AP813" s="445">
        <f t="shared" si="359"/>
        <v>0.23809523809523808</v>
      </c>
      <c r="AQ813" s="445">
        <f t="shared" si="359"/>
        <v>0.17142857142857143</v>
      </c>
      <c r="AR813" s="445">
        <f t="shared" si="359"/>
        <v>0.14285714285714285</v>
      </c>
      <c r="AS813" s="443">
        <v>300</v>
      </c>
      <c r="AT813" s="443">
        <v>250</v>
      </c>
      <c r="AU813" s="443">
        <v>150</v>
      </c>
      <c r="AV813" s="575">
        <f t="shared" si="360"/>
        <v>370</v>
      </c>
      <c r="AW813" s="575">
        <f>ROUND(AT813/J813*P813,-1)</f>
        <v>300</v>
      </c>
      <c r="AX813" s="575">
        <f>ROUND(AU813/K813*Q813,-1)</f>
        <v>170</v>
      </c>
      <c r="AY813" s="445">
        <f t="shared" si="361"/>
        <v>0.23333333333333334</v>
      </c>
      <c r="AZ813" s="445">
        <f t="shared" si="361"/>
        <v>0.2</v>
      </c>
      <c r="BA813" s="445">
        <f t="shared" si="361"/>
        <v>0.13333333333333333</v>
      </c>
      <c r="BB813" s="447" t="s">
        <v>1246</v>
      </c>
      <c r="BC813" s="448">
        <v>0</v>
      </c>
      <c r="BD813" s="449">
        <f t="shared" si="345"/>
        <v>9</v>
      </c>
      <c r="BE813" s="447">
        <f t="shared" si="362"/>
        <v>9</v>
      </c>
      <c r="BF813" s="447"/>
      <c r="BG813" s="104" t="str">
        <f t="shared" si="363"/>
        <v>VT1-Đường Tôn Thất Tùng(Tiếp giáp đường Võ Nguyên Giáp đến Hết cầu Nậm Nhùn)</v>
      </c>
      <c r="BH813" s="259"/>
    </row>
    <row r="814" spans="1:60" s="104" customFormat="1" ht="63">
      <c r="A814" s="569">
        <f t="shared" ref="A814:A824" si="364">A813+1</f>
        <v>18</v>
      </c>
      <c r="B814" s="603" t="s">
        <v>641</v>
      </c>
      <c r="C814" s="603" t="s">
        <v>1839</v>
      </c>
      <c r="D814" s="603" t="s">
        <v>1840</v>
      </c>
      <c r="E814" s="567" t="s">
        <v>541</v>
      </c>
      <c r="F814" s="568" t="s">
        <v>1841</v>
      </c>
      <c r="G814" s="568" t="s">
        <v>1842</v>
      </c>
      <c r="H814" s="569" t="str">
        <f t="shared" si="354"/>
        <v>Đường Lò Văn Hặc (từ Tiếp giáp Đường Tôn Thất Tùng đến Cuối đường (tiếp giáp đường Sông Đà))</v>
      </c>
      <c r="I814" s="443">
        <v>340</v>
      </c>
      <c r="J814" s="444">
        <v>240</v>
      </c>
      <c r="K814" s="444">
        <v>200</v>
      </c>
      <c r="L814" s="444"/>
      <c r="M814" s="444"/>
      <c r="N814" s="444"/>
      <c r="O814" s="604">
        <f t="shared" si="355"/>
        <v>400</v>
      </c>
      <c r="P814" s="604">
        <f t="shared" si="355"/>
        <v>270</v>
      </c>
      <c r="Q814" s="604">
        <f t="shared" si="355"/>
        <v>220</v>
      </c>
      <c r="R814" s="604"/>
      <c r="S814" s="604"/>
      <c r="T814" s="604"/>
      <c r="U814" s="390">
        <f t="shared" si="356"/>
        <v>0.17647058823529413</v>
      </c>
      <c r="V814" s="390">
        <f t="shared" si="356"/>
        <v>0.125</v>
      </c>
      <c r="W814" s="390">
        <f t="shared" si="356"/>
        <v>0.1</v>
      </c>
      <c r="X814" s="574">
        <v>1.1499999999999999</v>
      </c>
      <c r="Y814" s="574">
        <v>1.1000000000000001</v>
      </c>
      <c r="Z814" s="574">
        <v>1.05</v>
      </c>
      <c r="AA814" s="574"/>
      <c r="AB814" s="574"/>
      <c r="AC814" s="574"/>
      <c r="AD814" s="574">
        <f t="shared" si="357"/>
        <v>1.1830049999999999</v>
      </c>
      <c r="AE814" s="574">
        <f t="shared" si="357"/>
        <v>1.13157</v>
      </c>
      <c r="AF814" s="574">
        <f t="shared" si="357"/>
        <v>1.0801350000000001</v>
      </c>
      <c r="AG814" s="443">
        <v>240</v>
      </c>
      <c r="AH814" s="444">
        <v>170</v>
      </c>
      <c r="AI814" s="444">
        <v>140</v>
      </c>
      <c r="AJ814" s="575">
        <f t="shared" si="358"/>
        <v>280</v>
      </c>
      <c r="AK814" s="575">
        <f t="shared" si="358"/>
        <v>190</v>
      </c>
      <c r="AL814" s="575">
        <f t="shared" si="358"/>
        <v>150</v>
      </c>
      <c r="AM814" s="575"/>
      <c r="AN814" s="575"/>
      <c r="AO814" s="575"/>
      <c r="AP814" s="445">
        <f t="shared" si="359"/>
        <v>0.16666666666666666</v>
      </c>
      <c r="AQ814" s="445">
        <f t="shared" si="359"/>
        <v>0.11764705882352941</v>
      </c>
      <c r="AR814" s="445">
        <f t="shared" si="359"/>
        <v>7.1428571428571425E-2</v>
      </c>
      <c r="AS814" s="443">
        <v>170</v>
      </c>
      <c r="AT814" s="443">
        <v>120</v>
      </c>
      <c r="AU814" s="443">
        <v>90</v>
      </c>
      <c r="AV814" s="575">
        <f t="shared" si="360"/>
        <v>200</v>
      </c>
      <c r="AW814" s="575">
        <f>ROUND(AT814/J814*P814,-1)</f>
        <v>140</v>
      </c>
      <c r="AX814" s="575">
        <f>ROUND(AU814/K814*Q814,0)</f>
        <v>99</v>
      </c>
      <c r="AY814" s="445">
        <f t="shared" si="361"/>
        <v>0.17647058823529413</v>
      </c>
      <c r="AZ814" s="445">
        <f t="shared" si="361"/>
        <v>0.16666666666666666</v>
      </c>
      <c r="BA814" s="445">
        <f t="shared" si="361"/>
        <v>0.1</v>
      </c>
      <c r="BB814" s="447" t="s">
        <v>1246</v>
      </c>
      <c r="BC814" s="448">
        <v>0</v>
      </c>
      <c r="BD814" s="449">
        <f t="shared" si="345"/>
        <v>9</v>
      </c>
      <c r="BE814" s="447">
        <f t="shared" si="362"/>
        <v>9</v>
      </c>
      <c r="BF814" s="447"/>
      <c r="BG814" s="104" t="str">
        <f t="shared" si="363"/>
        <v>VT1-Đường Lò Văn Hặc(Tiếp giáp Đường Tôn Thất Tùng đến Cuối đường (tiếp giáp đường Sông Đà))</v>
      </c>
      <c r="BH814" s="259"/>
    </row>
    <row r="815" spans="1:60" s="104" customFormat="1" ht="46.15" customHeight="1">
      <c r="A815" s="569">
        <f t="shared" si="364"/>
        <v>19</v>
      </c>
      <c r="B815" s="603" t="s">
        <v>641</v>
      </c>
      <c r="C815" s="603" t="s">
        <v>1843</v>
      </c>
      <c r="D815" s="603" t="s">
        <v>1844</v>
      </c>
      <c r="E815" s="567" t="s">
        <v>558</v>
      </c>
      <c r="F815" s="568" t="s">
        <v>1841</v>
      </c>
      <c r="G815" s="568" t="s">
        <v>1845</v>
      </c>
      <c r="H815" s="569" t="str">
        <f t="shared" si="354"/>
        <v>Đường Vừ A Dính (từ Tiếp giáp Đường Tôn Thất Tùng đến Qua đài truyền hình +500m)</v>
      </c>
      <c r="I815" s="443">
        <v>340</v>
      </c>
      <c r="J815" s="443">
        <v>240</v>
      </c>
      <c r="K815" s="443">
        <v>200</v>
      </c>
      <c r="L815" s="443"/>
      <c r="M815" s="443"/>
      <c r="N815" s="443"/>
      <c r="O815" s="604">
        <f t="shared" si="355"/>
        <v>400</v>
      </c>
      <c r="P815" s="604">
        <f t="shared" si="355"/>
        <v>270</v>
      </c>
      <c r="Q815" s="604">
        <f t="shared" si="355"/>
        <v>220</v>
      </c>
      <c r="R815" s="604"/>
      <c r="S815" s="604"/>
      <c r="T815" s="604"/>
      <c r="U815" s="390">
        <f t="shared" si="356"/>
        <v>0.17647058823529413</v>
      </c>
      <c r="V815" s="390">
        <f t="shared" si="356"/>
        <v>0.125</v>
      </c>
      <c r="W815" s="390">
        <f t="shared" si="356"/>
        <v>0.1</v>
      </c>
      <c r="X815" s="574">
        <v>1.1499999999999999</v>
      </c>
      <c r="Y815" s="574">
        <v>1.1000000000000001</v>
      </c>
      <c r="Z815" s="574">
        <v>1.05</v>
      </c>
      <c r="AA815" s="574"/>
      <c r="AB815" s="574"/>
      <c r="AC815" s="574"/>
      <c r="AD815" s="574">
        <f t="shared" si="357"/>
        <v>1.1830049999999999</v>
      </c>
      <c r="AE815" s="574">
        <f t="shared" si="357"/>
        <v>1.13157</v>
      </c>
      <c r="AF815" s="574">
        <f t="shared" si="357"/>
        <v>1.0801350000000001</v>
      </c>
      <c r="AG815" s="443">
        <v>240</v>
      </c>
      <c r="AH815" s="443">
        <v>170</v>
      </c>
      <c r="AI815" s="443">
        <v>140</v>
      </c>
      <c r="AJ815" s="575">
        <f t="shared" si="358"/>
        <v>280</v>
      </c>
      <c r="AK815" s="575">
        <f t="shared" si="358"/>
        <v>190</v>
      </c>
      <c r="AL815" s="575">
        <f t="shared" si="358"/>
        <v>150</v>
      </c>
      <c r="AM815" s="575"/>
      <c r="AN815" s="575"/>
      <c r="AO815" s="575"/>
      <c r="AP815" s="445">
        <f t="shared" si="359"/>
        <v>0.16666666666666666</v>
      </c>
      <c r="AQ815" s="445">
        <f t="shared" si="359"/>
        <v>0.11764705882352941</v>
      </c>
      <c r="AR815" s="445">
        <f t="shared" si="359"/>
        <v>7.1428571428571425E-2</v>
      </c>
      <c r="AS815" s="465">
        <v>170</v>
      </c>
      <c r="AT815" s="465">
        <v>120</v>
      </c>
      <c r="AU815" s="465">
        <v>100</v>
      </c>
      <c r="AV815" s="575">
        <f t="shared" si="360"/>
        <v>200</v>
      </c>
      <c r="AW815" s="575">
        <f>ROUND(AT815/J815*P815,-1)</f>
        <v>140</v>
      </c>
      <c r="AX815" s="575">
        <f>ROUND(AU815/K815*Q815,-1)</f>
        <v>110</v>
      </c>
      <c r="AY815" s="445">
        <f t="shared" si="361"/>
        <v>0.17647058823529413</v>
      </c>
      <c r="AZ815" s="445">
        <f t="shared" si="361"/>
        <v>0.16666666666666666</v>
      </c>
      <c r="BA815" s="445">
        <f t="shared" si="361"/>
        <v>0.1</v>
      </c>
      <c r="BB815" s="447" t="s">
        <v>1246</v>
      </c>
      <c r="BC815" s="448">
        <v>0</v>
      </c>
      <c r="BD815" s="449">
        <f t="shared" si="345"/>
        <v>9</v>
      </c>
      <c r="BE815" s="447">
        <f t="shared" si="362"/>
        <v>9</v>
      </c>
      <c r="BF815" s="447"/>
      <c r="BG815" s="104" t="str">
        <f t="shared" si="363"/>
        <v>VT1-Đường Vừ A Dính(Tiếp giáp Đường Tôn Thất Tùng đến Qua đài truyền hình +500m)</v>
      </c>
      <c r="BH815" s="259"/>
    </row>
    <row r="816" spans="1:60" s="104" customFormat="1" ht="63">
      <c r="A816" s="569">
        <f t="shared" si="364"/>
        <v>20</v>
      </c>
      <c r="B816" s="603" t="s">
        <v>1846</v>
      </c>
      <c r="C816" s="603" t="s">
        <v>1847</v>
      </c>
      <c r="D816" s="603" t="s">
        <v>1848</v>
      </c>
      <c r="E816" s="567" t="s">
        <v>1849</v>
      </c>
      <c r="F816" s="568" t="s">
        <v>545</v>
      </c>
      <c r="G816" s="568" t="s">
        <v>1848</v>
      </c>
      <c r="H816" s="569" t="str">
        <f t="shared" si="354"/>
        <v>Đường Sông Đà (từ Tiếp giáp đường Võ Nguyên Giáp đến Đường bến cảng nghiêng)</v>
      </c>
      <c r="I816" s="443">
        <v>240</v>
      </c>
      <c r="J816" s="444">
        <v>170</v>
      </c>
      <c r="K816" s="444">
        <v>140</v>
      </c>
      <c r="L816" s="444"/>
      <c r="M816" s="444"/>
      <c r="N816" s="444"/>
      <c r="O816" s="604">
        <f t="shared" si="355"/>
        <v>280</v>
      </c>
      <c r="P816" s="604">
        <f t="shared" si="355"/>
        <v>190</v>
      </c>
      <c r="Q816" s="604">
        <f t="shared" si="355"/>
        <v>150</v>
      </c>
      <c r="R816" s="604"/>
      <c r="S816" s="604"/>
      <c r="T816" s="604"/>
      <c r="U816" s="390">
        <f t="shared" si="356"/>
        <v>0.16666666666666666</v>
      </c>
      <c r="V816" s="390">
        <f t="shared" si="356"/>
        <v>0.11764705882352941</v>
      </c>
      <c r="W816" s="390">
        <f t="shared" si="356"/>
        <v>7.1428571428571425E-2</v>
      </c>
      <c r="X816" s="574">
        <v>1.1499999999999999</v>
      </c>
      <c r="Y816" s="574">
        <v>1.1000000000000001</v>
      </c>
      <c r="Z816" s="574">
        <v>1.05</v>
      </c>
      <c r="AA816" s="574"/>
      <c r="AB816" s="574"/>
      <c r="AC816" s="574"/>
      <c r="AD816" s="574">
        <f t="shared" si="357"/>
        <v>1.1830049999999999</v>
      </c>
      <c r="AE816" s="574">
        <f t="shared" si="357"/>
        <v>1.13157</v>
      </c>
      <c r="AF816" s="574">
        <f t="shared" si="357"/>
        <v>1.0801350000000001</v>
      </c>
      <c r="AG816" s="443">
        <v>170</v>
      </c>
      <c r="AH816" s="444">
        <v>120</v>
      </c>
      <c r="AI816" s="444">
        <v>100</v>
      </c>
      <c r="AJ816" s="575">
        <f t="shared" si="358"/>
        <v>200</v>
      </c>
      <c r="AK816" s="575">
        <f t="shared" si="358"/>
        <v>130</v>
      </c>
      <c r="AL816" s="575">
        <f t="shared" si="358"/>
        <v>110</v>
      </c>
      <c r="AM816" s="575"/>
      <c r="AN816" s="575"/>
      <c r="AO816" s="575"/>
      <c r="AP816" s="445">
        <f t="shared" si="359"/>
        <v>0.17647058823529413</v>
      </c>
      <c r="AQ816" s="445">
        <f t="shared" si="359"/>
        <v>8.3333333333333329E-2</v>
      </c>
      <c r="AR816" s="445">
        <f t="shared" si="359"/>
        <v>0.1</v>
      </c>
      <c r="AS816" s="443">
        <v>120</v>
      </c>
      <c r="AT816" s="443">
        <v>90</v>
      </c>
      <c r="AU816" s="443">
        <v>70</v>
      </c>
      <c r="AV816" s="575">
        <f t="shared" si="360"/>
        <v>140</v>
      </c>
      <c r="AW816" s="575">
        <f>ROUND(AT816/J816*P816,-1)</f>
        <v>100</v>
      </c>
      <c r="AX816" s="575">
        <f t="shared" ref="AX816:AX824" si="365">ROUND(AU816/K816*Q816,0)</f>
        <v>75</v>
      </c>
      <c r="AY816" s="445">
        <f t="shared" si="361"/>
        <v>0.16666666666666666</v>
      </c>
      <c r="AZ816" s="445">
        <f t="shared" si="361"/>
        <v>0.1111111111111111</v>
      </c>
      <c r="BA816" s="445">
        <f t="shared" si="361"/>
        <v>7.1428571428571425E-2</v>
      </c>
      <c r="BB816" s="447" t="s">
        <v>1246</v>
      </c>
      <c r="BC816" s="448">
        <v>0</v>
      </c>
      <c r="BD816" s="449">
        <f t="shared" si="345"/>
        <v>9</v>
      </c>
      <c r="BE816" s="447">
        <f t="shared" si="362"/>
        <v>9</v>
      </c>
      <c r="BF816" s="447"/>
      <c r="BG816" s="104" t="str">
        <f t="shared" si="363"/>
        <v>VT1-Đường Sông Đà(Tiếp giáp đường Võ Nguyên Giáp đến Đường bến cảng nghiêng)</v>
      </c>
      <c r="BH816" s="259"/>
    </row>
    <row r="817" spans="1:60" s="104" customFormat="1" ht="63">
      <c r="A817" s="569">
        <f t="shared" si="364"/>
        <v>21</v>
      </c>
      <c r="B817" s="64" t="s">
        <v>1850</v>
      </c>
      <c r="C817" s="603" t="s">
        <v>1848</v>
      </c>
      <c r="D817" s="603" t="s">
        <v>1851</v>
      </c>
      <c r="E817" s="567" t="s">
        <v>1849</v>
      </c>
      <c r="F817" s="568" t="s">
        <v>1852</v>
      </c>
      <c r="G817" s="568" t="s">
        <v>1841</v>
      </c>
      <c r="H817" s="569" t="str">
        <f t="shared" si="354"/>
        <v>Đường Sông Đà (từ Tiếp giáp Đường bến cảng nghiêng đến Tiếp giáp Đường Tôn Thất Tùng)</v>
      </c>
      <c r="I817" s="443">
        <v>230</v>
      </c>
      <c r="J817" s="444">
        <v>150</v>
      </c>
      <c r="K817" s="444">
        <v>140</v>
      </c>
      <c r="L817" s="444"/>
      <c r="M817" s="444"/>
      <c r="N817" s="444"/>
      <c r="O817" s="604">
        <f t="shared" si="355"/>
        <v>270</v>
      </c>
      <c r="P817" s="604">
        <f t="shared" si="355"/>
        <v>170</v>
      </c>
      <c r="Q817" s="604">
        <f t="shared" si="355"/>
        <v>150</v>
      </c>
      <c r="R817" s="604"/>
      <c r="S817" s="604"/>
      <c r="T817" s="604"/>
      <c r="U817" s="390">
        <f t="shared" si="356"/>
        <v>0.17391304347826086</v>
      </c>
      <c r="V817" s="390">
        <f t="shared" si="356"/>
        <v>0.13333333333333333</v>
      </c>
      <c r="W817" s="390">
        <f t="shared" si="356"/>
        <v>7.1428571428571425E-2</v>
      </c>
      <c r="X817" s="574">
        <v>1.1499999999999999</v>
      </c>
      <c r="Y817" s="574">
        <v>1.1000000000000001</v>
      </c>
      <c r="Z817" s="574">
        <v>1.05</v>
      </c>
      <c r="AA817" s="574"/>
      <c r="AB817" s="574"/>
      <c r="AC817" s="574"/>
      <c r="AD817" s="574">
        <f t="shared" si="357"/>
        <v>1.1830049999999999</v>
      </c>
      <c r="AE817" s="574">
        <f t="shared" si="357"/>
        <v>1.13157</v>
      </c>
      <c r="AF817" s="574">
        <f t="shared" si="357"/>
        <v>1.0801350000000001</v>
      </c>
      <c r="AG817" s="443">
        <v>160</v>
      </c>
      <c r="AH817" s="444">
        <v>110</v>
      </c>
      <c r="AI817" s="444">
        <v>100</v>
      </c>
      <c r="AJ817" s="575">
        <f t="shared" si="358"/>
        <v>190</v>
      </c>
      <c r="AK817" s="575">
        <f t="shared" si="358"/>
        <v>120</v>
      </c>
      <c r="AL817" s="575">
        <f t="shared" si="358"/>
        <v>110</v>
      </c>
      <c r="AM817" s="575"/>
      <c r="AN817" s="575"/>
      <c r="AO817" s="575"/>
      <c r="AP817" s="445">
        <f t="shared" si="359"/>
        <v>0.1875</v>
      </c>
      <c r="AQ817" s="445">
        <f t="shared" si="359"/>
        <v>9.0909090909090912E-2</v>
      </c>
      <c r="AR817" s="445">
        <f t="shared" si="359"/>
        <v>0.1</v>
      </c>
      <c r="AS817" s="443">
        <v>120</v>
      </c>
      <c r="AT817" s="443">
        <v>80</v>
      </c>
      <c r="AU817" s="443">
        <v>70</v>
      </c>
      <c r="AV817" s="575">
        <f t="shared" si="360"/>
        <v>141</v>
      </c>
      <c r="AW817" s="575">
        <f>ROUND(AT817/J817*P817,0)</f>
        <v>91</v>
      </c>
      <c r="AX817" s="575">
        <f t="shared" si="365"/>
        <v>75</v>
      </c>
      <c r="AY817" s="445">
        <f t="shared" si="361"/>
        <v>0.17499999999999999</v>
      </c>
      <c r="AZ817" s="445">
        <f t="shared" si="361"/>
        <v>0.13750000000000001</v>
      </c>
      <c r="BA817" s="445">
        <f t="shared" si="361"/>
        <v>7.1428571428571425E-2</v>
      </c>
      <c r="BB817" s="447" t="s">
        <v>1246</v>
      </c>
      <c r="BC817" s="448">
        <v>0</v>
      </c>
      <c r="BD817" s="449">
        <f t="shared" si="345"/>
        <v>9</v>
      </c>
      <c r="BE817" s="447">
        <f t="shared" si="362"/>
        <v>9</v>
      </c>
      <c r="BF817" s="447"/>
      <c r="BG817" s="104" t="str">
        <f t="shared" si="363"/>
        <v>VT1-Đường Sông Đà(Tiếp giáp Đường bến cảng nghiêng đến Tiếp giáp Đường Tôn Thất Tùng)</v>
      </c>
      <c r="BH817" s="259"/>
    </row>
    <row r="818" spans="1:60" s="104" customFormat="1" ht="63">
      <c r="A818" s="569">
        <f t="shared" si="364"/>
        <v>22</v>
      </c>
      <c r="B818" s="603" t="s">
        <v>641</v>
      </c>
      <c r="C818" s="603" t="s">
        <v>1853</v>
      </c>
      <c r="D818" s="603" t="s">
        <v>1854</v>
      </c>
      <c r="E818" s="567" t="s">
        <v>544</v>
      </c>
      <c r="F818" s="568" t="s">
        <v>799</v>
      </c>
      <c r="G818" s="568" t="s">
        <v>1855</v>
      </c>
      <c r="H818" s="569" t="str">
        <f t="shared" si="354"/>
        <v>Đường Bế Văn Đàn (từ Tiếp giáp đường Nguyễn Hữu Thọ đến Giáp ngã ba đi bản Noong Kiêng, Nậm Cầy)</v>
      </c>
      <c r="I818" s="444">
        <v>300</v>
      </c>
      <c r="J818" s="444">
        <v>200</v>
      </c>
      <c r="K818" s="444">
        <v>160</v>
      </c>
      <c r="L818" s="444"/>
      <c r="M818" s="444"/>
      <c r="N818" s="444"/>
      <c r="O818" s="604">
        <f t="shared" si="355"/>
        <v>350</v>
      </c>
      <c r="P818" s="604">
        <f t="shared" si="355"/>
        <v>230</v>
      </c>
      <c r="Q818" s="604">
        <f t="shared" si="355"/>
        <v>170</v>
      </c>
      <c r="R818" s="604"/>
      <c r="S818" s="604"/>
      <c r="T818" s="604"/>
      <c r="U818" s="390">
        <f t="shared" si="356"/>
        <v>0.16666666666666666</v>
      </c>
      <c r="V818" s="390">
        <f t="shared" si="356"/>
        <v>0.15</v>
      </c>
      <c r="W818" s="390">
        <f t="shared" si="356"/>
        <v>6.25E-2</v>
      </c>
      <c r="X818" s="574">
        <v>1.1499999999999999</v>
      </c>
      <c r="Y818" s="574">
        <v>1.1000000000000001</v>
      </c>
      <c r="Z818" s="574">
        <v>1.05</v>
      </c>
      <c r="AA818" s="574"/>
      <c r="AB818" s="574"/>
      <c r="AC818" s="574"/>
      <c r="AD818" s="574">
        <f t="shared" si="357"/>
        <v>1.1830049999999999</v>
      </c>
      <c r="AE818" s="574">
        <f t="shared" si="357"/>
        <v>1.13157</v>
      </c>
      <c r="AF818" s="574">
        <f t="shared" si="357"/>
        <v>1.0801350000000001</v>
      </c>
      <c r="AG818" s="444">
        <v>210</v>
      </c>
      <c r="AH818" s="444">
        <v>140</v>
      </c>
      <c r="AI818" s="444">
        <v>110</v>
      </c>
      <c r="AJ818" s="575">
        <f t="shared" si="358"/>
        <v>250</v>
      </c>
      <c r="AK818" s="575">
        <f t="shared" si="358"/>
        <v>160</v>
      </c>
      <c r="AL818" s="575">
        <f t="shared" si="358"/>
        <v>120</v>
      </c>
      <c r="AM818" s="575"/>
      <c r="AN818" s="575"/>
      <c r="AO818" s="575"/>
      <c r="AP818" s="445">
        <f t="shared" si="359"/>
        <v>0.19047619047619047</v>
      </c>
      <c r="AQ818" s="445">
        <f t="shared" si="359"/>
        <v>0.14285714285714285</v>
      </c>
      <c r="AR818" s="445">
        <f t="shared" si="359"/>
        <v>9.0909090909090912E-2</v>
      </c>
      <c r="AS818" s="443">
        <v>150</v>
      </c>
      <c r="AT818" s="443">
        <v>100</v>
      </c>
      <c r="AU818" s="443">
        <v>80</v>
      </c>
      <c r="AV818" s="575">
        <f t="shared" si="360"/>
        <v>175</v>
      </c>
      <c r="AW818" s="575">
        <f>ROUND(AT818/J818*P818,-1)</f>
        <v>120</v>
      </c>
      <c r="AX818" s="575">
        <f t="shared" si="365"/>
        <v>85</v>
      </c>
      <c r="AY818" s="445">
        <f t="shared" si="361"/>
        <v>0.16666666666666666</v>
      </c>
      <c r="AZ818" s="445">
        <f t="shared" si="361"/>
        <v>0.2</v>
      </c>
      <c r="BA818" s="445">
        <f t="shared" si="361"/>
        <v>6.25E-2</v>
      </c>
      <c r="BB818" s="447" t="s">
        <v>1246</v>
      </c>
      <c r="BC818" s="448">
        <v>0</v>
      </c>
      <c r="BD818" s="449">
        <f t="shared" si="345"/>
        <v>9</v>
      </c>
      <c r="BE818" s="447">
        <f t="shared" si="362"/>
        <v>9</v>
      </c>
      <c r="BF818" s="447"/>
      <c r="BG818" s="104" t="str">
        <f t="shared" si="363"/>
        <v>VT1-Đường Bế Văn Đàn(Tiếp giáp đường Nguyễn Hữu Thọ đến Giáp ngã ba đi bản Noong Kiêng, Nậm Cầy)</v>
      </c>
      <c r="BH818" s="259"/>
    </row>
    <row r="819" spans="1:60" s="104" customFormat="1" ht="63">
      <c r="A819" s="569">
        <f t="shared" si="364"/>
        <v>23</v>
      </c>
      <c r="B819" s="603" t="s">
        <v>641</v>
      </c>
      <c r="C819" s="603" t="s">
        <v>1854</v>
      </c>
      <c r="D819" s="603" t="s">
        <v>1856</v>
      </c>
      <c r="E819" s="567" t="s">
        <v>544</v>
      </c>
      <c r="F819" s="568" t="s">
        <v>1857</v>
      </c>
      <c r="G819" s="568" t="s">
        <v>1858</v>
      </c>
      <c r="H819" s="569" t="str">
        <f t="shared" si="354"/>
        <v>Đường Bế Văn Đàn (từ Giáp ngã ba đi bản Noong Kiêng đến Hết Nhà văn hóa bản Noong Kiêng)</v>
      </c>
      <c r="I819" s="443">
        <v>220</v>
      </c>
      <c r="J819" s="444">
        <v>180</v>
      </c>
      <c r="K819" s="444">
        <v>130</v>
      </c>
      <c r="L819" s="444"/>
      <c r="M819" s="444"/>
      <c r="N819" s="444"/>
      <c r="O819" s="604">
        <f t="shared" si="355"/>
        <v>260</v>
      </c>
      <c r="P819" s="604">
        <f t="shared" si="355"/>
        <v>200</v>
      </c>
      <c r="Q819" s="604">
        <f t="shared" si="355"/>
        <v>140</v>
      </c>
      <c r="R819" s="604"/>
      <c r="S819" s="604"/>
      <c r="T819" s="604"/>
      <c r="U819" s="390">
        <f t="shared" si="356"/>
        <v>0.18181818181818182</v>
      </c>
      <c r="V819" s="390">
        <f t="shared" si="356"/>
        <v>0.1111111111111111</v>
      </c>
      <c r="W819" s="390">
        <f t="shared" si="356"/>
        <v>7.6923076923076927E-2</v>
      </c>
      <c r="X819" s="574">
        <v>1.1499999999999999</v>
      </c>
      <c r="Y819" s="574">
        <v>1.1000000000000001</v>
      </c>
      <c r="Z819" s="574">
        <v>1.05</v>
      </c>
      <c r="AA819" s="574"/>
      <c r="AB819" s="574"/>
      <c r="AC819" s="574"/>
      <c r="AD819" s="574">
        <f t="shared" si="357"/>
        <v>1.1830049999999999</v>
      </c>
      <c r="AE819" s="574">
        <f t="shared" si="357"/>
        <v>1.13157</v>
      </c>
      <c r="AF819" s="574">
        <f t="shared" si="357"/>
        <v>1.0801350000000001</v>
      </c>
      <c r="AG819" s="444">
        <v>150</v>
      </c>
      <c r="AH819" s="444">
        <v>130</v>
      </c>
      <c r="AI819" s="444">
        <v>90</v>
      </c>
      <c r="AJ819" s="575">
        <f t="shared" si="358"/>
        <v>180</v>
      </c>
      <c r="AK819" s="575">
        <f t="shared" si="358"/>
        <v>140</v>
      </c>
      <c r="AL819" s="575">
        <f>ROUND(AI819/K819*Q819,0)</f>
        <v>97</v>
      </c>
      <c r="AM819" s="575"/>
      <c r="AN819" s="575"/>
      <c r="AO819" s="575"/>
      <c r="AP819" s="445">
        <f t="shared" si="359"/>
        <v>0.2</v>
      </c>
      <c r="AQ819" s="445">
        <f t="shared" si="359"/>
        <v>7.6923076923076927E-2</v>
      </c>
      <c r="AR819" s="445">
        <f t="shared" si="359"/>
        <v>7.7777777777777779E-2</v>
      </c>
      <c r="AS819" s="443">
        <v>110</v>
      </c>
      <c r="AT819" s="443">
        <v>90</v>
      </c>
      <c r="AU819" s="443">
        <v>70</v>
      </c>
      <c r="AV819" s="575">
        <f t="shared" si="360"/>
        <v>130</v>
      </c>
      <c r="AW819" s="575">
        <f>ROUND(AT819/J819*P819,-1)</f>
        <v>100</v>
      </c>
      <c r="AX819" s="575">
        <f t="shared" si="365"/>
        <v>75</v>
      </c>
      <c r="AY819" s="445">
        <f t="shared" si="361"/>
        <v>0.18181818181818182</v>
      </c>
      <c r="AZ819" s="445">
        <f t="shared" si="361"/>
        <v>0.1111111111111111</v>
      </c>
      <c r="BA819" s="445">
        <f t="shared" si="361"/>
        <v>7.1428571428571425E-2</v>
      </c>
      <c r="BB819" s="447" t="s">
        <v>1246</v>
      </c>
      <c r="BC819" s="448">
        <v>0</v>
      </c>
      <c r="BD819" s="449">
        <f t="shared" si="345"/>
        <v>9</v>
      </c>
      <c r="BE819" s="447">
        <f t="shared" si="362"/>
        <v>9</v>
      </c>
      <c r="BF819" s="447"/>
      <c r="BG819" s="104" t="str">
        <f t="shared" si="363"/>
        <v>VT1-Đường Bế Văn Đàn(Giáp ngã ba đi bản Noong Kiêng đến Hết Nhà văn hóa bản Noong Kiêng)</v>
      </c>
      <c r="BH819" s="259"/>
    </row>
    <row r="820" spans="1:60" s="104" customFormat="1" ht="63">
      <c r="A820" s="569">
        <f t="shared" si="364"/>
        <v>24</v>
      </c>
      <c r="B820" s="137" t="s">
        <v>641</v>
      </c>
      <c r="C820" s="603" t="s">
        <v>1853</v>
      </c>
      <c r="D820" s="603" t="s">
        <v>1854</v>
      </c>
      <c r="E820" s="567" t="s">
        <v>1830</v>
      </c>
      <c r="F820" s="568" t="s">
        <v>1859</v>
      </c>
      <c r="G820" s="568" t="s">
        <v>1860</v>
      </c>
      <c r="H820" s="569" t="str">
        <f t="shared" si="354"/>
        <v>Đường Nội thị (từ Tiếp giáp Đường Bế Văn Đàn đến Tiếp giáp địa phận xã Nậm Hàng (đi bản Nậm Cầy))</v>
      </c>
      <c r="I820" s="443">
        <v>300</v>
      </c>
      <c r="J820" s="444">
        <v>230</v>
      </c>
      <c r="K820" s="444">
        <v>170</v>
      </c>
      <c r="L820" s="444"/>
      <c r="M820" s="444"/>
      <c r="N820" s="444"/>
      <c r="O820" s="604">
        <f t="shared" si="355"/>
        <v>350</v>
      </c>
      <c r="P820" s="604">
        <f t="shared" si="355"/>
        <v>260</v>
      </c>
      <c r="Q820" s="604">
        <f t="shared" si="355"/>
        <v>180</v>
      </c>
      <c r="R820" s="604"/>
      <c r="S820" s="604"/>
      <c r="T820" s="604"/>
      <c r="U820" s="390">
        <f t="shared" si="356"/>
        <v>0.16666666666666666</v>
      </c>
      <c r="V820" s="390">
        <f t="shared" si="356"/>
        <v>0.13043478260869565</v>
      </c>
      <c r="W820" s="390">
        <f t="shared" si="356"/>
        <v>5.8823529411764705E-2</v>
      </c>
      <c r="X820" s="574">
        <v>1.1499999999999999</v>
      </c>
      <c r="Y820" s="574">
        <v>1.1000000000000001</v>
      </c>
      <c r="Z820" s="574">
        <v>1.05</v>
      </c>
      <c r="AA820" s="574"/>
      <c r="AB820" s="574"/>
      <c r="AC820" s="574"/>
      <c r="AD820" s="574">
        <f t="shared" si="357"/>
        <v>1.1830049999999999</v>
      </c>
      <c r="AE820" s="574">
        <f t="shared" si="357"/>
        <v>1.13157</v>
      </c>
      <c r="AF820" s="574">
        <f t="shared" si="357"/>
        <v>1.0801350000000001</v>
      </c>
      <c r="AG820" s="444">
        <v>210</v>
      </c>
      <c r="AH820" s="444">
        <v>160</v>
      </c>
      <c r="AI820" s="444">
        <v>120</v>
      </c>
      <c r="AJ820" s="575">
        <f t="shared" si="358"/>
        <v>250</v>
      </c>
      <c r="AK820" s="575">
        <f t="shared" si="358"/>
        <v>180</v>
      </c>
      <c r="AL820" s="575">
        <f>ROUND(AI820/K820*Q820,-1)</f>
        <v>130</v>
      </c>
      <c r="AM820" s="575"/>
      <c r="AN820" s="575"/>
      <c r="AO820" s="575"/>
      <c r="AP820" s="445">
        <f t="shared" si="359"/>
        <v>0.19047619047619047</v>
      </c>
      <c r="AQ820" s="445">
        <f t="shared" si="359"/>
        <v>0.125</v>
      </c>
      <c r="AR820" s="445">
        <f t="shared" si="359"/>
        <v>8.3333333333333329E-2</v>
      </c>
      <c r="AS820" s="443">
        <v>150</v>
      </c>
      <c r="AT820" s="443">
        <v>120</v>
      </c>
      <c r="AU820" s="443">
        <v>90</v>
      </c>
      <c r="AV820" s="575">
        <f t="shared" si="360"/>
        <v>175</v>
      </c>
      <c r="AW820" s="575">
        <f>ROUND(AT820/J820*P820,-1)</f>
        <v>140</v>
      </c>
      <c r="AX820" s="575">
        <f t="shared" si="365"/>
        <v>95</v>
      </c>
      <c r="AY820" s="445">
        <f t="shared" si="361"/>
        <v>0.16666666666666666</v>
      </c>
      <c r="AZ820" s="445">
        <f t="shared" si="361"/>
        <v>0.16666666666666666</v>
      </c>
      <c r="BA820" s="445">
        <f t="shared" si="361"/>
        <v>5.5555555555555552E-2</v>
      </c>
      <c r="BB820" s="447" t="s">
        <v>1246</v>
      </c>
      <c r="BC820" s="448">
        <v>0</v>
      </c>
      <c r="BD820" s="449">
        <f t="shared" si="345"/>
        <v>9</v>
      </c>
      <c r="BE820" s="447">
        <f t="shared" si="362"/>
        <v>9</v>
      </c>
      <c r="BF820" s="447"/>
      <c r="BG820" s="104" t="str">
        <f t="shared" si="363"/>
        <v>VT1-Đường Nội thị(Tiếp giáp Đường Bế Văn Đàn đến Tiếp giáp địa phận xã Nậm Hàng (đi bản Nậm Cầy))</v>
      </c>
      <c r="BH820" s="259"/>
    </row>
    <row r="821" spans="1:60" s="104" customFormat="1" ht="47.25">
      <c r="A821" s="569">
        <f t="shared" si="364"/>
        <v>25</v>
      </c>
      <c r="B821" s="603" t="s">
        <v>641</v>
      </c>
      <c r="C821" s="603" t="s">
        <v>1861</v>
      </c>
      <c r="D821" s="603" t="s">
        <v>1862</v>
      </c>
      <c r="E821" s="567" t="s">
        <v>526</v>
      </c>
      <c r="F821" s="568" t="s">
        <v>1841</v>
      </c>
      <c r="G821" s="568" t="s">
        <v>1862</v>
      </c>
      <c r="H821" s="569" t="str">
        <f t="shared" si="354"/>
        <v>Đường Nguyễn Hữu Thọ (từ Tiếp giáp Đường Tôn Thất Tùng đến Cầu Nậm Manh)</v>
      </c>
      <c r="I821" s="443">
        <v>300</v>
      </c>
      <c r="J821" s="443">
        <v>200</v>
      </c>
      <c r="K821" s="443">
        <v>160</v>
      </c>
      <c r="L821" s="443"/>
      <c r="M821" s="443"/>
      <c r="N821" s="443"/>
      <c r="O821" s="604">
        <f t="shared" si="355"/>
        <v>350</v>
      </c>
      <c r="P821" s="604">
        <f t="shared" si="355"/>
        <v>230</v>
      </c>
      <c r="Q821" s="604">
        <f t="shared" si="355"/>
        <v>170</v>
      </c>
      <c r="R821" s="604"/>
      <c r="S821" s="604"/>
      <c r="T821" s="604"/>
      <c r="U821" s="390">
        <f t="shared" si="356"/>
        <v>0.16666666666666666</v>
      </c>
      <c r="V821" s="390">
        <f t="shared" si="356"/>
        <v>0.15</v>
      </c>
      <c r="W821" s="390">
        <f t="shared" si="356"/>
        <v>6.25E-2</v>
      </c>
      <c r="X821" s="574">
        <v>1.1499999999999999</v>
      </c>
      <c r="Y821" s="574">
        <v>1.1000000000000001</v>
      </c>
      <c r="Z821" s="574">
        <v>1.05</v>
      </c>
      <c r="AA821" s="574"/>
      <c r="AB821" s="574"/>
      <c r="AC821" s="574"/>
      <c r="AD821" s="574">
        <f t="shared" si="357"/>
        <v>1.1830049999999999</v>
      </c>
      <c r="AE821" s="574">
        <f t="shared" si="357"/>
        <v>1.13157</v>
      </c>
      <c r="AF821" s="574">
        <f t="shared" si="357"/>
        <v>1.0801350000000001</v>
      </c>
      <c r="AG821" s="443">
        <v>210</v>
      </c>
      <c r="AH821" s="443">
        <v>140</v>
      </c>
      <c r="AI821" s="443">
        <v>110</v>
      </c>
      <c r="AJ821" s="575">
        <f t="shared" si="358"/>
        <v>250</v>
      </c>
      <c r="AK821" s="575">
        <f t="shared" si="358"/>
        <v>160</v>
      </c>
      <c r="AL821" s="575">
        <f>ROUND(AI821/K821*Q821,-1)</f>
        <v>120</v>
      </c>
      <c r="AM821" s="575"/>
      <c r="AN821" s="575"/>
      <c r="AO821" s="575"/>
      <c r="AP821" s="445">
        <f t="shared" si="359"/>
        <v>0.19047619047619047</v>
      </c>
      <c r="AQ821" s="445">
        <f t="shared" si="359"/>
        <v>0.14285714285714285</v>
      </c>
      <c r="AR821" s="445">
        <f t="shared" si="359"/>
        <v>9.0909090909090912E-2</v>
      </c>
      <c r="AS821" s="465">
        <v>150</v>
      </c>
      <c r="AT821" s="465">
        <v>100</v>
      </c>
      <c r="AU821" s="465">
        <v>80</v>
      </c>
      <c r="AV821" s="575">
        <f t="shared" si="360"/>
        <v>175</v>
      </c>
      <c r="AW821" s="575">
        <f>ROUND(AT821/J821*P821,-1)</f>
        <v>120</v>
      </c>
      <c r="AX821" s="575">
        <f t="shared" si="365"/>
        <v>85</v>
      </c>
      <c r="AY821" s="445">
        <f t="shared" si="361"/>
        <v>0.16666666666666666</v>
      </c>
      <c r="AZ821" s="445">
        <f t="shared" si="361"/>
        <v>0.2</v>
      </c>
      <c r="BA821" s="445">
        <f t="shared" si="361"/>
        <v>6.25E-2</v>
      </c>
      <c r="BB821" s="447" t="s">
        <v>1246</v>
      </c>
      <c r="BC821" s="448">
        <v>0</v>
      </c>
      <c r="BD821" s="449">
        <f t="shared" si="345"/>
        <v>9</v>
      </c>
      <c r="BE821" s="447">
        <f t="shared" si="362"/>
        <v>9</v>
      </c>
      <c r="BF821" s="447"/>
      <c r="BG821" s="104" t="str">
        <f t="shared" si="363"/>
        <v>VT1-Đường Nguyễn Hữu Thọ(Tiếp giáp Đường Tôn Thất Tùng đến Cầu Nậm Manh)</v>
      </c>
      <c r="BH821" s="259"/>
    </row>
    <row r="822" spans="1:60" s="104" customFormat="1" ht="63">
      <c r="A822" s="569">
        <f t="shared" si="364"/>
        <v>26</v>
      </c>
      <c r="B822" s="603" t="s">
        <v>641</v>
      </c>
      <c r="C822" s="603" t="s">
        <v>1862</v>
      </c>
      <c r="D822" s="603" t="s">
        <v>1863</v>
      </c>
      <c r="E822" s="567" t="s">
        <v>1830</v>
      </c>
      <c r="F822" s="568" t="s">
        <v>1864</v>
      </c>
      <c r="G822" s="568" t="s">
        <v>1863</v>
      </c>
      <c r="H822" s="569" t="str">
        <f t="shared" si="354"/>
        <v>Đường Nội thị (từ Tiếp giáp Đường Nguyễn Hữu Thọ đến Tiếp giáp địa phận xã Nậm Manh)</v>
      </c>
      <c r="I822" s="443">
        <v>230</v>
      </c>
      <c r="J822" s="443">
        <v>150</v>
      </c>
      <c r="K822" s="443">
        <v>140</v>
      </c>
      <c r="L822" s="443"/>
      <c r="M822" s="443"/>
      <c r="N822" s="443"/>
      <c r="O822" s="604">
        <f t="shared" si="355"/>
        <v>270</v>
      </c>
      <c r="P822" s="604">
        <f t="shared" si="355"/>
        <v>170</v>
      </c>
      <c r="Q822" s="604">
        <f t="shared" si="355"/>
        <v>150</v>
      </c>
      <c r="R822" s="604"/>
      <c r="S822" s="604"/>
      <c r="T822" s="604"/>
      <c r="U822" s="390">
        <f t="shared" si="356"/>
        <v>0.17391304347826086</v>
      </c>
      <c r="V822" s="390">
        <f t="shared" si="356"/>
        <v>0.13333333333333333</v>
      </c>
      <c r="W822" s="390">
        <f t="shared" si="356"/>
        <v>7.1428571428571425E-2</v>
      </c>
      <c r="X822" s="574">
        <v>1.1499999999999999</v>
      </c>
      <c r="Y822" s="574">
        <v>1.1000000000000001</v>
      </c>
      <c r="Z822" s="574">
        <v>1.05</v>
      </c>
      <c r="AA822" s="574"/>
      <c r="AB822" s="574"/>
      <c r="AC822" s="574"/>
      <c r="AD822" s="574">
        <f t="shared" si="357"/>
        <v>1.1830049999999999</v>
      </c>
      <c r="AE822" s="574">
        <f t="shared" si="357"/>
        <v>1.13157</v>
      </c>
      <c r="AF822" s="574">
        <f t="shared" si="357"/>
        <v>1.0801350000000001</v>
      </c>
      <c r="AG822" s="443">
        <v>160</v>
      </c>
      <c r="AH822" s="443">
        <v>110</v>
      </c>
      <c r="AI822" s="443">
        <v>100</v>
      </c>
      <c r="AJ822" s="575">
        <f t="shared" si="358"/>
        <v>190</v>
      </c>
      <c r="AK822" s="575">
        <f t="shared" si="358"/>
        <v>120</v>
      </c>
      <c r="AL822" s="575">
        <f>ROUND(AI822/K822*Q822,-1)</f>
        <v>110</v>
      </c>
      <c r="AM822" s="575"/>
      <c r="AN822" s="575"/>
      <c r="AO822" s="575"/>
      <c r="AP822" s="445">
        <f t="shared" si="359"/>
        <v>0.1875</v>
      </c>
      <c r="AQ822" s="445">
        <f t="shared" si="359"/>
        <v>9.0909090909090912E-2</v>
      </c>
      <c r="AR822" s="445">
        <f t="shared" si="359"/>
        <v>0.1</v>
      </c>
      <c r="AS822" s="465">
        <v>120</v>
      </c>
      <c r="AT822" s="465">
        <v>80</v>
      </c>
      <c r="AU822" s="465">
        <v>70</v>
      </c>
      <c r="AV822" s="575">
        <f t="shared" si="360"/>
        <v>141</v>
      </c>
      <c r="AW822" s="575">
        <f>ROUND(AT822/J822*P822,0)</f>
        <v>91</v>
      </c>
      <c r="AX822" s="575">
        <f t="shared" si="365"/>
        <v>75</v>
      </c>
      <c r="AY822" s="445">
        <f t="shared" si="361"/>
        <v>0.17499999999999999</v>
      </c>
      <c r="AZ822" s="445">
        <f t="shared" si="361"/>
        <v>0.13750000000000001</v>
      </c>
      <c r="BA822" s="445">
        <f t="shared" si="361"/>
        <v>7.1428571428571425E-2</v>
      </c>
      <c r="BB822" s="447" t="s">
        <v>1246</v>
      </c>
      <c r="BC822" s="448">
        <v>0</v>
      </c>
      <c r="BD822" s="449">
        <f t="shared" si="345"/>
        <v>9</v>
      </c>
      <c r="BE822" s="447">
        <f t="shared" si="362"/>
        <v>9</v>
      </c>
      <c r="BF822" s="447"/>
      <c r="BG822" s="104" t="str">
        <f t="shared" si="363"/>
        <v>VT1-Đường Nội thị(Tiếp giáp Đường Nguyễn Hữu Thọ đến Tiếp giáp địa phận xã Nậm Manh)</v>
      </c>
      <c r="BH822" s="259"/>
    </row>
    <row r="823" spans="1:60" s="104" customFormat="1" ht="63">
      <c r="A823" s="569">
        <f t="shared" si="364"/>
        <v>27</v>
      </c>
      <c r="B823" s="603" t="s">
        <v>1865</v>
      </c>
      <c r="C823" s="603" t="s">
        <v>1866</v>
      </c>
      <c r="D823" s="603" t="s">
        <v>1821</v>
      </c>
      <c r="E823" s="567" t="s">
        <v>1865</v>
      </c>
      <c r="F823" s="568" t="s">
        <v>799</v>
      </c>
      <c r="G823" s="568" t="s">
        <v>1867</v>
      </c>
      <c r="H823" s="569" t="str">
        <f t="shared" si="354"/>
        <v>Tỉnh Lộ 127 (đường mới) (từ Tiếp giáp đường Nguyễn Hữu Thọ đến Tiếp giáp địa phận xã Nậm Hàng )</v>
      </c>
      <c r="I823" s="444">
        <v>340</v>
      </c>
      <c r="J823" s="444">
        <v>240</v>
      </c>
      <c r="K823" s="444">
        <v>170</v>
      </c>
      <c r="L823" s="444"/>
      <c r="M823" s="444"/>
      <c r="N823" s="444"/>
      <c r="O823" s="604">
        <f t="shared" si="355"/>
        <v>400</v>
      </c>
      <c r="P823" s="604">
        <f t="shared" si="355"/>
        <v>270</v>
      </c>
      <c r="Q823" s="604">
        <f t="shared" si="355"/>
        <v>180</v>
      </c>
      <c r="R823" s="604"/>
      <c r="S823" s="604"/>
      <c r="T823" s="604"/>
      <c r="U823" s="390">
        <f t="shared" si="356"/>
        <v>0.17647058823529413</v>
      </c>
      <c r="V823" s="390">
        <f t="shared" si="356"/>
        <v>0.125</v>
      </c>
      <c r="W823" s="390">
        <f t="shared" si="356"/>
        <v>5.8823529411764705E-2</v>
      </c>
      <c r="X823" s="574">
        <v>1.1499999999999999</v>
      </c>
      <c r="Y823" s="574">
        <v>1.1000000000000001</v>
      </c>
      <c r="Z823" s="574">
        <v>1.05</v>
      </c>
      <c r="AA823" s="574"/>
      <c r="AB823" s="574"/>
      <c r="AC823" s="574"/>
      <c r="AD823" s="574">
        <f t="shared" si="357"/>
        <v>1.1830049999999999</v>
      </c>
      <c r="AE823" s="574">
        <f t="shared" si="357"/>
        <v>1.13157</v>
      </c>
      <c r="AF823" s="574">
        <f t="shared" si="357"/>
        <v>1.0801350000000001</v>
      </c>
      <c r="AG823" s="444">
        <v>240</v>
      </c>
      <c r="AH823" s="444">
        <v>170</v>
      </c>
      <c r="AI823" s="444">
        <v>120</v>
      </c>
      <c r="AJ823" s="575">
        <f t="shared" si="358"/>
        <v>280</v>
      </c>
      <c r="AK823" s="575">
        <f t="shared" si="358"/>
        <v>190</v>
      </c>
      <c r="AL823" s="575">
        <f>ROUND(AI823/K823*Q823,-1)</f>
        <v>130</v>
      </c>
      <c r="AM823" s="575"/>
      <c r="AN823" s="575"/>
      <c r="AO823" s="575"/>
      <c r="AP823" s="445">
        <f t="shared" si="359"/>
        <v>0.16666666666666666</v>
      </c>
      <c r="AQ823" s="445">
        <f t="shared" si="359"/>
        <v>0.11764705882352941</v>
      </c>
      <c r="AR823" s="445">
        <f t="shared" si="359"/>
        <v>8.3333333333333329E-2</v>
      </c>
      <c r="AS823" s="443">
        <v>170</v>
      </c>
      <c r="AT823" s="443">
        <v>120</v>
      </c>
      <c r="AU823" s="443">
        <v>90</v>
      </c>
      <c r="AV823" s="575">
        <f t="shared" si="360"/>
        <v>200</v>
      </c>
      <c r="AW823" s="575">
        <f>ROUND(AT823/J823*P823,-1)</f>
        <v>140</v>
      </c>
      <c r="AX823" s="575">
        <f t="shared" si="365"/>
        <v>95</v>
      </c>
      <c r="AY823" s="445">
        <f t="shared" si="361"/>
        <v>0.17647058823529413</v>
      </c>
      <c r="AZ823" s="445">
        <f t="shared" si="361"/>
        <v>0.16666666666666666</v>
      </c>
      <c r="BA823" s="445">
        <f t="shared" si="361"/>
        <v>5.5555555555555552E-2</v>
      </c>
      <c r="BB823" s="447" t="s">
        <v>1246</v>
      </c>
      <c r="BC823" s="448">
        <v>0</v>
      </c>
      <c r="BD823" s="449">
        <f t="shared" si="345"/>
        <v>9</v>
      </c>
      <c r="BE823" s="447">
        <f t="shared" si="362"/>
        <v>9</v>
      </c>
      <c r="BF823" s="447"/>
      <c r="BG823" s="104" t="str">
        <f t="shared" si="363"/>
        <v>VT1-Tỉnh Lộ 127 (đường mới)(Tiếp giáp đường Nguyễn Hữu Thọ đến Tiếp giáp địa phận xã Nậm Hàng )</v>
      </c>
      <c r="BH823" s="259"/>
    </row>
    <row r="824" spans="1:60" s="104" customFormat="1" ht="47.25">
      <c r="A824" s="592">
        <f t="shared" si="364"/>
        <v>28</v>
      </c>
      <c r="B824" s="565"/>
      <c r="C824" s="565"/>
      <c r="D824" s="565"/>
      <c r="E824" s="606" t="s">
        <v>1820</v>
      </c>
      <c r="F824" s="596" t="s">
        <v>1861</v>
      </c>
      <c r="G824" s="596" t="s">
        <v>1868</v>
      </c>
      <c r="H824" s="592" t="str">
        <f t="shared" si="354"/>
        <v>Tỉnh lộ 127 (từ Cầu Nậm Nhùn đến Tiếp giáp ngã 3 bản Nậm Nhùn)</v>
      </c>
      <c r="I824" s="571">
        <v>340</v>
      </c>
      <c r="J824" s="571">
        <v>240</v>
      </c>
      <c r="K824" s="571">
        <v>170</v>
      </c>
      <c r="L824" s="571"/>
      <c r="M824" s="571"/>
      <c r="N824" s="571"/>
      <c r="O824" s="572">
        <f t="shared" si="355"/>
        <v>400</v>
      </c>
      <c r="P824" s="572">
        <f t="shared" si="355"/>
        <v>270</v>
      </c>
      <c r="Q824" s="572">
        <f t="shared" si="355"/>
        <v>180</v>
      </c>
      <c r="R824" s="572"/>
      <c r="S824" s="572"/>
      <c r="T824" s="572"/>
      <c r="U824" s="573">
        <f t="shared" si="356"/>
        <v>0.17647058823529413</v>
      </c>
      <c r="V824" s="573">
        <f t="shared" si="356"/>
        <v>0.125</v>
      </c>
      <c r="W824" s="573">
        <f t="shared" si="356"/>
        <v>5.8823529411764705E-2</v>
      </c>
      <c r="X824" s="574">
        <v>1.1499999999999999</v>
      </c>
      <c r="Y824" s="574">
        <v>1.1000000000000001</v>
      </c>
      <c r="Z824" s="574">
        <v>1.05</v>
      </c>
      <c r="AA824" s="574"/>
      <c r="AB824" s="574"/>
      <c r="AC824" s="574"/>
      <c r="AD824" s="574">
        <f t="shared" si="357"/>
        <v>1.1830049999999999</v>
      </c>
      <c r="AE824" s="574">
        <f t="shared" si="357"/>
        <v>1.13157</v>
      </c>
      <c r="AF824" s="574">
        <f t="shared" si="357"/>
        <v>1.0801350000000001</v>
      </c>
      <c r="AG824" s="571">
        <v>240</v>
      </c>
      <c r="AH824" s="571">
        <v>170</v>
      </c>
      <c r="AI824" s="571">
        <v>120</v>
      </c>
      <c r="AJ824" s="575">
        <f t="shared" si="358"/>
        <v>280</v>
      </c>
      <c r="AK824" s="575">
        <f t="shared" si="358"/>
        <v>190</v>
      </c>
      <c r="AL824" s="575">
        <f>ROUND(AI824/K824*Q824,-1)</f>
        <v>130</v>
      </c>
      <c r="AM824" s="575"/>
      <c r="AN824" s="575"/>
      <c r="AO824" s="575"/>
      <c r="AP824" s="576">
        <f t="shared" si="359"/>
        <v>0.16666666666666666</v>
      </c>
      <c r="AQ824" s="576">
        <f t="shared" si="359"/>
        <v>0.11764705882352941</v>
      </c>
      <c r="AR824" s="576">
        <f t="shared" si="359"/>
        <v>8.3333333333333329E-2</v>
      </c>
      <c r="AS824" s="589">
        <v>170</v>
      </c>
      <c r="AT824" s="589">
        <v>120</v>
      </c>
      <c r="AU824" s="589">
        <v>90</v>
      </c>
      <c r="AV824" s="575">
        <f t="shared" si="360"/>
        <v>200</v>
      </c>
      <c r="AW824" s="575">
        <f>ROUND(AT824/J824*P824,-1)</f>
        <v>140</v>
      </c>
      <c r="AX824" s="575">
        <f t="shared" si="365"/>
        <v>95</v>
      </c>
      <c r="AY824" s="576">
        <f t="shared" si="361"/>
        <v>0.17647058823529413</v>
      </c>
      <c r="AZ824" s="576">
        <f t="shared" si="361"/>
        <v>0.16666666666666666</v>
      </c>
      <c r="BA824" s="576">
        <f t="shared" si="361"/>
        <v>5.5555555555555552E-2</v>
      </c>
      <c r="BB824" s="577" t="s">
        <v>1246</v>
      </c>
      <c r="BC824" s="578">
        <v>0</v>
      </c>
      <c r="BD824" s="579">
        <f>BE824-BC824</f>
        <v>9</v>
      </c>
      <c r="BE824" s="577">
        <f t="shared" si="362"/>
        <v>9</v>
      </c>
      <c r="BF824" s="577"/>
      <c r="BG824" s="104" t="str">
        <f>"VT1-"&amp;E824&amp;"(Từ "&amp;F824&amp;" đến "&amp;G824&amp;")"</f>
        <v>VT1-Tỉnh lộ 127(Từ Cầu Nậm Nhùn đến Tiếp giáp ngã 3 bản Nậm Nhùn)</v>
      </c>
      <c r="BH824" s="259"/>
    </row>
    <row r="825" spans="1:60" s="104" customFormat="1" ht="63">
      <c r="A825" s="592">
        <v>31</v>
      </c>
      <c r="B825" s="565"/>
      <c r="C825" s="565"/>
      <c r="D825" s="565"/>
      <c r="E825" s="599" t="s">
        <v>718</v>
      </c>
      <c r="F825" s="600" t="s">
        <v>719</v>
      </c>
      <c r="G825" s="600" t="s">
        <v>720</v>
      </c>
      <c r="H825" s="609" t="str">
        <f t="shared" si="354"/>
        <v>Đường Nội thị (B1) (từ Từ tiếp giáp đường Trường Chinh đến Tiếp giáp đường Lê Thái Tổ)</v>
      </c>
      <c r="I825" s="570"/>
      <c r="J825" s="570"/>
      <c r="K825" s="570"/>
      <c r="L825" s="570"/>
      <c r="M825" s="570"/>
      <c r="N825" s="570"/>
      <c r="O825" s="583">
        <f>O803</f>
        <v>1200</v>
      </c>
      <c r="P825" s="593"/>
      <c r="Q825" s="593"/>
      <c r="R825" s="593"/>
      <c r="S825" s="593"/>
      <c r="T825" s="593"/>
      <c r="U825" s="584"/>
      <c r="V825" s="585"/>
      <c r="W825" s="585"/>
      <c r="X825" s="574"/>
      <c r="Y825" s="574"/>
      <c r="Z825" s="574"/>
      <c r="AA825" s="574"/>
      <c r="AB825" s="574"/>
      <c r="AC825" s="574"/>
      <c r="AD825" s="574">
        <f>X825*(1+$G$3)</f>
        <v>0</v>
      </c>
      <c r="AE825" s="574"/>
      <c r="AF825" s="574"/>
      <c r="AG825" s="570"/>
      <c r="AH825" s="570"/>
      <c r="AI825" s="570"/>
      <c r="AJ825" s="583">
        <f>O825*70%</f>
        <v>840</v>
      </c>
      <c r="AK825" s="575"/>
      <c r="AL825" s="575"/>
      <c r="AM825" s="575"/>
      <c r="AN825" s="575"/>
      <c r="AO825" s="575"/>
      <c r="AP825" s="575"/>
      <c r="AQ825" s="575"/>
      <c r="AR825" s="575"/>
      <c r="AS825" s="589"/>
      <c r="AT825" s="589"/>
      <c r="AU825" s="589"/>
      <c r="AV825" s="583">
        <f>O825*50%</f>
        <v>600</v>
      </c>
      <c r="AW825" s="575"/>
      <c r="AX825" s="575"/>
      <c r="AY825" s="575"/>
      <c r="AZ825" s="575"/>
      <c r="BA825" s="575"/>
      <c r="BB825" s="577" t="s">
        <v>1246</v>
      </c>
      <c r="BC825" s="578">
        <v>0</v>
      </c>
      <c r="BD825" s="579">
        <f>BE825-BC825</f>
        <v>9</v>
      </c>
      <c r="BE825" s="577">
        <v>9</v>
      </c>
      <c r="BF825" s="577"/>
      <c r="BG825" s="104" t="str">
        <f>"VT1-"&amp;E825&amp;"(Từ "&amp;F825&amp;" đến "&amp;G825&amp;")"</f>
        <v>VT1-Đường Nội thị (B1)(Từ Từ tiếp giáp đường Trường Chinh đến Tiếp giáp đường Lê Thái Tổ)</v>
      </c>
      <c r="BH825" s="259"/>
    </row>
    <row r="826" spans="1:60" s="104" customFormat="1" ht="63">
      <c r="A826" s="592">
        <v>32</v>
      </c>
      <c r="B826" s="565"/>
      <c r="C826" s="565"/>
      <c r="D826" s="565"/>
      <c r="E826" s="599" t="s">
        <v>721</v>
      </c>
      <c r="F826" s="600" t="s">
        <v>722</v>
      </c>
      <c r="G826" s="600" t="s">
        <v>537</v>
      </c>
      <c r="H826" s="609" t="str">
        <f t="shared" si="354"/>
        <v>Đường Nội thị (D4) (từ Tiếp giáp Đường Hà Huy Tập đến Tiếp giáp đường Nguyễn Văn Linh)</v>
      </c>
      <c r="I826" s="570"/>
      <c r="J826" s="570"/>
      <c r="K826" s="570"/>
      <c r="L826" s="570"/>
      <c r="M826" s="570"/>
      <c r="N826" s="570"/>
      <c r="O826" s="583">
        <f>O807</f>
        <v>1200</v>
      </c>
      <c r="P826" s="593"/>
      <c r="Q826" s="593"/>
      <c r="R826" s="593"/>
      <c r="S826" s="593"/>
      <c r="T826" s="593"/>
      <c r="U826" s="584"/>
      <c r="V826" s="585"/>
      <c r="W826" s="585"/>
      <c r="X826" s="574"/>
      <c r="Y826" s="574"/>
      <c r="Z826" s="574"/>
      <c r="AA826" s="574"/>
      <c r="AB826" s="574"/>
      <c r="AC826" s="574"/>
      <c r="AD826" s="574">
        <f>X826*(1+$G$3)</f>
        <v>0</v>
      </c>
      <c r="AE826" s="574"/>
      <c r="AF826" s="574"/>
      <c r="AG826" s="570"/>
      <c r="AH826" s="570"/>
      <c r="AI826" s="570"/>
      <c r="AJ826" s="583">
        <f>O826*70%</f>
        <v>840</v>
      </c>
      <c r="AK826" s="575"/>
      <c r="AL826" s="575"/>
      <c r="AM826" s="575"/>
      <c r="AN826" s="575"/>
      <c r="AO826" s="575"/>
      <c r="AP826" s="575"/>
      <c r="AQ826" s="575"/>
      <c r="AR826" s="575"/>
      <c r="AS826" s="589"/>
      <c r="AT826" s="589"/>
      <c r="AU826" s="589"/>
      <c r="AV826" s="583">
        <f>O826*50%</f>
        <v>600</v>
      </c>
      <c r="AW826" s="575"/>
      <c r="AX826" s="575"/>
      <c r="AY826" s="575"/>
      <c r="AZ826" s="575"/>
      <c r="BA826" s="575"/>
      <c r="BB826" s="577" t="s">
        <v>1246</v>
      </c>
      <c r="BC826" s="578">
        <v>0</v>
      </c>
      <c r="BD826" s="579">
        <f>BE826-BC826</f>
        <v>9</v>
      </c>
      <c r="BE826" s="577">
        <v>9</v>
      </c>
      <c r="BF826" s="577"/>
      <c r="BG826" s="104" t="str">
        <f>"VT1-"&amp;E826&amp;"(Từ "&amp;F826&amp;" đến "&amp;G826&amp;")"</f>
        <v>VT1-Đường Nội thị (D4)(Từ Tiếp giáp Đường Hà Huy Tập đến Tiếp giáp đường Nguyễn Văn Linh)</v>
      </c>
      <c r="BH826" s="259"/>
    </row>
    <row r="827" spans="1:60" s="104" customFormat="1" ht="63">
      <c r="A827" s="592">
        <v>33</v>
      </c>
      <c r="B827" s="565"/>
      <c r="C827" s="565"/>
      <c r="D827" s="565"/>
      <c r="E827" s="599" t="s">
        <v>723</v>
      </c>
      <c r="F827" s="600" t="s">
        <v>722</v>
      </c>
      <c r="G827" s="600" t="s">
        <v>537</v>
      </c>
      <c r="H827" s="609" t="str">
        <f t="shared" si="354"/>
        <v>Đường Nội thị (D5) (từ Tiếp giáp Đường Hà Huy Tập đến Tiếp giáp đường Nguyễn Văn Linh)</v>
      </c>
      <c r="I827" s="570"/>
      <c r="J827" s="570"/>
      <c r="K827" s="570"/>
      <c r="L827" s="570"/>
      <c r="M827" s="570"/>
      <c r="N827" s="570"/>
      <c r="O827" s="583">
        <f>O826</f>
        <v>1200</v>
      </c>
      <c r="P827" s="593"/>
      <c r="Q827" s="593"/>
      <c r="R827" s="593"/>
      <c r="S827" s="593"/>
      <c r="T827" s="593"/>
      <c r="U827" s="584"/>
      <c r="V827" s="585"/>
      <c r="W827" s="585"/>
      <c r="X827" s="574"/>
      <c r="Y827" s="574"/>
      <c r="Z827" s="574"/>
      <c r="AA827" s="574"/>
      <c r="AB827" s="574"/>
      <c r="AC827" s="574"/>
      <c r="AD827" s="574">
        <f>X827*(1+$G$3)</f>
        <v>0</v>
      </c>
      <c r="AE827" s="574"/>
      <c r="AF827" s="574"/>
      <c r="AG827" s="570"/>
      <c r="AH827" s="570"/>
      <c r="AI827" s="570"/>
      <c r="AJ827" s="583">
        <f>O827*70%</f>
        <v>840</v>
      </c>
      <c r="AK827" s="575"/>
      <c r="AL827" s="575"/>
      <c r="AM827" s="575"/>
      <c r="AN827" s="575"/>
      <c r="AO827" s="575"/>
      <c r="AP827" s="575"/>
      <c r="AQ827" s="575"/>
      <c r="AR827" s="575"/>
      <c r="AS827" s="589"/>
      <c r="AT827" s="589"/>
      <c r="AU827" s="589"/>
      <c r="AV827" s="583">
        <f>O827*50%</f>
        <v>600</v>
      </c>
      <c r="AW827" s="575"/>
      <c r="AX827" s="575"/>
      <c r="AY827" s="575"/>
      <c r="AZ827" s="575"/>
      <c r="BA827" s="575"/>
      <c r="BB827" s="577" t="s">
        <v>1246</v>
      </c>
      <c r="BC827" s="578">
        <v>0</v>
      </c>
      <c r="BD827" s="579">
        <f>BE827-BC827</f>
        <v>9</v>
      </c>
      <c r="BE827" s="577">
        <v>9</v>
      </c>
      <c r="BF827" s="577"/>
      <c r="BG827" s="104" t="str">
        <f>"VT1-"&amp;E827&amp;"(Từ "&amp;F827&amp;" đến "&amp;G827&amp;")"</f>
        <v>VT1-Đường Nội thị (D5)(Từ Tiếp giáp Đường Hà Huy Tập đến Tiếp giáp đường Nguyễn Văn Linh)</v>
      </c>
      <c r="BH827" s="259"/>
    </row>
    <row r="828" spans="1:60" s="104" customFormat="1" ht="63">
      <c r="A828" s="592">
        <v>34</v>
      </c>
      <c r="B828" s="565"/>
      <c r="C828" s="565"/>
      <c r="D828" s="565"/>
      <c r="E828" s="599" t="s">
        <v>724</v>
      </c>
      <c r="F828" s="600" t="s">
        <v>722</v>
      </c>
      <c r="G828" s="600" t="s">
        <v>1628</v>
      </c>
      <c r="H828" s="609" t="str">
        <f t="shared" si="354"/>
        <v>Đường Nội thị (D9) (từ Tiếp giáp Đường Hà Huy Tập đến Tiếp giáp đường Lê Quý Đôn)</v>
      </c>
      <c r="I828" s="570"/>
      <c r="J828" s="571"/>
      <c r="K828" s="571"/>
      <c r="L828" s="571"/>
      <c r="M828" s="571"/>
      <c r="N828" s="571"/>
      <c r="O828" s="583">
        <f>O826</f>
        <v>1200</v>
      </c>
      <c r="P828" s="593"/>
      <c r="Q828" s="593"/>
      <c r="R828" s="593"/>
      <c r="S828" s="593"/>
      <c r="T828" s="593"/>
      <c r="U828" s="584"/>
      <c r="V828" s="585"/>
      <c r="W828" s="585"/>
      <c r="X828" s="574"/>
      <c r="Y828" s="574"/>
      <c r="Z828" s="574"/>
      <c r="AA828" s="574"/>
      <c r="AB828" s="574"/>
      <c r="AC828" s="574"/>
      <c r="AD828" s="574">
        <f>X828*(1+$G$3)</f>
        <v>0</v>
      </c>
      <c r="AE828" s="574"/>
      <c r="AF828" s="574"/>
      <c r="AG828" s="571"/>
      <c r="AH828" s="571"/>
      <c r="AI828" s="571"/>
      <c r="AJ828" s="583">
        <f>O828*70%</f>
        <v>840</v>
      </c>
      <c r="AK828" s="575"/>
      <c r="AL828" s="575"/>
      <c r="AM828" s="575"/>
      <c r="AN828" s="575"/>
      <c r="AO828" s="575"/>
      <c r="AP828" s="575"/>
      <c r="AQ828" s="575"/>
      <c r="AR828" s="575"/>
      <c r="AS828" s="589"/>
      <c r="AT828" s="589"/>
      <c r="AU828" s="589"/>
      <c r="AV828" s="583">
        <f>O828*50%</f>
        <v>600</v>
      </c>
      <c r="AW828" s="575"/>
      <c r="AX828" s="575"/>
      <c r="AY828" s="575"/>
      <c r="AZ828" s="575"/>
      <c r="BA828" s="575"/>
      <c r="BB828" s="577" t="s">
        <v>1246</v>
      </c>
      <c r="BC828" s="578">
        <v>0</v>
      </c>
      <c r="BD828" s="579">
        <f>BE828-BC828</f>
        <v>9</v>
      </c>
      <c r="BE828" s="577">
        <v>9</v>
      </c>
      <c r="BF828" s="577"/>
      <c r="BG828" s="104" t="str">
        <f>"VT1-"&amp;E828&amp;"(Từ "&amp;F828&amp;" đến "&amp;G828&amp;")"</f>
        <v>VT1-Đường Nội thị (D9)(Từ Tiếp giáp Đường Hà Huy Tập đến Tiếp giáp đường Lê Quý Đôn)</v>
      </c>
      <c r="BH828" s="259"/>
    </row>
    <row r="829" spans="1:60" s="104" customFormat="1" ht="31.5">
      <c r="A829" s="730"/>
      <c r="B829" s="731"/>
      <c r="C829" s="731"/>
      <c r="D829" s="731"/>
      <c r="E829" s="418" t="s">
        <v>397</v>
      </c>
      <c r="F829" s="731"/>
      <c r="G829" s="731"/>
      <c r="H829" s="730" t="str">
        <f>E829</f>
        <v>Các vị trí còn lại trên địa bàn xã Nậm Hàng</v>
      </c>
      <c r="I829" s="722">
        <v>70</v>
      </c>
      <c r="J829" s="722">
        <v>50</v>
      </c>
      <c r="K829" s="722">
        <v>40</v>
      </c>
      <c r="L829" s="722">
        <v>50</v>
      </c>
      <c r="M829" s="722">
        <v>30</v>
      </c>
      <c r="N829" s="722">
        <v>30</v>
      </c>
      <c r="O829" s="640">
        <v>86</v>
      </c>
      <c r="P829" s="248">
        <v>59</v>
      </c>
      <c r="Q829" s="248">
        <v>45</v>
      </c>
      <c r="R829" s="248">
        <v>54</v>
      </c>
      <c r="S829" s="248">
        <v>32</v>
      </c>
      <c r="T829" s="248">
        <v>32</v>
      </c>
      <c r="U829" s="269"/>
      <c r="V829" s="247"/>
      <c r="W829" s="247"/>
      <c r="X829" s="641"/>
      <c r="Y829" s="641"/>
      <c r="Z829" s="641"/>
      <c r="AA829" s="641"/>
      <c r="AB829" s="641"/>
      <c r="AC829" s="641"/>
      <c r="AD829" s="641"/>
      <c r="AE829" s="641"/>
      <c r="AF829" s="641"/>
      <c r="AG829" s="722"/>
      <c r="AH829" s="722"/>
      <c r="AI829" s="722"/>
      <c r="AJ829" s="732"/>
      <c r="AK829" s="733"/>
      <c r="AL829" s="733"/>
      <c r="AM829" s="733"/>
      <c r="AN829" s="733"/>
      <c r="AO829" s="733"/>
      <c r="AP829" s="642"/>
      <c r="AQ829" s="733"/>
      <c r="AR829" s="733"/>
      <c r="AS829" s="105"/>
      <c r="AT829" s="105"/>
      <c r="AU829" s="105"/>
      <c r="AV829" s="732"/>
      <c r="AW829" s="733"/>
      <c r="AX829" s="733"/>
      <c r="AY829" s="642"/>
      <c r="AZ829" s="733"/>
      <c r="BA829" s="733"/>
      <c r="BB829" s="734"/>
      <c r="BC829" s="638"/>
      <c r="BD829" s="643"/>
      <c r="BE829" s="734"/>
      <c r="BF829" s="734"/>
      <c r="BH829" s="108"/>
    </row>
    <row r="830" spans="1:60" s="3" customFormat="1" ht="47.25">
      <c r="A830" s="202">
        <f>A829+1</f>
        <v>1</v>
      </c>
      <c r="B830" s="182"/>
      <c r="C830" s="182"/>
      <c r="D830" s="182"/>
      <c r="E830" s="202" t="s">
        <v>738</v>
      </c>
      <c r="F830" s="182"/>
      <c r="G830" s="182"/>
      <c r="H830" s="202" t="str">
        <f>E830</f>
        <v>Các vị trí còn lại trên địa bàn thị trấn Nậm Nhùn cũ</v>
      </c>
      <c r="I830" s="467">
        <v>150</v>
      </c>
      <c r="J830" s="467"/>
      <c r="K830" s="467"/>
      <c r="L830" s="467"/>
      <c r="M830" s="467"/>
      <c r="N830" s="467"/>
      <c r="O830" s="154">
        <f>ROUND(I830*AD830,-1)</f>
        <v>630</v>
      </c>
      <c r="P830" s="22"/>
      <c r="Q830" s="22"/>
      <c r="R830" s="22"/>
      <c r="S830" s="22"/>
      <c r="T830" s="22"/>
      <c r="U830" s="390">
        <f>(O830-I830)/I830</f>
        <v>3.2</v>
      </c>
      <c r="V830" s="22"/>
      <c r="W830" s="22"/>
      <c r="X830" s="573">
        <v>1.05</v>
      </c>
      <c r="Y830" s="573"/>
      <c r="Z830" s="573"/>
      <c r="AA830" s="573"/>
      <c r="AB830" s="573"/>
      <c r="AC830" s="573"/>
      <c r="AD830" s="573">
        <f>X830*(1+$G$3)</f>
        <v>4.2</v>
      </c>
      <c r="AE830" s="573"/>
      <c r="AF830" s="573"/>
      <c r="AG830" s="467">
        <v>110</v>
      </c>
      <c r="AH830" s="467"/>
      <c r="AI830" s="467"/>
      <c r="AJ830" s="644">
        <f>ROUND(AG830/I830*O830,-1)</f>
        <v>460</v>
      </c>
      <c r="AK830" s="645"/>
      <c r="AL830" s="645"/>
      <c r="AM830" s="645"/>
      <c r="AN830" s="645"/>
      <c r="AO830" s="645"/>
      <c r="AP830" s="646">
        <f>(AJ830-AG830)/AG830</f>
        <v>3.1818181818181817</v>
      </c>
      <c r="AQ830" s="645"/>
      <c r="AR830" s="645"/>
      <c r="AS830" s="346">
        <v>80</v>
      </c>
      <c r="AT830" s="346"/>
      <c r="AU830" s="346"/>
      <c r="AV830" s="644">
        <f>ROUND(AS830/I830*O830,0)</f>
        <v>336</v>
      </c>
      <c r="AW830" s="645"/>
      <c r="AX830" s="645"/>
      <c r="AY830" s="646">
        <f>(AV830-AS830)/AS830</f>
        <v>3.2</v>
      </c>
      <c r="AZ830" s="645"/>
      <c r="BA830" s="645"/>
      <c r="BB830" s="515" t="s">
        <v>1246</v>
      </c>
      <c r="BC830" s="516">
        <v>0</v>
      </c>
      <c r="BD830" s="517">
        <f>BE830-BC830</f>
        <v>3</v>
      </c>
      <c r="BE830" s="515">
        <f>COUNT(I830:K830)*3</f>
        <v>3</v>
      </c>
      <c r="BF830" s="515"/>
      <c r="BG830" s="3" t="str">
        <f>"VT1-"&amp;E830&amp;"(Từ "&amp;F830&amp;" đến "&amp;G830&amp;")"</f>
        <v>VT1-Các vị trí còn lại trên địa bàn thị trấn Nậm Nhùn cũ(Từ  đến )</v>
      </c>
      <c r="BH830" s="8"/>
    </row>
    <row r="831" spans="1:60" s="104" customFormat="1">
      <c r="A831" s="730"/>
      <c r="B831" s="731"/>
      <c r="C831" s="731"/>
      <c r="D831" s="731"/>
      <c r="E831" s="202" t="s">
        <v>739</v>
      </c>
      <c r="F831" s="568"/>
      <c r="G831" s="568"/>
      <c r="H831" s="569" t="str">
        <f>E831</f>
        <v>Xã Nậm Hàng cũ</v>
      </c>
      <c r="I831" s="443">
        <v>70</v>
      </c>
      <c r="J831" s="443">
        <v>50</v>
      </c>
      <c r="K831" s="443">
        <v>40</v>
      </c>
      <c r="L831" s="443">
        <v>50</v>
      </c>
      <c r="M831" s="443">
        <v>30</v>
      </c>
      <c r="N831" s="443">
        <v>30</v>
      </c>
      <c r="O831" s="604">
        <v>86</v>
      </c>
      <c r="P831" s="62">
        <v>59</v>
      </c>
      <c r="Q831" s="62">
        <v>45</v>
      </c>
      <c r="R831" s="62">
        <v>54</v>
      </c>
      <c r="S831" s="62">
        <v>32</v>
      </c>
      <c r="T831" s="62">
        <v>32</v>
      </c>
      <c r="U831" s="390"/>
      <c r="V831" s="60"/>
      <c r="W831" s="60"/>
      <c r="X831" s="637" t="s">
        <v>1434</v>
      </c>
      <c r="Y831" s="637" t="s">
        <v>1225</v>
      </c>
      <c r="Z831" s="637" t="s">
        <v>1232</v>
      </c>
      <c r="AA831" s="637" t="s">
        <v>1233</v>
      </c>
      <c r="AB831" s="637" t="s">
        <v>1233</v>
      </c>
      <c r="AC831" s="637" t="s">
        <v>1236</v>
      </c>
      <c r="AD831" s="574"/>
      <c r="AE831" s="574"/>
      <c r="AF831" s="574"/>
      <c r="AG831" s="443"/>
      <c r="AH831" s="443"/>
      <c r="AI831" s="443"/>
      <c r="AJ831" s="575"/>
      <c r="AK831" s="68"/>
      <c r="AL831" s="68"/>
      <c r="AM831" s="68"/>
      <c r="AN831" s="68"/>
      <c r="AO831" s="68"/>
      <c r="AP831" s="445"/>
      <c r="AQ831" s="68"/>
      <c r="AR831" s="68"/>
      <c r="AS831" s="465"/>
      <c r="AT831" s="465"/>
      <c r="AU831" s="465"/>
      <c r="AV831" s="575"/>
      <c r="AW831" s="68"/>
      <c r="AX831" s="68"/>
      <c r="AY831" s="445"/>
      <c r="AZ831" s="68"/>
      <c r="BA831" s="68"/>
      <c r="BB831" s="447"/>
      <c r="BC831" s="448"/>
      <c r="BD831" s="449"/>
      <c r="BE831" s="447"/>
      <c r="BF831" s="447"/>
      <c r="BH831" s="108"/>
    </row>
    <row r="832" spans="1:60" s="104" customFormat="1">
      <c r="A832" s="730"/>
      <c r="B832" s="731"/>
      <c r="C832" s="731"/>
      <c r="D832" s="731"/>
      <c r="E832" s="202" t="s">
        <v>105</v>
      </c>
      <c r="F832" s="568"/>
      <c r="G832" s="568"/>
      <c r="H832" s="569" t="str">
        <f t="shared" ref="H832:H846" si="366">E832</f>
        <v>Xã Nậm Manh cũ</v>
      </c>
      <c r="I832" s="443">
        <v>60</v>
      </c>
      <c r="J832" s="443">
        <v>40</v>
      </c>
      <c r="K832" s="443">
        <v>30</v>
      </c>
      <c r="L832" s="443">
        <v>40</v>
      </c>
      <c r="M832" s="443">
        <v>30</v>
      </c>
      <c r="N832" s="443">
        <v>30</v>
      </c>
      <c r="O832" s="604">
        <v>71</v>
      </c>
      <c r="P832" s="62">
        <v>46</v>
      </c>
      <c r="Q832" s="62">
        <v>32</v>
      </c>
      <c r="R832" s="62">
        <v>43</v>
      </c>
      <c r="S832" s="62">
        <v>32</v>
      </c>
      <c r="T832" s="62">
        <v>32</v>
      </c>
      <c r="U832" s="390"/>
      <c r="V832" s="60"/>
      <c r="W832" s="60"/>
      <c r="X832" s="637" t="s">
        <v>1225</v>
      </c>
      <c r="Y832" s="637" t="s">
        <v>1232</v>
      </c>
      <c r="Z832" s="637" t="s">
        <v>1233</v>
      </c>
      <c r="AA832" s="637" t="s">
        <v>1233</v>
      </c>
      <c r="AB832" s="637" t="s">
        <v>1233</v>
      </c>
      <c r="AC832" s="637" t="s">
        <v>1236</v>
      </c>
      <c r="AD832" s="574"/>
      <c r="AE832" s="574"/>
      <c r="AF832" s="574"/>
      <c r="AG832" s="443"/>
      <c r="AH832" s="443"/>
      <c r="AI832" s="443"/>
      <c r="AJ832" s="575"/>
      <c r="AK832" s="68"/>
      <c r="AL832" s="68"/>
      <c r="AM832" s="68"/>
      <c r="AN832" s="68"/>
      <c r="AO832" s="68"/>
      <c r="AP832" s="445"/>
      <c r="AQ832" s="68"/>
      <c r="AR832" s="68"/>
      <c r="AS832" s="465"/>
      <c r="AT832" s="465"/>
      <c r="AU832" s="465"/>
      <c r="AV832" s="575"/>
      <c r="AW832" s="68"/>
      <c r="AX832" s="68"/>
      <c r="AY832" s="445"/>
      <c r="AZ832" s="68"/>
      <c r="BA832" s="68"/>
      <c r="BB832" s="447"/>
      <c r="BC832" s="448"/>
      <c r="BD832" s="449"/>
      <c r="BE832" s="447"/>
      <c r="BF832" s="447"/>
      <c r="BH832" s="108"/>
    </row>
    <row r="833" spans="1:61" s="104" customFormat="1">
      <c r="A833" s="730"/>
      <c r="B833" s="731"/>
      <c r="C833" s="731"/>
      <c r="D833" s="731"/>
      <c r="E833" s="202" t="s">
        <v>1869</v>
      </c>
      <c r="F833" s="568"/>
      <c r="G833" s="568"/>
      <c r="H833" s="569" t="str">
        <f t="shared" si="366"/>
        <v>XÃ MƯỜNG MÔ</v>
      </c>
      <c r="I833" s="443">
        <v>70</v>
      </c>
      <c r="J833" s="443">
        <v>50</v>
      </c>
      <c r="K833" s="443">
        <v>40</v>
      </c>
      <c r="L833" s="443">
        <v>50</v>
      </c>
      <c r="M833" s="443">
        <v>30</v>
      </c>
      <c r="N833" s="443">
        <v>30</v>
      </c>
      <c r="O833" s="604">
        <v>86</v>
      </c>
      <c r="P833" s="62">
        <v>59</v>
      </c>
      <c r="Q833" s="62">
        <v>45</v>
      </c>
      <c r="R833" s="62">
        <v>54</v>
      </c>
      <c r="S833" s="62">
        <v>32</v>
      </c>
      <c r="T833" s="62">
        <v>32</v>
      </c>
      <c r="U833" s="390"/>
      <c r="V833" s="60"/>
      <c r="W833" s="60"/>
      <c r="X833" s="574"/>
      <c r="Y833" s="574"/>
      <c r="Z833" s="574"/>
      <c r="AA833" s="574"/>
      <c r="AB833" s="574"/>
      <c r="AC833" s="574"/>
      <c r="AD833" s="574"/>
      <c r="AE833" s="574"/>
      <c r="AF833" s="574"/>
      <c r="AG833" s="443"/>
      <c r="AH833" s="443"/>
      <c r="AI833" s="443"/>
      <c r="AJ833" s="575"/>
      <c r="AK833" s="68"/>
      <c r="AL833" s="68"/>
      <c r="AM833" s="68"/>
      <c r="AN833" s="68"/>
      <c r="AO833" s="68"/>
      <c r="AP833" s="445"/>
      <c r="AQ833" s="68"/>
      <c r="AR833" s="68"/>
      <c r="AS833" s="465"/>
      <c r="AT833" s="465"/>
      <c r="AU833" s="465"/>
      <c r="AV833" s="575"/>
      <c r="AW833" s="68"/>
      <c r="AX833" s="68"/>
      <c r="AY833" s="445"/>
      <c r="AZ833" s="68"/>
      <c r="BA833" s="68"/>
      <c r="BB833" s="447"/>
      <c r="BC833" s="448"/>
      <c r="BD833" s="449"/>
      <c r="BE833" s="447"/>
      <c r="BF833" s="447"/>
      <c r="BH833" s="108"/>
    </row>
    <row r="834" spans="1:61" s="104" customFormat="1">
      <c r="A834" s="730"/>
      <c r="B834" s="731"/>
      <c r="C834" s="731"/>
      <c r="D834" s="731"/>
      <c r="E834" s="202" t="s">
        <v>1870</v>
      </c>
      <c r="F834" s="568"/>
      <c r="G834" s="568"/>
      <c r="H834" s="569" t="str">
        <f t="shared" si="366"/>
        <v>Xã Mường Mô cũ</v>
      </c>
      <c r="I834" s="443">
        <v>70</v>
      </c>
      <c r="J834" s="443">
        <v>50</v>
      </c>
      <c r="K834" s="443">
        <v>40</v>
      </c>
      <c r="L834" s="443">
        <v>50</v>
      </c>
      <c r="M834" s="443">
        <v>30</v>
      </c>
      <c r="N834" s="443">
        <v>30</v>
      </c>
      <c r="O834" s="604">
        <v>86</v>
      </c>
      <c r="P834" s="62">
        <v>59</v>
      </c>
      <c r="Q834" s="62">
        <v>45</v>
      </c>
      <c r="R834" s="62">
        <v>54</v>
      </c>
      <c r="S834" s="62">
        <v>32</v>
      </c>
      <c r="T834" s="62">
        <v>32</v>
      </c>
      <c r="U834" s="390"/>
      <c r="V834" s="60"/>
      <c r="W834" s="60"/>
      <c r="X834" s="637" t="s">
        <v>1434</v>
      </c>
      <c r="Y834" s="637" t="s">
        <v>1225</v>
      </c>
      <c r="Z834" s="637" t="s">
        <v>1232</v>
      </c>
      <c r="AA834" s="637" t="s">
        <v>1233</v>
      </c>
      <c r="AB834" s="637" t="s">
        <v>1233</v>
      </c>
      <c r="AC834" s="637" t="s">
        <v>1236</v>
      </c>
      <c r="AD834" s="574"/>
      <c r="AE834" s="574"/>
      <c r="AF834" s="574"/>
      <c r="AG834" s="443"/>
      <c r="AH834" s="443"/>
      <c r="AI834" s="443"/>
      <c r="AJ834" s="575"/>
      <c r="AK834" s="68"/>
      <c r="AL834" s="68"/>
      <c r="AM834" s="68"/>
      <c r="AN834" s="68"/>
      <c r="AO834" s="68"/>
      <c r="AP834" s="445"/>
      <c r="AQ834" s="68"/>
      <c r="AR834" s="68"/>
      <c r="AS834" s="465"/>
      <c r="AT834" s="465"/>
      <c r="AU834" s="465"/>
      <c r="AV834" s="575"/>
      <c r="AW834" s="68"/>
      <c r="AX834" s="68"/>
      <c r="AY834" s="445"/>
      <c r="AZ834" s="68"/>
      <c r="BA834" s="68"/>
      <c r="BB834" s="447"/>
      <c r="BC834" s="448"/>
      <c r="BD834" s="449"/>
      <c r="BE834" s="447"/>
      <c r="BF834" s="447"/>
      <c r="BH834" s="108"/>
    </row>
    <row r="835" spans="1:61" s="104" customFormat="1">
      <c r="A835" s="730"/>
      <c r="B835" s="731"/>
      <c r="C835" s="731"/>
      <c r="D835" s="731"/>
      <c r="E835" s="202" t="s">
        <v>1871</v>
      </c>
      <c r="F835" s="568"/>
      <c r="G835" s="568"/>
      <c r="H835" s="569" t="str">
        <f t="shared" si="366"/>
        <v>Xã Nậm Chà cũ</v>
      </c>
      <c r="I835" s="443">
        <v>50</v>
      </c>
      <c r="J835" s="443">
        <v>30</v>
      </c>
      <c r="K835" s="443">
        <v>20</v>
      </c>
      <c r="L835" s="443">
        <v>30</v>
      </c>
      <c r="M835" s="443">
        <v>20</v>
      </c>
      <c r="N835" s="443">
        <v>20</v>
      </c>
      <c r="O835" s="604">
        <v>57</v>
      </c>
      <c r="P835" s="62">
        <v>32</v>
      </c>
      <c r="Q835" s="62">
        <v>22</v>
      </c>
      <c r="R835" s="62">
        <v>32</v>
      </c>
      <c r="S835" s="62">
        <v>22</v>
      </c>
      <c r="T835" s="62">
        <v>22</v>
      </c>
      <c r="U835" s="390"/>
      <c r="V835" s="60"/>
      <c r="W835" s="60"/>
      <c r="X835" s="637" t="s">
        <v>1232</v>
      </c>
      <c r="Y835" s="637" t="s">
        <v>1233</v>
      </c>
      <c r="Z835" s="637" t="s">
        <v>1233</v>
      </c>
      <c r="AA835" s="637" t="s">
        <v>1233</v>
      </c>
      <c r="AB835" s="637" t="s">
        <v>1233</v>
      </c>
      <c r="AC835" s="637" t="s">
        <v>1236</v>
      </c>
      <c r="AD835" s="574"/>
      <c r="AE835" s="574"/>
      <c r="AF835" s="574"/>
      <c r="AG835" s="443"/>
      <c r="AH835" s="443"/>
      <c r="AI835" s="443"/>
      <c r="AJ835" s="575"/>
      <c r="AK835" s="68"/>
      <c r="AL835" s="68"/>
      <c r="AM835" s="68"/>
      <c r="AN835" s="68"/>
      <c r="AO835" s="68"/>
      <c r="AP835" s="445"/>
      <c r="AQ835" s="68"/>
      <c r="AR835" s="68"/>
      <c r="AS835" s="465"/>
      <c r="AT835" s="465"/>
      <c r="AU835" s="465"/>
      <c r="AV835" s="575"/>
      <c r="AW835" s="68"/>
      <c r="AX835" s="68"/>
      <c r="AY835" s="445"/>
      <c r="AZ835" s="68"/>
      <c r="BA835" s="68"/>
      <c r="BB835" s="447"/>
      <c r="BC835" s="448"/>
      <c r="BD835" s="449"/>
      <c r="BE835" s="447"/>
      <c r="BF835" s="447"/>
      <c r="BH835" s="108"/>
    </row>
    <row r="836" spans="1:61" s="104" customFormat="1">
      <c r="A836" s="730"/>
      <c r="B836" s="731"/>
      <c r="C836" s="731"/>
      <c r="D836" s="731"/>
      <c r="E836" s="202" t="s">
        <v>1872</v>
      </c>
      <c r="F836" s="568"/>
      <c r="G836" s="568"/>
      <c r="H836" s="569" t="str">
        <f t="shared" si="366"/>
        <v>XÃ HUA BUM</v>
      </c>
      <c r="I836" s="443">
        <v>60</v>
      </c>
      <c r="J836" s="443">
        <v>40</v>
      </c>
      <c r="K836" s="443">
        <v>30</v>
      </c>
      <c r="L836" s="443">
        <v>40</v>
      </c>
      <c r="M836" s="443">
        <v>30</v>
      </c>
      <c r="N836" s="443">
        <v>30</v>
      </c>
      <c r="O836" s="604">
        <v>71</v>
      </c>
      <c r="P836" s="62">
        <v>46</v>
      </c>
      <c r="Q836" s="62">
        <v>33</v>
      </c>
      <c r="R836" s="62">
        <v>43</v>
      </c>
      <c r="S836" s="62">
        <v>32</v>
      </c>
      <c r="T836" s="62">
        <v>32</v>
      </c>
      <c r="U836" s="390"/>
      <c r="V836" s="60"/>
      <c r="W836" s="60"/>
      <c r="X836" s="574"/>
      <c r="Y836" s="574"/>
      <c r="Z836" s="574"/>
      <c r="AA836" s="574"/>
      <c r="AB836" s="574"/>
      <c r="AC836" s="574"/>
      <c r="AD836" s="574"/>
      <c r="AE836" s="574"/>
      <c r="AF836" s="574"/>
      <c r="AG836" s="443"/>
      <c r="AH836" s="443"/>
      <c r="AI836" s="443"/>
      <c r="AJ836" s="575"/>
      <c r="AK836" s="68"/>
      <c r="AL836" s="68"/>
      <c r="AM836" s="68"/>
      <c r="AN836" s="68"/>
      <c r="AO836" s="68"/>
      <c r="AP836" s="445"/>
      <c r="AQ836" s="68"/>
      <c r="AR836" s="68"/>
      <c r="AS836" s="465"/>
      <c r="AT836" s="465"/>
      <c r="AU836" s="465"/>
      <c r="AV836" s="575"/>
      <c r="AW836" s="68"/>
      <c r="AX836" s="68"/>
      <c r="AY836" s="445"/>
      <c r="AZ836" s="68"/>
      <c r="BA836" s="68"/>
      <c r="BB836" s="447"/>
      <c r="BC836" s="448"/>
      <c r="BD836" s="449"/>
      <c r="BE836" s="447"/>
      <c r="BF836" s="447"/>
      <c r="BH836" s="108"/>
    </row>
    <row r="837" spans="1:61" s="104" customFormat="1">
      <c r="A837" s="730"/>
      <c r="B837" s="731"/>
      <c r="C837" s="731"/>
      <c r="D837" s="731"/>
      <c r="E837" s="202" t="s">
        <v>1873</v>
      </c>
      <c r="F837" s="568"/>
      <c r="G837" s="568"/>
      <c r="H837" s="569" t="str">
        <f t="shared" si="366"/>
        <v>Xã Hua Bum cũ</v>
      </c>
      <c r="I837" s="443">
        <v>60</v>
      </c>
      <c r="J837" s="443">
        <v>40</v>
      </c>
      <c r="K837" s="443">
        <v>30</v>
      </c>
      <c r="L837" s="443">
        <v>40</v>
      </c>
      <c r="M837" s="443">
        <v>30</v>
      </c>
      <c r="N837" s="443">
        <v>30</v>
      </c>
      <c r="O837" s="604">
        <v>71</v>
      </c>
      <c r="P837" s="62">
        <v>46</v>
      </c>
      <c r="Q837" s="62">
        <v>32</v>
      </c>
      <c r="R837" s="62">
        <v>43</v>
      </c>
      <c r="S837" s="62">
        <v>32</v>
      </c>
      <c r="T837" s="62">
        <v>32</v>
      </c>
      <c r="U837" s="390"/>
      <c r="V837" s="60"/>
      <c r="W837" s="60"/>
      <c r="X837" s="637" t="s">
        <v>1225</v>
      </c>
      <c r="Y837" s="637" t="s">
        <v>1232</v>
      </c>
      <c r="Z837" s="637" t="s">
        <v>1233</v>
      </c>
      <c r="AA837" s="637" t="s">
        <v>1233</v>
      </c>
      <c r="AB837" s="637" t="s">
        <v>1233</v>
      </c>
      <c r="AC837" s="637" t="s">
        <v>1236</v>
      </c>
      <c r="AD837" s="574"/>
      <c r="AE837" s="574"/>
      <c r="AF837" s="574"/>
      <c r="AG837" s="443"/>
      <c r="AH837" s="443"/>
      <c r="AI837" s="443"/>
      <c r="AJ837" s="575"/>
      <c r="AK837" s="68"/>
      <c r="AL837" s="68"/>
      <c r="AM837" s="68"/>
      <c r="AN837" s="68"/>
      <c r="AO837" s="68"/>
      <c r="AP837" s="445"/>
      <c r="AQ837" s="68"/>
      <c r="AR837" s="68"/>
      <c r="AS837" s="465"/>
      <c r="AT837" s="465"/>
      <c r="AU837" s="465"/>
      <c r="AV837" s="575"/>
      <c r="AW837" s="68"/>
      <c r="AX837" s="68"/>
      <c r="AY837" s="445"/>
      <c r="AZ837" s="68"/>
      <c r="BA837" s="68"/>
      <c r="BB837" s="447"/>
      <c r="BC837" s="448"/>
      <c r="BD837" s="449"/>
      <c r="BE837" s="447"/>
      <c r="BF837" s="447"/>
      <c r="BH837" s="108"/>
    </row>
    <row r="838" spans="1:61" s="104" customFormat="1" ht="31.5">
      <c r="A838" s="730"/>
      <c r="B838" s="731"/>
      <c r="C838" s="731"/>
      <c r="D838" s="731"/>
      <c r="E838" s="202" t="s">
        <v>1874</v>
      </c>
      <c r="F838" s="568"/>
      <c r="G838" s="568"/>
      <c r="H838" s="569" t="str">
        <f t="shared" si="366"/>
        <v>Xã Vàng San cũ thuộc huyện Mường Tè</v>
      </c>
      <c r="I838" s="443">
        <v>60</v>
      </c>
      <c r="J838" s="443">
        <v>40</v>
      </c>
      <c r="K838" s="443">
        <v>30</v>
      </c>
      <c r="L838" s="443">
        <v>40</v>
      </c>
      <c r="M838" s="443">
        <v>30</v>
      </c>
      <c r="N838" s="443">
        <v>30</v>
      </c>
      <c r="O838" s="604">
        <v>71</v>
      </c>
      <c r="P838" s="62">
        <v>46</v>
      </c>
      <c r="Q838" s="62">
        <v>33</v>
      </c>
      <c r="R838" s="62">
        <v>43</v>
      </c>
      <c r="S838" s="62">
        <v>32</v>
      </c>
      <c r="T838" s="62">
        <v>32</v>
      </c>
      <c r="U838" s="390"/>
      <c r="V838" s="60"/>
      <c r="W838" s="60"/>
      <c r="X838" s="637" t="s">
        <v>1225</v>
      </c>
      <c r="Y838" s="637" t="s">
        <v>1232</v>
      </c>
      <c r="Z838" s="637" t="s">
        <v>1233</v>
      </c>
      <c r="AA838" s="637" t="s">
        <v>1233</v>
      </c>
      <c r="AB838" s="637" t="s">
        <v>1233</v>
      </c>
      <c r="AC838" s="637" t="s">
        <v>1236</v>
      </c>
      <c r="AD838" s="574"/>
      <c r="AE838" s="574"/>
      <c r="AF838" s="574"/>
      <c r="AG838" s="443"/>
      <c r="AH838" s="443"/>
      <c r="AI838" s="443"/>
      <c r="AJ838" s="575"/>
      <c r="AK838" s="68"/>
      <c r="AL838" s="68"/>
      <c r="AM838" s="68"/>
      <c r="AN838" s="68"/>
      <c r="AO838" s="68"/>
      <c r="AP838" s="445"/>
      <c r="AQ838" s="68"/>
      <c r="AR838" s="68"/>
      <c r="AS838" s="465"/>
      <c r="AT838" s="465"/>
      <c r="AU838" s="465"/>
      <c r="AV838" s="575"/>
      <c r="AW838" s="68"/>
      <c r="AX838" s="68"/>
      <c r="AY838" s="445"/>
      <c r="AZ838" s="68"/>
      <c r="BA838" s="68"/>
      <c r="BB838" s="447"/>
      <c r="BC838" s="448"/>
      <c r="BD838" s="449"/>
      <c r="BE838" s="447"/>
      <c r="BF838" s="447"/>
      <c r="BH838" s="108"/>
    </row>
    <row r="839" spans="1:61" s="104" customFormat="1">
      <c r="A839" s="730"/>
      <c r="B839" s="731"/>
      <c r="C839" s="731"/>
      <c r="D839" s="731"/>
      <c r="E839" s="202" t="s">
        <v>1875</v>
      </c>
      <c r="F839" s="568"/>
      <c r="G839" s="568"/>
      <c r="H839" s="569" t="str">
        <f t="shared" si="366"/>
        <v>XÃ LÊ LỢI</v>
      </c>
      <c r="I839" s="443">
        <v>150</v>
      </c>
      <c r="J839" s="443">
        <v>70</v>
      </c>
      <c r="K839" s="443">
        <v>50</v>
      </c>
      <c r="L839" s="443">
        <v>60</v>
      </c>
      <c r="M839" s="443">
        <v>40</v>
      </c>
      <c r="N839" s="443">
        <v>30</v>
      </c>
      <c r="O839" s="604">
        <v>185</v>
      </c>
      <c r="P839" s="62">
        <v>79</v>
      </c>
      <c r="Q839" s="62">
        <v>54</v>
      </c>
      <c r="R839" s="62">
        <v>65</v>
      </c>
      <c r="S839" s="62">
        <v>43</v>
      </c>
      <c r="T839" s="62">
        <v>33</v>
      </c>
      <c r="U839" s="390"/>
      <c r="V839" s="60"/>
      <c r="W839" s="60"/>
      <c r="X839" s="574"/>
      <c r="Y839" s="574"/>
      <c r="Z839" s="574"/>
      <c r="AA839" s="574"/>
      <c r="AB839" s="574"/>
      <c r="AC839" s="574"/>
      <c r="AD839" s="574"/>
      <c r="AE839" s="574"/>
      <c r="AF839" s="574"/>
      <c r="AG839" s="443"/>
      <c r="AH839" s="443"/>
      <c r="AI839" s="443"/>
      <c r="AJ839" s="575"/>
      <c r="AK839" s="68"/>
      <c r="AL839" s="68"/>
      <c r="AM839" s="68"/>
      <c r="AN839" s="68"/>
      <c r="AO839" s="68"/>
      <c r="AP839" s="445"/>
      <c r="AQ839" s="68"/>
      <c r="AR839" s="68"/>
      <c r="AS839" s="465"/>
      <c r="AT839" s="465"/>
      <c r="AU839" s="465"/>
      <c r="AV839" s="575"/>
      <c r="AW839" s="68"/>
      <c r="AX839" s="68"/>
      <c r="AY839" s="445"/>
      <c r="AZ839" s="68"/>
      <c r="BA839" s="68"/>
      <c r="BB839" s="447"/>
      <c r="BC839" s="448"/>
      <c r="BD839" s="449"/>
      <c r="BE839" s="447"/>
      <c r="BF839" s="447"/>
      <c r="BH839" s="108"/>
    </row>
    <row r="840" spans="1:61" s="104" customFormat="1">
      <c r="A840" s="730"/>
      <c r="B840" s="731"/>
      <c r="C840" s="731"/>
      <c r="D840" s="731"/>
      <c r="E840" s="202" t="s">
        <v>1876</v>
      </c>
      <c r="F840" s="568"/>
      <c r="G840" s="568"/>
      <c r="H840" s="569" t="str">
        <f t="shared" si="366"/>
        <v>Xã Pú Đao cũ</v>
      </c>
      <c r="I840" s="443">
        <v>60</v>
      </c>
      <c r="J840" s="443">
        <v>40</v>
      </c>
      <c r="K840" s="443">
        <v>30</v>
      </c>
      <c r="L840" s="443">
        <v>40</v>
      </c>
      <c r="M840" s="443">
        <v>30</v>
      </c>
      <c r="N840" s="443">
        <v>30</v>
      </c>
      <c r="O840" s="604">
        <v>71</v>
      </c>
      <c r="P840" s="62">
        <v>46</v>
      </c>
      <c r="Q840" s="62">
        <v>32</v>
      </c>
      <c r="R840" s="62">
        <v>43</v>
      </c>
      <c r="S840" s="62">
        <v>32</v>
      </c>
      <c r="T840" s="62">
        <v>32</v>
      </c>
      <c r="U840" s="390"/>
      <c r="V840" s="60"/>
      <c r="W840" s="60"/>
      <c r="X840" s="637" t="s">
        <v>1434</v>
      </c>
      <c r="Y840" s="637" t="s">
        <v>1225</v>
      </c>
      <c r="Z840" s="637" t="s">
        <v>1232</v>
      </c>
      <c r="AA840" s="637" t="s">
        <v>1233</v>
      </c>
      <c r="AB840" s="637" t="s">
        <v>1233</v>
      </c>
      <c r="AC840" s="637" t="s">
        <v>1236</v>
      </c>
      <c r="AD840" s="574"/>
      <c r="AE840" s="574"/>
      <c r="AF840" s="574"/>
      <c r="AG840" s="443"/>
      <c r="AH840" s="443"/>
      <c r="AI840" s="443"/>
      <c r="AJ840" s="575"/>
      <c r="AK840" s="68"/>
      <c r="AL840" s="68"/>
      <c r="AM840" s="68"/>
      <c r="AN840" s="68"/>
      <c r="AO840" s="68"/>
      <c r="AP840" s="445"/>
      <c r="AQ840" s="68"/>
      <c r="AR840" s="68"/>
      <c r="AS840" s="465"/>
      <c r="AT840" s="465"/>
      <c r="AU840" s="465"/>
      <c r="AV840" s="575"/>
      <c r="AW840" s="68"/>
      <c r="AX840" s="68"/>
      <c r="AY840" s="445"/>
      <c r="AZ840" s="68"/>
      <c r="BA840" s="68"/>
      <c r="BB840" s="447"/>
      <c r="BC840" s="448"/>
      <c r="BD840" s="449"/>
      <c r="BE840" s="447"/>
      <c r="BF840" s="447"/>
      <c r="BH840" s="108"/>
    </row>
    <row r="841" spans="1:61" s="104" customFormat="1">
      <c r="A841" s="730"/>
      <c r="B841" s="731"/>
      <c r="C841" s="731"/>
      <c r="D841" s="731"/>
      <c r="E841" s="202" t="s">
        <v>1877</v>
      </c>
      <c r="F841" s="568"/>
      <c r="G841" s="568"/>
      <c r="H841" s="569" t="str">
        <f t="shared" si="366"/>
        <v>Xã Nậm Pì cũ</v>
      </c>
      <c r="I841" s="443">
        <v>50</v>
      </c>
      <c r="J841" s="443">
        <v>30</v>
      </c>
      <c r="K841" s="443">
        <v>20</v>
      </c>
      <c r="L841" s="443">
        <v>30</v>
      </c>
      <c r="M841" s="443">
        <v>20</v>
      </c>
      <c r="N841" s="443">
        <v>20</v>
      </c>
      <c r="O841" s="604">
        <v>57</v>
      </c>
      <c r="P841" s="62">
        <v>32</v>
      </c>
      <c r="Q841" s="62">
        <v>22</v>
      </c>
      <c r="R841" s="62">
        <v>32</v>
      </c>
      <c r="S841" s="62">
        <v>22</v>
      </c>
      <c r="T841" s="62">
        <v>22</v>
      </c>
      <c r="U841" s="390"/>
      <c r="V841" s="60"/>
      <c r="W841" s="60"/>
      <c r="X841" s="637" t="s">
        <v>1232</v>
      </c>
      <c r="Y841" s="637" t="s">
        <v>1233</v>
      </c>
      <c r="Z841" s="637" t="s">
        <v>1233</v>
      </c>
      <c r="AA841" s="637" t="s">
        <v>1233</v>
      </c>
      <c r="AB841" s="637" t="s">
        <v>1233</v>
      </c>
      <c r="AC841" s="637" t="s">
        <v>1236</v>
      </c>
      <c r="AD841" s="574"/>
      <c r="AE841" s="574"/>
      <c r="AF841" s="574"/>
      <c r="AG841" s="443"/>
      <c r="AH841" s="443"/>
      <c r="AI841" s="443"/>
      <c r="AJ841" s="575"/>
      <c r="AK841" s="68"/>
      <c r="AL841" s="68"/>
      <c r="AM841" s="68"/>
      <c r="AN841" s="68"/>
      <c r="AO841" s="68"/>
      <c r="AP841" s="445"/>
      <c r="AQ841" s="68"/>
      <c r="AR841" s="68"/>
      <c r="AS841" s="465"/>
      <c r="AT841" s="465"/>
      <c r="AU841" s="465"/>
      <c r="AV841" s="575"/>
      <c r="AW841" s="68"/>
      <c r="AX841" s="68"/>
      <c r="AY841" s="445"/>
      <c r="AZ841" s="68"/>
      <c r="BA841" s="68"/>
      <c r="BB841" s="447"/>
      <c r="BC841" s="448"/>
      <c r="BD841" s="449"/>
      <c r="BE841" s="447"/>
      <c r="BF841" s="447"/>
      <c r="BH841" s="108"/>
    </row>
    <row r="842" spans="1:61" s="104" customFormat="1">
      <c r="A842" s="730"/>
      <c r="B842" s="731"/>
      <c r="C842" s="731"/>
      <c r="D842" s="731"/>
      <c r="E842" s="202" t="s">
        <v>1878</v>
      </c>
      <c r="F842" s="568"/>
      <c r="G842" s="568"/>
      <c r="H842" s="569" t="str">
        <f t="shared" si="366"/>
        <v>Xã Chăn Nưa cũ</v>
      </c>
      <c r="I842" s="443">
        <v>150</v>
      </c>
      <c r="J842" s="443">
        <v>70</v>
      </c>
      <c r="K842" s="443">
        <v>50</v>
      </c>
      <c r="L842" s="443">
        <v>60</v>
      </c>
      <c r="M842" s="443">
        <v>40</v>
      </c>
      <c r="N842" s="443">
        <v>30</v>
      </c>
      <c r="O842" s="604">
        <v>185</v>
      </c>
      <c r="P842" s="62">
        <v>79</v>
      </c>
      <c r="Q842" s="62">
        <v>54</v>
      </c>
      <c r="R842" s="62">
        <v>65</v>
      </c>
      <c r="S842" s="62">
        <v>43</v>
      </c>
      <c r="T842" s="62">
        <v>33</v>
      </c>
      <c r="U842" s="390"/>
      <c r="V842" s="60"/>
      <c r="W842" s="60"/>
      <c r="X842" s="637" t="s">
        <v>1434</v>
      </c>
      <c r="Y842" s="637" t="s">
        <v>1232</v>
      </c>
      <c r="Z842" s="637" t="s">
        <v>1233</v>
      </c>
      <c r="AA842" s="637" t="s">
        <v>1233</v>
      </c>
      <c r="AB842" s="637" t="s">
        <v>1233</v>
      </c>
      <c r="AC842" s="637" t="s">
        <v>1236</v>
      </c>
      <c r="AD842" s="574"/>
      <c r="AE842" s="574"/>
      <c r="AF842" s="574"/>
      <c r="AG842" s="443"/>
      <c r="AH842" s="443"/>
      <c r="AI842" s="443"/>
      <c r="AJ842" s="575"/>
      <c r="AK842" s="68"/>
      <c r="AL842" s="68"/>
      <c r="AM842" s="68"/>
      <c r="AN842" s="68"/>
      <c r="AO842" s="68"/>
      <c r="AP842" s="445"/>
      <c r="AQ842" s="68"/>
      <c r="AR842" s="68"/>
      <c r="AS842" s="465"/>
      <c r="AT842" s="465"/>
      <c r="AU842" s="465"/>
      <c r="AV842" s="575"/>
      <c r="AW842" s="68"/>
      <c r="AX842" s="68"/>
      <c r="AY842" s="445"/>
      <c r="AZ842" s="68"/>
      <c r="BA842" s="68"/>
      <c r="BB842" s="447"/>
      <c r="BC842" s="448"/>
      <c r="BD842" s="449"/>
      <c r="BE842" s="447"/>
      <c r="BF842" s="447"/>
      <c r="BH842" s="108"/>
    </row>
    <row r="843" spans="1:61" s="104" customFormat="1">
      <c r="A843" s="730"/>
      <c r="B843" s="731"/>
      <c r="C843" s="731"/>
      <c r="D843" s="731"/>
      <c r="E843" s="202" t="s">
        <v>1879</v>
      </c>
      <c r="F843" s="568"/>
      <c r="G843" s="568"/>
      <c r="H843" s="569" t="str">
        <f t="shared" si="366"/>
        <v>XÃ BUM NƯA</v>
      </c>
      <c r="I843" s="443">
        <v>70</v>
      </c>
      <c r="J843" s="443">
        <v>50</v>
      </c>
      <c r="K843" s="443">
        <v>40</v>
      </c>
      <c r="L843" s="443">
        <v>50</v>
      </c>
      <c r="M843" s="443">
        <v>30</v>
      </c>
      <c r="N843" s="443">
        <v>30</v>
      </c>
      <c r="O843" s="604">
        <v>87</v>
      </c>
      <c r="P843" s="62">
        <v>59</v>
      </c>
      <c r="Q843" s="62">
        <v>45</v>
      </c>
      <c r="R843" s="62">
        <v>54</v>
      </c>
      <c r="S843" s="62">
        <v>33</v>
      </c>
      <c r="T843" s="62">
        <v>33</v>
      </c>
      <c r="U843" s="390"/>
      <c r="V843" s="60"/>
      <c r="W843" s="60"/>
      <c r="X843" s="647"/>
      <c r="Y843" s="647"/>
      <c r="Z843" s="647"/>
      <c r="AA843" s="647"/>
      <c r="AB843" s="647"/>
      <c r="AC843" s="647"/>
      <c r="AD843" s="574"/>
      <c r="AE843" s="574"/>
      <c r="AF843" s="574"/>
      <c r="AG843" s="443"/>
      <c r="AH843" s="443"/>
      <c r="AI843" s="443"/>
      <c r="AJ843" s="575"/>
      <c r="AK843" s="68"/>
      <c r="AL843" s="68"/>
      <c r="AM843" s="68"/>
      <c r="AN843" s="68"/>
      <c r="AO843" s="68"/>
      <c r="AP843" s="445"/>
      <c r="AQ843" s="68"/>
      <c r="AR843" s="68"/>
      <c r="AS843" s="465"/>
      <c r="AT843" s="465"/>
      <c r="AU843" s="465"/>
      <c r="AV843" s="575"/>
      <c r="AW843" s="68"/>
      <c r="AX843" s="68"/>
      <c r="AY843" s="445"/>
      <c r="AZ843" s="68"/>
      <c r="BA843" s="68"/>
      <c r="BB843" s="447"/>
      <c r="BC843" s="448"/>
      <c r="BD843" s="449"/>
      <c r="BE843" s="447"/>
      <c r="BF843" s="447"/>
      <c r="BH843" s="108"/>
    </row>
    <row r="844" spans="1:61" s="104" customFormat="1">
      <c r="A844" s="730"/>
      <c r="B844" s="731"/>
      <c r="C844" s="731"/>
      <c r="D844" s="731"/>
      <c r="E844" s="202" t="s">
        <v>1880</v>
      </c>
      <c r="F844" s="568"/>
      <c r="G844" s="568"/>
      <c r="H844" s="569" t="str">
        <f t="shared" si="366"/>
        <v>Xã Bum Nưa cũ</v>
      </c>
      <c r="I844" s="443">
        <v>70</v>
      </c>
      <c r="J844" s="443">
        <v>50</v>
      </c>
      <c r="K844" s="443">
        <v>40</v>
      </c>
      <c r="L844" s="443">
        <v>50</v>
      </c>
      <c r="M844" s="443">
        <v>30</v>
      </c>
      <c r="N844" s="443">
        <v>30</v>
      </c>
      <c r="O844" s="604">
        <v>87</v>
      </c>
      <c r="P844" s="62">
        <v>59</v>
      </c>
      <c r="Q844" s="62">
        <v>45</v>
      </c>
      <c r="R844" s="62">
        <v>54</v>
      </c>
      <c r="S844" s="62">
        <v>33</v>
      </c>
      <c r="T844" s="62">
        <v>33</v>
      </c>
      <c r="U844" s="390"/>
      <c r="V844" s="60"/>
      <c r="W844" s="647"/>
      <c r="X844" s="637" t="s">
        <v>1434</v>
      </c>
      <c r="Y844" s="637" t="s">
        <v>1225</v>
      </c>
      <c r="Z844" s="637" t="s">
        <v>1232</v>
      </c>
      <c r="AA844" s="637" t="s">
        <v>1233</v>
      </c>
      <c r="AB844" s="637" t="s">
        <v>1233</v>
      </c>
      <c r="AC844" s="637" t="s">
        <v>1236</v>
      </c>
      <c r="AD844" s="574"/>
      <c r="AE844" s="574"/>
      <c r="AF844" s="574"/>
      <c r="AG844" s="443"/>
      <c r="AH844" s="443"/>
      <c r="AI844" s="443"/>
      <c r="AJ844" s="575"/>
      <c r="AK844" s="68"/>
      <c r="AL844" s="68"/>
      <c r="AM844" s="68"/>
      <c r="AN844" s="68"/>
      <c r="AO844" s="68"/>
      <c r="AP844" s="445"/>
      <c r="AQ844" s="68"/>
      <c r="AR844" s="68"/>
      <c r="AS844" s="465"/>
      <c r="AT844" s="465"/>
      <c r="AU844" s="465"/>
      <c r="AV844" s="575"/>
      <c r="AW844" s="68"/>
      <c r="AX844" s="68"/>
      <c r="AY844" s="445"/>
      <c r="AZ844" s="68"/>
      <c r="BA844" s="68"/>
      <c r="BB844" s="447"/>
      <c r="BC844" s="448"/>
      <c r="BD844" s="449"/>
      <c r="BE844" s="447"/>
      <c r="BF844" s="447"/>
      <c r="BH844" s="108"/>
    </row>
    <row r="845" spans="1:61" s="104" customFormat="1">
      <c r="A845" s="730"/>
      <c r="B845" s="731"/>
      <c r="C845" s="731"/>
      <c r="D845" s="731"/>
      <c r="E845" s="202" t="s">
        <v>1881</v>
      </c>
      <c r="F845" s="568"/>
      <c r="G845" s="568"/>
      <c r="H845" s="569" t="str">
        <f t="shared" si="366"/>
        <v>Xã Pa Vệ Sủ cũ</v>
      </c>
      <c r="I845" s="443">
        <v>50</v>
      </c>
      <c r="J845" s="443">
        <v>40</v>
      </c>
      <c r="K845" s="443">
        <v>30</v>
      </c>
      <c r="L845" s="443">
        <v>40</v>
      </c>
      <c r="M845" s="443">
        <v>20</v>
      </c>
      <c r="N845" s="443">
        <v>20</v>
      </c>
      <c r="O845" s="604">
        <v>57</v>
      </c>
      <c r="P845" s="62">
        <v>43</v>
      </c>
      <c r="Q845" s="62">
        <v>32</v>
      </c>
      <c r="R845" s="62">
        <v>43</v>
      </c>
      <c r="S845" s="62">
        <v>22</v>
      </c>
      <c r="T845" s="62">
        <v>22</v>
      </c>
      <c r="U845" s="390"/>
      <c r="V845" s="60"/>
      <c r="W845" s="60"/>
      <c r="X845" s="637" t="s">
        <v>1232</v>
      </c>
      <c r="Y845" s="637" t="s">
        <v>1233</v>
      </c>
      <c r="Z845" s="637" t="s">
        <v>1233</v>
      </c>
      <c r="AA845" s="637" t="s">
        <v>1233</v>
      </c>
      <c r="AB845" s="637" t="s">
        <v>1233</v>
      </c>
      <c r="AC845" s="637" t="s">
        <v>1236</v>
      </c>
      <c r="AD845" s="574"/>
      <c r="AE845" s="574"/>
      <c r="AF845" s="574"/>
      <c r="AG845" s="443"/>
      <c r="AH845" s="443"/>
      <c r="AI845" s="443"/>
      <c r="AJ845" s="575"/>
      <c r="AK845" s="68"/>
      <c r="AL845" s="68"/>
      <c r="AM845" s="68"/>
      <c r="AN845" s="68"/>
      <c r="AO845" s="68"/>
      <c r="AP845" s="445"/>
      <c r="AQ845" s="68"/>
      <c r="AR845" s="68"/>
      <c r="AS845" s="465"/>
      <c r="AT845" s="465"/>
      <c r="AU845" s="465"/>
      <c r="AV845" s="575"/>
      <c r="AW845" s="68"/>
      <c r="AX845" s="68"/>
      <c r="AY845" s="445"/>
      <c r="AZ845" s="68"/>
      <c r="BA845" s="68"/>
      <c r="BB845" s="447"/>
      <c r="BC845" s="448"/>
      <c r="BD845" s="449"/>
      <c r="BE845" s="447"/>
      <c r="BF845" s="447"/>
      <c r="BH845" s="108"/>
    </row>
    <row r="846" spans="1:61">
      <c r="A846" s="132" t="s">
        <v>1882</v>
      </c>
      <c r="B846" s="3"/>
      <c r="C846" s="3"/>
      <c r="D846" s="3"/>
      <c r="E846" s="418"/>
      <c r="F846" s="418"/>
      <c r="G846" s="418"/>
      <c r="H846" s="569">
        <f t="shared" si="366"/>
        <v>0</v>
      </c>
      <c r="I846" s="3"/>
      <c r="J846" s="3"/>
      <c r="K846" s="3"/>
      <c r="L846" s="3"/>
      <c r="M846" s="3"/>
      <c r="N846" s="3"/>
      <c r="O846" s="297"/>
      <c r="P846" s="295"/>
      <c r="Q846" s="295"/>
      <c r="R846" s="295"/>
      <c r="S846" s="295"/>
      <c r="T846" s="295"/>
      <c r="U846" s="253"/>
      <c r="V846" s="253"/>
      <c r="W846" s="253"/>
      <c r="X846" s="253"/>
      <c r="Y846" s="253"/>
      <c r="Z846" s="253"/>
      <c r="AA846" s="253"/>
      <c r="AB846" s="253"/>
      <c r="AC846" s="253"/>
      <c r="AD846" s="297"/>
      <c r="AE846" s="253"/>
      <c r="AF846" s="253"/>
      <c r="AG846" s="3"/>
      <c r="AH846" s="3"/>
      <c r="AI846" s="3"/>
      <c r="AJ846" s="432"/>
      <c r="AK846" s="432"/>
      <c r="AL846" s="432"/>
      <c r="AM846" s="432"/>
      <c r="AN846" s="432"/>
      <c r="AO846" s="432"/>
      <c r="AP846" s="288"/>
      <c r="AQ846" s="288"/>
      <c r="AR846" s="288"/>
      <c r="AS846" s="3"/>
      <c r="AT846" s="3"/>
      <c r="AU846" s="3"/>
      <c r="AV846" s="289"/>
      <c r="AW846" s="289"/>
      <c r="AX846" s="289"/>
      <c r="AY846" s="431"/>
      <c r="AZ846" s="431"/>
      <c r="BA846" s="431"/>
      <c r="BB846" s="175"/>
      <c r="BC846" s="175"/>
      <c r="BD846" s="3"/>
    </row>
    <row r="847" spans="1:61" s="3" customFormat="1" ht="19.5" customHeight="1">
      <c r="A847" s="419"/>
      <c r="B847" s="4"/>
      <c r="C847" s="4"/>
      <c r="D847" s="4"/>
      <c r="E847" s="4"/>
      <c r="F847" s="65" t="s">
        <v>1883</v>
      </c>
      <c r="G847" s="610">
        <v>2.87E-2</v>
      </c>
      <c r="H847" s="4"/>
      <c r="I847" s="270"/>
      <c r="J847" s="270"/>
      <c r="K847" s="270"/>
      <c r="L847" s="270"/>
      <c r="M847" s="270"/>
      <c r="N847" s="270"/>
      <c r="O847" s="4"/>
      <c r="U847" s="287"/>
      <c r="V847" s="287"/>
      <c r="W847" s="287"/>
      <c r="X847" s="5"/>
      <c r="Y847" s="5"/>
      <c r="Z847" s="5"/>
      <c r="AA847" s="5"/>
      <c r="AB847" s="5"/>
      <c r="AC847" s="5"/>
      <c r="AJ847" s="611"/>
      <c r="AK847" s="287"/>
      <c r="AL847" s="287"/>
      <c r="AM847" s="287"/>
      <c r="AN847" s="287"/>
      <c r="AO847" s="287"/>
      <c r="AP847" s="612"/>
      <c r="AQ847" s="612"/>
      <c r="AR847" s="612"/>
      <c r="AS847" s="612"/>
      <c r="AT847" s="612"/>
      <c r="AU847" s="612"/>
      <c r="AV847" s="287"/>
      <c r="AW847" s="287"/>
      <c r="AX847" s="287"/>
      <c r="BE847" s="4"/>
      <c r="BI847" s="4"/>
    </row>
    <row r="848" spans="1:61" s="3" customFormat="1">
      <c r="A848" s="419"/>
      <c r="B848" s="4"/>
      <c r="C848" s="4"/>
      <c r="D848" s="4"/>
      <c r="E848" s="4"/>
      <c r="F848" s="4"/>
      <c r="G848" s="4"/>
      <c r="H848" s="4"/>
      <c r="I848" s="270"/>
      <c r="J848" s="270"/>
      <c r="K848" s="270"/>
      <c r="L848" s="270"/>
      <c r="M848" s="270"/>
      <c r="N848" s="270"/>
      <c r="O848" s="4"/>
      <c r="U848" s="287"/>
      <c r="V848" s="287"/>
      <c r="W848" s="287"/>
      <c r="X848" s="5"/>
      <c r="Y848" s="5"/>
      <c r="Z848" s="5"/>
      <c r="AA848" s="5"/>
      <c r="AB848" s="5"/>
      <c r="AC848" s="5"/>
      <c r="AJ848" s="611"/>
      <c r="AK848" s="287"/>
      <c r="AL848" s="287"/>
      <c r="AM848" s="287"/>
      <c r="AN848" s="287"/>
      <c r="AO848" s="287"/>
      <c r="AP848" s="612"/>
      <c r="AQ848" s="612"/>
      <c r="AR848" s="612"/>
      <c r="AS848" s="612"/>
      <c r="AT848" s="612"/>
      <c r="AU848" s="612"/>
      <c r="AV848" s="287"/>
      <c r="AW848" s="287"/>
      <c r="AX848" s="287"/>
      <c r="BE848" s="4"/>
      <c r="BI848" s="4"/>
    </row>
    <row r="849" spans="1:67" s="4" customFormat="1" ht="92.65" customHeight="1">
      <c r="A849" s="994" t="s">
        <v>11</v>
      </c>
      <c r="B849" s="995" t="s">
        <v>1884</v>
      </c>
      <c r="C849" s="995"/>
      <c r="D849" s="995"/>
      <c r="E849" s="501" t="s">
        <v>1477</v>
      </c>
      <c r="F849" s="995" t="s">
        <v>1</v>
      </c>
      <c r="G849" s="995"/>
      <c r="H849" s="258"/>
      <c r="I849" s="996" t="s">
        <v>1478</v>
      </c>
      <c r="J849" s="996"/>
      <c r="K849" s="996"/>
      <c r="L849" s="237"/>
      <c r="M849" s="237"/>
      <c r="N849" s="237"/>
      <c r="O849" s="997" t="s">
        <v>1774</v>
      </c>
      <c r="P849" s="997"/>
      <c r="Q849" s="997"/>
      <c r="R849" s="627"/>
      <c r="S849" s="627"/>
      <c r="T849" s="627"/>
      <c r="U849" s="997" t="s">
        <v>783</v>
      </c>
      <c r="V849" s="997"/>
      <c r="W849" s="997"/>
      <c r="X849" s="998" t="s">
        <v>1481</v>
      </c>
      <c r="Y849" s="999"/>
      <c r="Z849" s="1000"/>
      <c r="AA849" s="627"/>
      <c r="AB849" s="627"/>
      <c r="AC849" s="627"/>
      <c r="AD849" s="990" t="s">
        <v>785</v>
      </c>
      <c r="AE849" s="990"/>
      <c r="AF849" s="990"/>
      <c r="AG849" s="990" t="s">
        <v>1482</v>
      </c>
      <c r="AH849" s="990"/>
      <c r="AI849" s="990"/>
      <c r="AJ849" s="986" t="s">
        <v>1776</v>
      </c>
      <c r="AK849" s="986"/>
      <c r="AL849" s="986"/>
      <c r="AM849" s="613"/>
      <c r="AN849" s="613"/>
      <c r="AO849" s="613"/>
      <c r="AP849" s="987" t="s">
        <v>1885</v>
      </c>
      <c r="AQ849" s="988"/>
      <c r="AR849" s="989"/>
      <c r="AS849" s="990" t="s">
        <v>1485</v>
      </c>
      <c r="AT849" s="990"/>
      <c r="AU849" s="990"/>
      <c r="AV849" s="986" t="s">
        <v>1599</v>
      </c>
      <c r="AW849" s="986"/>
      <c r="AX849" s="986"/>
      <c r="AY849" s="987" t="s">
        <v>1886</v>
      </c>
      <c r="AZ849" s="988"/>
      <c r="BA849" s="989"/>
      <c r="BB849" s="505" t="s">
        <v>1488</v>
      </c>
      <c r="BC849" s="258" t="s">
        <v>1489</v>
      </c>
      <c r="BD849" s="258" t="s">
        <v>1490</v>
      </c>
      <c r="BE849" s="258" t="s">
        <v>1491</v>
      </c>
      <c r="BF849" s="505" t="s">
        <v>1492</v>
      </c>
      <c r="BM849" s="561" t="s">
        <v>1600</v>
      </c>
      <c r="BO849" s="419"/>
    </row>
    <row r="850" spans="1:67" s="3" customFormat="1" ht="51" customHeight="1">
      <c r="A850" s="994"/>
      <c r="B850" s="258" t="s">
        <v>1887</v>
      </c>
      <c r="C850" s="258" t="s">
        <v>42</v>
      </c>
      <c r="D850" s="258" t="s">
        <v>14</v>
      </c>
      <c r="E850" s="501"/>
      <c r="F850" s="258" t="s">
        <v>42</v>
      </c>
      <c r="G850" s="258" t="s">
        <v>4</v>
      </c>
      <c r="H850" s="258"/>
      <c r="I850" s="237" t="s">
        <v>5</v>
      </c>
      <c r="J850" s="237" t="s">
        <v>6</v>
      </c>
      <c r="K850" s="237" t="s">
        <v>7</v>
      </c>
      <c r="L850" s="237"/>
      <c r="M850" s="237"/>
      <c r="N850" s="237"/>
      <c r="O850" s="508" t="s">
        <v>5</v>
      </c>
      <c r="P850" s="508" t="s">
        <v>6</v>
      </c>
      <c r="Q850" s="508" t="s">
        <v>7</v>
      </c>
      <c r="R850" s="508"/>
      <c r="S850" s="508"/>
      <c r="T850" s="508"/>
      <c r="U850" s="508" t="s">
        <v>5</v>
      </c>
      <c r="V850" s="508" t="s">
        <v>6</v>
      </c>
      <c r="W850" s="508" t="s">
        <v>7</v>
      </c>
      <c r="X850" s="51" t="s">
        <v>5</v>
      </c>
      <c r="Y850" s="51" t="s">
        <v>6</v>
      </c>
      <c r="Z850" s="51" t="s">
        <v>7</v>
      </c>
      <c r="AA850" s="508"/>
      <c r="AB850" s="508"/>
      <c r="AC850" s="508"/>
      <c r="AD850" s="51" t="s">
        <v>5</v>
      </c>
      <c r="AE850" s="51" t="s">
        <v>6</v>
      </c>
      <c r="AF850" s="51" t="s">
        <v>7</v>
      </c>
      <c r="AG850" s="503" t="s">
        <v>5</v>
      </c>
      <c r="AH850" s="503" t="s">
        <v>6</v>
      </c>
      <c r="AI850" s="503" t="s">
        <v>7</v>
      </c>
      <c r="AJ850" s="508" t="s">
        <v>5</v>
      </c>
      <c r="AK850" s="508" t="s">
        <v>6</v>
      </c>
      <c r="AL850" s="508" t="s">
        <v>7</v>
      </c>
      <c r="AM850" s="508"/>
      <c r="AN850" s="508"/>
      <c r="AO850" s="508"/>
      <c r="AP850" s="508" t="s">
        <v>5</v>
      </c>
      <c r="AQ850" s="508" t="s">
        <v>6</v>
      </c>
      <c r="AR850" s="508" t="s">
        <v>7</v>
      </c>
      <c r="AS850" s="503" t="s">
        <v>5</v>
      </c>
      <c r="AT850" s="503" t="s">
        <v>6</v>
      </c>
      <c r="AU850" s="503" t="s">
        <v>7</v>
      </c>
      <c r="AV850" s="508" t="s">
        <v>5</v>
      </c>
      <c r="AW850" s="508" t="s">
        <v>6</v>
      </c>
      <c r="AX850" s="508" t="s">
        <v>7</v>
      </c>
      <c r="AY850" s="508" t="s">
        <v>5</v>
      </c>
      <c r="AZ850" s="508" t="s">
        <v>6</v>
      </c>
      <c r="BA850" s="508" t="s">
        <v>7</v>
      </c>
      <c r="BB850" s="505"/>
      <c r="BC850" s="51"/>
      <c r="BD850" s="51"/>
      <c r="BE850" s="614"/>
      <c r="BF850" s="505"/>
    </row>
    <row r="851" spans="1:67" s="3" customFormat="1" ht="56.25" customHeight="1">
      <c r="A851" s="267">
        <v>1</v>
      </c>
      <c r="B851" s="11" t="s">
        <v>1888</v>
      </c>
      <c r="C851" s="11" t="s">
        <v>1889</v>
      </c>
      <c r="D851" s="11" t="s">
        <v>1890</v>
      </c>
      <c r="E851" s="66" t="s">
        <v>527</v>
      </c>
      <c r="F851" s="20" t="s">
        <v>1891</v>
      </c>
      <c r="G851" s="20" t="s">
        <v>1892</v>
      </c>
      <c r="H851" s="615" t="str">
        <f>E851&amp;" (từ "&amp;F851&amp;" đến "&amp;G851&amp;")"</f>
        <v>Đường Điện Biên Phủ (từ Tiếp giáp nhà ông Sung Giang đến Hết ranh giới bến xe khách)</v>
      </c>
      <c r="I851" s="467">
        <v>1100</v>
      </c>
      <c r="J851" s="376">
        <v>600</v>
      </c>
      <c r="K851" s="376">
        <v>430</v>
      </c>
      <c r="L851" s="376"/>
      <c r="M851" s="376"/>
      <c r="N851" s="376"/>
      <c r="O851" s="616">
        <f t="shared" ref="O851:Q876" si="367">ROUND(I851*AD851,0)</f>
        <v>1358</v>
      </c>
      <c r="P851" s="616">
        <f t="shared" si="367"/>
        <v>710</v>
      </c>
      <c r="Q851" s="616">
        <f t="shared" si="367"/>
        <v>487</v>
      </c>
      <c r="R851" s="616"/>
      <c r="S851" s="616"/>
      <c r="T851" s="616"/>
      <c r="U851" s="511">
        <f t="shared" ref="U851:W876" si="368">(O851-I851)/I851</f>
        <v>0.23454545454545456</v>
      </c>
      <c r="V851" s="511">
        <f t="shared" si="368"/>
        <v>0.18333333333333332</v>
      </c>
      <c r="W851" s="511">
        <f t="shared" si="368"/>
        <v>0.13255813953488371</v>
      </c>
      <c r="X851" s="390">
        <v>1.2</v>
      </c>
      <c r="Y851" s="390">
        <v>1.1499999999999999</v>
      </c>
      <c r="Z851" s="390">
        <v>1.1000000000000001</v>
      </c>
      <c r="AA851" s="511"/>
      <c r="AB851" s="511"/>
      <c r="AC851" s="511"/>
      <c r="AD851" s="574">
        <f>X851*(1+2.87%)</f>
        <v>1.23444</v>
      </c>
      <c r="AE851" s="574">
        <f>Y851*(1+2.87%)</f>
        <v>1.1830049999999999</v>
      </c>
      <c r="AF851" s="574">
        <f>Z851*(1+2.87%)</f>
        <v>1.13157</v>
      </c>
      <c r="AG851" s="571">
        <v>240</v>
      </c>
      <c r="AH851" s="571">
        <v>170</v>
      </c>
      <c r="AI851" s="571">
        <v>120</v>
      </c>
      <c r="AJ851" s="575">
        <f t="shared" ref="AJ851:AL890" si="369">ROUND(AG851/I851*O851,-1)</f>
        <v>300</v>
      </c>
      <c r="AK851" s="575">
        <f t="shared" si="369"/>
        <v>200</v>
      </c>
      <c r="AL851" s="575">
        <f t="shared" si="369"/>
        <v>140</v>
      </c>
      <c r="AM851" s="575"/>
      <c r="AN851" s="575"/>
      <c r="AO851" s="575"/>
      <c r="AP851" s="576">
        <f>(AJ851-AG851)/AG851</f>
        <v>0.25</v>
      </c>
      <c r="AQ851" s="576">
        <f>(AK851-AH851)/AH851</f>
        <v>0.17647058823529413</v>
      </c>
      <c r="AR851" s="576">
        <f>(AL851-AI851)/AI851</f>
        <v>0.16666666666666666</v>
      </c>
      <c r="AS851" s="589">
        <v>170</v>
      </c>
      <c r="AT851" s="589">
        <v>120</v>
      </c>
      <c r="AU851" s="589">
        <v>90</v>
      </c>
      <c r="AV851" s="575">
        <f>ROUND(AS851/I851*O851,0)</f>
        <v>210</v>
      </c>
      <c r="AW851" s="575">
        <f t="shared" ref="AW851:AX876" si="370">ROUND(AT851/J851*P851,-1)</f>
        <v>140</v>
      </c>
      <c r="AX851" s="575">
        <f>ROUND(AU851/K851*Q851,0)</f>
        <v>102</v>
      </c>
      <c r="AY851" s="576">
        <f>(AV851-AS851)/AS851</f>
        <v>0.23529411764705882</v>
      </c>
      <c r="AZ851" s="576">
        <f>(AW851-AT851)/AT851</f>
        <v>0.16666666666666666</v>
      </c>
      <c r="BA851" s="576">
        <f>(AX851-AU851)/AU851</f>
        <v>0.13333333333333333</v>
      </c>
      <c r="BB851" s="577" t="s">
        <v>1246</v>
      </c>
      <c r="BC851" s="516">
        <v>0</v>
      </c>
      <c r="BD851" s="517">
        <f>BE851-BC851</f>
        <v>9</v>
      </c>
      <c r="BE851" s="515">
        <f t="shared" ref="BE851:BE890" si="371">COUNT(I851:K851)*3</f>
        <v>9</v>
      </c>
      <c r="BF851" s="515"/>
      <c r="BM851" s="3" t="str">
        <f t="shared" ref="BM851:BM872" si="372">"VT1-"&amp;E851&amp;"("&amp;F851&amp;" đến "&amp;G851&amp;")"</f>
        <v>VT1-Đường Điện Biên Phủ(Tiếp giáp nhà ông Sung Giang đến Hết ranh giới bến xe khách)</v>
      </c>
    </row>
    <row r="852" spans="1:67" s="3" customFormat="1" ht="47.25">
      <c r="A852" s="267">
        <v>2</v>
      </c>
      <c r="B852" s="11" t="s">
        <v>1888</v>
      </c>
      <c r="C852" s="11" t="s">
        <v>1891</v>
      </c>
      <c r="D852" s="11" t="s">
        <v>1893</v>
      </c>
      <c r="E852" s="66" t="s">
        <v>527</v>
      </c>
      <c r="F852" s="20" t="s">
        <v>1889</v>
      </c>
      <c r="G852" s="20" t="s">
        <v>1890</v>
      </c>
      <c r="H852" s="615" t="str">
        <f t="shared" ref="H852:H890" si="373">E852&amp;" (từ "&amp;F852&amp;" đến "&amp;G852&amp;")"</f>
        <v>Đường Điện Biên Phủ (từ Cầu Mường Tè 1 đến Nhà ông Sung Giang)</v>
      </c>
      <c r="I852" s="376">
        <v>900</v>
      </c>
      <c r="J852" s="376">
        <v>550</v>
      </c>
      <c r="K852" s="376">
        <v>470</v>
      </c>
      <c r="L852" s="376"/>
      <c r="M852" s="376"/>
      <c r="N852" s="376"/>
      <c r="O852" s="616">
        <f t="shared" si="367"/>
        <v>1065</v>
      </c>
      <c r="P852" s="616">
        <f t="shared" si="367"/>
        <v>622</v>
      </c>
      <c r="Q852" s="616">
        <f t="shared" si="367"/>
        <v>532</v>
      </c>
      <c r="R852" s="616"/>
      <c r="S852" s="616"/>
      <c r="T852" s="616"/>
      <c r="U852" s="511">
        <f t="shared" si="368"/>
        <v>0.18333333333333332</v>
      </c>
      <c r="V852" s="511">
        <f t="shared" si="368"/>
        <v>0.13090909090909092</v>
      </c>
      <c r="W852" s="511">
        <f t="shared" si="368"/>
        <v>0.13191489361702127</v>
      </c>
      <c r="X852" s="390">
        <v>1.1499999999999999</v>
      </c>
      <c r="Y852" s="390">
        <v>1.1000000000000001</v>
      </c>
      <c r="Z852" s="390">
        <v>1.1000000000000001</v>
      </c>
      <c r="AA852" s="511"/>
      <c r="AB852" s="511"/>
      <c r="AC852" s="511"/>
      <c r="AD852" s="574">
        <f t="shared" ref="AD852:AF890" si="374">X852*(1+2.87%)</f>
        <v>1.1830049999999999</v>
      </c>
      <c r="AE852" s="574">
        <f t="shared" si="374"/>
        <v>1.13157</v>
      </c>
      <c r="AF852" s="574">
        <f t="shared" si="374"/>
        <v>1.13157</v>
      </c>
      <c r="AG852" s="571">
        <v>240</v>
      </c>
      <c r="AH852" s="571">
        <v>170</v>
      </c>
      <c r="AI852" s="571">
        <v>120</v>
      </c>
      <c r="AJ852" s="575">
        <f t="shared" si="369"/>
        <v>280</v>
      </c>
      <c r="AK852" s="575">
        <f t="shared" si="369"/>
        <v>190</v>
      </c>
      <c r="AL852" s="575">
        <f t="shared" si="369"/>
        <v>140</v>
      </c>
      <c r="AM852" s="575"/>
      <c r="AN852" s="575"/>
      <c r="AO852" s="575"/>
      <c r="AP852" s="576">
        <f t="shared" ref="AP852:AR890" si="375">(AJ852-AG852)/AG852</f>
        <v>0.16666666666666666</v>
      </c>
      <c r="AQ852" s="576">
        <f t="shared" si="375"/>
        <v>0.11764705882352941</v>
      </c>
      <c r="AR852" s="576">
        <f t="shared" si="375"/>
        <v>0.16666666666666666</v>
      </c>
      <c r="AS852" s="467">
        <v>450</v>
      </c>
      <c r="AT852" s="346">
        <v>280</v>
      </c>
      <c r="AU852" s="346">
        <v>240</v>
      </c>
      <c r="AV852" s="512">
        <f t="shared" ref="AV852:AX890" si="376">ROUND(AS852/I852*O852,-1)</f>
        <v>530</v>
      </c>
      <c r="AW852" s="512">
        <f t="shared" si="370"/>
        <v>320</v>
      </c>
      <c r="AX852" s="512">
        <f t="shared" si="370"/>
        <v>270</v>
      </c>
      <c r="AY852" s="513">
        <f t="shared" ref="AY852:BA890" si="377">(AV852-AS852)/AS852</f>
        <v>0.17777777777777778</v>
      </c>
      <c r="AZ852" s="513">
        <f t="shared" si="377"/>
        <v>0.14285714285714285</v>
      </c>
      <c r="BA852" s="513">
        <f t="shared" si="377"/>
        <v>0.125</v>
      </c>
      <c r="BB852" s="515" t="s">
        <v>1246</v>
      </c>
      <c r="BC852" s="516">
        <v>0</v>
      </c>
      <c r="BD852" s="517">
        <f t="shared" ref="BD852:BD890" si="378">BE852-BC852</f>
        <v>9</v>
      </c>
      <c r="BE852" s="515">
        <f t="shared" si="371"/>
        <v>9</v>
      </c>
      <c r="BF852" s="515"/>
      <c r="BM852" s="3" t="str">
        <f t="shared" si="372"/>
        <v>VT1-Đường Điện Biên Phủ(Cầu Mường Tè 1 đến Nhà ông Sung Giang)</v>
      </c>
    </row>
    <row r="853" spans="1:67" s="3" customFormat="1" ht="63">
      <c r="A853" s="267">
        <v>3</v>
      </c>
      <c r="B853" s="11" t="s">
        <v>1894</v>
      </c>
      <c r="C853" s="11" t="s">
        <v>1895</v>
      </c>
      <c r="D853" s="11" t="s">
        <v>1896</v>
      </c>
      <c r="E853" s="66" t="s">
        <v>527</v>
      </c>
      <c r="F853" s="20" t="s">
        <v>1895</v>
      </c>
      <c r="G853" s="20" t="s">
        <v>1896</v>
      </c>
      <c r="H853" s="615" t="str">
        <f t="shared" si="373"/>
        <v>Đường Điện Biên Phủ (từ Tiếp giáp bến xe đến Dốc Phiêng Ban (Hết ranh giới ông Phan văn Thái))</v>
      </c>
      <c r="I853" s="376">
        <v>900</v>
      </c>
      <c r="J853" s="376">
        <v>550</v>
      </c>
      <c r="K853" s="376">
        <v>470</v>
      </c>
      <c r="L853" s="376"/>
      <c r="M853" s="376"/>
      <c r="N853" s="376"/>
      <c r="O853" s="616">
        <f t="shared" si="367"/>
        <v>1065</v>
      </c>
      <c r="P853" s="616">
        <f t="shared" si="367"/>
        <v>622</v>
      </c>
      <c r="Q853" s="616">
        <f t="shared" si="367"/>
        <v>532</v>
      </c>
      <c r="R853" s="616"/>
      <c r="S853" s="616"/>
      <c r="T853" s="616"/>
      <c r="U853" s="511">
        <f t="shared" si="368"/>
        <v>0.18333333333333332</v>
      </c>
      <c r="V853" s="511">
        <f t="shared" si="368"/>
        <v>0.13090909090909092</v>
      </c>
      <c r="W853" s="511">
        <f t="shared" si="368"/>
        <v>0.13191489361702127</v>
      </c>
      <c r="X853" s="390">
        <v>1.1499999999999999</v>
      </c>
      <c r="Y853" s="390">
        <v>1.1000000000000001</v>
      </c>
      <c r="Z853" s="390">
        <v>1.1000000000000001</v>
      </c>
      <c r="AA853" s="511"/>
      <c r="AB853" s="511"/>
      <c r="AC853" s="511"/>
      <c r="AD853" s="574">
        <f t="shared" si="374"/>
        <v>1.1830049999999999</v>
      </c>
      <c r="AE853" s="574">
        <f t="shared" si="374"/>
        <v>1.13157</v>
      </c>
      <c r="AF853" s="574">
        <f t="shared" si="374"/>
        <v>1.13157</v>
      </c>
      <c r="AG853" s="571">
        <v>240</v>
      </c>
      <c r="AH853" s="571">
        <v>170</v>
      </c>
      <c r="AI853" s="571">
        <v>120</v>
      </c>
      <c r="AJ853" s="575">
        <f t="shared" si="369"/>
        <v>280</v>
      </c>
      <c r="AK853" s="575">
        <f t="shared" si="369"/>
        <v>190</v>
      </c>
      <c r="AL853" s="575">
        <f t="shared" si="369"/>
        <v>140</v>
      </c>
      <c r="AM853" s="575"/>
      <c r="AN853" s="575"/>
      <c r="AO853" s="575"/>
      <c r="AP853" s="576">
        <f t="shared" si="375"/>
        <v>0.16666666666666666</v>
      </c>
      <c r="AQ853" s="576">
        <f t="shared" si="375"/>
        <v>0.11764705882352941</v>
      </c>
      <c r="AR853" s="576">
        <f t="shared" si="375"/>
        <v>0.16666666666666666</v>
      </c>
      <c r="AS853" s="467">
        <v>380</v>
      </c>
      <c r="AT853" s="467">
        <v>250</v>
      </c>
      <c r="AU853" s="467">
        <v>230</v>
      </c>
      <c r="AV853" s="512">
        <f t="shared" si="376"/>
        <v>450</v>
      </c>
      <c r="AW853" s="512">
        <f t="shared" si="370"/>
        <v>280</v>
      </c>
      <c r="AX853" s="512">
        <f t="shared" si="370"/>
        <v>260</v>
      </c>
      <c r="AY853" s="513">
        <f t="shared" si="377"/>
        <v>0.18421052631578946</v>
      </c>
      <c r="AZ853" s="513">
        <f t="shared" si="377"/>
        <v>0.12</v>
      </c>
      <c r="BA853" s="513">
        <f t="shared" si="377"/>
        <v>0.13043478260869565</v>
      </c>
      <c r="BB853" s="515" t="s">
        <v>1246</v>
      </c>
      <c r="BC853" s="516">
        <v>0</v>
      </c>
      <c r="BD853" s="517">
        <f t="shared" si="378"/>
        <v>9</v>
      </c>
      <c r="BE853" s="515">
        <f t="shared" si="371"/>
        <v>9</v>
      </c>
      <c r="BF853" s="515"/>
      <c r="BM853" s="3" t="str">
        <f t="shared" si="372"/>
        <v>VT1-Đường Điện Biên Phủ(Tiếp giáp bến xe đến Dốc Phiêng Ban (Hết ranh giới ông Phan văn Thái))</v>
      </c>
    </row>
    <row r="854" spans="1:67" s="3" customFormat="1" ht="47.25">
      <c r="A854" s="267">
        <v>4</v>
      </c>
      <c r="B854" s="11" t="s">
        <v>1894</v>
      </c>
      <c r="C854" s="11" t="s">
        <v>1897</v>
      </c>
      <c r="D854" s="11" t="s">
        <v>1898</v>
      </c>
      <c r="E854" s="66" t="s">
        <v>527</v>
      </c>
      <c r="F854" s="20" t="s">
        <v>1897</v>
      </c>
      <c r="G854" s="20" t="s">
        <v>1898</v>
      </c>
      <c r="H854" s="615" t="str">
        <f t="shared" si="373"/>
        <v>Đường Điện Biên Phủ (từ Tiếp giáp nhà ông Linh đến Giáp địa phận xã Bum Nưa)</v>
      </c>
      <c r="I854" s="376">
        <v>750</v>
      </c>
      <c r="J854" s="376">
        <v>500</v>
      </c>
      <c r="K854" s="376">
        <v>450</v>
      </c>
      <c r="L854" s="376"/>
      <c r="M854" s="376"/>
      <c r="N854" s="376"/>
      <c r="O854" s="616">
        <f t="shared" si="367"/>
        <v>887</v>
      </c>
      <c r="P854" s="616">
        <f t="shared" si="367"/>
        <v>566</v>
      </c>
      <c r="Q854" s="616">
        <f t="shared" si="367"/>
        <v>509</v>
      </c>
      <c r="R854" s="616"/>
      <c r="S854" s="616"/>
      <c r="T854" s="616"/>
      <c r="U854" s="511">
        <f t="shared" si="368"/>
        <v>0.18266666666666667</v>
      </c>
      <c r="V854" s="511">
        <f t="shared" si="368"/>
        <v>0.13200000000000001</v>
      </c>
      <c r="W854" s="511">
        <f t="shared" si="368"/>
        <v>0.13111111111111112</v>
      </c>
      <c r="X854" s="390">
        <v>1.1499999999999999</v>
      </c>
      <c r="Y854" s="390">
        <v>1.1000000000000001</v>
      </c>
      <c r="Z854" s="390">
        <v>1.1000000000000001</v>
      </c>
      <c r="AA854" s="511"/>
      <c r="AB854" s="511"/>
      <c r="AC854" s="511"/>
      <c r="AD854" s="574">
        <f t="shared" si="374"/>
        <v>1.1830049999999999</v>
      </c>
      <c r="AE854" s="574">
        <f t="shared" si="374"/>
        <v>1.13157</v>
      </c>
      <c r="AF854" s="574">
        <f t="shared" si="374"/>
        <v>1.13157</v>
      </c>
      <c r="AG854" s="571">
        <v>240</v>
      </c>
      <c r="AH854" s="571">
        <v>170</v>
      </c>
      <c r="AI854" s="571">
        <v>120</v>
      </c>
      <c r="AJ854" s="575">
        <f t="shared" si="369"/>
        <v>280</v>
      </c>
      <c r="AK854" s="575">
        <f t="shared" si="369"/>
        <v>190</v>
      </c>
      <c r="AL854" s="575">
        <f t="shared" si="369"/>
        <v>140</v>
      </c>
      <c r="AM854" s="575"/>
      <c r="AN854" s="575"/>
      <c r="AO854" s="575"/>
      <c r="AP854" s="576">
        <f t="shared" si="375"/>
        <v>0.16666666666666666</v>
      </c>
      <c r="AQ854" s="576">
        <f t="shared" si="375"/>
        <v>0.11764705882352941</v>
      </c>
      <c r="AR854" s="576">
        <f t="shared" si="375"/>
        <v>0.16666666666666666</v>
      </c>
      <c r="AS854" s="467">
        <v>500</v>
      </c>
      <c r="AT854" s="467">
        <v>290</v>
      </c>
      <c r="AU854" s="467">
        <v>230</v>
      </c>
      <c r="AV854" s="512">
        <f t="shared" si="376"/>
        <v>590</v>
      </c>
      <c r="AW854" s="512">
        <f t="shared" si="370"/>
        <v>330</v>
      </c>
      <c r="AX854" s="512">
        <f t="shared" si="370"/>
        <v>260</v>
      </c>
      <c r="AY854" s="513">
        <f t="shared" si="377"/>
        <v>0.18</v>
      </c>
      <c r="AZ854" s="513">
        <f t="shared" si="377"/>
        <v>0.13793103448275862</v>
      </c>
      <c r="BA854" s="513">
        <f t="shared" si="377"/>
        <v>0.13043478260869565</v>
      </c>
      <c r="BB854" s="515" t="s">
        <v>1246</v>
      </c>
      <c r="BC854" s="516">
        <v>0</v>
      </c>
      <c r="BD854" s="517">
        <f t="shared" si="378"/>
        <v>9</v>
      </c>
      <c r="BE854" s="515">
        <f t="shared" si="371"/>
        <v>9</v>
      </c>
      <c r="BF854" s="515"/>
      <c r="BM854" s="3" t="str">
        <f t="shared" si="372"/>
        <v>VT1-Đường Điện Biên Phủ(Tiếp giáp nhà ông Linh đến Giáp địa phận xã Bum Nưa)</v>
      </c>
    </row>
    <row r="855" spans="1:67" s="3" customFormat="1" ht="47.25">
      <c r="A855" s="267">
        <v>5</v>
      </c>
      <c r="B855" s="11" t="s">
        <v>1894</v>
      </c>
      <c r="C855" s="11" t="s">
        <v>1899</v>
      </c>
      <c r="D855" s="11" t="s">
        <v>1900</v>
      </c>
      <c r="E855" s="66" t="s">
        <v>527</v>
      </c>
      <c r="F855" s="20" t="s">
        <v>1899</v>
      </c>
      <c r="G855" s="20" t="s">
        <v>1900</v>
      </c>
      <c r="H855" s="615" t="str">
        <f t="shared" si="373"/>
        <v>Đường Điện Biên Phủ (từ Nhà ông Quang Thiều đến Hết nhà ông Linh)</v>
      </c>
      <c r="I855" s="467">
        <v>1000</v>
      </c>
      <c r="J855" s="376">
        <v>570</v>
      </c>
      <c r="K855" s="376">
        <v>450</v>
      </c>
      <c r="L855" s="376"/>
      <c r="M855" s="376"/>
      <c r="N855" s="376"/>
      <c r="O855" s="616">
        <f t="shared" si="367"/>
        <v>1234</v>
      </c>
      <c r="P855" s="616">
        <f t="shared" si="367"/>
        <v>674</v>
      </c>
      <c r="Q855" s="616">
        <f t="shared" si="367"/>
        <v>509</v>
      </c>
      <c r="R855" s="616"/>
      <c r="S855" s="616"/>
      <c r="T855" s="616"/>
      <c r="U855" s="511">
        <f t="shared" si="368"/>
        <v>0.23400000000000001</v>
      </c>
      <c r="V855" s="511">
        <f t="shared" si="368"/>
        <v>0.18245614035087721</v>
      </c>
      <c r="W855" s="511">
        <f t="shared" si="368"/>
        <v>0.13111111111111112</v>
      </c>
      <c r="X855" s="390">
        <v>1.2</v>
      </c>
      <c r="Y855" s="390">
        <v>1.1499999999999999</v>
      </c>
      <c r="Z855" s="390">
        <v>1.1000000000000001</v>
      </c>
      <c r="AA855" s="511"/>
      <c r="AB855" s="511"/>
      <c r="AC855" s="511"/>
      <c r="AD855" s="574">
        <f t="shared" si="374"/>
        <v>1.23444</v>
      </c>
      <c r="AE855" s="574">
        <f t="shared" si="374"/>
        <v>1.1830049999999999</v>
      </c>
      <c r="AF855" s="574">
        <f t="shared" si="374"/>
        <v>1.13157</v>
      </c>
      <c r="AG855" s="571">
        <v>240</v>
      </c>
      <c r="AH855" s="571">
        <v>170</v>
      </c>
      <c r="AI855" s="571">
        <v>120</v>
      </c>
      <c r="AJ855" s="575">
        <f t="shared" si="369"/>
        <v>300</v>
      </c>
      <c r="AK855" s="575">
        <f t="shared" si="369"/>
        <v>200</v>
      </c>
      <c r="AL855" s="575">
        <f t="shared" si="369"/>
        <v>140</v>
      </c>
      <c r="AM855" s="575"/>
      <c r="AN855" s="575"/>
      <c r="AO855" s="575"/>
      <c r="AP855" s="576">
        <f t="shared" si="375"/>
        <v>0.25</v>
      </c>
      <c r="AQ855" s="576">
        <f t="shared" si="375"/>
        <v>0.17647058823529413</v>
      </c>
      <c r="AR855" s="576">
        <f t="shared" si="375"/>
        <v>0.16666666666666666</v>
      </c>
      <c r="AS855" s="467">
        <v>500</v>
      </c>
      <c r="AT855" s="467">
        <v>290</v>
      </c>
      <c r="AU855" s="467">
        <v>230</v>
      </c>
      <c r="AV855" s="512">
        <f t="shared" si="376"/>
        <v>620</v>
      </c>
      <c r="AW855" s="512">
        <f t="shared" si="370"/>
        <v>340</v>
      </c>
      <c r="AX855" s="512">
        <f t="shared" si="370"/>
        <v>260</v>
      </c>
      <c r="AY855" s="513">
        <f t="shared" si="377"/>
        <v>0.24</v>
      </c>
      <c r="AZ855" s="513">
        <f t="shared" si="377"/>
        <v>0.17241379310344829</v>
      </c>
      <c r="BA855" s="513">
        <f t="shared" si="377"/>
        <v>0.13043478260869565</v>
      </c>
      <c r="BB855" s="515" t="s">
        <v>1246</v>
      </c>
      <c r="BC855" s="516">
        <v>0</v>
      </c>
      <c r="BD855" s="517">
        <f t="shared" si="378"/>
        <v>9</v>
      </c>
      <c r="BE855" s="515">
        <f t="shared" si="371"/>
        <v>9</v>
      </c>
      <c r="BF855" s="515"/>
      <c r="BM855" s="3" t="str">
        <f t="shared" si="372"/>
        <v>VT1-Đường Điện Biên Phủ(Nhà ông Quang Thiều đến Hết nhà ông Linh)</v>
      </c>
    </row>
    <row r="856" spans="1:67" s="3" customFormat="1" ht="63">
      <c r="A856" s="267">
        <v>6</v>
      </c>
      <c r="B856" s="11" t="s">
        <v>641</v>
      </c>
      <c r="C856" s="11" t="s">
        <v>1901</v>
      </c>
      <c r="D856" s="11" t="s">
        <v>1902</v>
      </c>
      <c r="E856" s="66" t="s">
        <v>559</v>
      </c>
      <c r="F856" s="20" t="s">
        <v>1903</v>
      </c>
      <c r="G856" s="20" t="s">
        <v>1902</v>
      </c>
      <c r="H856" s="615" t="str">
        <f t="shared" si="373"/>
        <v>Đường Chu Văn An (từ Giao với đường Điện Biên Phủ (Km 280+00) đến Hết ranh giới công ty Thương Mại)</v>
      </c>
      <c r="I856" s="467">
        <v>1000</v>
      </c>
      <c r="J856" s="376">
        <v>570</v>
      </c>
      <c r="K856" s="376">
        <v>450</v>
      </c>
      <c r="L856" s="376"/>
      <c r="M856" s="376"/>
      <c r="N856" s="376"/>
      <c r="O856" s="616">
        <f t="shared" si="367"/>
        <v>1234</v>
      </c>
      <c r="P856" s="616">
        <f t="shared" si="367"/>
        <v>674</v>
      </c>
      <c r="Q856" s="616">
        <f t="shared" si="367"/>
        <v>509</v>
      </c>
      <c r="R856" s="616"/>
      <c r="S856" s="616"/>
      <c r="T856" s="616"/>
      <c r="U856" s="511">
        <f t="shared" si="368"/>
        <v>0.23400000000000001</v>
      </c>
      <c r="V856" s="511">
        <f t="shared" si="368"/>
        <v>0.18245614035087721</v>
      </c>
      <c r="W856" s="511">
        <f t="shared" si="368"/>
        <v>0.13111111111111112</v>
      </c>
      <c r="X856" s="390">
        <v>1.2</v>
      </c>
      <c r="Y856" s="390">
        <v>1.1499999999999999</v>
      </c>
      <c r="Z856" s="390">
        <v>1.1000000000000001</v>
      </c>
      <c r="AA856" s="511"/>
      <c r="AB856" s="511"/>
      <c r="AC856" s="511"/>
      <c r="AD856" s="574">
        <f t="shared" si="374"/>
        <v>1.23444</v>
      </c>
      <c r="AE856" s="574">
        <f t="shared" si="374"/>
        <v>1.1830049999999999</v>
      </c>
      <c r="AF856" s="574">
        <f t="shared" si="374"/>
        <v>1.13157</v>
      </c>
      <c r="AG856" s="571">
        <v>240</v>
      </c>
      <c r="AH856" s="571">
        <v>170</v>
      </c>
      <c r="AI856" s="571">
        <v>120</v>
      </c>
      <c r="AJ856" s="575">
        <f t="shared" si="369"/>
        <v>300</v>
      </c>
      <c r="AK856" s="575">
        <f t="shared" si="369"/>
        <v>200</v>
      </c>
      <c r="AL856" s="575">
        <f t="shared" si="369"/>
        <v>140</v>
      </c>
      <c r="AM856" s="575"/>
      <c r="AN856" s="575"/>
      <c r="AO856" s="575"/>
      <c r="AP856" s="576">
        <f t="shared" si="375"/>
        <v>0.25</v>
      </c>
      <c r="AQ856" s="576">
        <f t="shared" si="375"/>
        <v>0.17647058823529413</v>
      </c>
      <c r="AR856" s="576">
        <f t="shared" si="375"/>
        <v>0.16666666666666666</v>
      </c>
      <c r="AS856" s="467">
        <v>500</v>
      </c>
      <c r="AT856" s="467">
        <v>290</v>
      </c>
      <c r="AU856" s="467">
        <v>230</v>
      </c>
      <c r="AV856" s="512">
        <f t="shared" si="376"/>
        <v>620</v>
      </c>
      <c r="AW856" s="512">
        <f t="shared" si="370"/>
        <v>340</v>
      </c>
      <c r="AX856" s="512">
        <f t="shared" si="370"/>
        <v>260</v>
      </c>
      <c r="AY856" s="513">
        <f t="shared" si="377"/>
        <v>0.24</v>
      </c>
      <c r="AZ856" s="513">
        <f t="shared" si="377"/>
        <v>0.17241379310344829</v>
      </c>
      <c r="BA856" s="513">
        <f t="shared" si="377"/>
        <v>0.13043478260869565</v>
      </c>
      <c r="BB856" s="515" t="s">
        <v>1246</v>
      </c>
      <c r="BC856" s="516">
        <v>0</v>
      </c>
      <c r="BD856" s="517">
        <f t="shared" si="378"/>
        <v>9</v>
      </c>
      <c r="BE856" s="515">
        <f t="shared" si="371"/>
        <v>9</v>
      </c>
      <c r="BF856" s="515"/>
      <c r="BM856" s="3" t="str">
        <f t="shared" si="372"/>
        <v>VT1-Đường Chu Văn An(Giao với đường Điện Biên Phủ (Km 280+00) đến Hết ranh giới công ty Thương Mại)</v>
      </c>
    </row>
    <row r="857" spans="1:67" s="3" customFormat="1" ht="47.25">
      <c r="A857" s="267">
        <v>7</v>
      </c>
      <c r="B857" s="11" t="s">
        <v>641</v>
      </c>
      <c r="C857" s="11" t="s">
        <v>1901</v>
      </c>
      <c r="D857" s="11" t="s">
        <v>1904</v>
      </c>
      <c r="E857" s="66" t="s">
        <v>530</v>
      </c>
      <c r="F857" s="20" t="s">
        <v>1905</v>
      </c>
      <c r="G857" s="20" t="s">
        <v>1906</v>
      </c>
      <c r="H857" s="615" t="str">
        <f t="shared" si="373"/>
        <v>Đường Trần Phú (từ Đường Điện Biên Phủ (Km 280+00) đến Phố 25/1)</v>
      </c>
      <c r="I857" s="467">
        <v>1000</v>
      </c>
      <c r="J857" s="376">
        <v>570</v>
      </c>
      <c r="K857" s="376">
        <v>450</v>
      </c>
      <c r="L857" s="376"/>
      <c r="M857" s="376"/>
      <c r="N857" s="376"/>
      <c r="O857" s="616">
        <f t="shared" si="367"/>
        <v>1234</v>
      </c>
      <c r="P857" s="616">
        <f t="shared" si="367"/>
        <v>674</v>
      </c>
      <c r="Q857" s="616">
        <f t="shared" si="367"/>
        <v>509</v>
      </c>
      <c r="R857" s="616"/>
      <c r="S857" s="616"/>
      <c r="T857" s="616"/>
      <c r="U857" s="511">
        <f t="shared" si="368"/>
        <v>0.23400000000000001</v>
      </c>
      <c r="V857" s="511">
        <f t="shared" si="368"/>
        <v>0.18245614035087721</v>
      </c>
      <c r="W857" s="511">
        <f t="shared" si="368"/>
        <v>0.13111111111111112</v>
      </c>
      <c r="X857" s="390">
        <v>1.2</v>
      </c>
      <c r="Y857" s="390">
        <v>1.1499999999999999</v>
      </c>
      <c r="Z857" s="390">
        <v>1.1000000000000001</v>
      </c>
      <c r="AA857" s="511"/>
      <c r="AB857" s="511"/>
      <c r="AC857" s="511"/>
      <c r="AD857" s="574">
        <f t="shared" si="374"/>
        <v>1.23444</v>
      </c>
      <c r="AE857" s="574">
        <f t="shared" si="374"/>
        <v>1.1830049999999999</v>
      </c>
      <c r="AF857" s="574">
        <f t="shared" si="374"/>
        <v>1.13157</v>
      </c>
      <c r="AG857" s="571">
        <v>240</v>
      </c>
      <c r="AH857" s="571">
        <v>170</v>
      </c>
      <c r="AI857" s="571">
        <v>120</v>
      </c>
      <c r="AJ857" s="575">
        <f t="shared" si="369"/>
        <v>300</v>
      </c>
      <c r="AK857" s="575">
        <f t="shared" si="369"/>
        <v>200</v>
      </c>
      <c r="AL857" s="575">
        <f t="shared" si="369"/>
        <v>140</v>
      </c>
      <c r="AM857" s="575"/>
      <c r="AN857" s="575"/>
      <c r="AO857" s="575"/>
      <c r="AP857" s="576">
        <f t="shared" si="375"/>
        <v>0.25</v>
      </c>
      <c r="AQ857" s="576">
        <f t="shared" si="375"/>
        <v>0.17647058823529413</v>
      </c>
      <c r="AR857" s="576">
        <f t="shared" si="375"/>
        <v>0.16666666666666666</v>
      </c>
      <c r="AS857" s="467">
        <v>500</v>
      </c>
      <c r="AT857" s="467">
        <v>290</v>
      </c>
      <c r="AU857" s="467">
        <v>230</v>
      </c>
      <c r="AV857" s="512">
        <f t="shared" si="376"/>
        <v>620</v>
      </c>
      <c r="AW857" s="512">
        <f t="shared" si="370"/>
        <v>340</v>
      </c>
      <c r="AX857" s="512">
        <f t="shared" si="370"/>
        <v>260</v>
      </c>
      <c r="AY857" s="513">
        <f t="shared" si="377"/>
        <v>0.24</v>
      </c>
      <c r="AZ857" s="513">
        <f t="shared" si="377"/>
        <v>0.17241379310344829</v>
      </c>
      <c r="BA857" s="513">
        <f t="shared" si="377"/>
        <v>0.13043478260869565</v>
      </c>
      <c r="BB857" s="515" t="s">
        <v>1246</v>
      </c>
      <c r="BC857" s="516">
        <v>0</v>
      </c>
      <c r="BD857" s="517">
        <f t="shared" si="378"/>
        <v>9</v>
      </c>
      <c r="BE857" s="515">
        <f t="shared" si="371"/>
        <v>9</v>
      </c>
      <c r="BF857" s="515"/>
      <c r="BM857" s="3" t="str">
        <f t="shared" si="372"/>
        <v>VT1-Đường Trần Phú(Đường Điện Biên Phủ (Km 280+00) đến Phố 25/1)</v>
      </c>
    </row>
    <row r="858" spans="1:67" s="3" customFormat="1" ht="63">
      <c r="A858" s="267">
        <v>8</v>
      </c>
      <c r="B858" s="11" t="s">
        <v>641</v>
      </c>
      <c r="C858" s="11" t="s">
        <v>1907</v>
      </c>
      <c r="D858" s="11" t="s">
        <v>1908</v>
      </c>
      <c r="E858" s="66" t="s">
        <v>150</v>
      </c>
      <c r="F858" s="20" t="s">
        <v>1909</v>
      </c>
      <c r="G858" s="20" t="s">
        <v>1910</v>
      </c>
      <c r="H858" s="615" t="str">
        <f t="shared" si="373"/>
        <v>Đường Hồ Tùng Mậu (từ Đường Điện Biên Phủ Km 279+800 đến Đường Điện Biên Phủ Km 280+500)</v>
      </c>
      <c r="I858" s="467">
        <v>1000</v>
      </c>
      <c r="J858" s="376">
        <v>570</v>
      </c>
      <c r="K858" s="376">
        <v>450</v>
      </c>
      <c r="L858" s="376"/>
      <c r="M858" s="376"/>
      <c r="N858" s="376"/>
      <c r="O858" s="616">
        <f t="shared" si="367"/>
        <v>1234</v>
      </c>
      <c r="P858" s="616">
        <f t="shared" si="367"/>
        <v>674</v>
      </c>
      <c r="Q858" s="616">
        <f t="shared" si="367"/>
        <v>509</v>
      </c>
      <c r="R858" s="616"/>
      <c r="S858" s="616"/>
      <c r="T858" s="616"/>
      <c r="U858" s="511">
        <f t="shared" si="368"/>
        <v>0.23400000000000001</v>
      </c>
      <c r="V858" s="511">
        <f t="shared" si="368"/>
        <v>0.18245614035087721</v>
      </c>
      <c r="W858" s="511">
        <f t="shared" si="368"/>
        <v>0.13111111111111112</v>
      </c>
      <c r="X858" s="390">
        <v>1.2</v>
      </c>
      <c r="Y858" s="390">
        <v>1.1499999999999999</v>
      </c>
      <c r="Z858" s="390">
        <v>1.1000000000000001</v>
      </c>
      <c r="AA858" s="511"/>
      <c r="AB858" s="511"/>
      <c r="AC858" s="511"/>
      <c r="AD858" s="574">
        <f t="shared" si="374"/>
        <v>1.23444</v>
      </c>
      <c r="AE858" s="574">
        <f t="shared" si="374"/>
        <v>1.1830049999999999</v>
      </c>
      <c r="AF858" s="574">
        <f t="shared" si="374"/>
        <v>1.13157</v>
      </c>
      <c r="AG858" s="571">
        <v>240</v>
      </c>
      <c r="AH858" s="571">
        <v>170</v>
      </c>
      <c r="AI858" s="571">
        <v>120</v>
      </c>
      <c r="AJ858" s="575">
        <f t="shared" si="369"/>
        <v>300</v>
      </c>
      <c r="AK858" s="575">
        <f t="shared" si="369"/>
        <v>200</v>
      </c>
      <c r="AL858" s="575">
        <f t="shared" si="369"/>
        <v>140</v>
      </c>
      <c r="AM858" s="575"/>
      <c r="AN858" s="575"/>
      <c r="AO858" s="575"/>
      <c r="AP858" s="576">
        <f t="shared" si="375"/>
        <v>0.25</v>
      </c>
      <c r="AQ858" s="576">
        <f t="shared" si="375"/>
        <v>0.17647058823529413</v>
      </c>
      <c r="AR858" s="576">
        <f t="shared" si="375"/>
        <v>0.16666666666666666</v>
      </c>
      <c r="AS858" s="467">
        <v>500</v>
      </c>
      <c r="AT858" s="467">
        <v>290</v>
      </c>
      <c r="AU858" s="467">
        <v>230</v>
      </c>
      <c r="AV858" s="512">
        <f t="shared" si="376"/>
        <v>620</v>
      </c>
      <c r="AW858" s="512">
        <f t="shared" si="370"/>
        <v>340</v>
      </c>
      <c r="AX858" s="512">
        <f t="shared" si="370"/>
        <v>260</v>
      </c>
      <c r="AY858" s="513">
        <f t="shared" si="377"/>
        <v>0.24</v>
      </c>
      <c r="AZ858" s="513">
        <f t="shared" si="377"/>
        <v>0.17241379310344829</v>
      </c>
      <c r="BA858" s="513">
        <f t="shared" si="377"/>
        <v>0.13043478260869565</v>
      </c>
      <c r="BB858" s="515" t="s">
        <v>1246</v>
      </c>
      <c r="BC858" s="516">
        <v>0</v>
      </c>
      <c r="BD858" s="517">
        <f t="shared" si="378"/>
        <v>9</v>
      </c>
      <c r="BE858" s="515">
        <f t="shared" si="371"/>
        <v>9</v>
      </c>
      <c r="BF858" s="515"/>
      <c r="BM858" s="3" t="str">
        <f t="shared" si="372"/>
        <v>VT1-Đường Hồ Tùng Mậu(Đường Điện Biên Phủ Km 279+800 đến Đường Điện Biên Phủ Km 280+500)</v>
      </c>
    </row>
    <row r="859" spans="1:67" s="3" customFormat="1" ht="63">
      <c r="A859" s="267">
        <v>9</v>
      </c>
      <c r="B859" s="991" t="s">
        <v>641</v>
      </c>
      <c r="C859" s="991" t="s">
        <v>1911</v>
      </c>
      <c r="D859" s="991" t="s">
        <v>1912</v>
      </c>
      <c r="E859" s="66" t="s">
        <v>559</v>
      </c>
      <c r="F859" s="20" t="s">
        <v>1911</v>
      </c>
      <c r="G859" s="20" t="s">
        <v>1913</v>
      </c>
      <c r="H859" s="615" t="str">
        <f t="shared" si="373"/>
        <v>Đường Chu Văn An (từ Ranh giới đất Đài truyền hình đến Ngã tư đường Võ Nguyên Giáp)</v>
      </c>
      <c r="I859" s="467">
        <v>1000</v>
      </c>
      <c r="J859" s="376">
        <v>570</v>
      </c>
      <c r="K859" s="376">
        <v>450</v>
      </c>
      <c r="L859" s="376"/>
      <c r="M859" s="376"/>
      <c r="N859" s="376"/>
      <c r="O859" s="616">
        <f t="shared" si="367"/>
        <v>1234</v>
      </c>
      <c r="P859" s="616">
        <f t="shared" si="367"/>
        <v>674</v>
      </c>
      <c r="Q859" s="616">
        <f t="shared" si="367"/>
        <v>509</v>
      </c>
      <c r="R859" s="616"/>
      <c r="S859" s="616"/>
      <c r="T859" s="616"/>
      <c r="U859" s="511">
        <f t="shared" si="368"/>
        <v>0.23400000000000001</v>
      </c>
      <c r="V859" s="511">
        <f t="shared" si="368"/>
        <v>0.18245614035087721</v>
      </c>
      <c r="W859" s="511">
        <f t="shared" si="368"/>
        <v>0.13111111111111112</v>
      </c>
      <c r="X859" s="390">
        <v>1.2</v>
      </c>
      <c r="Y859" s="390">
        <v>1.1499999999999999</v>
      </c>
      <c r="Z859" s="390">
        <v>1.1000000000000001</v>
      </c>
      <c r="AA859" s="511"/>
      <c r="AB859" s="511"/>
      <c r="AC859" s="511"/>
      <c r="AD859" s="574">
        <f t="shared" si="374"/>
        <v>1.23444</v>
      </c>
      <c r="AE859" s="574">
        <f t="shared" si="374"/>
        <v>1.1830049999999999</v>
      </c>
      <c r="AF859" s="574">
        <f t="shared" si="374"/>
        <v>1.13157</v>
      </c>
      <c r="AG859" s="571">
        <v>240</v>
      </c>
      <c r="AH859" s="571">
        <v>170</v>
      </c>
      <c r="AI859" s="571">
        <v>120</v>
      </c>
      <c r="AJ859" s="575">
        <f t="shared" si="369"/>
        <v>300</v>
      </c>
      <c r="AK859" s="575">
        <f t="shared" si="369"/>
        <v>200</v>
      </c>
      <c r="AL859" s="575">
        <f t="shared" si="369"/>
        <v>140</v>
      </c>
      <c r="AM859" s="575"/>
      <c r="AN859" s="575"/>
      <c r="AO859" s="575"/>
      <c r="AP859" s="576">
        <f t="shared" si="375"/>
        <v>0.25</v>
      </c>
      <c r="AQ859" s="576">
        <f t="shared" si="375"/>
        <v>0.17647058823529413</v>
      </c>
      <c r="AR859" s="576">
        <f t="shared" si="375"/>
        <v>0.16666666666666666</v>
      </c>
      <c r="AS859" s="467">
        <v>500</v>
      </c>
      <c r="AT859" s="467">
        <v>290</v>
      </c>
      <c r="AU859" s="467">
        <v>230</v>
      </c>
      <c r="AV859" s="512">
        <f t="shared" si="376"/>
        <v>620</v>
      </c>
      <c r="AW859" s="512">
        <f t="shared" si="370"/>
        <v>340</v>
      </c>
      <c r="AX859" s="512">
        <f t="shared" si="370"/>
        <v>260</v>
      </c>
      <c r="AY859" s="513">
        <f t="shared" si="377"/>
        <v>0.24</v>
      </c>
      <c r="AZ859" s="513">
        <f t="shared" si="377"/>
        <v>0.17241379310344829</v>
      </c>
      <c r="BA859" s="513">
        <f t="shared" si="377"/>
        <v>0.13043478260869565</v>
      </c>
      <c r="BB859" s="515" t="s">
        <v>1246</v>
      </c>
      <c r="BC859" s="516">
        <v>0</v>
      </c>
      <c r="BD859" s="517">
        <f t="shared" si="378"/>
        <v>9</v>
      </c>
      <c r="BE859" s="515">
        <f t="shared" si="371"/>
        <v>9</v>
      </c>
      <c r="BF859" s="515"/>
      <c r="BM859" s="3" t="str">
        <f t="shared" si="372"/>
        <v>VT1-Đường Chu Văn An(Ranh giới đất Đài truyền hình đến Ngã tư đường Võ Nguyên Giáp)</v>
      </c>
    </row>
    <row r="860" spans="1:67" s="3" customFormat="1" ht="63">
      <c r="A860" s="267" t="s">
        <v>167</v>
      </c>
      <c r="B860" s="991"/>
      <c r="C860" s="991"/>
      <c r="D860" s="991"/>
      <c r="E860" s="66" t="s">
        <v>559</v>
      </c>
      <c r="F860" s="20" t="s">
        <v>1913</v>
      </c>
      <c r="G860" s="20" t="s">
        <v>1914</v>
      </c>
      <c r="H860" s="615" t="str">
        <f t="shared" si="373"/>
        <v>Đường Chu Văn An (từ Ngã tư đường Võ Nguyên Giáp đến Đường Điện Biên Phủ (Km 280+800))</v>
      </c>
      <c r="I860" s="467">
        <v>1000</v>
      </c>
      <c r="J860" s="376">
        <v>570</v>
      </c>
      <c r="K860" s="376">
        <v>450</v>
      </c>
      <c r="L860" s="376"/>
      <c r="M860" s="376"/>
      <c r="N860" s="376"/>
      <c r="O860" s="616">
        <f t="shared" si="367"/>
        <v>1234</v>
      </c>
      <c r="P860" s="616">
        <f t="shared" si="367"/>
        <v>674</v>
      </c>
      <c r="Q860" s="616">
        <f t="shared" si="367"/>
        <v>509</v>
      </c>
      <c r="R860" s="616"/>
      <c r="S860" s="616"/>
      <c r="T860" s="616"/>
      <c r="U860" s="511">
        <f t="shared" si="368"/>
        <v>0.23400000000000001</v>
      </c>
      <c r="V860" s="511">
        <f t="shared" si="368"/>
        <v>0.18245614035087721</v>
      </c>
      <c r="W860" s="511">
        <f t="shared" si="368"/>
        <v>0.13111111111111112</v>
      </c>
      <c r="X860" s="390">
        <v>1.2</v>
      </c>
      <c r="Y860" s="390">
        <v>1.1499999999999999</v>
      </c>
      <c r="Z860" s="390">
        <v>1.1000000000000001</v>
      </c>
      <c r="AA860" s="511"/>
      <c r="AB860" s="511"/>
      <c r="AC860" s="511"/>
      <c r="AD860" s="574">
        <f t="shared" si="374"/>
        <v>1.23444</v>
      </c>
      <c r="AE860" s="574">
        <f t="shared" si="374"/>
        <v>1.1830049999999999</v>
      </c>
      <c r="AF860" s="574">
        <f t="shared" si="374"/>
        <v>1.13157</v>
      </c>
      <c r="AG860" s="571">
        <v>240</v>
      </c>
      <c r="AH860" s="571">
        <v>170</v>
      </c>
      <c r="AI860" s="571">
        <v>120</v>
      </c>
      <c r="AJ860" s="575">
        <f t="shared" si="369"/>
        <v>300</v>
      </c>
      <c r="AK860" s="575">
        <f t="shared" si="369"/>
        <v>200</v>
      </c>
      <c r="AL860" s="575">
        <f t="shared" si="369"/>
        <v>140</v>
      </c>
      <c r="AM860" s="575"/>
      <c r="AN860" s="575"/>
      <c r="AO860" s="575"/>
      <c r="AP860" s="576">
        <f t="shared" si="375"/>
        <v>0.25</v>
      </c>
      <c r="AQ860" s="576">
        <f t="shared" si="375"/>
        <v>0.17647058823529413</v>
      </c>
      <c r="AR860" s="576">
        <f t="shared" si="375"/>
        <v>0.16666666666666666</v>
      </c>
      <c r="AS860" s="467">
        <v>500</v>
      </c>
      <c r="AT860" s="467">
        <v>290</v>
      </c>
      <c r="AU860" s="467">
        <v>230</v>
      </c>
      <c r="AV860" s="512">
        <f t="shared" si="376"/>
        <v>620</v>
      </c>
      <c r="AW860" s="512">
        <f t="shared" si="370"/>
        <v>340</v>
      </c>
      <c r="AX860" s="512">
        <f t="shared" si="370"/>
        <v>260</v>
      </c>
      <c r="AY860" s="513">
        <f t="shared" si="377"/>
        <v>0.24</v>
      </c>
      <c r="AZ860" s="513">
        <f t="shared" si="377"/>
        <v>0.17241379310344829</v>
      </c>
      <c r="BA860" s="513">
        <f t="shared" si="377"/>
        <v>0.13043478260869565</v>
      </c>
      <c r="BB860" s="515" t="s">
        <v>1246</v>
      </c>
      <c r="BC860" s="516">
        <v>0</v>
      </c>
      <c r="BD860" s="517">
        <f t="shared" si="378"/>
        <v>9</v>
      </c>
      <c r="BE860" s="515">
        <f t="shared" si="371"/>
        <v>9</v>
      </c>
      <c r="BF860" s="515"/>
      <c r="BM860" s="3" t="str">
        <f t="shared" si="372"/>
        <v>VT1-Đường Chu Văn An(Ngã tư đường Võ Nguyên Giáp đến Đường Điện Biên Phủ (Km 280+800))</v>
      </c>
    </row>
    <row r="861" spans="1:67" s="3" customFormat="1" ht="63">
      <c r="A861" s="267">
        <v>10</v>
      </c>
      <c r="B861" s="11" t="s">
        <v>1894</v>
      </c>
      <c r="C861" s="11" t="s">
        <v>1915</v>
      </c>
      <c r="D861" s="11" t="s">
        <v>1916</v>
      </c>
      <c r="E861" s="66" t="s">
        <v>527</v>
      </c>
      <c r="F861" s="20" t="s">
        <v>1915</v>
      </c>
      <c r="G861" s="20" t="s">
        <v>1916</v>
      </c>
      <c r="H861" s="615" t="str">
        <f t="shared" si="373"/>
        <v>Đường Điện Biên Phủ (từ Tiếp giáp nhà ông Phan Văn Thái đến Tiếp giáp Nhà ông Quang Thiều)</v>
      </c>
      <c r="I861" s="467">
        <v>1000</v>
      </c>
      <c r="J861" s="376">
        <v>570</v>
      </c>
      <c r="K861" s="376">
        <v>450</v>
      </c>
      <c r="L861" s="376"/>
      <c r="M861" s="376"/>
      <c r="N861" s="376"/>
      <c r="O861" s="616">
        <f t="shared" si="367"/>
        <v>1234</v>
      </c>
      <c r="P861" s="616">
        <f t="shared" si="367"/>
        <v>674</v>
      </c>
      <c r="Q861" s="616">
        <f t="shared" si="367"/>
        <v>509</v>
      </c>
      <c r="R861" s="616"/>
      <c r="S861" s="616"/>
      <c r="T861" s="616"/>
      <c r="U861" s="511">
        <f t="shared" si="368"/>
        <v>0.23400000000000001</v>
      </c>
      <c r="V861" s="511">
        <f t="shared" si="368"/>
        <v>0.18245614035087721</v>
      </c>
      <c r="W861" s="511">
        <f t="shared" si="368"/>
        <v>0.13111111111111112</v>
      </c>
      <c r="X861" s="390">
        <v>1.2</v>
      </c>
      <c r="Y861" s="390">
        <v>1.1499999999999999</v>
      </c>
      <c r="Z861" s="390">
        <v>1.1000000000000001</v>
      </c>
      <c r="AA861" s="511"/>
      <c r="AB861" s="511"/>
      <c r="AC861" s="511"/>
      <c r="AD861" s="574">
        <f t="shared" si="374"/>
        <v>1.23444</v>
      </c>
      <c r="AE861" s="574">
        <f t="shared" si="374"/>
        <v>1.1830049999999999</v>
      </c>
      <c r="AF861" s="574">
        <f t="shared" si="374"/>
        <v>1.13157</v>
      </c>
      <c r="AG861" s="571">
        <v>240</v>
      </c>
      <c r="AH861" s="571">
        <v>170</v>
      </c>
      <c r="AI861" s="571">
        <v>120</v>
      </c>
      <c r="AJ861" s="575">
        <f t="shared" si="369"/>
        <v>300</v>
      </c>
      <c r="AK861" s="575">
        <f t="shared" si="369"/>
        <v>200</v>
      </c>
      <c r="AL861" s="575">
        <f t="shared" si="369"/>
        <v>140</v>
      </c>
      <c r="AM861" s="575"/>
      <c r="AN861" s="575"/>
      <c r="AO861" s="575"/>
      <c r="AP861" s="576">
        <f t="shared" si="375"/>
        <v>0.25</v>
      </c>
      <c r="AQ861" s="576">
        <f t="shared" si="375"/>
        <v>0.17647058823529413</v>
      </c>
      <c r="AR861" s="576">
        <f t="shared" si="375"/>
        <v>0.16666666666666666</v>
      </c>
      <c r="AS861" s="467">
        <v>500</v>
      </c>
      <c r="AT861" s="467">
        <v>290</v>
      </c>
      <c r="AU861" s="467">
        <v>230</v>
      </c>
      <c r="AV861" s="512">
        <f t="shared" si="376"/>
        <v>620</v>
      </c>
      <c r="AW861" s="512">
        <f t="shared" si="370"/>
        <v>340</v>
      </c>
      <c r="AX861" s="512">
        <f t="shared" si="370"/>
        <v>260</v>
      </c>
      <c r="AY861" s="513">
        <f t="shared" si="377"/>
        <v>0.24</v>
      </c>
      <c r="AZ861" s="513">
        <f t="shared" si="377"/>
        <v>0.17241379310344829</v>
      </c>
      <c r="BA861" s="513">
        <f t="shared" si="377"/>
        <v>0.13043478260869565</v>
      </c>
      <c r="BB861" s="515" t="s">
        <v>1246</v>
      </c>
      <c r="BC861" s="516">
        <v>0</v>
      </c>
      <c r="BD861" s="517">
        <f t="shared" si="378"/>
        <v>9</v>
      </c>
      <c r="BE861" s="515">
        <f t="shared" si="371"/>
        <v>9</v>
      </c>
      <c r="BF861" s="515"/>
      <c r="BM861" s="3" t="str">
        <f t="shared" si="372"/>
        <v>VT1-Đường Điện Biên Phủ(Tiếp giáp nhà ông Phan Văn Thái đến Tiếp giáp Nhà ông Quang Thiều)</v>
      </c>
    </row>
    <row r="862" spans="1:67" s="3" customFormat="1" ht="47.25">
      <c r="A862" s="267">
        <v>11</v>
      </c>
      <c r="B862" s="11" t="s">
        <v>641</v>
      </c>
      <c r="C862" s="11" t="s">
        <v>1917</v>
      </c>
      <c r="D862" s="11" t="s">
        <v>1918</v>
      </c>
      <c r="E862" s="66" t="s">
        <v>641</v>
      </c>
      <c r="F862" s="20" t="s">
        <v>559</v>
      </c>
      <c r="G862" s="20" t="s">
        <v>1918</v>
      </c>
      <c r="H862" s="615" t="str">
        <f t="shared" si="373"/>
        <v>Đường nội thị (từ Đường Chu Văn An đến Hết đường bê tông tiếp giáp khu phố 9)</v>
      </c>
      <c r="I862" s="376">
        <v>750</v>
      </c>
      <c r="J862" s="376">
        <v>500</v>
      </c>
      <c r="K862" s="376">
        <v>450</v>
      </c>
      <c r="L862" s="376"/>
      <c r="M862" s="376"/>
      <c r="N862" s="376"/>
      <c r="O862" s="616">
        <f t="shared" si="367"/>
        <v>887</v>
      </c>
      <c r="P862" s="616">
        <f t="shared" si="367"/>
        <v>566</v>
      </c>
      <c r="Q862" s="616">
        <f t="shared" si="367"/>
        <v>486</v>
      </c>
      <c r="R862" s="616"/>
      <c r="S862" s="616"/>
      <c r="T862" s="616"/>
      <c r="U862" s="511">
        <f t="shared" si="368"/>
        <v>0.18266666666666667</v>
      </c>
      <c r="V862" s="511">
        <f t="shared" si="368"/>
        <v>0.13200000000000001</v>
      </c>
      <c r="W862" s="511">
        <f t="shared" si="368"/>
        <v>0.08</v>
      </c>
      <c r="X862" s="390">
        <v>1.1499999999999999</v>
      </c>
      <c r="Y862" s="390">
        <v>1.1000000000000001</v>
      </c>
      <c r="Z862" s="390">
        <v>1.05</v>
      </c>
      <c r="AA862" s="511"/>
      <c r="AB862" s="511"/>
      <c r="AC862" s="511"/>
      <c r="AD862" s="574">
        <f t="shared" si="374"/>
        <v>1.1830049999999999</v>
      </c>
      <c r="AE862" s="574">
        <f t="shared" si="374"/>
        <v>1.13157</v>
      </c>
      <c r="AF862" s="574">
        <f t="shared" si="374"/>
        <v>1.0801350000000001</v>
      </c>
      <c r="AG862" s="571">
        <v>240</v>
      </c>
      <c r="AH862" s="571">
        <v>170</v>
      </c>
      <c r="AI862" s="571">
        <v>120</v>
      </c>
      <c r="AJ862" s="575">
        <f t="shared" si="369"/>
        <v>280</v>
      </c>
      <c r="AK862" s="575">
        <f t="shared" si="369"/>
        <v>190</v>
      </c>
      <c r="AL862" s="575">
        <f t="shared" si="369"/>
        <v>130</v>
      </c>
      <c r="AM862" s="575"/>
      <c r="AN862" s="575"/>
      <c r="AO862" s="575"/>
      <c r="AP862" s="576">
        <f t="shared" si="375"/>
        <v>0.16666666666666666</v>
      </c>
      <c r="AQ862" s="576">
        <f t="shared" si="375"/>
        <v>0.11764705882352941</v>
      </c>
      <c r="AR862" s="576">
        <f t="shared" si="375"/>
        <v>8.3333333333333329E-2</v>
      </c>
      <c r="AS862" s="467">
        <v>380</v>
      </c>
      <c r="AT862" s="467">
        <v>250</v>
      </c>
      <c r="AU862" s="467">
        <v>230</v>
      </c>
      <c r="AV862" s="512">
        <f t="shared" si="376"/>
        <v>450</v>
      </c>
      <c r="AW862" s="512">
        <f t="shared" si="370"/>
        <v>280</v>
      </c>
      <c r="AX862" s="512">
        <f t="shared" si="370"/>
        <v>250</v>
      </c>
      <c r="AY862" s="513">
        <f t="shared" si="377"/>
        <v>0.18421052631578946</v>
      </c>
      <c r="AZ862" s="513">
        <f t="shared" si="377"/>
        <v>0.12</v>
      </c>
      <c r="BA862" s="513">
        <f t="shared" si="377"/>
        <v>8.6956521739130432E-2</v>
      </c>
      <c r="BB862" s="515" t="s">
        <v>1246</v>
      </c>
      <c r="BC862" s="516">
        <v>0</v>
      </c>
      <c r="BD862" s="517">
        <f t="shared" si="378"/>
        <v>9</v>
      </c>
      <c r="BE862" s="515">
        <f t="shared" si="371"/>
        <v>9</v>
      </c>
      <c r="BF862" s="515"/>
      <c r="BM862" s="3" t="str">
        <f t="shared" si="372"/>
        <v>VT1-Đường nội thị(Đường Chu Văn An đến Hết đường bê tông tiếp giáp khu phố 9)</v>
      </c>
    </row>
    <row r="863" spans="1:67" s="3" customFormat="1" ht="47.25">
      <c r="A863" s="267">
        <v>12</v>
      </c>
      <c r="B863" s="11" t="s">
        <v>641</v>
      </c>
      <c r="C863" s="11" t="s">
        <v>1919</v>
      </c>
      <c r="D863" s="11" t="s">
        <v>1920</v>
      </c>
      <c r="E863" s="66" t="s">
        <v>641</v>
      </c>
      <c r="F863" s="20" t="s">
        <v>527</v>
      </c>
      <c r="G863" s="20" t="s">
        <v>1920</v>
      </c>
      <c r="H863" s="615" t="str">
        <f t="shared" si="373"/>
        <v>Đường nội thị (từ Đường Điện Biên Phủ đến Đến bờ kè tam cấp)</v>
      </c>
      <c r="I863" s="376">
        <v>750</v>
      </c>
      <c r="J863" s="376">
        <v>500</v>
      </c>
      <c r="K863" s="376">
        <v>450</v>
      </c>
      <c r="L863" s="376"/>
      <c r="M863" s="376"/>
      <c r="N863" s="376"/>
      <c r="O863" s="616">
        <f t="shared" si="367"/>
        <v>887</v>
      </c>
      <c r="P863" s="616">
        <f t="shared" si="367"/>
        <v>566</v>
      </c>
      <c r="Q863" s="616">
        <f t="shared" si="367"/>
        <v>486</v>
      </c>
      <c r="R863" s="616"/>
      <c r="S863" s="616"/>
      <c r="T863" s="616"/>
      <c r="U863" s="511">
        <f t="shared" si="368"/>
        <v>0.18266666666666667</v>
      </c>
      <c r="V863" s="511">
        <f t="shared" si="368"/>
        <v>0.13200000000000001</v>
      </c>
      <c r="W863" s="511">
        <f t="shared" si="368"/>
        <v>0.08</v>
      </c>
      <c r="X863" s="390">
        <v>1.1499999999999999</v>
      </c>
      <c r="Y863" s="390">
        <v>1.1000000000000001</v>
      </c>
      <c r="Z863" s="390">
        <v>1.05</v>
      </c>
      <c r="AA863" s="511"/>
      <c r="AB863" s="511"/>
      <c r="AC863" s="511"/>
      <c r="AD863" s="574">
        <f t="shared" si="374"/>
        <v>1.1830049999999999</v>
      </c>
      <c r="AE863" s="574">
        <f t="shared" si="374"/>
        <v>1.13157</v>
      </c>
      <c r="AF863" s="574">
        <f t="shared" si="374"/>
        <v>1.0801350000000001</v>
      </c>
      <c r="AG863" s="571">
        <v>240</v>
      </c>
      <c r="AH863" s="571">
        <v>170</v>
      </c>
      <c r="AI863" s="571">
        <v>120</v>
      </c>
      <c r="AJ863" s="575">
        <f t="shared" si="369"/>
        <v>280</v>
      </c>
      <c r="AK863" s="575">
        <f t="shared" si="369"/>
        <v>190</v>
      </c>
      <c r="AL863" s="575">
        <f t="shared" si="369"/>
        <v>130</v>
      </c>
      <c r="AM863" s="575"/>
      <c r="AN863" s="575"/>
      <c r="AO863" s="575"/>
      <c r="AP863" s="576">
        <f t="shared" si="375"/>
        <v>0.16666666666666666</v>
      </c>
      <c r="AQ863" s="576">
        <f t="shared" si="375"/>
        <v>0.11764705882352941</v>
      </c>
      <c r="AR863" s="576">
        <f t="shared" si="375"/>
        <v>8.3333333333333329E-2</v>
      </c>
      <c r="AS863" s="467">
        <v>380</v>
      </c>
      <c r="AT863" s="467">
        <v>250</v>
      </c>
      <c r="AU863" s="467">
        <v>230</v>
      </c>
      <c r="AV863" s="512">
        <f t="shared" si="376"/>
        <v>450</v>
      </c>
      <c r="AW863" s="512">
        <f t="shared" si="370"/>
        <v>280</v>
      </c>
      <c r="AX863" s="512">
        <f t="shared" si="370"/>
        <v>250</v>
      </c>
      <c r="AY863" s="513">
        <f t="shared" si="377"/>
        <v>0.18421052631578946</v>
      </c>
      <c r="AZ863" s="513">
        <f t="shared" si="377"/>
        <v>0.12</v>
      </c>
      <c r="BA863" s="513">
        <f t="shared" si="377"/>
        <v>8.6956521739130432E-2</v>
      </c>
      <c r="BB863" s="515" t="s">
        <v>1246</v>
      </c>
      <c r="BC863" s="516">
        <v>0</v>
      </c>
      <c r="BD863" s="517">
        <f t="shared" si="378"/>
        <v>9</v>
      </c>
      <c r="BE863" s="515">
        <f t="shared" si="371"/>
        <v>9</v>
      </c>
      <c r="BF863" s="515"/>
      <c r="BM863" s="3" t="str">
        <f t="shared" si="372"/>
        <v>VT1-Đường nội thị(Đường Điện Biên Phủ đến Đến bờ kè tam cấp)</v>
      </c>
    </row>
    <row r="864" spans="1:67" s="3" customFormat="1" ht="63">
      <c r="A864" s="267">
        <v>13</v>
      </c>
      <c r="B864" s="11" t="s">
        <v>1921</v>
      </c>
      <c r="C864" s="11" t="s">
        <v>1922</v>
      </c>
      <c r="D864" s="11" t="s">
        <v>1923</v>
      </c>
      <c r="E864" s="66" t="s">
        <v>559</v>
      </c>
      <c r="F864" s="20" t="s">
        <v>1922</v>
      </c>
      <c r="G864" s="20" t="s">
        <v>1923</v>
      </c>
      <c r="H864" s="615" t="str">
        <f t="shared" si="373"/>
        <v>Đường Chu Văn An (từ Tiếp giáp với công ty Thương Mại đến Tiếp giáp Đài truyền hình)</v>
      </c>
      <c r="I864" s="376">
        <v>950</v>
      </c>
      <c r="J864" s="376">
        <v>550</v>
      </c>
      <c r="K864" s="376">
        <v>450</v>
      </c>
      <c r="L864" s="376"/>
      <c r="M864" s="376"/>
      <c r="N864" s="376"/>
      <c r="O864" s="616">
        <f t="shared" si="367"/>
        <v>1124</v>
      </c>
      <c r="P864" s="616">
        <f t="shared" si="367"/>
        <v>622</v>
      </c>
      <c r="Q864" s="616">
        <f t="shared" si="367"/>
        <v>486</v>
      </c>
      <c r="R864" s="616"/>
      <c r="S864" s="616"/>
      <c r="T864" s="616"/>
      <c r="U864" s="511">
        <f t="shared" si="368"/>
        <v>0.1831578947368421</v>
      </c>
      <c r="V864" s="511">
        <f t="shared" si="368"/>
        <v>0.13090909090909092</v>
      </c>
      <c r="W864" s="511">
        <f t="shared" si="368"/>
        <v>0.08</v>
      </c>
      <c r="X864" s="390">
        <v>1.1499999999999999</v>
      </c>
      <c r="Y864" s="390">
        <v>1.1000000000000001</v>
      </c>
      <c r="Z864" s="390">
        <v>1.05</v>
      </c>
      <c r="AA864" s="511"/>
      <c r="AB864" s="511"/>
      <c r="AC864" s="511"/>
      <c r="AD864" s="574">
        <f t="shared" si="374"/>
        <v>1.1830049999999999</v>
      </c>
      <c r="AE864" s="574">
        <f t="shared" si="374"/>
        <v>1.13157</v>
      </c>
      <c r="AF864" s="574">
        <f t="shared" si="374"/>
        <v>1.0801350000000001</v>
      </c>
      <c r="AG864" s="571">
        <v>240</v>
      </c>
      <c r="AH864" s="571">
        <v>170</v>
      </c>
      <c r="AI864" s="571">
        <v>120</v>
      </c>
      <c r="AJ864" s="575">
        <f t="shared" si="369"/>
        <v>280</v>
      </c>
      <c r="AK864" s="575">
        <f t="shared" si="369"/>
        <v>190</v>
      </c>
      <c r="AL864" s="575">
        <f t="shared" si="369"/>
        <v>130</v>
      </c>
      <c r="AM864" s="575"/>
      <c r="AN864" s="575"/>
      <c r="AO864" s="575"/>
      <c r="AP864" s="576">
        <f t="shared" si="375"/>
        <v>0.16666666666666666</v>
      </c>
      <c r="AQ864" s="576">
        <f t="shared" si="375"/>
        <v>0.11764705882352941</v>
      </c>
      <c r="AR864" s="576">
        <f t="shared" si="375"/>
        <v>8.3333333333333329E-2</v>
      </c>
      <c r="AS864" s="346">
        <v>480</v>
      </c>
      <c r="AT864" s="346">
        <v>280</v>
      </c>
      <c r="AU864" s="346">
        <v>230</v>
      </c>
      <c r="AV864" s="512">
        <f t="shared" si="376"/>
        <v>570</v>
      </c>
      <c r="AW864" s="512">
        <f t="shared" si="370"/>
        <v>320</v>
      </c>
      <c r="AX864" s="512">
        <f t="shared" si="370"/>
        <v>250</v>
      </c>
      <c r="AY864" s="513">
        <f t="shared" si="377"/>
        <v>0.1875</v>
      </c>
      <c r="AZ864" s="513">
        <f t="shared" si="377"/>
        <v>0.14285714285714285</v>
      </c>
      <c r="BA864" s="513">
        <f t="shared" si="377"/>
        <v>8.6956521739130432E-2</v>
      </c>
      <c r="BB864" s="515" t="s">
        <v>1246</v>
      </c>
      <c r="BC864" s="516">
        <v>0</v>
      </c>
      <c r="BD864" s="517">
        <f t="shared" si="378"/>
        <v>9</v>
      </c>
      <c r="BE864" s="515">
        <f t="shared" si="371"/>
        <v>9</v>
      </c>
      <c r="BF864" s="515"/>
      <c r="BM864" s="3" t="str">
        <f t="shared" si="372"/>
        <v>VT1-Đường Chu Văn An(Tiếp giáp với công ty Thương Mại đến Tiếp giáp Đài truyền hình)</v>
      </c>
    </row>
    <row r="865" spans="1:65" s="287" customFormat="1" ht="63">
      <c r="A865" s="267">
        <v>14</v>
      </c>
      <c r="B865" s="11" t="s">
        <v>641</v>
      </c>
      <c r="C865" s="11" t="s">
        <v>1924</v>
      </c>
      <c r="D865" s="11" t="s">
        <v>1925</v>
      </c>
      <c r="E865" s="66" t="s">
        <v>1926</v>
      </c>
      <c r="F865" s="20" t="s">
        <v>1927</v>
      </c>
      <c r="G865" s="20" t="s">
        <v>1928</v>
      </c>
      <c r="H865" s="615" t="str">
        <f t="shared" si="373"/>
        <v>Phố Ngô Quyền (từ Đường Điện Biên Phủ (Km 283+200) đến Km 0+330 (hết tuyến đường bê tông))</v>
      </c>
      <c r="I865" s="376">
        <v>750</v>
      </c>
      <c r="J865" s="376">
        <v>500</v>
      </c>
      <c r="K865" s="376">
        <v>450</v>
      </c>
      <c r="L865" s="376"/>
      <c r="M865" s="376"/>
      <c r="N865" s="376"/>
      <c r="O865" s="616">
        <f t="shared" si="367"/>
        <v>887</v>
      </c>
      <c r="P865" s="616">
        <f t="shared" si="367"/>
        <v>566</v>
      </c>
      <c r="Q865" s="616">
        <f t="shared" si="367"/>
        <v>486</v>
      </c>
      <c r="R865" s="616"/>
      <c r="S865" s="616"/>
      <c r="T865" s="616"/>
      <c r="U865" s="511">
        <f t="shared" si="368"/>
        <v>0.18266666666666667</v>
      </c>
      <c r="V865" s="511">
        <f t="shared" si="368"/>
        <v>0.13200000000000001</v>
      </c>
      <c r="W865" s="511">
        <f t="shared" si="368"/>
        <v>0.08</v>
      </c>
      <c r="X865" s="390">
        <v>1.1499999999999999</v>
      </c>
      <c r="Y865" s="390">
        <v>1.1000000000000001</v>
      </c>
      <c r="Z865" s="390">
        <v>1.05</v>
      </c>
      <c r="AA865" s="511"/>
      <c r="AB865" s="511"/>
      <c r="AC865" s="511"/>
      <c r="AD865" s="574">
        <f t="shared" si="374"/>
        <v>1.1830049999999999</v>
      </c>
      <c r="AE865" s="574">
        <f t="shared" si="374"/>
        <v>1.13157</v>
      </c>
      <c r="AF865" s="574">
        <f t="shared" si="374"/>
        <v>1.0801350000000001</v>
      </c>
      <c r="AG865" s="571">
        <v>240</v>
      </c>
      <c r="AH865" s="571">
        <v>170</v>
      </c>
      <c r="AI865" s="571">
        <v>120</v>
      </c>
      <c r="AJ865" s="575">
        <f t="shared" si="369"/>
        <v>280</v>
      </c>
      <c r="AK865" s="575">
        <f t="shared" si="369"/>
        <v>190</v>
      </c>
      <c r="AL865" s="575">
        <f t="shared" si="369"/>
        <v>130</v>
      </c>
      <c r="AM865" s="575"/>
      <c r="AN865" s="575"/>
      <c r="AO865" s="575"/>
      <c r="AP865" s="576">
        <f t="shared" si="375"/>
        <v>0.16666666666666666</v>
      </c>
      <c r="AQ865" s="576">
        <f t="shared" si="375"/>
        <v>0.11764705882352941</v>
      </c>
      <c r="AR865" s="576">
        <f t="shared" si="375"/>
        <v>8.3333333333333329E-2</v>
      </c>
      <c r="AS865" s="346">
        <v>380</v>
      </c>
      <c r="AT865" s="346">
        <v>250</v>
      </c>
      <c r="AU865" s="346">
        <v>230</v>
      </c>
      <c r="AV865" s="512">
        <f t="shared" si="376"/>
        <v>450</v>
      </c>
      <c r="AW865" s="512">
        <f t="shared" si="370"/>
        <v>280</v>
      </c>
      <c r="AX865" s="512">
        <f t="shared" si="370"/>
        <v>250</v>
      </c>
      <c r="AY865" s="513">
        <f t="shared" si="377"/>
        <v>0.18421052631578946</v>
      </c>
      <c r="AZ865" s="513">
        <f t="shared" si="377"/>
        <v>0.12</v>
      </c>
      <c r="BA865" s="513">
        <f t="shared" si="377"/>
        <v>8.6956521739130432E-2</v>
      </c>
      <c r="BB865" s="515" t="s">
        <v>1246</v>
      </c>
      <c r="BC865" s="516">
        <v>0</v>
      </c>
      <c r="BD865" s="517">
        <f t="shared" si="378"/>
        <v>9</v>
      </c>
      <c r="BE865" s="515">
        <f t="shared" si="371"/>
        <v>9</v>
      </c>
      <c r="BF865" s="515"/>
      <c r="BM865" s="3" t="str">
        <f t="shared" si="372"/>
        <v>VT1-Phố Ngô Quyền(Đường Điện Biên Phủ (Km 283+200) đến Km 0+330 (hết tuyến đường bê tông))</v>
      </c>
    </row>
    <row r="866" spans="1:65" s="287" customFormat="1" ht="63">
      <c r="A866" s="267">
        <v>15</v>
      </c>
      <c r="B866" s="11" t="s">
        <v>641</v>
      </c>
      <c r="C866" s="11" t="s">
        <v>1929</v>
      </c>
      <c r="D866" s="11" t="s">
        <v>1930</v>
      </c>
      <c r="E866" s="66" t="s">
        <v>1130</v>
      </c>
      <c r="F866" s="20" t="s">
        <v>1931</v>
      </c>
      <c r="G866" s="20" t="s">
        <v>1932</v>
      </c>
      <c r="H866" s="615" t="str">
        <f t="shared" si="373"/>
        <v>Phố Nguyễn Bỉnh Khiêm (từ Đường Điện Biên Phủ (Km 282+900) đến Hết ranh giới đất TTGDTX)</v>
      </c>
      <c r="I866" s="376">
        <v>750</v>
      </c>
      <c r="J866" s="376">
        <v>500</v>
      </c>
      <c r="K866" s="376">
        <v>450</v>
      </c>
      <c r="L866" s="376"/>
      <c r="M866" s="376"/>
      <c r="N866" s="376"/>
      <c r="O866" s="616">
        <f t="shared" si="367"/>
        <v>887</v>
      </c>
      <c r="P866" s="616">
        <f t="shared" si="367"/>
        <v>566</v>
      </c>
      <c r="Q866" s="616">
        <f t="shared" si="367"/>
        <v>486</v>
      </c>
      <c r="R866" s="616"/>
      <c r="S866" s="616"/>
      <c r="T866" s="616"/>
      <c r="U866" s="511">
        <f t="shared" si="368"/>
        <v>0.18266666666666667</v>
      </c>
      <c r="V866" s="511">
        <f t="shared" si="368"/>
        <v>0.13200000000000001</v>
      </c>
      <c r="W866" s="511">
        <f t="shared" si="368"/>
        <v>0.08</v>
      </c>
      <c r="X866" s="390">
        <v>1.1499999999999999</v>
      </c>
      <c r="Y866" s="390">
        <v>1.1000000000000001</v>
      </c>
      <c r="Z866" s="390">
        <v>1.05</v>
      </c>
      <c r="AA866" s="511"/>
      <c r="AB866" s="511"/>
      <c r="AC866" s="511"/>
      <c r="AD866" s="574">
        <f t="shared" si="374"/>
        <v>1.1830049999999999</v>
      </c>
      <c r="AE866" s="574">
        <f t="shared" si="374"/>
        <v>1.13157</v>
      </c>
      <c r="AF866" s="574">
        <f t="shared" si="374"/>
        <v>1.0801350000000001</v>
      </c>
      <c r="AG866" s="571">
        <v>240</v>
      </c>
      <c r="AH866" s="571">
        <v>170</v>
      </c>
      <c r="AI866" s="571">
        <v>120</v>
      </c>
      <c r="AJ866" s="575">
        <f t="shared" si="369"/>
        <v>280</v>
      </c>
      <c r="AK866" s="575">
        <f t="shared" si="369"/>
        <v>190</v>
      </c>
      <c r="AL866" s="575">
        <f t="shared" si="369"/>
        <v>130</v>
      </c>
      <c r="AM866" s="575"/>
      <c r="AN866" s="575"/>
      <c r="AO866" s="575"/>
      <c r="AP866" s="576">
        <f t="shared" si="375"/>
        <v>0.16666666666666666</v>
      </c>
      <c r="AQ866" s="576">
        <f t="shared" si="375"/>
        <v>0.11764705882352941</v>
      </c>
      <c r="AR866" s="576">
        <f t="shared" si="375"/>
        <v>8.3333333333333329E-2</v>
      </c>
      <c r="AS866" s="346">
        <v>380</v>
      </c>
      <c r="AT866" s="346">
        <v>250</v>
      </c>
      <c r="AU866" s="346">
        <v>230</v>
      </c>
      <c r="AV866" s="512">
        <f t="shared" si="376"/>
        <v>450</v>
      </c>
      <c r="AW866" s="512">
        <f t="shared" si="370"/>
        <v>280</v>
      </c>
      <c r="AX866" s="512">
        <f t="shared" si="370"/>
        <v>250</v>
      </c>
      <c r="AY866" s="513">
        <f t="shared" si="377"/>
        <v>0.18421052631578946</v>
      </c>
      <c r="AZ866" s="513">
        <f t="shared" si="377"/>
        <v>0.12</v>
      </c>
      <c r="BA866" s="513">
        <f t="shared" si="377"/>
        <v>8.6956521739130432E-2</v>
      </c>
      <c r="BB866" s="515" t="s">
        <v>1246</v>
      </c>
      <c r="BC866" s="516">
        <v>0</v>
      </c>
      <c r="BD866" s="517">
        <f t="shared" si="378"/>
        <v>9</v>
      </c>
      <c r="BE866" s="515">
        <f t="shared" si="371"/>
        <v>9</v>
      </c>
      <c r="BF866" s="515"/>
      <c r="BM866" s="3" t="str">
        <f t="shared" si="372"/>
        <v>VT1-Phố Nguyễn Bỉnh Khiêm(Đường Điện Biên Phủ (Km 282+900) đến Hết ranh giới đất TTGDTX)</v>
      </c>
    </row>
    <row r="867" spans="1:65" s="3" customFormat="1" ht="47.25">
      <c r="A867" s="267">
        <v>16</v>
      </c>
      <c r="B867" s="266"/>
      <c r="C867" s="266"/>
      <c r="D867" s="266"/>
      <c r="E867" s="258" t="s">
        <v>641</v>
      </c>
      <c r="F867" s="182" t="s">
        <v>1933</v>
      </c>
      <c r="G867" s="182" t="s">
        <v>1934</v>
      </c>
      <c r="H867" s="615" t="str">
        <f t="shared" si="373"/>
        <v>Đường nội thị (từ Tiếp giáp cổng trung tâm GDTX đến Hết đất nhà bà Chim)</v>
      </c>
      <c r="I867" s="376">
        <v>800</v>
      </c>
      <c r="J867" s="376">
        <v>540</v>
      </c>
      <c r="K867" s="376">
        <v>440</v>
      </c>
      <c r="L867" s="376"/>
      <c r="M867" s="376"/>
      <c r="N867" s="376"/>
      <c r="O867" s="616">
        <f t="shared" si="367"/>
        <v>946</v>
      </c>
      <c r="P867" s="616">
        <f t="shared" si="367"/>
        <v>611</v>
      </c>
      <c r="Q867" s="616">
        <f t="shared" si="367"/>
        <v>475</v>
      </c>
      <c r="R867" s="616"/>
      <c r="S867" s="616"/>
      <c r="T867" s="616"/>
      <c r="U867" s="511">
        <f t="shared" si="368"/>
        <v>0.1825</v>
      </c>
      <c r="V867" s="511">
        <f t="shared" si="368"/>
        <v>0.13148148148148148</v>
      </c>
      <c r="W867" s="511">
        <f t="shared" si="368"/>
        <v>7.9545454545454544E-2</v>
      </c>
      <c r="X867" s="390">
        <v>1.1499999999999999</v>
      </c>
      <c r="Y867" s="390">
        <v>1.1000000000000001</v>
      </c>
      <c r="Z867" s="390">
        <v>1.05</v>
      </c>
      <c r="AA867" s="511"/>
      <c r="AB867" s="511"/>
      <c r="AC867" s="511"/>
      <c r="AD867" s="574">
        <f t="shared" si="374"/>
        <v>1.1830049999999999</v>
      </c>
      <c r="AE867" s="574">
        <f t="shared" si="374"/>
        <v>1.13157</v>
      </c>
      <c r="AF867" s="574">
        <f t="shared" si="374"/>
        <v>1.0801350000000001</v>
      </c>
      <c r="AG867" s="571">
        <v>240</v>
      </c>
      <c r="AH867" s="571">
        <v>170</v>
      </c>
      <c r="AI867" s="571">
        <v>120</v>
      </c>
      <c r="AJ867" s="575">
        <f t="shared" si="369"/>
        <v>280</v>
      </c>
      <c r="AK867" s="575">
        <f t="shared" si="369"/>
        <v>190</v>
      </c>
      <c r="AL867" s="575">
        <f t="shared" si="369"/>
        <v>130</v>
      </c>
      <c r="AM867" s="575"/>
      <c r="AN867" s="575"/>
      <c r="AO867" s="575"/>
      <c r="AP867" s="576">
        <f t="shared" si="375"/>
        <v>0.16666666666666666</v>
      </c>
      <c r="AQ867" s="576">
        <f t="shared" si="375"/>
        <v>0.11764705882352941</v>
      </c>
      <c r="AR867" s="576">
        <f t="shared" si="375"/>
        <v>8.3333333333333329E-2</v>
      </c>
      <c r="AS867" s="346">
        <v>400</v>
      </c>
      <c r="AT867" s="346">
        <v>270</v>
      </c>
      <c r="AU867" s="346">
        <v>220</v>
      </c>
      <c r="AV867" s="512">
        <f t="shared" si="376"/>
        <v>470</v>
      </c>
      <c r="AW867" s="512">
        <f t="shared" si="370"/>
        <v>310</v>
      </c>
      <c r="AX867" s="512">
        <f t="shared" si="370"/>
        <v>240</v>
      </c>
      <c r="AY867" s="513">
        <f t="shared" si="377"/>
        <v>0.17499999999999999</v>
      </c>
      <c r="AZ867" s="513">
        <f t="shared" si="377"/>
        <v>0.14814814814814814</v>
      </c>
      <c r="BA867" s="513">
        <f t="shared" si="377"/>
        <v>9.0909090909090912E-2</v>
      </c>
      <c r="BB867" s="515" t="s">
        <v>1246</v>
      </c>
      <c r="BC867" s="516">
        <v>0</v>
      </c>
      <c r="BD867" s="517">
        <f t="shared" si="378"/>
        <v>9</v>
      </c>
      <c r="BE867" s="515">
        <f t="shared" si="371"/>
        <v>9</v>
      </c>
      <c r="BF867" s="515"/>
      <c r="BM867" s="3" t="str">
        <f t="shared" si="372"/>
        <v>VT1-Đường nội thị(Tiếp giáp cổng trung tâm GDTX đến Hết đất nhà bà Chim)</v>
      </c>
    </row>
    <row r="868" spans="1:65" s="3" customFormat="1" ht="63">
      <c r="A868" s="267">
        <v>17</v>
      </c>
      <c r="B868" s="11" t="s">
        <v>641</v>
      </c>
      <c r="C868" s="11" t="s">
        <v>1935</v>
      </c>
      <c r="D868" s="11" t="s">
        <v>1936</v>
      </c>
      <c r="E868" s="66" t="s">
        <v>1937</v>
      </c>
      <c r="F868" s="20" t="s">
        <v>1938</v>
      </c>
      <c r="G868" s="20" t="s">
        <v>1939</v>
      </c>
      <c r="H868" s="615" t="str">
        <f t="shared" si="373"/>
        <v>Phố Đào Trọng Lịch (từ Đường Điện Biên Phủ (Km 282+800) đến Tiếp giáp ranh giới đất BCH quân sự)</v>
      </c>
      <c r="I868" s="376">
        <v>750</v>
      </c>
      <c r="J868" s="376">
        <v>500</v>
      </c>
      <c r="K868" s="376">
        <v>450</v>
      </c>
      <c r="L868" s="376"/>
      <c r="M868" s="376"/>
      <c r="N868" s="376"/>
      <c r="O868" s="616">
        <f t="shared" si="367"/>
        <v>887</v>
      </c>
      <c r="P868" s="616">
        <f t="shared" si="367"/>
        <v>566</v>
      </c>
      <c r="Q868" s="616">
        <f t="shared" si="367"/>
        <v>486</v>
      </c>
      <c r="R868" s="616"/>
      <c r="S868" s="616"/>
      <c r="T868" s="616"/>
      <c r="U868" s="511">
        <f t="shared" si="368"/>
        <v>0.18266666666666667</v>
      </c>
      <c r="V868" s="511">
        <f t="shared" si="368"/>
        <v>0.13200000000000001</v>
      </c>
      <c r="W868" s="511">
        <f t="shared" si="368"/>
        <v>0.08</v>
      </c>
      <c r="X868" s="390">
        <v>1.1499999999999999</v>
      </c>
      <c r="Y868" s="390">
        <v>1.1000000000000001</v>
      </c>
      <c r="Z868" s="390">
        <v>1.05</v>
      </c>
      <c r="AA868" s="511"/>
      <c r="AB868" s="511"/>
      <c r="AC868" s="511"/>
      <c r="AD868" s="574">
        <f t="shared" si="374"/>
        <v>1.1830049999999999</v>
      </c>
      <c r="AE868" s="574">
        <f t="shared" si="374"/>
        <v>1.13157</v>
      </c>
      <c r="AF868" s="574">
        <f t="shared" si="374"/>
        <v>1.0801350000000001</v>
      </c>
      <c r="AG868" s="571">
        <v>240</v>
      </c>
      <c r="AH868" s="571">
        <v>170</v>
      </c>
      <c r="AI868" s="571">
        <v>120</v>
      </c>
      <c r="AJ868" s="575">
        <f t="shared" si="369"/>
        <v>280</v>
      </c>
      <c r="AK868" s="575">
        <f t="shared" si="369"/>
        <v>190</v>
      </c>
      <c r="AL868" s="575">
        <f t="shared" si="369"/>
        <v>130</v>
      </c>
      <c r="AM868" s="575"/>
      <c r="AN868" s="575"/>
      <c r="AO868" s="575"/>
      <c r="AP868" s="576">
        <f t="shared" si="375"/>
        <v>0.16666666666666666</v>
      </c>
      <c r="AQ868" s="576">
        <f t="shared" si="375"/>
        <v>0.11764705882352941</v>
      </c>
      <c r="AR868" s="576">
        <f t="shared" si="375"/>
        <v>8.3333333333333329E-2</v>
      </c>
      <c r="AS868" s="346">
        <v>380</v>
      </c>
      <c r="AT868" s="346">
        <v>250</v>
      </c>
      <c r="AU868" s="346">
        <v>230</v>
      </c>
      <c r="AV868" s="512">
        <f t="shared" si="376"/>
        <v>450</v>
      </c>
      <c r="AW868" s="512">
        <f t="shared" si="370"/>
        <v>280</v>
      </c>
      <c r="AX868" s="512">
        <f t="shared" si="370"/>
        <v>250</v>
      </c>
      <c r="AY868" s="513">
        <f t="shared" si="377"/>
        <v>0.18421052631578946</v>
      </c>
      <c r="AZ868" s="513">
        <f t="shared" si="377"/>
        <v>0.12</v>
      </c>
      <c r="BA868" s="513">
        <f t="shared" si="377"/>
        <v>8.6956521739130432E-2</v>
      </c>
      <c r="BB868" s="515" t="s">
        <v>1246</v>
      </c>
      <c r="BC868" s="516">
        <v>0</v>
      </c>
      <c r="BD868" s="517">
        <f t="shared" si="378"/>
        <v>9</v>
      </c>
      <c r="BE868" s="515">
        <f t="shared" si="371"/>
        <v>9</v>
      </c>
      <c r="BF868" s="515"/>
      <c r="BM868" s="3" t="str">
        <f t="shared" si="372"/>
        <v>VT1-Phố Đào Trọng Lịch(Đường Điện Biên Phủ (Km 282+800) đến Tiếp giáp ranh giới đất BCH quân sự)</v>
      </c>
    </row>
    <row r="869" spans="1:65" s="3" customFormat="1" ht="63">
      <c r="A869" s="267">
        <v>18</v>
      </c>
      <c r="B869" s="11" t="s">
        <v>641</v>
      </c>
      <c r="C869" s="11" t="s">
        <v>1940</v>
      </c>
      <c r="D869" s="11" t="s">
        <v>1941</v>
      </c>
      <c r="E869" s="66" t="s">
        <v>1942</v>
      </c>
      <c r="F869" s="20" t="s">
        <v>1943</v>
      </c>
      <c r="G869" s="20" t="s">
        <v>1944</v>
      </c>
      <c r="H869" s="615" t="str">
        <f t="shared" si="373"/>
        <v>Phố Lý Thường Kiệt (từ Đường Điện Biên Phủ (Km 282+700) đến Nhà Văn hóa khu 2)</v>
      </c>
      <c r="I869" s="376">
        <v>750</v>
      </c>
      <c r="J869" s="376">
        <v>500</v>
      </c>
      <c r="K869" s="376">
        <v>450</v>
      </c>
      <c r="L869" s="376"/>
      <c r="M869" s="376"/>
      <c r="N869" s="376"/>
      <c r="O869" s="616">
        <f t="shared" si="367"/>
        <v>887</v>
      </c>
      <c r="P869" s="616">
        <f t="shared" si="367"/>
        <v>566</v>
      </c>
      <c r="Q869" s="616">
        <f t="shared" si="367"/>
        <v>486</v>
      </c>
      <c r="R869" s="616"/>
      <c r="S869" s="616"/>
      <c r="T869" s="616"/>
      <c r="U869" s="511">
        <f t="shared" si="368"/>
        <v>0.18266666666666667</v>
      </c>
      <c r="V869" s="511">
        <f t="shared" si="368"/>
        <v>0.13200000000000001</v>
      </c>
      <c r="W869" s="511">
        <f t="shared" si="368"/>
        <v>0.08</v>
      </c>
      <c r="X869" s="390">
        <v>1.1499999999999999</v>
      </c>
      <c r="Y869" s="390">
        <v>1.1000000000000001</v>
      </c>
      <c r="Z869" s="390">
        <v>1.05</v>
      </c>
      <c r="AA869" s="511"/>
      <c r="AB869" s="511"/>
      <c r="AC869" s="511"/>
      <c r="AD869" s="574">
        <f t="shared" si="374"/>
        <v>1.1830049999999999</v>
      </c>
      <c r="AE869" s="574">
        <f t="shared" si="374"/>
        <v>1.13157</v>
      </c>
      <c r="AF869" s="574">
        <f t="shared" si="374"/>
        <v>1.0801350000000001</v>
      </c>
      <c r="AG869" s="571">
        <v>240</v>
      </c>
      <c r="AH869" s="571">
        <v>170</v>
      </c>
      <c r="AI869" s="571">
        <v>120</v>
      </c>
      <c r="AJ869" s="575">
        <f t="shared" si="369"/>
        <v>280</v>
      </c>
      <c r="AK869" s="575">
        <f t="shared" si="369"/>
        <v>190</v>
      </c>
      <c r="AL869" s="575">
        <f t="shared" si="369"/>
        <v>130</v>
      </c>
      <c r="AM869" s="575"/>
      <c r="AN869" s="575"/>
      <c r="AO869" s="575"/>
      <c r="AP869" s="576">
        <f t="shared" si="375"/>
        <v>0.16666666666666666</v>
      </c>
      <c r="AQ869" s="576">
        <f t="shared" si="375"/>
        <v>0.11764705882352941</v>
      </c>
      <c r="AR869" s="576">
        <f t="shared" si="375"/>
        <v>8.3333333333333329E-2</v>
      </c>
      <c r="AS869" s="346">
        <v>380</v>
      </c>
      <c r="AT869" s="346">
        <v>250</v>
      </c>
      <c r="AU869" s="346">
        <v>230</v>
      </c>
      <c r="AV869" s="512">
        <f t="shared" si="376"/>
        <v>450</v>
      </c>
      <c r="AW869" s="512">
        <f t="shared" si="370"/>
        <v>280</v>
      </c>
      <c r="AX869" s="512">
        <f t="shared" si="370"/>
        <v>250</v>
      </c>
      <c r="AY869" s="513">
        <f t="shared" si="377"/>
        <v>0.18421052631578946</v>
      </c>
      <c r="AZ869" s="513">
        <f t="shared" si="377"/>
        <v>0.12</v>
      </c>
      <c r="BA869" s="513">
        <f t="shared" si="377"/>
        <v>8.6956521739130432E-2</v>
      </c>
      <c r="BB869" s="515" t="s">
        <v>1246</v>
      </c>
      <c r="BC869" s="516">
        <v>0</v>
      </c>
      <c r="BD869" s="517">
        <f t="shared" si="378"/>
        <v>9</v>
      </c>
      <c r="BE869" s="515">
        <f t="shared" si="371"/>
        <v>9</v>
      </c>
      <c r="BF869" s="515"/>
      <c r="BM869" s="3" t="str">
        <f t="shared" si="372"/>
        <v>VT1-Phố Lý Thường Kiệt(Đường Điện Biên Phủ (Km 282+700) đến Nhà Văn hóa khu 2)</v>
      </c>
    </row>
    <row r="870" spans="1:65" s="3" customFormat="1" ht="63">
      <c r="A870" s="267">
        <v>19</v>
      </c>
      <c r="B870" s="11" t="s">
        <v>641</v>
      </c>
      <c r="C870" s="11" t="s">
        <v>1945</v>
      </c>
      <c r="D870" s="11" t="s">
        <v>1946</v>
      </c>
      <c r="E870" s="66" t="s">
        <v>863</v>
      </c>
      <c r="F870" s="20" t="s">
        <v>1947</v>
      </c>
      <c r="G870" s="20" t="s">
        <v>1948</v>
      </c>
      <c r="H870" s="615" t="str">
        <f t="shared" si="373"/>
        <v>Phố Phạm Ngũ Lão (từ Đường Điện Biên Phủ (Km 281+200) đến Trung tâm GDTX cũ)</v>
      </c>
      <c r="I870" s="376">
        <v>750</v>
      </c>
      <c r="J870" s="376">
        <v>500</v>
      </c>
      <c r="K870" s="376">
        <v>450</v>
      </c>
      <c r="L870" s="376"/>
      <c r="M870" s="376"/>
      <c r="N870" s="376"/>
      <c r="O870" s="616">
        <f t="shared" si="367"/>
        <v>887</v>
      </c>
      <c r="P870" s="616">
        <f t="shared" si="367"/>
        <v>566</v>
      </c>
      <c r="Q870" s="616">
        <f t="shared" si="367"/>
        <v>486</v>
      </c>
      <c r="R870" s="616"/>
      <c r="S870" s="616"/>
      <c r="T870" s="616"/>
      <c r="U870" s="511">
        <f t="shared" si="368"/>
        <v>0.18266666666666667</v>
      </c>
      <c r="V870" s="511">
        <f t="shared" si="368"/>
        <v>0.13200000000000001</v>
      </c>
      <c r="W870" s="511">
        <f t="shared" si="368"/>
        <v>0.08</v>
      </c>
      <c r="X870" s="390">
        <v>1.1499999999999999</v>
      </c>
      <c r="Y870" s="390">
        <v>1.1000000000000001</v>
      </c>
      <c r="Z870" s="390">
        <v>1.05</v>
      </c>
      <c r="AA870" s="511"/>
      <c r="AB870" s="511"/>
      <c r="AC870" s="511"/>
      <c r="AD870" s="574">
        <f t="shared" si="374"/>
        <v>1.1830049999999999</v>
      </c>
      <c r="AE870" s="574">
        <f t="shared" si="374"/>
        <v>1.13157</v>
      </c>
      <c r="AF870" s="574">
        <f t="shared" si="374"/>
        <v>1.0801350000000001</v>
      </c>
      <c r="AG870" s="571">
        <v>240</v>
      </c>
      <c r="AH870" s="571">
        <v>170</v>
      </c>
      <c r="AI870" s="571">
        <v>120</v>
      </c>
      <c r="AJ870" s="575">
        <f t="shared" si="369"/>
        <v>280</v>
      </c>
      <c r="AK870" s="575">
        <f t="shared" si="369"/>
        <v>190</v>
      </c>
      <c r="AL870" s="575">
        <f t="shared" si="369"/>
        <v>130</v>
      </c>
      <c r="AM870" s="575"/>
      <c r="AN870" s="575"/>
      <c r="AO870" s="575"/>
      <c r="AP870" s="576">
        <f t="shared" si="375"/>
        <v>0.16666666666666666</v>
      </c>
      <c r="AQ870" s="576">
        <f t="shared" si="375"/>
        <v>0.11764705882352941</v>
      </c>
      <c r="AR870" s="576">
        <f t="shared" si="375"/>
        <v>8.3333333333333329E-2</v>
      </c>
      <c r="AS870" s="346">
        <v>380</v>
      </c>
      <c r="AT870" s="346">
        <v>250</v>
      </c>
      <c r="AU870" s="346">
        <v>230</v>
      </c>
      <c r="AV870" s="512">
        <f t="shared" si="376"/>
        <v>450</v>
      </c>
      <c r="AW870" s="512">
        <f t="shared" si="370"/>
        <v>280</v>
      </c>
      <c r="AX870" s="512">
        <f t="shared" si="370"/>
        <v>250</v>
      </c>
      <c r="AY870" s="513">
        <f t="shared" si="377"/>
        <v>0.18421052631578946</v>
      </c>
      <c r="AZ870" s="513">
        <f t="shared" si="377"/>
        <v>0.12</v>
      </c>
      <c r="BA870" s="513">
        <f t="shared" si="377"/>
        <v>8.6956521739130432E-2</v>
      </c>
      <c r="BB870" s="515" t="s">
        <v>1246</v>
      </c>
      <c r="BC870" s="516">
        <v>0</v>
      </c>
      <c r="BD870" s="517">
        <f t="shared" si="378"/>
        <v>9</v>
      </c>
      <c r="BE870" s="515">
        <f t="shared" si="371"/>
        <v>9</v>
      </c>
      <c r="BF870" s="515"/>
      <c r="BM870" s="3" t="str">
        <f t="shared" si="372"/>
        <v>VT1-Phố Phạm Ngũ Lão(Đường Điện Biên Phủ (Km 281+200) đến Trung tâm GDTX cũ)</v>
      </c>
    </row>
    <row r="871" spans="1:65" s="3" customFormat="1" ht="63">
      <c r="A871" s="267">
        <v>20</v>
      </c>
      <c r="B871" s="11" t="s">
        <v>641</v>
      </c>
      <c r="C871" s="11" t="s">
        <v>1949</v>
      </c>
      <c r="D871" s="11" t="s">
        <v>1950</v>
      </c>
      <c r="E871" s="66" t="s">
        <v>534</v>
      </c>
      <c r="F871" s="20" t="s">
        <v>1951</v>
      </c>
      <c r="G871" s="20" t="s">
        <v>1952</v>
      </c>
      <c r="H871" s="615" t="str">
        <f t="shared" si="373"/>
        <v>Phố Lý Tự Trọng (từ Đường Điện Biên Phủ (Km 281+300) đến Nhà VH khu phố 3)</v>
      </c>
      <c r="I871" s="376">
        <v>750</v>
      </c>
      <c r="J871" s="376">
        <v>500</v>
      </c>
      <c r="K871" s="376">
        <v>450</v>
      </c>
      <c r="L871" s="376"/>
      <c r="M871" s="376"/>
      <c r="N871" s="376"/>
      <c r="O871" s="616">
        <f t="shared" si="367"/>
        <v>887</v>
      </c>
      <c r="P871" s="616">
        <f t="shared" si="367"/>
        <v>566</v>
      </c>
      <c r="Q871" s="616">
        <f t="shared" si="367"/>
        <v>486</v>
      </c>
      <c r="R871" s="616"/>
      <c r="S871" s="616"/>
      <c r="T871" s="616"/>
      <c r="U871" s="511">
        <f t="shared" si="368"/>
        <v>0.18266666666666667</v>
      </c>
      <c r="V871" s="511">
        <f t="shared" si="368"/>
        <v>0.13200000000000001</v>
      </c>
      <c r="W871" s="511">
        <f t="shared" si="368"/>
        <v>0.08</v>
      </c>
      <c r="X871" s="390">
        <v>1.1499999999999999</v>
      </c>
      <c r="Y871" s="390">
        <v>1.1000000000000001</v>
      </c>
      <c r="Z871" s="390">
        <v>1.05</v>
      </c>
      <c r="AA871" s="511"/>
      <c r="AB871" s="511"/>
      <c r="AC871" s="511"/>
      <c r="AD871" s="574">
        <f t="shared" si="374"/>
        <v>1.1830049999999999</v>
      </c>
      <c r="AE871" s="574">
        <f t="shared" si="374"/>
        <v>1.13157</v>
      </c>
      <c r="AF871" s="574">
        <f t="shared" si="374"/>
        <v>1.0801350000000001</v>
      </c>
      <c r="AG871" s="571">
        <v>240</v>
      </c>
      <c r="AH871" s="571">
        <v>170</v>
      </c>
      <c r="AI871" s="571">
        <v>120</v>
      </c>
      <c r="AJ871" s="575">
        <f t="shared" si="369"/>
        <v>280</v>
      </c>
      <c r="AK871" s="575">
        <f t="shared" si="369"/>
        <v>190</v>
      </c>
      <c r="AL871" s="575">
        <f t="shared" si="369"/>
        <v>130</v>
      </c>
      <c r="AM871" s="575"/>
      <c r="AN871" s="575"/>
      <c r="AO871" s="575"/>
      <c r="AP871" s="576">
        <f t="shared" si="375"/>
        <v>0.16666666666666666</v>
      </c>
      <c r="AQ871" s="576">
        <f t="shared" si="375"/>
        <v>0.11764705882352941</v>
      </c>
      <c r="AR871" s="576">
        <f t="shared" si="375"/>
        <v>8.3333333333333329E-2</v>
      </c>
      <c r="AS871" s="346">
        <v>380</v>
      </c>
      <c r="AT871" s="346">
        <v>250</v>
      </c>
      <c r="AU871" s="346">
        <v>230</v>
      </c>
      <c r="AV871" s="512">
        <f t="shared" si="376"/>
        <v>450</v>
      </c>
      <c r="AW871" s="512">
        <f t="shared" si="370"/>
        <v>280</v>
      </c>
      <c r="AX871" s="512">
        <f t="shared" si="370"/>
        <v>250</v>
      </c>
      <c r="AY871" s="513">
        <f t="shared" si="377"/>
        <v>0.18421052631578946</v>
      </c>
      <c r="AZ871" s="513">
        <f t="shared" si="377"/>
        <v>0.12</v>
      </c>
      <c r="BA871" s="513">
        <f t="shared" si="377"/>
        <v>8.6956521739130432E-2</v>
      </c>
      <c r="BB871" s="515" t="s">
        <v>1246</v>
      </c>
      <c r="BC871" s="516">
        <v>0</v>
      </c>
      <c r="BD871" s="517">
        <f t="shared" si="378"/>
        <v>9</v>
      </c>
      <c r="BE871" s="515">
        <f t="shared" si="371"/>
        <v>9</v>
      </c>
      <c r="BF871" s="515"/>
      <c r="BM871" s="3" t="str">
        <f t="shared" si="372"/>
        <v>VT1-Phố Lý Tự Trọng(Đường Điện Biên Phủ (Km 281+300) đến Nhà VH khu phố 3)</v>
      </c>
    </row>
    <row r="872" spans="1:65" s="3" customFormat="1" ht="63">
      <c r="A872" s="267">
        <v>21</v>
      </c>
      <c r="B872" s="11" t="s">
        <v>641</v>
      </c>
      <c r="C872" s="11" t="s">
        <v>1953</v>
      </c>
      <c r="D872" s="11" t="s">
        <v>1954</v>
      </c>
      <c r="E872" s="66" t="s">
        <v>1955</v>
      </c>
      <c r="F872" s="20" t="s">
        <v>1956</v>
      </c>
      <c r="G872" s="20" t="s">
        <v>1957</v>
      </c>
      <c r="H872" s="615" t="str">
        <f t="shared" si="373"/>
        <v>Phố Lê Quý Đôn (từ Đường Điện Biên Phủ (Km 281+100) đến Km 00+550 (hết tuyến đường nhựa))</v>
      </c>
      <c r="I872" s="376">
        <v>750</v>
      </c>
      <c r="J872" s="376">
        <v>500</v>
      </c>
      <c r="K872" s="376">
        <v>450</v>
      </c>
      <c r="L872" s="376"/>
      <c r="M872" s="376"/>
      <c r="N872" s="376"/>
      <c r="O872" s="616">
        <f t="shared" si="367"/>
        <v>887</v>
      </c>
      <c r="P872" s="616">
        <f t="shared" si="367"/>
        <v>566</v>
      </c>
      <c r="Q872" s="616">
        <f t="shared" si="367"/>
        <v>486</v>
      </c>
      <c r="R872" s="616"/>
      <c r="S872" s="616"/>
      <c r="T872" s="616"/>
      <c r="U872" s="511">
        <f t="shared" si="368"/>
        <v>0.18266666666666667</v>
      </c>
      <c r="V872" s="511">
        <f t="shared" si="368"/>
        <v>0.13200000000000001</v>
      </c>
      <c r="W872" s="511">
        <f t="shared" si="368"/>
        <v>0.08</v>
      </c>
      <c r="X872" s="390">
        <v>1.1499999999999999</v>
      </c>
      <c r="Y872" s="390">
        <v>1.1000000000000001</v>
      </c>
      <c r="Z872" s="390">
        <v>1.05</v>
      </c>
      <c r="AA872" s="511"/>
      <c r="AB872" s="511"/>
      <c r="AC872" s="511"/>
      <c r="AD872" s="574">
        <f t="shared" si="374"/>
        <v>1.1830049999999999</v>
      </c>
      <c r="AE872" s="574">
        <f t="shared" si="374"/>
        <v>1.13157</v>
      </c>
      <c r="AF872" s="574">
        <f t="shared" si="374"/>
        <v>1.0801350000000001</v>
      </c>
      <c r="AG872" s="571">
        <v>240</v>
      </c>
      <c r="AH872" s="571">
        <v>170</v>
      </c>
      <c r="AI872" s="571">
        <v>120</v>
      </c>
      <c r="AJ872" s="575">
        <f t="shared" si="369"/>
        <v>280</v>
      </c>
      <c r="AK872" s="575">
        <f t="shared" si="369"/>
        <v>190</v>
      </c>
      <c r="AL872" s="575">
        <f t="shared" si="369"/>
        <v>130</v>
      </c>
      <c r="AM872" s="575"/>
      <c r="AN872" s="575"/>
      <c r="AO872" s="575"/>
      <c r="AP872" s="576">
        <f t="shared" si="375"/>
        <v>0.16666666666666666</v>
      </c>
      <c r="AQ872" s="576">
        <f t="shared" si="375"/>
        <v>0.11764705882352941</v>
      </c>
      <c r="AR872" s="576">
        <f t="shared" si="375"/>
        <v>8.3333333333333329E-2</v>
      </c>
      <c r="AS872" s="346">
        <v>380</v>
      </c>
      <c r="AT872" s="346">
        <v>250</v>
      </c>
      <c r="AU872" s="346">
        <v>230</v>
      </c>
      <c r="AV872" s="512">
        <f t="shared" si="376"/>
        <v>450</v>
      </c>
      <c r="AW872" s="512">
        <f t="shared" si="370"/>
        <v>280</v>
      </c>
      <c r="AX872" s="512">
        <f t="shared" si="370"/>
        <v>250</v>
      </c>
      <c r="AY872" s="513">
        <f t="shared" si="377"/>
        <v>0.18421052631578946</v>
      </c>
      <c r="AZ872" s="513">
        <f t="shared" si="377"/>
        <v>0.12</v>
      </c>
      <c r="BA872" s="513">
        <f t="shared" si="377"/>
        <v>8.6956521739130432E-2</v>
      </c>
      <c r="BB872" s="515" t="s">
        <v>1246</v>
      </c>
      <c r="BC872" s="516">
        <v>0</v>
      </c>
      <c r="BD872" s="517">
        <f t="shared" si="378"/>
        <v>9</v>
      </c>
      <c r="BE872" s="515">
        <f t="shared" si="371"/>
        <v>9</v>
      </c>
      <c r="BF872" s="515"/>
      <c r="BM872" s="3" t="str">
        <f t="shared" si="372"/>
        <v>VT1-Phố Lê Quý Đôn(Đường Điện Biên Phủ (Km 281+100) đến Km 00+550 (hết tuyến đường nhựa))</v>
      </c>
    </row>
    <row r="873" spans="1:65" s="3" customFormat="1" ht="63">
      <c r="A873" s="267">
        <v>22</v>
      </c>
      <c r="B873" s="985" t="s">
        <v>641</v>
      </c>
      <c r="C873" s="985" t="s">
        <v>1958</v>
      </c>
      <c r="D873" s="985" t="s">
        <v>1959</v>
      </c>
      <c r="E873" s="66" t="s">
        <v>998</v>
      </c>
      <c r="F873" s="20" t="s">
        <v>1960</v>
      </c>
      <c r="G873" s="20" t="s">
        <v>1961</v>
      </c>
      <c r="H873" s="615" t="str">
        <f t="shared" si="373"/>
        <v>Phố Kim Đồng (từ Đường Điện Biên Phủ (Km 281+500) đến Trường THCS thị trấn)</v>
      </c>
      <c r="I873" s="376">
        <v>750</v>
      </c>
      <c r="J873" s="376">
        <v>500</v>
      </c>
      <c r="K873" s="376">
        <v>450</v>
      </c>
      <c r="L873" s="376"/>
      <c r="M873" s="376"/>
      <c r="N873" s="376"/>
      <c r="O873" s="616">
        <f t="shared" si="367"/>
        <v>887</v>
      </c>
      <c r="P873" s="616">
        <f t="shared" si="367"/>
        <v>566</v>
      </c>
      <c r="Q873" s="616">
        <f t="shared" si="367"/>
        <v>486</v>
      </c>
      <c r="R873" s="616"/>
      <c r="S873" s="616"/>
      <c r="T873" s="616"/>
      <c r="U873" s="511">
        <f t="shared" si="368"/>
        <v>0.18266666666666667</v>
      </c>
      <c r="V873" s="511">
        <f t="shared" si="368"/>
        <v>0.13200000000000001</v>
      </c>
      <c r="W873" s="511">
        <f t="shared" si="368"/>
        <v>0.08</v>
      </c>
      <c r="X873" s="390">
        <v>1.1499999999999999</v>
      </c>
      <c r="Y873" s="390">
        <v>1.1000000000000001</v>
      </c>
      <c r="Z873" s="390">
        <v>1.05</v>
      </c>
      <c r="AA873" s="511"/>
      <c r="AB873" s="511"/>
      <c r="AC873" s="511"/>
      <c r="AD873" s="574">
        <f t="shared" si="374"/>
        <v>1.1830049999999999</v>
      </c>
      <c r="AE873" s="574">
        <f t="shared" si="374"/>
        <v>1.13157</v>
      </c>
      <c r="AF873" s="574">
        <f t="shared" si="374"/>
        <v>1.0801350000000001</v>
      </c>
      <c r="AG873" s="571">
        <v>240</v>
      </c>
      <c r="AH873" s="571">
        <v>170</v>
      </c>
      <c r="AI873" s="571">
        <v>120</v>
      </c>
      <c r="AJ873" s="575">
        <f t="shared" si="369"/>
        <v>280</v>
      </c>
      <c r="AK873" s="575">
        <f t="shared" si="369"/>
        <v>190</v>
      </c>
      <c r="AL873" s="575">
        <f t="shared" si="369"/>
        <v>130</v>
      </c>
      <c r="AM873" s="575"/>
      <c r="AN873" s="575"/>
      <c r="AO873" s="575"/>
      <c r="AP873" s="576">
        <f t="shared" si="375"/>
        <v>0.16666666666666666</v>
      </c>
      <c r="AQ873" s="576">
        <f t="shared" si="375"/>
        <v>0.11764705882352941</v>
      </c>
      <c r="AR873" s="576">
        <f t="shared" si="375"/>
        <v>8.3333333333333329E-2</v>
      </c>
      <c r="AS873" s="346">
        <v>380</v>
      </c>
      <c r="AT873" s="346">
        <v>250</v>
      </c>
      <c r="AU873" s="346">
        <v>230</v>
      </c>
      <c r="AV873" s="512">
        <f t="shared" si="376"/>
        <v>450</v>
      </c>
      <c r="AW873" s="512">
        <f t="shared" si="370"/>
        <v>280</v>
      </c>
      <c r="AX873" s="512">
        <f t="shared" si="370"/>
        <v>250</v>
      </c>
      <c r="AY873" s="513">
        <f t="shared" si="377"/>
        <v>0.18421052631578946</v>
      </c>
      <c r="AZ873" s="513">
        <f t="shared" si="377"/>
        <v>0.12</v>
      </c>
      <c r="BA873" s="513">
        <f t="shared" si="377"/>
        <v>8.6956521739130432E-2</v>
      </c>
      <c r="BB873" s="515" t="s">
        <v>1246</v>
      </c>
      <c r="BC873" s="516">
        <v>0</v>
      </c>
      <c r="BD873" s="517">
        <f t="shared" si="378"/>
        <v>9</v>
      </c>
      <c r="BE873" s="515">
        <f t="shared" si="371"/>
        <v>9</v>
      </c>
      <c r="BF873" s="515"/>
      <c r="BM873" s="3" t="str">
        <f t="shared" ref="BM873:BM886" si="379">"VT1-"&amp;E873&amp;"(Từ "&amp;F873&amp;" đến "&amp;G873&amp;")"</f>
        <v>VT1-Phố Kim Đồng(Từ Đường Điện Biên Phủ (Km 281+500) đến Trường THCS thị trấn)</v>
      </c>
    </row>
    <row r="874" spans="1:65" s="3" customFormat="1" ht="47.25">
      <c r="A874" s="267" t="s">
        <v>1962</v>
      </c>
      <c r="B874" s="985"/>
      <c r="C874" s="985"/>
      <c r="D874" s="985"/>
      <c r="E874" s="66" t="s">
        <v>641</v>
      </c>
      <c r="F874" s="20" t="s">
        <v>1963</v>
      </c>
      <c r="G874" s="20" t="s">
        <v>1959</v>
      </c>
      <c r="H874" s="615" t="str">
        <f t="shared" si="373"/>
        <v>Đường nội thị (từ Trường THCS đến Tiếp giáp ranh giới đất nhà ông Đại Cà)</v>
      </c>
      <c r="I874" s="376">
        <v>750</v>
      </c>
      <c r="J874" s="376">
        <v>500</v>
      </c>
      <c r="K874" s="376">
        <v>450</v>
      </c>
      <c r="L874" s="376"/>
      <c r="M874" s="376"/>
      <c r="N874" s="376"/>
      <c r="O874" s="616">
        <f t="shared" si="367"/>
        <v>887</v>
      </c>
      <c r="P874" s="616">
        <f t="shared" si="367"/>
        <v>566</v>
      </c>
      <c r="Q874" s="616">
        <f t="shared" si="367"/>
        <v>486</v>
      </c>
      <c r="R874" s="616"/>
      <c r="S874" s="616"/>
      <c r="T874" s="616"/>
      <c r="U874" s="511">
        <f t="shared" si="368"/>
        <v>0.18266666666666667</v>
      </c>
      <c r="V874" s="511">
        <f t="shared" si="368"/>
        <v>0.13200000000000001</v>
      </c>
      <c r="W874" s="511">
        <f t="shared" si="368"/>
        <v>0.08</v>
      </c>
      <c r="X874" s="390">
        <v>1.1499999999999999</v>
      </c>
      <c r="Y874" s="390">
        <v>1.1000000000000001</v>
      </c>
      <c r="Z874" s="390">
        <v>1.05</v>
      </c>
      <c r="AA874" s="511"/>
      <c r="AB874" s="511"/>
      <c r="AC874" s="511"/>
      <c r="AD874" s="574">
        <f t="shared" si="374"/>
        <v>1.1830049999999999</v>
      </c>
      <c r="AE874" s="574">
        <f t="shared" si="374"/>
        <v>1.13157</v>
      </c>
      <c r="AF874" s="574">
        <f t="shared" si="374"/>
        <v>1.0801350000000001</v>
      </c>
      <c r="AG874" s="571">
        <v>240</v>
      </c>
      <c r="AH874" s="571">
        <v>170</v>
      </c>
      <c r="AI874" s="571">
        <v>120</v>
      </c>
      <c r="AJ874" s="575">
        <f t="shared" si="369"/>
        <v>280</v>
      </c>
      <c r="AK874" s="575">
        <f t="shared" si="369"/>
        <v>190</v>
      </c>
      <c r="AL874" s="575">
        <f t="shared" si="369"/>
        <v>130</v>
      </c>
      <c r="AM874" s="575"/>
      <c r="AN874" s="575"/>
      <c r="AO874" s="575"/>
      <c r="AP874" s="576">
        <f t="shared" si="375"/>
        <v>0.16666666666666666</v>
      </c>
      <c r="AQ874" s="576">
        <f t="shared" si="375"/>
        <v>0.11764705882352941</v>
      </c>
      <c r="AR874" s="576">
        <f t="shared" si="375"/>
        <v>8.3333333333333329E-2</v>
      </c>
      <c r="AS874" s="346">
        <v>380</v>
      </c>
      <c r="AT874" s="346">
        <v>250</v>
      </c>
      <c r="AU874" s="346">
        <v>230</v>
      </c>
      <c r="AV874" s="512">
        <f t="shared" si="376"/>
        <v>450</v>
      </c>
      <c r="AW874" s="512">
        <f t="shared" si="370"/>
        <v>280</v>
      </c>
      <c r="AX874" s="512">
        <f t="shared" si="370"/>
        <v>250</v>
      </c>
      <c r="AY874" s="513">
        <f t="shared" si="377"/>
        <v>0.18421052631578946</v>
      </c>
      <c r="AZ874" s="513">
        <f t="shared" si="377"/>
        <v>0.12</v>
      </c>
      <c r="BA874" s="513">
        <f t="shared" si="377"/>
        <v>8.6956521739130432E-2</v>
      </c>
      <c r="BB874" s="515" t="s">
        <v>1246</v>
      </c>
      <c r="BC874" s="516">
        <v>0</v>
      </c>
      <c r="BD874" s="517">
        <f t="shared" si="378"/>
        <v>9</v>
      </c>
      <c r="BE874" s="515">
        <f t="shared" si="371"/>
        <v>9</v>
      </c>
      <c r="BF874" s="515"/>
      <c r="BM874" s="3" t="str">
        <f t="shared" si="379"/>
        <v>VT1-Đường nội thị(Từ Trường THCS đến Tiếp giáp ranh giới đất nhà ông Đại Cà)</v>
      </c>
    </row>
    <row r="875" spans="1:65" s="3" customFormat="1" ht="47.25">
      <c r="A875" s="267">
        <v>23</v>
      </c>
      <c r="B875" s="266"/>
      <c r="C875" s="266"/>
      <c r="D875" s="266"/>
      <c r="E875" s="258" t="s">
        <v>641</v>
      </c>
      <c r="F875" s="182" t="s">
        <v>1964</v>
      </c>
      <c r="G875" s="182" t="s">
        <v>1965</v>
      </c>
      <c r="H875" s="615" t="str">
        <f t="shared" si="373"/>
        <v>Đường nội thị (từ Tiếp giáp ranh giới đất nhà bà Pa đến Đến nhà Lỳ Ma Xá)</v>
      </c>
      <c r="I875" s="376">
        <v>800</v>
      </c>
      <c r="J875" s="376">
        <v>540</v>
      </c>
      <c r="K875" s="376">
        <v>440</v>
      </c>
      <c r="L875" s="376"/>
      <c r="M875" s="376"/>
      <c r="N875" s="376"/>
      <c r="O875" s="616">
        <f t="shared" si="367"/>
        <v>946</v>
      </c>
      <c r="P875" s="616">
        <f t="shared" si="367"/>
        <v>611</v>
      </c>
      <c r="Q875" s="616">
        <f t="shared" si="367"/>
        <v>475</v>
      </c>
      <c r="R875" s="616"/>
      <c r="S875" s="616"/>
      <c r="T875" s="616"/>
      <c r="U875" s="511">
        <f t="shared" si="368"/>
        <v>0.1825</v>
      </c>
      <c r="V875" s="511">
        <f t="shared" si="368"/>
        <v>0.13148148148148148</v>
      </c>
      <c r="W875" s="511">
        <f t="shared" si="368"/>
        <v>7.9545454545454544E-2</v>
      </c>
      <c r="X875" s="390">
        <v>1.1499999999999999</v>
      </c>
      <c r="Y875" s="390">
        <v>1.1000000000000001</v>
      </c>
      <c r="Z875" s="390">
        <v>1.05</v>
      </c>
      <c r="AA875" s="511"/>
      <c r="AB875" s="511"/>
      <c r="AC875" s="511"/>
      <c r="AD875" s="574">
        <f t="shared" si="374"/>
        <v>1.1830049999999999</v>
      </c>
      <c r="AE875" s="574">
        <f t="shared" si="374"/>
        <v>1.13157</v>
      </c>
      <c r="AF875" s="574">
        <f t="shared" si="374"/>
        <v>1.0801350000000001</v>
      </c>
      <c r="AG875" s="571">
        <v>240</v>
      </c>
      <c r="AH875" s="571">
        <v>170</v>
      </c>
      <c r="AI875" s="571">
        <v>120</v>
      </c>
      <c r="AJ875" s="575">
        <f t="shared" si="369"/>
        <v>280</v>
      </c>
      <c r="AK875" s="575">
        <f t="shared" si="369"/>
        <v>190</v>
      </c>
      <c r="AL875" s="575">
        <f t="shared" si="369"/>
        <v>130</v>
      </c>
      <c r="AM875" s="575"/>
      <c r="AN875" s="575"/>
      <c r="AO875" s="575"/>
      <c r="AP875" s="576">
        <f t="shared" si="375"/>
        <v>0.16666666666666666</v>
      </c>
      <c r="AQ875" s="576">
        <f t="shared" si="375"/>
        <v>0.11764705882352941</v>
      </c>
      <c r="AR875" s="576">
        <f t="shared" si="375"/>
        <v>8.3333333333333329E-2</v>
      </c>
      <c r="AS875" s="346">
        <v>400</v>
      </c>
      <c r="AT875" s="346">
        <v>270</v>
      </c>
      <c r="AU875" s="346">
        <v>220</v>
      </c>
      <c r="AV875" s="512">
        <f t="shared" si="376"/>
        <v>470</v>
      </c>
      <c r="AW875" s="512">
        <f t="shared" si="370"/>
        <v>310</v>
      </c>
      <c r="AX875" s="512">
        <f t="shared" si="370"/>
        <v>240</v>
      </c>
      <c r="AY875" s="513">
        <f t="shared" si="377"/>
        <v>0.17499999999999999</v>
      </c>
      <c r="AZ875" s="513">
        <f t="shared" si="377"/>
        <v>0.14814814814814814</v>
      </c>
      <c r="BA875" s="513">
        <f t="shared" si="377"/>
        <v>9.0909090909090912E-2</v>
      </c>
      <c r="BB875" s="515" t="s">
        <v>1246</v>
      </c>
      <c r="BC875" s="516">
        <v>0</v>
      </c>
      <c r="BD875" s="517">
        <f t="shared" si="378"/>
        <v>9</v>
      </c>
      <c r="BE875" s="515">
        <f t="shared" si="371"/>
        <v>9</v>
      </c>
      <c r="BF875" s="515"/>
      <c r="BM875" s="3" t="str">
        <f t="shared" si="379"/>
        <v>VT1-Đường nội thị(Từ Tiếp giáp ranh giới đất nhà bà Pa đến Đến nhà Lỳ Ma Xá)</v>
      </c>
    </row>
    <row r="876" spans="1:65" s="3" customFormat="1" ht="47.25">
      <c r="A876" s="267">
        <v>24</v>
      </c>
      <c r="B876" s="11" t="s">
        <v>641</v>
      </c>
      <c r="C876" s="11" t="s">
        <v>1966</v>
      </c>
      <c r="D876" s="11" t="s">
        <v>1967</v>
      </c>
      <c r="E876" s="66" t="s">
        <v>641</v>
      </c>
      <c r="F876" s="20" t="s">
        <v>527</v>
      </c>
      <c r="G876" s="20" t="s">
        <v>546</v>
      </c>
      <c r="H876" s="615" t="str">
        <f t="shared" si="373"/>
        <v>Đường nội thị (từ Đường Điện Biên Phủ đến Đường Võ Nguyên Giáp)</v>
      </c>
      <c r="I876" s="376">
        <v>750</v>
      </c>
      <c r="J876" s="376">
        <v>500</v>
      </c>
      <c r="K876" s="376">
        <v>450</v>
      </c>
      <c r="L876" s="376"/>
      <c r="M876" s="376"/>
      <c r="N876" s="376"/>
      <c r="O876" s="616">
        <f t="shared" si="367"/>
        <v>887</v>
      </c>
      <c r="P876" s="616">
        <f t="shared" si="367"/>
        <v>566</v>
      </c>
      <c r="Q876" s="616">
        <f t="shared" si="367"/>
        <v>486</v>
      </c>
      <c r="R876" s="616"/>
      <c r="S876" s="616"/>
      <c r="T876" s="616"/>
      <c r="U876" s="511">
        <f t="shared" si="368"/>
        <v>0.18266666666666667</v>
      </c>
      <c r="V876" s="511">
        <f t="shared" si="368"/>
        <v>0.13200000000000001</v>
      </c>
      <c r="W876" s="511">
        <f t="shared" si="368"/>
        <v>0.08</v>
      </c>
      <c r="X876" s="390">
        <v>1.1499999999999999</v>
      </c>
      <c r="Y876" s="390">
        <v>1.1000000000000001</v>
      </c>
      <c r="Z876" s="390">
        <v>1.05</v>
      </c>
      <c r="AA876" s="511"/>
      <c r="AB876" s="511"/>
      <c r="AC876" s="511"/>
      <c r="AD876" s="574">
        <f t="shared" si="374"/>
        <v>1.1830049999999999</v>
      </c>
      <c r="AE876" s="574">
        <f t="shared" si="374"/>
        <v>1.13157</v>
      </c>
      <c r="AF876" s="574">
        <f t="shared" si="374"/>
        <v>1.0801350000000001</v>
      </c>
      <c r="AG876" s="571">
        <v>240</v>
      </c>
      <c r="AH876" s="571">
        <v>170</v>
      </c>
      <c r="AI876" s="571">
        <v>120</v>
      </c>
      <c r="AJ876" s="575">
        <f t="shared" si="369"/>
        <v>280</v>
      </c>
      <c r="AK876" s="575">
        <f t="shared" si="369"/>
        <v>190</v>
      </c>
      <c r="AL876" s="575">
        <f t="shared" si="369"/>
        <v>130</v>
      </c>
      <c r="AM876" s="575"/>
      <c r="AN876" s="575"/>
      <c r="AO876" s="575"/>
      <c r="AP876" s="576">
        <f t="shared" si="375"/>
        <v>0.16666666666666666</v>
      </c>
      <c r="AQ876" s="576">
        <f t="shared" si="375"/>
        <v>0.11764705882352941</v>
      </c>
      <c r="AR876" s="576">
        <f t="shared" si="375"/>
        <v>8.3333333333333329E-2</v>
      </c>
      <c r="AS876" s="346">
        <v>380</v>
      </c>
      <c r="AT876" s="346">
        <v>250</v>
      </c>
      <c r="AU876" s="346">
        <v>230</v>
      </c>
      <c r="AV876" s="512">
        <f t="shared" si="376"/>
        <v>450</v>
      </c>
      <c r="AW876" s="512">
        <f t="shared" si="370"/>
        <v>280</v>
      </c>
      <c r="AX876" s="512">
        <f t="shared" si="370"/>
        <v>250</v>
      </c>
      <c r="AY876" s="513">
        <f t="shared" si="377"/>
        <v>0.18421052631578946</v>
      </c>
      <c r="AZ876" s="513">
        <f t="shared" si="377"/>
        <v>0.12</v>
      </c>
      <c r="BA876" s="513">
        <f t="shared" si="377"/>
        <v>8.6956521739130432E-2</v>
      </c>
      <c r="BB876" s="515" t="s">
        <v>1246</v>
      </c>
      <c r="BC876" s="516">
        <v>0</v>
      </c>
      <c r="BD876" s="517">
        <f t="shared" si="378"/>
        <v>9</v>
      </c>
      <c r="BE876" s="515">
        <f t="shared" si="371"/>
        <v>9</v>
      </c>
      <c r="BF876" s="515"/>
      <c r="BM876" s="3" t="str">
        <f t="shared" si="379"/>
        <v>VT1-Đường nội thị(Từ Đường Điện Biên Phủ đến Đường Võ Nguyên Giáp)</v>
      </c>
    </row>
    <row r="877" spans="1:65" s="3" customFormat="1" ht="63">
      <c r="A877" s="267">
        <v>25</v>
      </c>
      <c r="B877" s="11" t="s">
        <v>641</v>
      </c>
      <c r="C877" s="11" t="s">
        <v>1968</v>
      </c>
      <c r="D877" s="11" t="s">
        <v>1969</v>
      </c>
      <c r="E877" s="66" t="s">
        <v>1970</v>
      </c>
      <c r="F877" s="20" t="s">
        <v>1971</v>
      </c>
      <c r="G877" s="20" t="s">
        <v>1956</v>
      </c>
      <c r="H877" s="615" t="str">
        <f t="shared" si="373"/>
        <v>Phố Trần Văn Thọ (từ Đường Điện Biên Phủ (Km 281+150) đến Đường Điện Biên Phủ (Km 281+100))</v>
      </c>
      <c r="I877" s="376">
        <v>600</v>
      </c>
      <c r="J877" s="376"/>
      <c r="K877" s="376"/>
      <c r="L877" s="376"/>
      <c r="M877" s="376"/>
      <c r="N877" s="376"/>
      <c r="O877" s="616">
        <f t="shared" ref="O877:Q886" si="380">ROUND(I877*AD877,0)</f>
        <v>679</v>
      </c>
      <c r="P877" s="616"/>
      <c r="Q877" s="616"/>
      <c r="R877" s="616"/>
      <c r="S877" s="616"/>
      <c r="T877" s="616"/>
      <c r="U877" s="511">
        <f t="shared" ref="U877:W890" si="381">(O877-I877)/I877</f>
        <v>0.13166666666666665</v>
      </c>
      <c r="V877" s="511"/>
      <c r="W877" s="511"/>
      <c r="X877" s="390">
        <v>1.1000000000000001</v>
      </c>
      <c r="Y877" s="390"/>
      <c r="Z877" s="390"/>
      <c r="AA877" s="511"/>
      <c r="AB877" s="511"/>
      <c r="AC877" s="511"/>
      <c r="AD877" s="574">
        <f t="shared" si="374"/>
        <v>1.13157</v>
      </c>
      <c r="AE877" s="574"/>
      <c r="AF877" s="574"/>
      <c r="AG877" s="571">
        <v>240</v>
      </c>
      <c r="AH877" s="571">
        <v>170</v>
      </c>
      <c r="AI877" s="571">
        <v>120</v>
      </c>
      <c r="AJ877" s="575">
        <f t="shared" si="369"/>
        <v>270</v>
      </c>
      <c r="AK877" s="575" t="e">
        <f t="shared" si="369"/>
        <v>#DIV/0!</v>
      </c>
      <c r="AL877" s="575" t="e">
        <f t="shared" si="369"/>
        <v>#DIV/0!</v>
      </c>
      <c r="AM877" s="575"/>
      <c r="AN877" s="575"/>
      <c r="AO877" s="575"/>
      <c r="AP877" s="576">
        <f t="shared" si="375"/>
        <v>0.125</v>
      </c>
      <c r="AQ877" s="576" t="e">
        <f t="shared" si="375"/>
        <v>#DIV/0!</v>
      </c>
      <c r="AR877" s="576" t="e">
        <f t="shared" si="375"/>
        <v>#DIV/0!</v>
      </c>
      <c r="AS877" s="467">
        <v>300</v>
      </c>
      <c r="AT877" s="467"/>
      <c r="AU877" s="467"/>
      <c r="AV877" s="512">
        <f t="shared" si="376"/>
        <v>340</v>
      </c>
      <c r="AW877" s="512"/>
      <c r="AX877" s="512"/>
      <c r="AY877" s="513">
        <f t="shared" si="377"/>
        <v>0.13333333333333333</v>
      </c>
      <c r="AZ877" s="513"/>
      <c r="BA877" s="513"/>
      <c r="BB877" s="515"/>
      <c r="BC877" s="516">
        <v>0</v>
      </c>
      <c r="BD877" s="517">
        <f t="shared" si="378"/>
        <v>3</v>
      </c>
      <c r="BE877" s="515">
        <f t="shared" si="371"/>
        <v>3</v>
      </c>
      <c r="BF877" s="515"/>
      <c r="BM877" s="3" t="str">
        <f t="shared" si="379"/>
        <v>VT1-Phố Trần Văn Thọ(Từ Đường Điện Biên Phủ (Km 281+150) đến Đường Điện Biên Phủ (Km 281+100))</v>
      </c>
    </row>
    <row r="878" spans="1:65" s="3" customFormat="1" ht="47.25">
      <c r="A878" s="267">
        <v>26</v>
      </c>
      <c r="B878" s="11" t="s">
        <v>641</v>
      </c>
      <c r="C878" s="11" t="s">
        <v>1972</v>
      </c>
      <c r="D878" s="11" t="s">
        <v>1973</v>
      </c>
      <c r="E878" s="66" t="s">
        <v>641</v>
      </c>
      <c r="F878" s="20" t="s">
        <v>559</v>
      </c>
      <c r="G878" s="20" t="s">
        <v>1973</v>
      </c>
      <c r="H878" s="615" t="str">
        <f t="shared" si="373"/>
        <v>Đường nội thị (từ Đường Chu Văn An đến Giáp bờ kè suối Nậm Cấu)</v>
      </c>
      <c r="I878" s="376">
        <v>600</v>
      </c>
      <c r="J878" s="376"/>
      <c r="K878" s="376"/>
      <c r="L878" s="376"/>
      <c r="M878" s="376"/>
      <c r="N878" s="376"/>
      <c r="O878" s="616">
        <f t="shared" si="380"/>
        <v>679</v>
      </c>
      <c r="P878" s="616"/>
      <c r="Q878" s="616"/>
      <c r="R878" s="616"/>
      <c r="S878" s="616"/>
      <c r="T878" s="616"/>
      <c r="U878" s="511">
        <f t="shared" si="381"/>
        <v>0.13166666666666665</v>
      </c>
      <c r="V878" s="511"/>
      <c r="W878" s="511"/>
      <c r="X878" s="390">
        <v>1.1000000000000001</v>
      </c>
      <c r="Y878" s="390"/>
      <c r="Z878" s="390"/>
      <c r="AA878" s="511"/>
      <c r="AB878" s="511"/>
      <c r="AC878" s="511"/>
      <c r="AD878" s="574">
        <f t="shared" si="374"/>
        <v>1.13157</v>
      </c>
      <c r="AE878" s="574"/>
      <c r="AF878" s="574"/>
      <c r="AG878" s="571">
        <v>240</v>
      </c>
      <c r="AH878" s="571">
        <v>170</v>
      </c>
      <c r="AI878" s="571">
        <v>120</v>
      </c>
      <c r="AJ878" s="575">
        <f t="shared" si="369"/>
        <v>270</v>
      </c>
      <c r="AK878" s="575" t="e">
        <f t="shared" si="369"/>
        <v>#DIV/0!</v>
      </c>
      <c r="AL878" s="575" t="e">
        <f t="shared" si="369"/>
        <v>#DIV/0!</v>
      </c>
      <c r="AM878" s="575"/>
      <c r="AN878" s="575"/>
      <c r="AO878" s="575"/>
      <c r="AP878" s="576">
        <f t="shared" si="375"/>
        <v>0.125</v>
      </c>
      <c r="AQ878" s="576" t="e">
        <f t="shared" si="375"/>
        <v>#DIV/0!</v>
      </c>
      <c r="AR878" s="576" t="e">
        <f t="shared" si="375"/>
        <v>#DIV/0!</v>
      </c>
      <c r="AS878" s="467">
        <v>300</v>
      </c>
      <c r="AT878" s="467"/>
      <c r="AU878" s="467"/>
      <c r="AV878" s="512">
        <f t="shared" si="376"/>
        <v>340</v>
      </c>
      <c r="AW878" s="512"/>
      <c r="AX878" s="512"/>
      <c r="AY878" s="513">
        <f t="shared" si="377"/>
        <v>0.13333333333333333</v>
      </c>
      <c r="AZ878" s="513"/>
      <c r="BA878" s="513"/>
      <c r="BB878" s="515" t="s">
        <v>1246</v>
      </c>
      <c r="BC878" s="516">
        <v>0</v>
      </c>
      <c r="BD878" s="517">
        <f t="shared" si="378"/>
        <v>3</v>
      </c>
      <c r="BE878" s="515">
        <f t="shared" si="371"/>
        <v>3</v>
      </c>
      <c r="BF878" s="515"/>
      <c r="BM878" s="3" t="str">
        <f t="shared" si="379"/>
        <v>VT1-Đường nội thị(Từ Đường Chu Văn An đến Giáp bờ kè suối Nậm Cấu)</v>
      </c>
    </row>
    <row r="879" spans="1:65" s="3" customFormat="1" ht="78.75">
      <c r="A879" s="267">
        <v>27</v>
      </c>
      <c r="B879" s="11" t="s">
        <v>1974</v>
      </c>
      <c r="C879" s="11" t="s">
        <v>1975</v>
      </c>
      <c r="D879" s="11" t="s">
        <v>1976</v>
      </c>
      <c r="E879" s="66" t="s">
        <v>1977</v>
      </c>
      <c r="F879" s="20" t="s">
        <v>1978</v>
      </c>
      <c r="G879" s="20" t="s">
        <v>920</v>
      </c>
      <c r="H879" s="615" t="str">
        <f t="shared" si="373"/>
        <v>Đường Nậm Bum (từ Đường Chu Văn An (Vị trí - Trại tạm giam công an huyện) đến Tiếp giáp phố Nguyễn Thị Minh Khai)</v>
      </c>
      <c r="I879" s="376">
        <v>600</v>
      </c>
      <c r="J879" s="376"/>
      <c r="K879" s="376"/>
      <c r="L879" s="376"/>
      <c r="M879" s="376"/>
      <c r="N879" s="376"/>
      <c r="O879" s="616">
        <f t="shared" si="380"/>
        <v>679</v>
      </c>
      <c r="P879" s="616"/>
      <c r="Q879" s="616"/>
      <c r="R879" s="616"/>
      <c r="S879" s="616"/>
      <c r="T879" s="616"/>
      <c r="U879" s="511">
        <f t="shared" si="381"/>
        <v>0.13166666666666665</v>
      </c>
      <c r="V879" s="511"/>
      <c r="W879" s="511"/>
      <c r="X879" s="390">
        <v>1.1000000000000001</v>
      </c>
      <c r="Y879" s="390"/>
      <c r="Z879" s="390"/>
      <c r="AA879" s="511"/>
      <c r="AB879" s="511"/>
      <c r="AC879" s="511"/>
      <c r="AD879" s="574">
        <f t="shared" si="374"/>
        <v>1.13157</v>
      </c>
      <c r="AE879" s="574"/>
      <c r="AF879" s="574"/>
      <c r="AG879" s="571">
        <v>240</v>
      </c>
      <c r="AH879" s="571">
        <v>170</v>
      </c>
      <c r="AI879" s="571">
        <v>120</v>
      </c>
      <c r="AJ879" s="575">
        <f t="shared" si="369"/>
        <v>270</v>
      </c>
      <c r="AK879" s="575" t="e">
        <f t="shared" si="369"/>
        <v>#DIV/0!</v>
      </c>
      <c r="AL879" s="575" t="e">
        <f t="shared" si="369"/>
        <v>#DIV/0!</v>
      </c>
      <c r="AM879" s="575"/>
      <c r="AN879" s="575"/>
      <c r="AO879" s="575"/>
      <c r="AP879" s="576">
        <f t="shared" si="375"/>
        <v>0.125</v>
      </c>
      <c r="AQ879" s="576" t="e">
        <f t="shared" si="375"/>
        <v>#DIV/0!</v>
      </c>
      <c r="AR879" s="576" t="e">
        <f t="shared" si="375"/>
        <v>#DIV/0!</v>
      </c>
      <c r="AS879" s="346">
        <v>300</v>
      </c>
      <c r="AT879" s="346"/>
      <c r="AU879" s="346"/>
      <c r="AV879" s="512">
        <f t="shared" si="376"/>
        <v>340</v>
      </c>
      <c r="AW879" s="512"/>
      <c r="AX879" s="512"/>
      <c r="AY879" s="513">
        <f t="shared" si="377"/>
        <v>0.13333333333333333</v>
      </c>
      <c r="AZ879" s="513"/>
      <c r="BA879" s="513"/>
      <c r="BB879" s="515" t="s">
        <v>1246</v>
      </c>
      <c r="BC879" s="516">
        <v>0</v>
      </c>
      <c r="BD879" s="517">
        <f t="shared" si="378"/>
        <v>3</v>
      </c>
      <c r="BE879" s="515">
        <f t="shared" si="371"/>
        <v>3</v>
      </c>
      <c r="BF879" s="515"/>
      <c r="BM879" s="3" t="str">
        <f t="shared" si="379"/>
        <v>VT1-Đường Nậm Bum(Từ Đường Chu Văn An (Vị trí - Trại tạm giam công an huyện) đến Tiếp giáp phố Nguyễn Thị Minh Khai)</v>
      </c>
    </row>
    <row r="880" spans="1:65" s="3" customFormat="1" ht="47.25">
      <c r="A880" s="267">
        <v>28</v>
      </c>
      <c r="B880" s="11" t="s">
        <v>641</v>
      </c>
      <c r="C880" s="11" t="s">
        <v>1979</v>
      </c>
      <c r="D880" s="11" t="s">
        <v>1980</v>
      </c>
      <c r="E880" s="66" t="s">
        <v>641</v>
      </c>
      <c r="F880" s="20" t="s">
        <v>546</v>
      </c>
      <c r="G880" s="20" t="s">
        <v>1980</v>
      </c>
      <c r="H880" s="615" t="str">
        <f t="shared" si="373"/>
        <v>Đường nội thị (từ Đường Võ Nguyên Giáp đến Tiếp giáp NVH khu phố 12)</v>
      </c>
      <c r="I880" s="467">
        <v>1100</v>
      </c>
      <c r="J880" s="376">
        <v>600</v>
      </c>
      <c r="K880" s="376">
        <v>480</v>
      </c>
      <c r="L880" s="376"/>
      <c r="M880" s="376"/>
      <c r="N880" s="376"/>
      <c r="O880" s="616">
        <f t="shared" si="380"/>
        <v>1358</v>
      </c>
      <c r="P880" s="616">
        <f t="shared" si="380"/>
        <v>710</v>
      </c>
      <c r="Q880" s="616">
        <f t="shared" si="380"/>
        <v>543</v>
      </c>
      <c r="R880" s="616"/>
      <c r="S880" s="616"/>
      <c r="T880" s="616"/>
      <c r="U880" s="511">
        <f t="shared" si="381"/>
        <v>0.23454545454545456</v>
      </c>
      <c r="V880" s="511">
        <f t="shared" si="381"/>
        <v>0.18333333333333332</v>
      </c>
      <c r="W880" s="511">
        <f t="shared" si="381"/>
        <v>0.13125000000000001</v>
      </c>
      <c r="X880" s="390">
        <v>1.2</v>
      </c>
      <c r="Y880" s="390">
        <v>1.1499999999999999</v>
      </c>
      <c r="Z880" s="390">
        <v>1.1000000000000001</v>
      </c>
      <c r="AA880" s="511"/>
      <c r="AB880" s="511"/>
      <c r="AC880" s="511"/>
      <c r="AD880" s="574">
        <f t="shared" si="374"/>
        <v>1.23444</v>
      </c>
      <c r="AE880" s="574">
        <f t="shared" si="374"/>
        <v>1.1830049999999999</v>
      </c>
      <c r="AF880" s="574">
        <f t="shared" si="374"/>
        <v>1.13157</v>
      </c>
      <c r="AG880" s="571">
        <v>240</v>
      </c>
      <c r="AH880" s="571">
        <v>170</v>
      </c>
      <c r="AI880" s="571">
        <v>120</v>
      </c>
      <c r="AJ880" s="575">
        <f t="shared" si="369"/>
        <v>300</v>
      </c>
      <c r="AK880" s="575">
        <f t="shared" si="369"/>
        <v>200</v>
      </c>
      <c r="AL880" s="575">
        <f t="shared" si="369"/>
        <v>140</v>
      </c>
      <c r="AM880" s="575"/>
      <c r="AN880" s="575"/>
      <c r="AO880" s="575"/>
      <c r="AP880" s="576">
        <f t="shared" si="375"/>
        <v>0.25</v>
      </c>
      <c r="AQ880" s="576">
        <f t="shared" si="375"/>
        <v>0.17647058823529413</v>
      </c>
      <c r="AR880" s="576">
        <f t="shared" si="375"/>
        <v>0.16666666666666666</v>
      </c>
      <c r="AS880" s="346">
        <v>500</v>
      </c>
      <c r="AT880" s="346">
        <v>300</v>
      </c>
      <c r="AU880" s="346">
        <v>240</v>
      </c>
      <c r="AV880" s="512">
        <f t="shared" si="376"/>
        <v>620</v>
      </c>
      <c r="AW880" s="512">
        <f t="shared" si="376"/>
        <v>360</v>
      </c>
      <c r="AX880" s="512">
        <f t="shared" si="376"/>
        <v>270</v>
      </c>
      <c r="AY880" s="513">
        <f t="shared" si="377"/>
        <v>0.24</v>
      </c>
      <c r="AZ880" s="513">
        <f t="shared" si="377"/>
        <v>0.2</v>
      </c>
      <c r="BA880" s="513">
        <f t="shared" si="377"/>
        <v>0.125</v>
      </c>
      <c r="BB880" s="515" t="s">
        <v>1246</v>
      </c>
      <c r="BC880" s="516">
        <v>0</v>
      </c>
      <c r="BD880" s="517">
        <f t="shared" si="378"/>
        <v>9</v>
      </c>
      <c r="BE880" s="515">
        <f t="shared" si="371"/>
        <v>9</v>
      </c>
      <c r="BF880" s="515"/>
      <c r="BM880" s="3" t="str">
        <f t="shared" si="379"/>
        <v>VT1-Đường nội thị(Từ Đường Võ Nguyên Giáp đến Tiếp giáp NVH khu phố 12)</v>
      </c>
    </row>
    <row r="881" spans="1:65" s="3" customFormat="1" ht="63">
      <c r="A881" s="267">
        <v>29</v>
      </c>
      <c r="B881" s="11" t="s">
        <v>1981</v>
      </c>
      <c r="C881" s="11" t="s">
        <v>1975</v>
      </c>
      <c r="D881" s="11" t="s">
        <v>1982</v>
      </c>
      <c r="E881" s="66" t="s">
        <v>1977</v>
      </c>
      <c r="F881" s="20" t="s">
        <v>920</v>
      </c>
      <c r="G881" s="20" t="s">
        <v>1982</v>
      </c>
      <c r="H881" s="615" t="str">
        <f t="shared" si="373"/>
        <v>Đường Nậm Bum (từ Tiếp giáp phố Nguyễn Thị Minh Khai đến Ngã ba đi trung tâm xã Vàng San)</v>
      </c>
      <c r="I881" s="376">
        <v>600</v>
      </c>
      <c r="J881" s="376">
        <v>450</v>
      </c>
      <c r="K881" s="376">
        <v>360</v>
      </c>
      <c r="L881" s="376"/>
      <c r="M881" s="376"/>
      <c r="N881" s="376"/>
      <c r="O881" s="616">
        <f t="shared" si="380"/>
        <v>679</v>
      </c>
      <c r="P881" s="616">
        <f t="shared" si="380"/>
        <v>486</v>
      </c>
      <c r="Q881" s="616">
        <f t="shared" si="380"/>
        <v>389</v>
      </c>
      <c r="R881" s="616"/>
      <c r="S881" s="616"/>
      <c r="T881" s="616"/>
      <c r="U881" s="511">
        <f t="shared" si="381"/>
        <v>0.13166666666666665</v>
      </c>
      <c r="V881" s="511">
        <f t="shared" si="381"/>
        <v>0.08</v>
      </c>
      <c r="W881" s="511">
        <f t="shared" si="381"/>
        <v>8.0555555555555561E-2</v>
      </c>
      <c r="X881" s="390">
        <v>1.1000000000000001</v>
      </c>
      <c r="Y881" s="390">
        <v>1.05</v>
      </c>
      <c r="Z881" s="390">
        <v>1.05</v>
      </c>
      <c r="AA881" s="511"/>
      <c r="AB881" s="511"/>
      <c r="AC881" s="511"/>
      <c r="AD881" s="574">
        <f t="shared" si="374"/>
        <v>1.13157</v>
      </c>
      <c r="AE881" s="574">
        <f t="shared" si="374"/>
        <v>1.0801350000000001</v>
      </c>
      <c r="AF881" s="574">
        <f t="shared" si="374"/>
        <v>1.0801350000000001</v>
      </c>
      <c r="AG881" s="571">
        <v>240</v>
      </c>
      <c r="AH881" s="571">
        <v>170</v>
      </c>
      <c r="AI881" s="571">
        <v>120</v>
      </c>
      <c r="AJ881" s="575">
        <f t="shared" si="369"/>
        <v>270</v>
      </c>
      <c r="AK881" s="575">
        <f t="shared" si="369"/>
        <v>180</v>
      </c>
      <c r="AL881" s="575">
        <f t="shared" si="369"/>
        <v>130</v>
      </c>
      <c r="AM881" s="575"/>
      <c r="AN881" s="575"/>
      <c r="AO881" s="575"/>
      <c r="AP881" s="576">
        <f t="shared" si="375"/>
        <v>0.125</v>
      </c>
      <c r="AQ881" s="576">
        <f t="shared" si="375"/>
        <v>5.8823529411764705E-2</v>
      </c>
      <c r="AR881" s="576">
        <f t="shared" si="375"/>
        <v>8.3333333333333329E-2</v>
      </c>
      <c r="AS881" s="346">
        <v>300</v>
      </c>
      <c r="AT881" s="346">
        <v>230</v>
      </c>
      <c r="AU881" s="346">
        <v>180</v>
      </c>
      <c r="AV881" s="512">
        <f t="shared" si="376"/>
        <v>340</v>
      </c>
      <c r="AW881" s="512">
        <f t="shared" si="376"/>
        <v>250</v>
      </c>
      <c r="AX881" s="512">
        <f t="shared" si="376"/>
        <v>190</v>
      </c>
      <c r="AY881" s="513">
        <f t="shared" si="377"/>
        <v>0.13333333333333333</v>
      </c>
      <c r="AZ881" s="513">
        <f t="shared" si="377"/>
        <v>8.6956521739130432E-2</v>
      </c>
      <c r="BA881" s="513">
        <f t="shared" si="377"/>
        <v>5.5555555555555552E-2</v>
      </c>
      <c r="BB881" s="515"/>
      <c r="BC881" s="516">
        <v>0</v>
      </c>
      <c r="BD881" s="517">
        <f t="shared" si="378"/>
        <v>9</v>
      </c>
      <c r="BE881" s="515">
        <f t="shared" si="371"/>
        <v>9</v>
      </c>
      <c r="BF881" s="515"/>
      <c r="BM881" s="3" t="str">
        <f t="shared" si="379"/>
        <v>VT1-Đường Nậm Bum(Từ Tiếp giáp phố Nguyễn Thị Minh Khai đến Ngã ba đi trung tâm xã Vàng San)</v>
      </c>
    </row>
    <row r="882" spans="1:65" s="3" customFormat="1" ht="78.75">
      <c r="A882" s="267">
        <v>30</v>
      </c>
      <c r="B882" s="11" t="s">
        <v>641</v>
      </c>
      <c r="C882" s="11" t="s">
        <v>1983</v>
      </c>
      <c r="D882" s="11" t="s">
        <v>1984</v>
      </c>
      <c r="E882" s="66" t="s">
        <v>1985</v>
      </c>
      <c r="F882" s="20" t="s">
        <v>1986</v>
      </c>
      <c r="G882" s="20" t="s">
        <v>1987</v>
      </c>
      <c r="H882" s="615" t="str">
        <f t="shared" si="373"/>
        <v>Đường Lê Đại Hành (từ Giao với đường Điện Biên Phủ (VT vòng xuyến khu phố 12) đến Đường Nậm Bum (VT trường mầm non thị trấn))</v>
      </c>
      <c r="I882" s="467">
        <v>1000</v>
      </c>
      <c r="J882" s="376">
        <v>570</v>
      </c>
      <c r="K882" s="376">
        <v>470</v>
      </c>
      <c r="L882" s="376"/>
      <c r="M882" s="376"/>
      <c r="N882" s="376"/>
      <c r="O882" s="616">
        <f t="shared" si="380"/>
        <v>1234</v>
      </c>
      <c r="P882" s="616">
        <f t="shared" si="380"/>
        <v>674</v>
      </c>
      <c r="Q882" s="616">
        <f t="shared" si="380"/>
        <v>532</v>
      </c>
      <c r="R882" s="616"/>
      <c r="S882" s="616"/>
      <c r="T882" s="616"/>
      <c r="U882" s="511">
        <f t="shared" si="381"/>
        <v>0.23400000000000001</v>
      </c>
      <c r="V882" s="511">
        <f t="shared" si="381"/>
        <v>0.18245614035087721</v>
      </c>
      <c r="W882" s="511">
        <f t="shared" si="381"/>
        <v>0.13191489361702127</v>
      </c>
      <c r="X882" s="390">
        <v>1.2</v>
      </c>
      <c r="Y882" s="390">
        <v>1.1499999999999999</v>
      </c>
      <c r="Z882" s="390">
        <v>1.1000000000000001</v>
      </c>
      <c r="AA882" s="511"/>
      <c r="AB882" s="511"/>
      <c r="AC882" s="511"/>
      <c r="AD882" s="574">
        <f t="shared" si="374"/>
        <v>1.23444</v>
      </c>
      <c r="AE882" s="574">
        <f t="shared" si="374"/>
        <v>1.1830049999999999</v>
      </c>
      <c r="AF882" s="574">
        <f t="shared" si="374"/>
        <v>1.13157</v>
      </c>
      <c r="AG882" s="571">
        <v>240</v>
      </c>
      <c r="AH882" s="571">
        <v>170</v>
      </c>
      <c r="AI882" s="571">
        <v>120</v>
      </c>
      <c r="AJ882" s="575">
        <f t="shared" si="369"/>
        <v>300</v>
      </c>
      <c r="AK882" s="575">
        <f t="shared" si="369"/>
        <v>200</v>
      </c>
      <c r="AL882" s="575">
        <f t="shared" si="369"/>
        <v>140</v>
      </c>
      <c r="AM882" s="575"/>
      <c r="AN882" s="575"/>
      <c r="AO882" s="575"/>
      <c r="AP882" s="576">
        <f t="shared" si="375"/>
        <v>0.25</v>
      </c>
      <c r="AQ882" s="576">
        <f t="shared" si="375"/>
        <v>0.17647058823529413</v>
      </c>
      <c r="AR882" s="576">
        <f t="shared" si="375"/>
        <v>0.16666666666666666</v>
      </c>
      <c r="AS882" s="346">
        <v>500</v>
      </c>
      <c r="AT882" s="346">
        <v>290</v>
      </c>
      <c r="AU882" s="346">
        <v>240</v>
      </c>
      <c r="AV882" s="512">
        <f t="shared" si="376"/>
        <v>620</v>
      </c>
      <c r="AW882" s="512">
        <f t="shared" si="376"/>
        <v>340</v>
      </c>
      <c r="AX882" s="512">
        <f t="shared" si="376"/>
        <v>270</v>
      </c>
      <c r="AY882" s="513">
        <f t="shared" si="377"/>
        <v>0.24</v>
      </c>
      <c r="AZ882" s="513">
        <f t="shared" si="377"/>
        <v>0.17241379310344829</v>
      </c>
      <c r="BA882" s="513">
        <f t="shared" si="377"/>
        <v>0.125</v>
      </c>
      <c r="BB882" s="515" t="s">
        <v>1246</v>
      </c>
      <c r="BC882" s="516">
        <v>0</v>
      </c>
      <c r="BD882" s="517">
        <f t="shared" si="378"/>
        <v>9</v>
      </c>
      <c r="BE882" s="515">
        <f t="shared" si="371"/>
        <v>9</v>
      </c>
      <c r="BF882" s="515"/>
      <c r="BM882" s="3" t="str">
        <f t="shared" si="379"/>
        <v>VT1-Đường Lê Đại Hành(Từ Giao với đường Điện Biên Phủ (VT vòng xuyến khu phố 12) đến Đường Nậm Bum (VT trường mầm non thị trấn))</v>
      </c>
    </row>
    <row r="883" spans="1:65" s="3" customFormat="1" ht="79.5" thickBot="1">
      <c r="A883" s="267">
        <v>31</v>
      </c>
      <c r="B883" s="11" t="s">
        <v>1988</v>
      </c>
      <c r="C883" s="11" t="s">
        <v>1989</v>
      </c>
      <c r="D883" s="11" t="s">
        <v>1990</v>
      </c>
      <c r="E883" s="617" t="s">
        <v>546</v>
      </c>
      <c r="F883" s="618" t="s">
        <v>1991</v>
      </c>
      <c r="G883" s="618" t="s">
        <v>1992</v>
      </c>
      <c r="H883" s="615" t="str">
        <f t="shared" si="373"/>
        <v>Đường Võ Nguyên Giáp (từ Giao với đường Điện Biên Phủ (nhà Hoa-Anh) đến Giao với đường Điện Biên Phủ (Km283+700))</v>
      </c>
      <c r="I883" s="467">
        <v>1400</v>
      </c>
      <c r="J883" s="376">
        <v>375</v>
      </c>
      <c r="K883" s="376">
        <v>275</v>
      </c>
      <c r="L883" s="376"/>
      <c r="M883" s="376"/>
      <c r="N883" s="376"/>
      <c r="O883" s="616">
        <f t="shared" si="380"/>
        <v>1872</v>
      </c>
      <c r="P883" s="616"/>
      <c r="Q883" s="616"/>
      <c r="R883" s="616"/>
      <c r="S883" s="616"/>
      <c r="T883" s="616"/>
      <c r="U883" s="511">
        <f t="shared" si="381"/>
        <v>0.33714285714285713</v>
      </c>
      <c r="V883" s="511"/>
      <c r="W883" s="511"/>
      <c r="X883" s="390">
        <v>1.3</v>
      </c>
      <c r="Y883" s="390"/>
      <c r="Z883" s="390"/>
      <c r="AA883" s="511"/>
      <c r="AB883" s="511"/>
      <c r="AC883" s="511"/>
      <c r="AD883" s="574">
        <f t="shared" si="374"/>
        <v>1.33731</v>
      </c>
      <c r="AE883" s="574"/>
      <c r="AF883" s="574"/>
      <c r="AG883" s="571">
        <v>240</v>
      </c>
      <c r="AH883" s="571">
        <v>170</v>
      </c>
      <c r="AI883" s="571">
        <v>120</v>
      </c>
      <c r="AJ883" s="575">
        <f t="shared" si="369"/>
        <v>320</v>
      </c>
      <c r="AK883" s="575">
        <f t="shared" si="369"/>
        <v>0</v>
      </c>
      <c r="AL883" s="575">
        <f t="shared" si="369"/>
        <v>0</v>
      </c>
      <c r="AM883" s="575"/>
      <c r="AN883" s="575"/>
      <c r="AO883" s="575"/>
      <c r="AP883" s="576">
        <f t="shared" si="375"/>
        <v>0.33333333333333331</v>
      </c>
      <c r="AQ883" s="576">
        <f t="shared" si="375"/>
        <v>-1</v>
      </c>
      <c r="AR883" s="576">
        <f t="shared" si="375"/>
        <v>-1</v>
      </c>
      <c r="AS883" s="346">
        <v>700</v>
      </c>
      <c r="AT883" s="346"/>
      <c r="AU883" s="346"/>
      <c r="AV883" s="512">
        <f t="shared" si="376"/>
        <v>940</v>
      </c>
      <c r="AW883" s="512"/>
      <c r="AX883" s="512"/>
      <c r="AY883" s="513">
        <f t="shared" si="377"/>
        <v>0.34285714285714286</v>
      </c>
      <c r="AZ883" s="513"/>
      <c r="BA883" s="513"/>
      <c r="BB883" s="515" t="s">
        <v>1246</v>
      </c>
      <c r="BC883" s="516">
        <v>0</v>
      </c>
      <c r="BD883" s="517">
        <f t="shared" si="378"/>
        <v>9</v>
      </c>
      <c r="BE883" s="515">
        <f t="shared" si="371"/>
        <v>9</v>
      </c>
      <c r="BF883" s="515"/>
      <c r="BM883" s="3" t="str">
        <f t="shared" si="379"/>
        <v>VT1-Đường Võ Nguyên Giáp(Từ Giao với đường Điện Biên Phủ (nhà Hoa-Anh) đến Giao với đường Điện Biên Phủ (Km283+700))</v>
      </c>
    </row>
    <row r="884" spans="1:65" s="3" customFormat="1" ht="78.75">
      <c r="A884" s="267">
        <v>32</v>
      </c>
      <c r="B884" s="619" t="s">
        <v>1993</v>
      </c>
      <c r="C884" s="619" t="s">
        <v>1994</v>
      </c>
      <c r="D884" s="619" t="s">
        <v>1995</v>
      </c>
      <c r="E884" s="258" t="s">
        <v>1993</v>
      </c>
      <c r="F884" s="182" t="s">
        <v>1994</v>
      </c>
      <c r="G884" s="376" t="s">
        <v>1995</v>
      </c>
      <c r="H884" s="619" t="str">
        <f t="shared" si="373"/>
        <v>Đường nội thị (Đường vòng bờ kè suối Nậm Cấu) (từ Cầu Nậm Cấu mới đến Giao với đường 32m (Gần cầu TĐC khu phố 1))</v>
      </c>
      <c r="I884" s="467">
        <v>1100</v>
      </c>
      <c r="J884" s="376">
        <v>600</v>
      </c>
      <c r="K884" s="376">
        <v>550</v>
      </c>
      <c r="L884" s="376"/>
      <c r="M884" s="376"/>
      <c r="N884" s="376"/>
      <c r="O884" s="616">
        <f t="shared" si="380"/>
        <v>1358</v>
      </c>
      <c r="P884" s="616">
        <f t="shared" si="380"/>
        <v>710</v>
      </c>
      <c r="Q884" s="616">
        <f t="shared" si="380"/>
        <v>622</v>
      </c>
      <c r="R884" s="616"/>
      <c r="S884" s="616"/>
      <c r="T884" s="616"/>
      <c r="U884" s="511">
        <f t="shared" si="381"/>
        <v>0.23454545454545456</v>
      </c>
      <c r="V884" s="511">
        <f t="shared" si="381"/>
        <v>0.18333333333333332</v>
      </c>
      <c r="W884" s="511">
        <f t="shared" si="381"/>
        <v>0.13090909090909092</v>
      </c>
      <c r="X884" s="390">
        <v>1.2</v>
      </c>
      <c r="Y884" s="390">
        <v>1.1499999999999999</v>
      </c>
      <c r="Z884" s="390">
        <v>1.1000000000000001</v>
      </c>
      <c r="AA884" s="511"/>
      <c r="AB884" s="511"/>
      <c r="AC884" s="511"/>
      <c r="AD884" s="574">
        <f t="shared" si="374"/>
        <v>1.23444</v>
      </c>
      <c r="AE884" s="574">
        <f t="shared" si="374"/>
        <v>1.1830049999999999</v>
      </c>
      <c r="AF884" s="574">
        <f t="shared" si="374"/>
        <v>1.13157</v>
      </c>
      <c r="AG884" s="571">
        <v>240</v>
      </c>
      <c r="AH884" s="571">
        <v>170</v>
      </c>
      <c r="AI884" s="571">
        <v>120</v>
      </c>
      <c r="AJ884" s="575">
        <f t="shared" si="369"/>
        <v>300</v>
      </c>
      <c r="AK884" s="575">
        <f t="shared" si="369"/>
        <v>200</v>
      </c>
      <c r="AL884" s="575">
        <f t="shared" si="369"/>
        <v>140</v>
      </c>
      <c r="AM884" s="575"/>
      <c r="AN884" s="575"/>
      <c r="AO884" s="575"/>
      <c r="AP884" s="576">
        <f t="shared" si="375"/>
        <v>0.25</v>
      </c>
      <c r="AQ884" s="576">
        <f t="shared" si="375"/>
        <v>0.17647058823529413</v>
      </c>
      <c r="AR884" s="576">
        <f t="shared" si="375"/>
        <v>0.16666666666666666</v>
      </c>
      <c r="AS884" s="346">
        <v>550</v>
      </c>
      <c r="AT884" s="346">
        <v>300</v>
      </c>
      <c r="AU884" s="346">
        <v>280</v>
      </c>
      <c r="AV884" s="512">
        <f t="shared" si="376"/>
        <v>680</v>
      </c>
      <c r="AW884" s="512">
        <f t="shared" si="376"/>
        <v>360</v>
      </c>
      <c r="AX884" s="512">
        <f t="shared" si="376"/>
        <v>320</v>
      </c>
      <c r="AY884" s="513">
        <f t="shared" si="377"/>
        <v>0.23636363636363636</v>
      </c>
      <c r="AZ884" s="513">
        <f t="shared" si="377"/>
        <v>0.2</v>
      </c>
      <c r="BA884" s="513">
        <f t="shared" si="377"/>
        <v>0.14285714285714285</v>
      </c>
      <c r="BB884" s="515" t="s">
        <v>1246</v>
      </c>
      <c r="BC884" s="516">
        <v>0</v>
      </c>
      <c r="BD884" s="517">
        <f t="shared" si="378"/>
        <v>9</v>
      </c>
      <c r="BE884" s="515">
        <f t="shared" si="371"/>
        <v>9</v>
      </c>
      <c r="BF884" s="515"/>
      <c r="BM884" s="3" t="str">
        <f t="shared" si="379"/>
        <v>VT1-Đường nội thị (Đường vòng bờ kè suối Nậm Cấu)(Từ Cầu Nậm Cấu mới đến Giao với đường 32m (Gần cầu TĐC khu phố 1))</v>
      </c>
    </row>
    <row r="885" spans="1:65" s="3" customFormat="1" ht="63">
      <c r="A885" s="267">
        <v>33</v>
      </c>
      <c r="B885" s="11" t="s">
        <v>641</v>
      </c>
      <c r="C885" s="11" t="s">
        <v>1996</v>
      </c>
      <c r="D885" s="11" t="s">
        <v>1997</v>
      </c>
      <c r="E885" s="66" t="s">
        <v>1683</v>
      </c>
      <c r="F885" s="20" t="s">
        <v>1998</v>
      </c>
      <c r="G885" s="20" t="s">
        <v>1999</v>
      </c>
      <c r="H885" s="615" t="str">
        <f t="shared" si="373"/>
        <v>Phố Tôn Thất Tùng (từ Đường Điện Biên Phủ (Km279+200) đến Trung tâm y tế)</v>
      </c>
      <c r="I885" s="376">
        <v>750</v>
      </c>
      <c r="J885" s="376">
        <v>500</v>
      </c>
      <c r="K885" s="376">
        <v>450</v>
      </c>
      <c r="L885" s="376"/>
      <c r="M885" s="376"/>
      <c r="N885" s="376"/>
      <c r="O885" s="616">
        <f t="shared" si="380"/>
        <v>887</v>
      </c>
      <c r="P885" s="616">
        <f t="shared" si="380"/>
        <v>566</v>
      </c>
      <c r="Q885" s="616">
        <f t="shared" si="380"/>
        <v>486</v>
      </c>
      <c r="R885" s="616"/>
      <c r="S885" s="616"/>
      <c r="T885" s="616"/>
      <c r="U885" s="511">
        <f t="shared" si="381"/>
        <v>0.18266666666666667</v>
      </c>
      <c r="V885" s="511">
        <f t="shared" si="381"/>
        <v>0.13200000000000001</v>
      </c>
      <c r="W885" s="511">
        <f t="shared" si="381"/>
        <v>0.08</v>
      </c>
      <c r="X885" s="390">
        <v>1.1499999999999999</v>
      </c>
      <c r="Y885" s="390">
        <v>1.1000000000000001</v>
      </c>
      <c r="Z885" s="390">
        <v>1.05</v>
      </c>
      <c r="AA885" s="511"/>
      <c r="AB885" s="511"/>
      <c r="AC885" s="511"/>
      <c r="AD885" s="574">
        <f t="shared" si="374"/>
        <v>1.1830049999999999</v>
      </c>
      <c r="AE885" s="574">
        <f t="shared" si="374"/>
        <v>1.13157</v>
      </c>
      <c r="AF885" s="574">
        <f t="shared" si="374"/>
        <v>1.0801350000000001</v>
      </c>
      <c r="AG885" s="571">
        <v>240</v>
      </c>
      <c r="AH885" s="571">
        <v>170</v>
      </c>
      <c r="AI885" s="571">
        <v>120</v>
      </c>
      <c r="AJ885" s="575">
        <f t="shared" si="369"/>
        <v>280</v>
      </c>
      <c r="AK885" s="575">
        <f t="shared" si="369"/>
        <v>190</v>
      </c>
      <c r="AL885" s="575">
        <f t="shared" si="369"/>
        <v>130</v>
      </c>
      <c r="AM885" s="575"/>
      <c r="AN885" s="575"/>
      <c r="AO885" s="575"/>
      <c r="AP885" s="576">
        <f t="shared" si="375"/>
        <v>0.16666666666666666</v>
      </c>
      <c r="AQ885" s="576">
        <f t="shared" si="375"/>
        <v>0.11764705882352941</v>
      </c>
      <c r="AR885" s="576">
        <f t="shared" si="375"/>
        <v>8.3333333333333329E-2</v>
      </c>
      <c r="AS885" s="346">
        <v>380</v>
      </c>
      <c r="AT885" s="346">
        <v>250</v>
      </c>
      <c r="AU885" s="346">
        <v>230</v>
      </c>
      <c r="AV885" s="512">
        <f t="shared" si="376"/>
        <v>450</v>
      </c>
      <c r="AW885" s="512">
        <f t="shared" si="376"/>
        <v>280</v>
      </c>
      <c r="AX885" s="512">
        <f t="shared" si="376"/>
        <v>250</v>
      </c>
      <c r="AY885" s="513">
        <f t="shared" si="377"/>
        <v>0.18421052631578946</v>
      </c>
      <c r="AZ885" s="513">
        <f t="shared" si="377"/>
        <v>0.12</v>
      </c>
      <c r="BA885" s="513">
        <f t="shared" si="377"/>
        <v>8.6956521739130432E-2</v>
      </c>
      <c r="BB885" s="515" t="s">
        <v>1246</v>
      </c>
      <c r="BC885" s="516">
        <v>0</v>
      </c>
      <c r="BD885" s="517">
        <f t="shared" si="378"/>
        <v>9</v>
      </c>
      <c r="BE885" s="515">
        <f t="shared" si="371"/>
        <v>9</v>
      </c>
      <c r="BF885" s="515"/>
      <c r="BM885" s="3" t="str">
        <f t="shared" si="379"/>
        <v>VT1-Phố Tôn Thất Tùng(Từ Đường Điện Biên Phủ (Km279+200) đến Trung tâm y tế)</v>
      </c>
    </row>
    <row r="886" spans="1:65" s="3" customFormat="1" ht="47.25">
      <c r="A886" s="267">
        <v>34</v>
      </c>
      <c r="B886" s="11" t="s">
        <v>2000</v>
      </c>
      <c r="C886" s="11" t="s">
        <v>2001</v>
      </c>
      <c r="D886" s="11" t="s">
        <v>2002</v>
      </c>
      <c r="E886" s="66" t="s">
        <v>930</v>
      </c>
      <c r="F886" s="20" t="s">
        <v>2003</v>
      </c>
      <c r="G886" s="20" t="s">
        <v>1977</v>
      </c>
      <c r="H886" s="615" t="str">
        <f t="shared" si="373"/>
        <v>Phố Nguyễn Thị Minh Khai (từ Phố Lê Đại Hành đến Đường Nậm Bum)</v>
      </c>
      <c r="I886" s="467">
        <v>1300</v>
      </c>
      <c r="J886" s="376">
        <v>700</v>
      </c>
      <c r="K886" s="376">
        <v>550</v>
      </c>
      <c r="L886" s="376"/>
      <c r="M886" s="376"/>
      <c r="N886" s="376"/>
      <c r="O886" s="616">
        <f t="shared" si="380"/>
        <v>1672</v>
      </c>
      <c r="P886" s="616">
        <f t="shared" si="380"/>
        <v>828</v>
      </c>
      <c r="Q886" s="616">
        <f t="shared" si="380"/>
        <v>622</v>
      </c>
      <c r="R886" s="616"/>
      <c r="S886" s="616"/>
      <c r="T886" s="616"/>
      <c r="U886" s="511">
        <f t="shared" si="381"/>
        <v>0.28615384615384615</v>
      </c>
      <c r="V886" s="511">
        <f t="shared" si="381"/>
        <v>0.18285714285714286</v>
      </c>
      <c r="W886" s="511">
        <f t="shared" si="381"/>
        <v>0.13090909090909092</v>
      </c>
      <c r="X886" s="390">
        <v>1.25</v>
      </c>
      <c r="Y886" s="390">
        <v>1.1499999999999999</v>
      </c>
      <c r="Z886" s="390">
        <v>1.1000000000000001</v>
      </c>
      <c r="AA886" s="511"/>
      <c r="AB886" s="511"/>
      <c r="AC886" s="511"/>
      <c r="AD886" s="574">
        <f t="shared" si="374"/>
        <v>1.2858749999999999</v>
      </c>
      <c r="AE886" s="574">
        <f t="shared" si="374"/>
        <v>1.1830049999999999</v>
      </c>
      <c r="AF886" s="574">
        <f t="shared" si="374"/>
        <v>1.13157</v>
      </c>
      <c r="AG886" s="571">
        <v>240</v>
      </c>
      <c r="AH886" s="571">
        <v>170</v>
      </c>
      <c r="AI886" s="571">
        <v>120</v>
      </c>
      <c r="AJ886" s="575">
        <f t="shared" si="369"/>
        <v>310</v>
      </c>
      <c r="AK886" s="575">
        <f t="shared" si="369"/>
        <v>200</v>
      </c>
      <c r="AL886" s="575">
        <f t="shared" si="369"/>
        <v>140</v>
      </c>
      <c r="AM886" s="575"/>
      <c r="AN886" s="575"/>
      <c r="AO886" s="575"/>
      <c r="AP886" s="576">
        <f t="shared" si="375"/>
        <v>0.29166666666666669</v>
      </c>
      <c r="AQ886" s="576">
        <f t="shared" si="375"/>
        <v>0.17647058823529413</v>
      </c>
      <c r="AR886" s="576">
        <f t="shared" si="375"/>
        <v>0.16666666666666666</v>
      </c>
      <c r="AS886" s="346">
        <v>650</v>
      </c>
      <c r="AT886" s="346">
        <v>350</v>
      </c>
      <c r="AU886" s="346">
        <v>280</v>
      </c>
      <c r="AV886" s="512">
        <f t="shared" si="376"/>
        <v>840</v>
      </c>
      <c r="AW886" s="512">
        <f t="shared" si="376"/>
        <v>410</v>
      </c>
      <c r="AX886" s="512">
        <f t="shared" si="376"/>
        <v>320</v>
      </c>
      <c r="AY886" s="513">
        <f t="shared" si="377"/>
        <v>0.29230769230769232</v>
      </c>
      <c r="AZ886" s="513">
        <f t="shared" si="377"/>
        <v>0.17142857142857143</v>
      </c>
      <c r="BA886" s="513">
        <f t="shared" si="377"/>
        <v>0.14285714285714285</v>
      </c>
      <c r="BB886" s="515" t="s">
        <v>1246</v>
      </c>
      <c r="BC886" s="516">
        <v>0</v>
      </c>
      <c r="BD886" s="517">
        <f t="shared" si="378"/>
        <v>9</v>
      </c>
      <c r="BE886" s="515">
        <f t="shared" si="371"/>
        <v>9</v>
      </c>
      <c r="BF886" s="515"/>
      <c r="BM886" s="3" t="str">
        <f t="shared" si="379"/>
        <v>VT1-Phố Nguyễn Thị Minh Khai(Từ Phố Lê Đại Hành đến Đường Nậm Bum)</v>
      </c>
    </row>
    <row r="887" spans="1:65" s="3" customFormat="1" ht="61.5" customHeight="1">
      <c r="A887" s="267">
        <v>35</v>
      </c>
      <c r="B887" s="11" t="s">
        <v>2000</v>
      </c>
      <c r="C887" s="11" t="s">
        <v>2004</v>
      </c>
      <c r="D887" s="11" t="s">
        <v>2005</v>
      </c>
      <c r="E887" s="134" t="s">
        <v>458</v>
      </c>
      <c r="F887" s="125" t="s">
        <v>2003</v>
      </c>
      <c r="G887" s="125" t="s">
        <v>1977</v>
      </c>
      <c r="H887" s="615" t="str">
        <f t="shared" si="373"/>
        <v>Phố Cù Chính Lan (từ Phố Lê Đại Hành đến Đường Nậm Bum)</v>
      </c>
      <c r="I887" s="486">
        <v>1300</v>
      </c>
      <c r="J887" s="486">
        <v>700</v>
      </c>
      <c r="K887" s="486">
        <v>550</v>
      </c>
      <c r="L887" s="631"/>
      <c r="M887" s="631"/>
      <c r="N887" s="631"/>
      <c r="O887" s="620">
        <f>O886</f>
        <v>1672</v>
      </c>
      <c r="P887" s="616">
        <f>P886</f>
        <v>828</v>
      </c>
      <c r="Q887" s="616">
        <f>Q886</f>
        <v>622</v>
      </c>
      <c r="R887" s="616"/>
      <c r="S887" s="616"/>
      <c r="T887" s="616"/>
      <c r="U887" s="511">
        <f t="shared" si="381"/>
        <v>0.28615384615384615</v>
      </c>
      <c r="V887" s="511">
        <f t="shared" si="381"/>
        <v>0.18285714285714286</v>
      </c>
      <c r="W887" s="511">
        <f t="shared" si="381"/>
        <v>0.13090909090909092</v>
      </c>
      <c r="X887" s="390">
        <v>1.25</v>
      </c>
      <c r="Y887" s="390">
        <v>1.1499999999999999</v>
      </c>
      <c r="Z887" s="390">
        <v>1.1000000000000001</v>
      </c>
      <c r="AA887" s="511"/>
      <c r="AB887" s="511"/>
      <c r="AC887" s="511"/>
      <c r="AD887" s="574">
        <f t="shared" si="374"/>
        <v>1.2858749999999999</v>
      </c>
      <c r="AE887" s="574">
        <f t="shared" si="374"/>
        <v>1.1830049999999999</v>
      </c>
      <c r="AF887" s="574">
        <f t="shared" si="374"/>
        <v>1.13157</v>
      </c>
      <c r="AG887" s="571">
        <v>240</v>
      </c>
      <c r="AH887" s="571">
        <v>170</v>
      </c>
      <c r="AI887" s="571">
        <v>120</v>
      </c>
      <c r="AJ887" s="575">
        <f t="shared" si="369"/>
        <v>310</v>
      </c>
      <c r="AK887" s="575">
        <f t="shared" si="369"/>
        <v>200</v>
      </c>
      <c r="AL887" s="575">
        <f t="shared" si="369"/>
        <v>140</v>
      </c>
      <c r="AM887" s="575"/>
      <c r="AN887" s="575"/>
      <c r="AO887" s="575"/>
      <c r="AP887" s="576">
        <f t="shared" si="375"/>
        <v>0.29166666666666669</v>
      </c>
      <c r="AQ887" s="576">
        <f t="shared" si="375"/>
        <v>0.17647058823529413</v>
      </c>
      <c r="AR887" s="576">
        <f t="shared" si="375"/>
        <v>0.16666666666666666</v>
      </c>
      <c r="AS887" s="396">
        <v>650</v>
      </c>
      <c r="AT887" s="396">
        <v>350</v>
      </c>
      <c r="AU887" s="396">
        <v>280</v>
      </c>
      <c r="AV887" s="512">
        <f t="shared" si="376"/>
        <v>840</v>
      </c>
      <c r="AW887" s="512">
        <f t="shared" si="376"/>
        <v>410</v>
      </c>
      <c r="AX887" s="512">
        <f t="shared" si="376"/>
        <v>320</v>
      </c>
      <c r="AY887" s="513">
        <f t="shared" si="377"/>
        <v>0.29230769230769232</v>
      </c>
      <c r="AZ887" s="513">
        <f t="shared" si="377"/>
        <v>0.17142857142857143</v>
      </c>
      <c r="BA887" s="513">
        <f t="shared" si="377"/>
        <v>0.14285714285714285</v>
      </c>
      <c r="BB887" s="515" t="s">
        <v>1246</v>
      </c>
      <c r="BC887" s="516">
        <v>0</v>
      </c>
      <c r="BD887" s="517">
        <f t="shared" si="378"/>
        <v>9</v>
      </c>
      <c r="BE887" s="515">
        <f t="shared" si="371"/>
        <v>9</v>
      </c>
      <c r="BF887" s="8"/>
      <c r="BM887" s="3" t="str">
        <f>"VT1-"&amp;E887&amp;"("&amp;F887&amp;" đến "&amp;G887&amp;")"</f>
        <v>VT1-Phố Cù Chính Lan(Phố Lê Đại Hành đến Đường Nậm Bum)</v>
      </c>
    </row>
    <row r="888" spans="1:65" s="3" customFormat="1" ht="63">
      <c r="A888" s="267">
        <v>36</v>
      </c>
      <c r="B888" s="11" t="s">
        <v>2006</v>
      </c>
      <c r="C888" s="11" t="s">
        <v>2007</v>
      </c>
      <c r="D888" s="11" t="s">
        <v>2008</v>
      </c>
      <c r="E888" s="66" t="s">
        <v>1148</v>
      </c>
      <c r="F888" s="20" t="s">
        <v>546</v>
      </c>
      <c r="G888" s="20" t="s">
        <v>2009</v>
      </c>
      <c r="H888" s="615" t="str">
        <f t="shared" si="373"/>
        <v>Phố Nguyễn Tuân (từ Đường Võ Nguyên Giáp đến Km00+350 (hết tuyến đường nhựa))</v>
      </c>
      <c r="I888" s="486">
        <v>1200</v>
      </c>
      <c r="J888" s="486">
        <v>650</v>
      </c>
      <c r="K888" s="486">
        <v>520</v>
      </c>
      <c r="L888" s="631"/>
      <c r="M888" s="631"/>
      <c r="N888" s="631"/>
      <c r="O888" s="620">
        <f t="shared" ref="O888:Q890" si="382">ROUND(I888*AD888,0)</f>
        <v>1543</v>
      </c>
      <c r="P888" s="616">
        <f t="shared" si="382"/>
        <v>769</v>
      </c>
      <c r="Q888" s="616">
        <f t="shared" si="382"/>
        <v>588</v>
      </c>
      <c r="R888" s="616"/>
      <c r="S888" s="616"/>
      <c r="T888" s="616"/>
      <c r="U888" s="511">
        <f t="shared" si="381"/>
        <v>0.28583333333333333</v>
      </c>
      <c r="V888" s="511">
        <f t="shared" si="381"/>
        <v>0.18307692307692308</v>
      </c>
      <c r="W888" s="511">
        <f t="shared" si="381"/>
        <v>0.13076923076923078</v>
      </c>
      <c r="X888" s="13">
        <v>1.25</v>
      </c>
      <c r="Y888" s="13">
        <v>1.1499999999999999</v>
      </c>
      <c r="Z888" s="13">
        <v>1.1000000000000001</v>
      </c>
      <c r="AA888" s="511"/>
      <c r="AB888" s="511"/>
      <c r="AC888" s="511"/>
      <c r="AD888" s="574">
        <f t="shared" si="374"/>
        <v>1.2858749999999999</v>
      </c>
      <c r="AE888" s="574">
        <f t="shared" si="374"/>
        <v>1.1830049999999999</v>
      </c>
      <c r="AF888" s="574">
        <f t="shared" si="374"/>
        <v>1.13157</v>
      </c>
      <c r="AG888" s="571">
        <v>240</v>
      </c>
      <c r="AH888" s="571">
        <v>170</v>
      </c>
      <c r="AI888" s="571">
        <v>120</v>
      </c>
      <c r="AJ888" s="575">
        <f t="shared" si="369"/>
        <v>310</v>
      </c>
      <c r="AK888" s="575">
        <f t="shared" si="369"/>
        <v>200</v>
      </c>
      <c r="AL888" s="575">
        <f t="shared" si="369"/>
        <v>140</v>
      </c>
      <c r="AM888" s="575"/>
      <c r="AN888" s="575"/>
      <c r="AO888" s="575"/>
      <c r="AP888" s="576">
        <f t="shared" si="375"/>
        <v>0.29166666666666669</v>
      </c>
      <c r="AQ888" s="576">
        <f t="shared" si="375"/>
        <v>0.17647058823529413</v>
      </c>
      <c r="AR888" s="576">
        <f t="shared" si="375"/>
        <v>0.16666666666666666</v>
      </c>
      <c r="AS888" s="396">
        <v>600</v>
      </c>
      <c r="AT888" s="396">
        <v>330</v>
      </c>
      <c r="AU888" s="396">
        <v>260</v>
      </c>
      <c r="AV888" s="512">
        <f t="shared" si="376"/>
        <v>770</v>
      </c>
      <c r="AW888" s="512">
        <f t="shared" si="376"/>
        <v>390</v>
      </c>
      <c r="AX888" s="512">
        <f t="shared" si="376"/>
        <v>290</v>
      </c>
      <c r="AY888" s="513">
        <f t="shared" si="377"/>
        <v>0.28333333333333333</v>
      </c>
      <c r="AZ888" s="513">
        <f t="shared" si="377"/>
        <v>0.18181818181818182</v>
      </c>
      <c r="BA888" s="513">
        <f t="shared" si="377"/>
        <v>0.11538461538461539</v>
      </c>
      <c r="BB888" s="515" t="s">
        <v>1246</v>
      </c>
      <c r="BC888" s="516">
        <v>0</v>
      </c>
      <c r="BD888" s="517">
        <f t="shared" si="378"/>
        <v>9</v>
      </c>
      <c r="BE888" s="515">
        <f t="shared" si="371"/>
        <v>9</v>
      </c>
      <c r="BF888" s="8"/>
    </row>
    <row r="889" spans="1:65" s="3" customFormat="1" ht="47.25">
      <c r="A889" s="267">
        <v>37</v>
      </c>
      <c r="B889" s="11" t="s">
        <v>2006</v>
      </c>
      <c r="C889" s="11" t="s">
        <v>2007</v>
      </c>
      <c r="D889" s="11" t="s">
        <v>2008</v>
      </c>
      <c r="E889" s="66" t="s">
        <v>1117</v>
      </c>
      <c r="F889" s="20" t="s">
        <v>2010</v>
      </c>
      <c r="G889" s="20" t="s">
        <v>2009</v>
      </c>
      <c r="H889" s="615" t="str">
        <f t="shared" si="373"/>
        <v>Phố Võ Thị Sáu (từ Nhà VH khu phố 12 đến Km00+350 (hết tuyến đường nhựa))</v>
      </c>
      <c r="I889" s="486">
        <v>1400</v>
      </c>
      <c r="J889" s="486">
        <v>740</v>
      </c>
      <c r="K889" s="486">
        <v>550</v>
      </c>
      <c r="L889" s="631"/>
      <c r="M889" s="631"/>
      <c r="N889" s="631"/>
      <c r="O889" s="620">
        <f t="shared" si="382"/>
        <v>1872</v>
      </c>
      <c r="P889" s="616">
        <f t="shared" si="382"/>
        <v>913</v>
      </c>
      <c r="Q889" s="616">
        <f t="shared" si="382"/>
        <v>651</v>
      </c>
      <c r="R889" s="616"/>
      <c r="S889" s="616"/>
      <c r="T889" s="616"/>
      <c r="U889" s="511">
        <f t="shared" si="381"/>
        <v>0.33714285714285713</v>
      </c>
      <c r="V889" s="511">
        <f t="shared" si="381"/>
        <v>0.23378378378378378</v>
      </c>
      <c r="W889" s="511">
        <f t="shared" si="381"/>
        <v>0.18363636363636363</v>
      </c>
      <c r="X889" s="13">
        <v>1.3</v>
      </c>
      <c r="Y889" s="13">
        <v>1.2</v>
      </c>
      <c r="Z889" s="13">
        <v>1.1499999999999999</v>
      </c>
      <c r="AA889" s="511"/>
      <c r="AB889" s="511"/>
      <c r="AC889" s="511"/>
      <c r="AD889" s="574">
        <f t="shared" si="374"/>
        <v>1.33731</v>
      </c>
      <c r="AE889" s="574">
        <f t="shared" si="374"/>
        <v>1.23444</v>
      </c>
      <c r="AF889" s="574">
        <f t="shared" si="374"/>
        <v>1.1830049999999999</v>
      </c>
      <c r="AG889" s="571">
        <v>240</v>
      </c>
      <c r="AH889" s="571">
        <v>170</v>
      </c>
      <c r="AI889" s="571">
        <v>120</v>
      </c>
      <c r="AJ889" s="575">
        <f t="shared" si="369"/>
        <v>320</v>
      </c>
      <c r="AK889" s="575">
        <f t="shared" si="369"/>
        <v>210</v>
      </c>
      <c r="AL889" s="575">
        <f t="shared" si="369"/>
        <v>140</v>
      </c>
      <c r="AM889" s="575"/>
      <c r="AN889" s="575"/>
      <c r="AO889" s="575"/>
      <c r="AP889" s="576">
        <f t="shared" si="375"/>
        <v>0.33333333333333331</v>
      </c>
      <c r="AQ889" s="576">
        <f t="shared" si="375"/>
        <v>0.23529411764705882</v>
      </c>
      <c r="AR889" s="576">
        <f t="shared" si="375"/>
        <v>0.16666666666666666</v>
      </c>
      <c r="AS889" s="396">
        <v>700</v>
      </c>
      <c r="AT889" s="396">
        <v>370</v>
      </c>
      <c r="AU889" s="396">
        <v>280</v>
      </c>
      <c r="AV889" s="512">
        <f t="shared" si="376"/>
        <v>940</v>
      </c>
      <c r="AW889" s="512">
        <f t="shared" si="376"/>
        <v>460</v>
      </c>
      <c r="AX889" s="512">
        <f t="shared" si="376"/>
        <v>330</v>
      </c>
      <c r="AY889" s="513">
        <f t="shared" si="377"/>
        <v>0.34285714285714286</v>
      </c>
      <c r="AZ889" s="513">
        <f t="shared" si="377"/>
        <v>0.24324324324324326</v>
      </c>
      <c r="BA889" s="513">
        <f t="shared" si="377"/>
        <v>0.17857142857142858</v>
      </c>
      <c r="BB889" s="515" t="s">
        <v>1246</v>
      </c>
      <c r="BC889" s="516">
        <v>0</v>
      </c>
      <c r="BD889" s="517">
        <f t="shared" si="378"/>
        <v>9</v>
      </c>
      <c r="BE889" s="515">
        <f t="shared" si="371"/>
        <v>9</v>
      </c>
      <c r="BF889" s="8"/>
    </row>
    <row r="890" spans="1:65" s="3" customFormat="1" ht="78.75">
      <c r="A890" s="267">
        <v>38</v>
      </c>
      <c r="B890" s="11" t="s">
        <v>641</v>
      </c>
      <c r="C890" s="11"/>
      <c r="D890" s="11"/>
      <c r="E890" s="66" t="s">
        <v>881</v>
      </c>
      <c r="F890" s="20" t="s">
        <v>2011</v>
      </c>
      <c r="G890" s="20" t="s">
        <v>2012</v>
      </c>
      <c r="H890" s="615" t="str">
        <f t="shared" si="373"/>
        <v>Đường Phan Đình Giót (từ Đường Điện Biên Phủ (Km279+400) đến Trụ sở Công ty THHH MTV Liên Phương)</v>
      </c>
      <c r="I890" s="621">
        <v>1000</v>
      </c>
      <c r="J890" s="622">
        <v>570</v>
      </c>
      <c r="K890" s="622">
        <v>450</v>
      </c>
      <c r="L890" s="622"/>
      <c r="M890" s="622"/>
      <c r="N890" s="622"/>
      <c r="O890" s="616">
        <f t="shared" si="382"/>
        <v>1234</v>
      </c>
      <c r="P890" s="616">
        <f t="shared" si="382"/>
        <v>674</v>
      </c>
      <c r="Q890" s="616">
        <f t="shared" si="382"/>
        <v>509</v>
      </c>
      <c r="R890" s="616"/>
      <c r="S890" s="616"/>
      <c r="T890" s="616"/>
      <c r="U890" s="511">
        <f t="shared" si="381"/>
        <v>0.23400000000000001</v>
      </c>
      <c r="V890" s="511">
        <f t="shared" si="381"/>
        <v>0.18245614035087721</v>
      </c>
      <c r="W890" s="511">
        <f t="shared" si="381"/>
        <v>0.13111111111111112</v>
      </c>
      <c r="X890" s="13">
        <v>1.2</v>
      </c>
      <c r="Y890" s="13">
        <v>1.1499999999999999</v>
      </c>
      <c r="Z890" s="13">
        <v>1.1000000000000001</v>
      </c>
      <c r="AA890" s="511"/>
      <c r="AB890" s="511"/>
      <c r="AC890" s="511"/>
      <c r="AD890" s="574">
        <f t="shared" si="374"/>
        <v>1.23444</v>
      </c>
      <c r="AE890" s="574">
        <f t="shared" si="374"/>
        <v>1.1830049999999999</v>
      </c>
      <c r="AF890" s="574">
        <f t="shared" si="374"/>
        <v>1.13157</v>
      </c>
      <c r="AG890" s="571">
        <v>240</v>
      </c>
      <c r="AH890" s="571">
        <v>170</v>
      </c>
      <c r="AI890" s="571">
        <v>120</v>
      </c>
      <c r="AJ890" s="575">
        <f t="shared" si="369"/>
        <v>300</v>
      </c>
      <c r="AK890" s="575">
        <f t="shared" si="369"/>
        <v>200</v>
      </c>
      <c r="AL890" s="575">
        <f t="shared" si="369"/>
        <v>140</v>
      </c>
      <c r="AM890" s="575"/>
      <c r="AN890" s="575"/>
      <c r="AO890" s="575"/>
      <c r="AP890" s="576">
        <f t="shared" si="375"/>
        <v>0.25</v>
      </c>
      <c r="AQ890" s="576">
        <f t="shared" si="375"/>
        <v>0.17647058823529413</v>
      </c>
      <c r="AR890" s="576">
        <f t="shared" si="375"/>
        <v>0.16666666666666666</v>
      </c>
      <c r="AS890" s="396">
        <v>500</v>
      </c>
      <c r="AT890" s="396">
        <v>290</v>
      </c>
      <c r="AU890" s="396">
        <v>230</v>
      </c>
      <c r="AV890" s="512">
        <f t="shared" si="376"/>
        <v>620</v>
      </c>
      <c r="AW890" s="512">
        <f t="shared" si="376"/>
        <v>340</v>
      </c>
      <c r="AX890" s="512">
        <f t="shared" si="376"/>
        <v>260</v>
      </c>
      <c r="AY890" s="513">
        <f t="shared" si="377"/>
        <v>0.24</v>
      </c>
      <c r="AZ890" s="513">
        <f t="shared" si="377"/>
        <v>0.17241379310344829</v>
      </c>
      <c r="BA890" s="513">
        <f t="shared" si="377"/>
        <v>0.13043478260869565</v>
      </c>
      <c r="BB890" s="515" t="s">
        <v>1246</v>
      </c>
      <c r="BC890" s="516">
        <v>0</v>
      </c>
      <c r="BD890" s="517">
        <f t="shared" si="378"/>
        <v>9</v>
      </c>
      <c r="BE890" s="515">
        <f t="shared" si="371"/>
        <v>9</v>
      </c>
      <c r="BF890" s="8"/>
    </row>
    <row r="891" spans="1:65" ht="31.5">
      <c r="B891" s="3"/>
      <c r="C891" s="3"/>
      <c r="D891" s="3"/>
      <c r="E891" s="418"/>
      <c r="F891" s="418" t="s">
        <v>396</v>
      </c>
      <c r="G891" s="418"/>
      <c r="H891" s="419" t="str">
        <f>F891</f>
        <v>Các vị trí còn lại trên địa bàn xã Bum Tở</v>
      </c>
      <c r="I891" s="3"/>
      <c r="J891" s="3"/>
      <c r="K891" s="3"/>
      <c r="L891" s="3"/>
      <c r="M891" s="3"/>
      <c r="N891" s="3"/>
      <c r="O891" s="297"/>
      <c r="P891" s="295"/>
      <c r="Q891" s="295"/>
      <c r="R891" s="295"/>
      <c r="S891" s="295"/>
      <c r="T891" s="295"/>
      <c r="U891" s="253"/>
      <c r="V891" s="253"/>
      <c r="W891" s="253"/>
      <c r="X891" s="253"/>
      <c r="Y891" s="253"/>
      <c r="Z891" s="253"/>
      <c r="AA891" s="253"/>
      <c r="AB891" s="253"/>
      <c r="AC891" s="253"/>
      <c r="AD891" s="297"/>
      <c r="AE891" s="253"/>
      <c r="AF891" s="253"/>
      <c r="AG891" s="3"/>
      <c r="AH891" s="3"/>
      <c r="AI891" s="3"/>
      <c r="AJ891" s="432"/>
      <c r="AK891" s="432"/>
      <c r="AL891" s="432"/>
      <c r="AM891" s="432"/>
      <c r="AN891" s="432"/>
      <c r="AO891" s="432"/>
      <c r="AP891" s="288"/>
      <c r="AQ891" s="288"/>
      <c r="AR891" s="288"/>
      <c r="AS891" s="3"/>
      <c r="AT891" s="3"/>
      <c r="AU891" s="3"/>
      <c r="AV891" s="289"/>
      <c r="AW891" s="289"/>
      <c r="AX891" s="289"/>
      <c r="AY891" s="431"/>
      <c r="AZ891" s="431"/>
      <c r="BA891" s="431"/>
      <c r="BB891" s="175"/>
      <c r="BC891" s="175"/>
      <c r="BD891" s="3"/>
    </row>
    <row r="892" spans="1:65" s="3" customFormat="1" ht="47.25">
      <c r="A892" s="267">
        <v>39</v>
      </c>
      <c r="B892" s="266"/>
      <c r="C892" s="266"/>
      <c r="D892" s="266"/>
      <c r="F892" s="9" t="s">
        <v>759</v>
      </c>
      <c r="G892" s="17"/>
      <c r="H892" s="615" t="str">
        <f>F892</f>
        <v>Các vị trí còn lại trên địa bàn thị trấn Mường Tè cũ</v>
      </c>
      <c r="I892" s="527">
        <v>160</v>
      </c>
      <c r="J892" s="527"/>
      <c r="K892" s="527"/>
      <c r="L892" s="527"/>
      <c r="M892" s="527"/>
      <c r="N892" s="527"/>
      <c r="O892" s="616">
        <f>ROUND(I892*AD892,0)</f>
        <v>173</v>
      </c>
      <c r="P892" s="616"/>
      <c r="Q892" s="616"/>
      <c r="R892" s="616"/>
      <c r="S892" s="616"/>
      <c r="T892" s="616"/>
      <c r="U892" s="511">
        <f>(O892-I892)/I892</f>
        <v>8.1250000000000003E-2</v>
      </c>
      <c r="V892" s="511"/>
      <c r="W892" s="511"/>
      <c r="X892" s="13">
        <v>1.05</v>
      </c>
      <c r="Y892" s="13"/>
      <c r="Z892" s="13"/>
      <c r="AA892" s="511"/>
      <c r="AB892" s="511"/>
      <c r="AC892" s="511"/>
      <c r="AD892" s="574">
        <f>X892*(1+2.87%)</f>
        <v>1.0801350000000001</v>
      </c>
      <c r="AE892" s="574"/>
      <c r="AF892" s="574"/>
      <c r="AG892" s="571">
        <v>240</v>
      </c>
      <c r="AH892" s="571">
        <v>170</v>
      </c>
      <c r="AI892" s="571">
        <v>120</v>
      </c>
      <c r="AJ892" s="575">
        <f>ROUND(AG892/I892*O892,-1)</f>
        <v>260</v>
      </c>
      <c r="AK892" s="575" t="e">
        <f>ROUND(AH892/J892*P892,-1)</f>
        <v>#DIV/0!</v>
      </c>
      <c r="AL892" s="575" t="e">
        <f>ROUND(AI892/K892*Q892,-1)</f>
        <v>#DIV/0!</v>
      </c>
      <c r="AM892" s="575"/>
      <c r="AN892" s="575"/>
      <c r="AO892" s="575"/>
      <c r="AP892" s="576">
        <f>(AJ892-AG892)/AG892</f>
        <v>8.3333333333333329E-2</v>
      </c>
      <c r="AQ892" s="576" t="e">
        <f>(AK892-AH892)/AH892</f>
        <v>#DIV/0!</v>
      </c>
      <c r="AR892" s="576" t="e">
        <f>(AL892-AI892)/AI892</f>
        <v>#DIV/0!</v>
      </c>
      <c r="AS892" s="396">
        <v>80</v>
      </c>
      <c r="AT892" s="396"/>
      <c r="AU892" s="396"/>
      <c r="AV892" s="512">
        <f>ROUND(AS892/I892*O892,-1)</f>
        <v>90</v>
      </c>
      <c r="AW892" s="512"/>
      <c r="AX892" s="512"/>
      <c r="AY892" s="513">
        <f>(AV892-AS892)/AS892</f>
        <v>0.125</v>
      </c>
      <c r="AZ892" s="513"/>
      <c r="BA892" s="513"/>
      <c r="BB892" s="515" t="s">
        <v>1246</v>
      </c>
      <c r="BC892" s="516">
        <v>0</v>
      </c>
      <c r="BD892" s="517">
        <f>BE892-BC892</f>
        <v>3</v>
      </c>
      <c r="BE892" s="515">
        <f>COUNT(I892:K892)*3</f>
        <v>3</v>
      </c>
      <c r="BF892" s="8"/>
    </row>
    <row r="893" spans="1:65">
      <c r="B893" s="3"/>
      <c r="C893" s="3"/>
      <c r="D893" s="3"/>
      <c r="E893" s="418"/>
      <c r="F893" s="418" t="s">
        <v>745</v>
      </c>
      <c r="G893" s="418"/>
      <c r="H893" s="615" t="str">
        <f t="shared" ref="H893:H901" si="383">F893</f>
        <v>Xã Can Hồ cũ</v>
      </c>
      <c r="I893" s="3">
        <f>'[6]PL01. BGD dieu chinh gia '!E3041</f>
        <v>70</v>
      </c>
      <c r="J893" s="3">
        <f>'[6]PL01. BGD dieu chinh gia '!F3041</f>
        <v>50</v>
      </c>
      <c r="K893" s="3">
        <f>'[6]PL01. BGD dieu chinh gia '!G3041</f>
        <v>40</v>
      </c>
      <c r="L893" s="3">
        <f>'[6]PL01. BGD dieu chinh gia '!H3041</f>
        <v>50</v>
      </c>
      <c r="M893" s="3">
        <f>'[6]PL01. BGD dieu chinh gia '!I3041</f>
        <v>30</v>
      </c>
      <c r="N893" s="3">
        <f>'[6]PL01. BGD dieu chinh gia '!J3041</f>
        <v>30</v>
      </c>
      <c r="O893" s="297">
        <v>87</v>
      </c>
      <c r="P893" s="295">
        <v>59</v>
      </c>
      <c r="Q893" s="295">
        <v>45</v>
      </c>
      <c r="R893" s="295">
        <v>54</v>
      </c>
      <c r="S893" s="295">
        <v>33</v>
      </c>
      <c r="T893" s="295">
        <v>33</v>
      </c>
      <c r="U893" s="253"/>
      <c r="V893" s="253"/>
      <c r="W893" s="253"/>
      <c r="X893" s="635" t="s">
        <v>1434</v>
      </c>
      <c r="Y893" s="635" t="s">
        <v>1225</v>
      </c>
      <c r="Z893" s="635" t="s">
        <v>1232</v>
      </c>
      <c r="AA893" s="635" t="s">
        <v>1233</v>
      </c>
      <c r="AB893" s="635" t="s">
        <v>1233</v>
      </c>
      <c r="AC893" s="635" t="s">
        <v>1236</v>
      </c>
      <c r="AD893" s="297"/>
      <c r="AE893" s="253"/>
      <c r="AF893" s="253"/>
      <c r="AG893" s="3"/>
      <c r="AH893" s="3"/>
      <c r="AI893" s="3"/>
      <c r="AJ893" s="432"/>
      <c r="AK893" s="432"/>
      <c r="AL893" s="432"/>
      <c r="AM893" s="432"/>
      <c r="AN893" s="432"/>
      <c r="AO893" s="432"/>
      <c r="AP893" s="288"/>
      <c r="AQ893" s="288"/>
      <c r="AR893" s="288"/>
      <c r="AS893" s="3"/>
      <c r="AT893" s="3"/>
      <c r="AU893" s="3"/>
      <c r="AV893" s="289"/>
      <c r="AW893" s="289"/>
      <c r="AX893" s="289"/>
      <c r="AY893" s="431"/>
      <c r="AZ893" s="431"/>
      <c r="BA893" s="431"/>
      <c r="BB893" s="175"/>
      <c r="BC893" s="175"/>
      <c r="BD893" s="3"/>
    </row>
    <row r="894" spans="1:65">
      <c r="B894" s="3"/>
      <c r="C894" s="3"/>
      <c r="D894" s="3"/>
      <c r="E894" s="418"/>
      <c r="F894" s="418" t="s">
        <v>107</v>
      </c>
      <c r="G894" s="418"/>
      <c r="H894" s="615" t="str">
        <f t="shared" si="383"/>
        <v>Xã Bum Tở cũ</v>
      </c>
      <c r="I894" s="3">
        <f>'[6]PL01. BGD dieu chinh gia '!E3042</f>
        <v>60</v>
      </c>
      <c r="J894" s="3">
        <f>'[6]PL01. BGD dieu chinh gia '!F3042</f>
        <v>40</v>
      </c>
      <c r="K894" s="3">
        <f>'[6]PL01. BGD dieu chinh gia '!G3042</f>
        <v>30</v>
      </c>
      <c r="L894" s="3">
        <f>'[6]PL01. BGD dieu chinh gia '!H3042</f>
        <v>40</v>
      </c>
      <c r="M894" s="3">
        <f>'[6]PL01. BGD dieu chinh gia '!I3042</f>
        <v>30</v>
      </c>
      <c r="N894" s="3">
        <f>'[6]PL01. BGD dieu chinh gia '!J3042</f>
        <v>30</v>
      </c>
      <c r="O894" s="297">
        <v>71</v>
      </c>
      <c r="P894" s="295">
        <v>46</v>
      </c>
      <c r="Q894" s="295">
        <v>33</v>
      </c>
      <c r="R894" s="295">
        <v>43</v>
      </c>
      <c r="S894" s="295">
        <v>32</v>
      </c>
      <c r="T894" s="295">
        <v>32</v>
      </c>
      <c r="U894" s="253"/>
      <c r="V894" s="253"/>
      <c r="W894" s="253"/>
      <c r="X894" s="635" t="s">
        <v>1225</v>
      </c>
      <c r="Y894" s="635" t="s">
        <v>1232</v>
      </c>
      <c r="Z894" s="635" t="s">
        <v>1233</v>
      </c>
      <c r="AA894" s="635" t="s">
        <v>1233</v>
      </c>
      <c r="AB894" s="635" t="s">
        <v>1233</v>
      </c>
      <c r="AC894" s="635" t="s">
        <v>1236</v>
      </c>
      <c r="AD894" s="297"/>
      <c r="AE894" s="253"/>
      <c r="AF894" s="253"/>
      <c r="AG894" s="3"/>
      <c r="AH894" s="3"/>
      <c r="AI894" s="3"/>
      <c r="AJ894" s="432"/>
      <c r="AK894" s="432"/>
      <c r="AL894" s="432"/>
      <c r="AM894" s="432"/>
      <c r="AN894" s="432"/>
      <c r="AO894" s="432"/>
      <c r="AP894" s="288"/>
      <c r="AQ894" s="288"/>
      <c r="AR894" s="288"/>
      <c r="AS894" s="3"/>
      <c r="AT894" s="3"/>
      <c r="AU894" s="3"/>
      <c r="AV894" s="289"/>
      <c r="AW894" s="289"/>
      <c r="AX894" s="289"/>
      <c r="AY894" s="431"/>
      <c r="AZ894" s="431"/>
      <c r="BA894" s="431"/>
      <c r="BB894" s="175"/>
      <c r="BC894" s="175"/>
      <c r="BD894" s="3"/>
    </row>
    <row r="895" spans="1:65">
      <c r="B895" s="3"/>
      <c r="C895" s="3"/>
      <c r="D895" s="3"/>
      <c r="E895" s="418"/>
      <c r="F895" s="418" t="s">
        <v>2013</v>
      </c>
      <c r="G895" s="418"/>
      <c r="H895" s="615" t="str">
        <f t="shared" si="383"/>
        <v>XÃ MƯỜNG TÈ</v>
      </c>
      <c r="I895" s="3">
        <f>'[6]PL01. BGD dieu chinh gia '!E3043</f>
        <v>70</v>
      </c>
      <c r="J895" s="3">
        <f>'[6]PL01. BGD dieu chinh gia '!F3043</f>
        <v>50</v>
      </c>
      <c r="K895" s="3">
        <f>'[6]PL01. BGD dieu chinh gia '!G3043</f>
        <v>40</v>
      </c>
      <c r="L895" s="3">
        <f>'[6]PL01. BGD dieu chinh gia '!H3043</f>
        <v>50</v>
      </c>
      <c r="M895" s="3">
        <f>'[6]PL01. BGD dieu chinh gia '!I3043</f>
        <v>30</v>
      </c>
      <c r="N895" s="3">
        <f>'[6]PL01. BGD dieu chinh gia '!J3043</f>
        <v>30</v>
      </c>
      <c r="O895" s="297">
        <v>87</v>
      </c>
      <c r="P895" s="295">
        <v>59</v>
      </c>
      <c r="Q895" s="295">
        <v>45</v>
      </c>
      <c r="R895" s="295">
        <v>54</v>
      </c>
      <c r="S895" s="295">
        <v>33</v>
      </c>
      <c r="T895" s="295">
        <v>33</v>
      </c>
      <c r="U895" s="253"/>
      <c r="V895" s="253"/>
      <c r="W895" s="253"/>
      <c r="X895" s="253"/>
      <c r="Y895" s="253"/>
      <c r="Z895" s="253"/>
      <c r="AA895" s="253"/>
      <c r="AB895" s="253"/>
      <c r="AC895" s="253"/>
      <c r="AD895" s="297"/>
      <c r="AE895" s="253"/>
      <c r="AF895" s="253"/>
      <c r="AG895" s="3"/>
      <c r="AH895" s="3"/>
      <c r="AI895" s="3"/>
      <c r="AJ895" s="432"/>
      <c r="AK895" s="432"/>
      <c r="AL895" s="432"/>
      <c r="AM895" s="432"/>
      <c r="AN895" s="432"/>
      <c r="AO895" s="432"/>
      <c r="AP895" s="288"/>
      <c r="AQ895" s="288"/>
      <c r="AR895" s="288"/>
      <c r="AS895" s="3"/>
      <c r="AT895" s="3"/>
      <c r="AU895" s="3"/>
      <c r="AV895" s="289"/>
      <c r="AW895" s="289"/>
      <c r="AX895" s="289"/>
      <c r="AY895" s="431"/>
      <c r="AZ895" s="431"/>
      <c r="BA895" s="431"/>
      <c r="BB895" s="175"/>
      <c r="BC895" s="175"/>
      <c r="BD895" s="3"/>
    </row>
    <row r="896" spans="1:65">
      <c r="B896" s="3"/>
      <c r="C896" s="3"/>
      <c r="D896" s="3"/>
      <c r="E896" s="418"/>
      <c r="F896" s="418" t="s">
        <v>2014</v>
      </c>
      <c r="G896" s="418"/>
      <c r="H896" s="615" t="str">
        <f t="shared" si="383"/>
        <v>Xã Mường Tè cũ</v>
      </c>
      <c r="I896" s="3">
        <f>'[6]PL01. BGD dieu chinh gia '!E3044</f>
        <v>70</v>
      </c>
      <c r="J896" s="3">
        <f>'[6]PL01. BGD dieu chinh gia '!F3044</f>
        <v>50</v>
      </c>
      <c r="K896" s="3">
        <f>'[6]PL01. BGD dieu chinh gia '!G3044</f>
        <v>40</v>
      </c>
      <c r="L896" s="3">
        <f>'[6]PL01. BGD dieu chinh gia '!H3044</f>
        <v>50</v>
      </c>
      <c r="M896" s="3">
        <f>'[6]PL01. BGD dieu chinh gia '!I3044</f>
        <v>30</v>
      </c>
      <c r="N896" s="3">
        <f>'[6]PL01. BGD dieu chinh gia '!J3044</f>
        <v>30</v>
      </c>
      <c r="O896" s="297">
        <v>87</v>
      </c>
      <c r="P896" s="295">
        <v>59</v>
      </c>
      <c r="Q896" s="295">
        <v>45</v>
      </c>
      <c r="R896" s="295">
        <v>54</v>
      </c>
      <c r="S896" s="295">
        <v>33</v>
      </c>
      <c r="T896" s="295">
        <v>33</v>
      </c>
      <c r="U896" s="253"/>
      <c r="V896" s="253"/>
      <c r="W896" s="253"/>
      <c r="X896" s="635" t="s">
        <v>1434</v>
      </c>
      <c r="Y896" s="635" t="s">
        <v>1225</v>
      </c>
      <c r="Z896" s="635" t="s">
        <v>1232</v>
      </c>
      <c r="AA896" s="635" t="s">
        <v>1233</v>
      </c>
      <c r="AB896" s="635" t="s">
        <v>1233</v>
      </c>
      <c r="AC896" s="635" t="s">
        <v>1236</v>
      </c>
      <c r="AD896" s="297"/>
      <c r="AE896" s="253"/>
      <c r="AF896" s="253"/>
      <c r="AG896" s="3"/>
      <c r="AH896" s="3"/>
      <c r="AI896" s="3"/>
      <c r="AJ896" s="432"/>
      <c r="AK896" s="432"/>
      <c r="AL896" s="432"/>
      <c r="AM896" s="432"/>
      <c r="AN896" s="432"/>
      <c r="AO896" s="432"/>
      <c r="AP896" s="288"/>
      <c r="AQ896" s="288"/>
      <c r="AR896" s="288"/>
      <c r="AS896" s="3"/>
      <c r="AT896" s="3"/>
      <c r="AU896" s="3"/>
      <c r="AV896" s="289"/>
      <c r="AW896" s="289"/>
      <c r="AX896" s="289"/>
      <c r="AY896" s="431"/>
      <c r="AZ896" s="431"/>
      <c r="BA896" s="431"/>
      <c r="BB896" s="175"/>
      <c r="BC896" s="175"/>
      <c r="BD896" s="3"/>
    </row>
    <row r="897" spans="2:32">
      <c r="B897" s="3"/>
      <c r="C897" s="3"/>
      <c r="D897" s="3"/>
      <c r="E897" s="418"/>
      <c r="F897" s="418" t="s">
        <v>2015</v>
      </c>
      <c r="G897" s="418"/>
      <c r="H897" s="615" t="str">
        <f t="shared" si="383"/>
        <v>Xã Nậm Khao cũ</v>
      </c>
      <c r="I897" s="3">
        <f>'[6]PL01. BGD dieu chinh gia '!E3045</f>
        <v>60</v>
      </c>
      <c r="J897" s="3">
        <f>'[6]PL01. BGD dieu chinh gia '!F3045</f>
        <v>40</v>
      </c>
      <c r="K897" s="3">
        <f>'[6]PL01. BGD dieu chinh gia '!G3045</f>
        <v>30</v>
      </c>
      <c r="L897" s="3">
        <f>'[6]PL01. BGD dieu chinh gia '!H3045</f>
        <v>40</v>
      </c>
      <c r="M897" s="3">
        <f>'[6]PL01. BGD dieu chinh gia '!I3045</f>
        <v>30</v>
      </c>
      <c r="N897" s="3">
        <f>'[6]PL01. BGD dieu chinh gia '!J3045</f>
        <v>30</v>
      </c>
      <c r="O897" s="297">
        <v>71</v>
      </c>
      <c r="P897" s="295">
        <v>46</v>
      </c>
      <c r="Q897" s="295">
        <v>33</v>
      </c>
      <c r="R897" s="295">
        <v>43</v>
      </c>
      <c r="S897" s="295">
        <v>32</v>
      </c>
      <c r="T897" s="295">
        <v>32</v>
      </c>
      <c r="U897" s="253"/>
      <c r="V897" s="253"/>
      <c r="W897" s="253"/>
      <c r="X897" s="635" t="s">
        <v>1225</v>
      </c>
      <c r="Y897" s="635" t="s">
        <v>1232</v>
      </c>
      <c r="Z897" s="635" t="s">
        <v>1233</v>
      </c>
      <c r="AA897" s="635" t="s">
        <v>1233</v>
      </c>
      <c r="AB897" s="635" t="s">
        <v>1233</v>
      </c>
      <c r="AC897" s="635" t="s">
        <v>1236</v>
      </c>
      <c r="AD897" s="297"/>
      <c r="AE897" s="253"/>
      <c r="AF897" s="253"/>
    </row>
    <row r="898" spans="2:32" ht="47.25">
      <c r="B898" s="3"/>
      <c r="C898" s="3"/>
      <c r="D898" s="3"/>
      <c r="E898" s="418"/>
      <c r="F898" s="418" t="s">
        <v>2016</v>
      </c>
      <c r="G898" s="418"/>
      <c r="H898" s="615" t="str">
        <f t="shared" si="383"/>
        <v>XÃ THU LŨM (gồm xã Ka Lăng cũ, Thu Lũm cũ)</v>
      </c>
      <c r="I898" s="3">
        <f>'[6]PL01. BGD dieu chinh gia '!E3046</f>
        <v>60</v>
      </c>
      <c r="J898" s="3">
        <f>'[6]PL01. BGD dieu chinh gia '!F3046</f>
        <v>40</v>
      </c>
      <c r="K898" s="3">
        <f>'[6]PL01. BGD dieu chinh gia '!G3046</f>
        <v>30</v>
      </c>
      <c r="L898" s="3">
        <f>'[6]PL01. BGD dieu chinh gia '!H3046</f>
        <v>40</v>
      </c>
      <c r="M898" s="3">
        <f>'[6]PL01. BGD dieu chinh gia '!I3046</f>
        <v>30</v>
      </c>
      <c r="N898" s="3">
        <f>'[6]PL01. BGD dieu chinh gia '!J3046</f>
        <v>30</v>
      </c>
      <c r="O898" s="297">
        <v>71</v>
      </c>
      <c r="P898" s="295">
        <v>46</v>
      </c>
      <c r="Q898" s="295">
        <v>33</v>
      </c>
      <c r="R898" s="295">
        <v>43</v>
      </c>
      <c r="S898" s="295">
        <v>32</v>
      </c>
      <c r="T898" s="295">
        <v>32</v>
      </c>
      <c r="U898" s="253"/>
      <c r="V898" s="253"/>
      <c r="W898" s="253"/>
      <c r="X898" s="635" t="s">
        <v>1225</v>
      </c>
      <c r="Y898" s="635" t="s">
        <v>1232</v>
      </c>
      <c r="Z898" s="635" t="s">
        <v>1233</v>
      </c>
      <c r="AA898" s="635" t="s">
        <v>1233</v>
      </c>
      <c r="AB898" s="635" t="s">
        <v>1233</v>
      </c>
      <c r="AC898" s="635" t="s">
        <v>1236</v>
      </c>
      <c r="AD898" s="297"/>
      <c r="AE898" s="253"/>
      <c r="AF898" s="253"/>
    </row>
    <row r="899" spans="2:32" ht="31.5">
      <c r="B899" s="3"/>
      <c r="C899" s="3"/>
      <c r="D899" s="3"/>
      <c r="E899" s="418"/>
      <c r="F899" s="418" t="s">
        <v>2017</v>
      </c>
      <c r="G899" s="418"/>
      <c r="H899" s="615" t="str">
        <f t="shared" si="383"/>
        <v>XÃ PA Ủ (gồm xã Pa Ủ cũ, xã Tá Bạ cũ)</v>
      </c>
      <c r="I899" s="3">
        <f>'[6]PL01. BGD dieu chinh gia '!E3047</f>
        <v>50</v>
      </c>
      <c r="J899" s="3">
        <f>'[6]PL01. BGD dieu chinh gia '!F3047</f>
        <v>40</v>
      </c>
      <c r="K899" s="3">
        <f>'[6]PL01. BGD dieu chinh gia '!G3047</f>
        <v>30</v>
      </c>
      <c r="L899" s="3">
        <f>'[6]PL01. BGD dieu chinh gia '!H3047</f>
        <v>40</v>
      </c>
      <c r="M899" s="3">
        <f>'[6]PL01. BGD dieu chinh gia '!I3047</f>
        <v>20</v>
      </c>
      <c r="N899" s="3">
        <f>'[6]PL01. BGD dieu chinh gia '!J3047</f>
        <v>20</v>
      </c>
      <c r="O899" s="297">
        <v>57</v>
      </c>
      <c r="P899" s="295">
        <v>43</v>
      </c>
      <c r="Q899" s="295">
        <v>32</v>
      </c>
      <c r="R899" s="295">
        <v>43</v>
      </c>
      <c r="S899" s="295">
        <v>22</v>
      </c>
      <c r="T899" s="295">
        <v>22</v>
      </c>
      <c r="U899" s="253"/>
      <c r="V899" s="253"/>
      <c r="W899" s="253"/>
      <c r="X899" s="635" t="s">
        <v>1232</v>
      </c>
      <c r="Y899" s="635" t="s">
        <v>1233</v>
      </c>
      <c r="Z899" s="635" t="s">
        <v>1233</v>
      </c>
      <c r="AA899" s="635" t="s">
        <v>1233</v>
      </c>
      <c r="AB899" s="635" t="s">
        <v>1233</v>
      </c>
      <c r="AC899" s="635" t="s">
        <v>1236</v>
      </c>
      <c r="AD899" s="297"/>
      <c r="AE899" s="253"/>
      <c r="AF899" s="253"/>
    </row>
    <row r="900" spans="2:32">
      <c r="B900" s="3"/>
      <c r="C900" s="3"/>
      <c r="D900" s="3"/>
      <c r="E900" s="418"/>
      <c r="F900" s="418" t="s">
        <v>2018</v>
      </c>
      <c r="G900" s="418"/>
      <c r="H900" s="615" t="str">
        <f t="shared" si="383"/>
        <v>XÃ TÀ TỔNG</v>
      </c>
      <c r="I900" s="3">
        <f>'[6]PL01. BGD dieu chinh gia '!E3048</f>
        <v>50</v>
      </c>
      <c r="J900" s="3">
        <f>'[6]PL01. BGD dieu chinh gia '!F3048</f>
        <v>40</v>
      </c>
      <c r="K900" s="3">
        <f>'[6]PL01. BGD dieu chinh gia '!G3048</f>
        <v>30</v>
      </c>
      <c r="L900" s="3">
        <f>'[6]PL01. BGD dieu chinh gia '!H3048</f>
        <v>40</v>
      </c>
      <c r="M900" s="3">
        <f>'[6]PL01. BGD dieu chinh gia '!I3048</f>
        <v>20</v>
      </c>
      <c r="N900" s="3">
        <f>'[6]PL01. BGD dieu chinh gia '!J3048</f>
        <v>20</v>
      </c>
      <c r="O900" s="297">
        <v>57</v>
      </c>
      <c r="P900" s="295">
        <v>43</v>
      </c>
      <c r="Q900" s="295">
        <v>32</v>
      </c>
      <c r="R900" s="295">
        <v>43</v>
      </c>
      <c r="S900" s="295">
        <v>22</v>
      </c>
      <c r="T900" s="295">
        <v>22</v>
      </c>
      <c r="U900" s="253"/>
      <c r="V900" s="253"/>
      <c r="W900" s="253"/>
      <c r="X900" s="635" t="s">
        <v>1232</v>
      </c>
      <c r="Y900" s="635" t="s">
        <v>1233</v>
      </c>
      <c r="Z900" s="635" t="s">
        <v>1233</v>
      </c>
      <c r="AA900" s="635" t="s">
        <v>1233</v>
      </c>
      <c r="AB900" s="635" t="s">
        <v>1233</v>
      </c>
      <c r="AC900" s="635" t="s">
        <v>1236</v>
      </c>
      <c r="AD900" s="297"/>
      <c r="AE900" s="253"/>
      <c r="AF900" s="253"/>
    </row>
    <row r="901" spans="2:32" ht="30.75" customHeight="1">
      <c r="B901" s="3"/>
      <c r="C901" s="3"/>
      <c r="D901" s="3"/>
      <c r="E901" s="418"/>
      <c r="F901" s="418" t="s">
        <v>2019</v>
      </c>
      <c r="G901" s="418"/>
      <c r="H901" s="615" t="str">
        <f t="shared" si="383"/>
        <v>XÃ MÙ CẢ</v>
      </c>
      <c r="I901" s="3">
        <f>'[6]PL01. BGD dieu chinh gia '!E3049</f>
        <v>50</v>
      </c>
      <c r="J901" s="3">
        <f>'[6]PL01. BGD dieu chinh gia '!F3049</f>
        <v>40</v>
      </c>
      <c r="K901" s="3">
        <f>'[6]PL01. BGD dieu chinh gia '!G3049</f>
        <v>30</v>
      </c>
      <c r="L901" s="3">
        <f>'[6]PL01. BGD dieu chinh gia '!H3049</f>
        <v>40</v>
      </c>
      <c r="M901" s="3">
        <f>'[6]PL01. BGD dieu chinh gia '!I3049</f>
        <v>20</v>
      </c>
      <c r="N901" s="3">
        <f>'[6]PL01. BGD dieu chinh gia '!J3049</f>
        <v>20</v>
      </c>
      <c r="O901" s="297">
        <v>57</v>
      </c>
      <c r="P901" s="295">
        <v>43</v>
      </c>
      <c r="Q901" s="295">
        <v>32</v>
      </c>
      <c r="R901" s="295">
        <v>43</v>
      </c>
      <c r="S901" s="295">
        <v>22</v>
      </c>
      <c r="T901" s="295">
        <v>22</v>
      </c>
      <c r="U901" s="253"/>
      <c r="V901" s="253"/>
      <c r="W901" s="253"/>
      <c r="X901" s="635" t="s">
        <v>1232</v>
      </c>
      <c r="Y901" s="635" t="s">
        <v>1233</v>
      </c>
      <c r="Z901" s="635" t="s">
        <v>1233</v>
      </c>
      <c r="AA901" s="635" t="s">
        <v>1233</v>
      </c>
      <c r="AB901" s="635" t="s">
        <v>1233</v>
      </c>
      <c r="AC901" s="635" t="s">
        <v>1236</v>
      </c>
      <c r="AD901" s="297"/>
      <c r="AE901" s="253"/>
      <c r="AF901" s="253"/>
    </row>
    <row r="902" spans="2:32">
      <c r="B902" s="3"/>
      <c r="C902" s="3"/>
      <c r="D902" s="3"/>
      <c r="E902" s="418"/>
      <c r="F902" s="418"/>
      <c r="G902" s="418"/>
      <c r="H902" s="419"/>
      <c r="I902" s="3"/>
      <c r="J902" s="3"/>
      <c r="K902" s="3"/>
      <c r="L902" s="3"/>
      <c r="M902" s="3"/>
      <c r="N902" s="3"/>
      <c r="O902" s="297"/>
      <c r="P902" s="295"/>
      <c r="Q902" s="295"/>
      <c r="R902" s="295"/>
      <c r="S902" s="295"/>
      <c r="T902" s="295"/>
      <c r="U902" s="253"/>
      <c r="V902" s="253"/>
      <c r="W902" s="253"/>
      <c r="X902" s="253"/>
      <c r="Y902" s="253"/>
      <c r="Z902" s="253"/>
      <c r="AA902" s="253"/>
      <c r="AB902" s="253"/>
      <c r="AC902" s="253"/>
      <c r="AD902" s="297"/>
      <c r="AE902" s="253"/>
      <c r="AF902" s="253"/>
    </row>
    <row r="903" spans="2:32">
      <c r="B903" s="3"/>
      <c r="C903" s="3"/>
      <c r="D903" s="3"/>
      <c r="E903" s="418"/>
      <c r="F903" s="418"/>
      <c r="G903" s="418"/>
      <c r="H903" s="419"/>
      <c r="I903" s="3"/>
      <c r="J903" s="3"/>
      <c r="K903" s="3"/>
      <c r="L903" s="3"/>
      <c r="M903" s="3"/>
      <c r="N903" s="3"/>
      <c r="O903" s="297"/>
      <c r="P903" s="295"/>
      <c r="Q903" s="295"/>
      <c r="R903" s="295"/>
      <c r="S903" s="295"/>
      <c r="T903" s="295"/>
      <c r="U903" s="253"/>
      <c r="V903" s="253"/>
      <c r="W903" s="253"/>
      <c r="X903" s="253"/>
      <c r="Y903" s="253"/>
      <c r="Z903" s="253"/>
      <c r="AA903" s="253"/>
      <c r="AB903" s="253"/>
      <c r="AC903" s="253"/>
      <c r="AD903" s="297"/>
      <c r="AE903" s="253"/>
      <c r="AF903" s="253"/>
    </row>
    <row r="904" spans="2:32">
      <c r="B904" s="3"/>
      <c r="C904" s="3"/>
      <c r="D904" s="3"/>
      <c r="E904" s="418"/>
      <c r="F904" s="418"/>
      <c r="G904" s="418"/>
      <c r="H904" s="419"/>
      <c r="I904" s="3"/>
      <c r="J904" s="3"/>
      <c r="K904" s="3"/>
      <c r="L904" s="3"/>
      <c r="M904" s="3"/>
      <c r="N904" s="3"/>
      <c r="O904" s="297"/>
      <c r="P904" s="295"/>
      <c r="Q904" s="295"/>
      <c r="R904" s="295"/>
      <c r="S904" s="295"/>
      <c r="T904" s="295"/>
      <c r="U904" s="253"/>
      <c r="V904" s="253"/>
      <c r="W904" s="253"/>
      <c r="X904" s="253"/>
      <c r="Y904" s="253"/>
      <c r="Z904" s="253"/>
      <c r="AA904" s="253"/>
      <c r="AB904" s="253"/>
      <c r="AC904" s="253"/>
      <c r="AD904" s="297"/>
      <c r="AE904" s="253"/>
      <c r="AF904" s="253"/>
    </row>
    <row r="905" spans="2:32">
      <c r="B905" s="3"/>
      <c r="C905" s="3"/>
      <c r="D905" s="3"/>
      <c r="E905" s="418"/>
      <c r="F905" s="418"/>
      <c r="G905" s="418"/>
      <c r="H905" s="419"/>
      <c r="I905" s="3"/>
      <c r="J905" s="3"/>
      <c r="K905" s="3"/>
      <c r="L905" s="3"/>
      <c r="M905" s="3"/>
      <c r="N905" s="3"/>
      <c r="O905" s="297"/>
      <c r="P905" s="295"/>
      <c r="Q905" s="295"/>
      <c r="R905" s="295"/>
      <c r="S905" s="295"/>
      <c r="T905" s="295"/>
      <c r="U905" s="253"/>
      <c r="V905" s="253"/>
      <c r="W905" s="253"/>
      <c r="X905" s="253"/>
      <c r="Y905" s="253"/>
      <c r="Z905" s="253"/>
      <c r="AA905" s="253"/>
      <c r="AB905" s="253"/>
      <c r="AC905" s="253"/>
      <c r="AD905" s="297"/>
      <c r="AE905" s="253"/>
      <c r="AF905" s="253"/>
    </row>
    <row r="906" spans="2:32">
      <c r="B906" s="3"/>
      <c r="C906" s="3"/>
      <c r="D906" s="3"/>
      <c r="E906" s="418"/>
      <c r="F906" s="418"/>
      <c r="G906" s="418"/>
      <c r="H906" s="419"/>
      <c r="I906" s="3"/>
      <c r="J906" s="3"/>
      <c r="K906" s="3"/>
      <c r="L906" s="3"/>
      <c r="M906" s="3"/>
      <c r="N906" s="3"/>
      <c r="O906" s="297"/>
      <c r="P906" s="295"/>
      <c r="Q906" s="295"/>
      <c r="R906" s="295"/>
      <c r="S906" s="295"/>
      <c r="T906" s="295"/>
      <c r="U906" s="253"/>
      <c r="V906" s="253"/>
      <c r="W906" s="253"/>
      <c r="X906" s="253"/>
      <c r="Y906" s="253"/>
      <c r="Z906" s="253"/>
      <c r="AA906" s="253"/>
      <c r="AB906" s="253"/>
      <c r="AC906" s="253"/>
      <c r="AD906" s="297"/>
      <c r="AE906" s="253"/>
      <c r="AF906" s="253"/>
    </row>
    <row r="907" spans="2:32">
      <c r="B907" s="3"/>
      <c r="C907" s="3"/>
      <c r="D907" s="3"/>
      <c r="E907" s="418"/>
      <c r="F907" s="418"/>
      <c r="G907" s="418"/>
      <c r="H907" s="419"/>
      <c r="I907" s="3"/>
      <c r="J907" s="3"/>
      <c r="K907" s="3"/>
      <c r="L907" s="3"/>
      <c r="M907" s="3"/>
      <c r="N907" s="3"/>
      <c r="O907" s="297"/>
      <c r="P907" s="295"/>
      <c r="Q907" s="295"/>
      <c r="R907" s="295"/>
      <c r="S907" s="295"/>
      <c r="T907" s="295"/>
      <c r="U907" s="253"/>
      <c r="V907" s="253"/>
      <c r="W907" s="253"/>
      <c r="X907" s="253"/>
      <c r="Y907" s="253"/>
      <c r="Z907" s="253"/>
      <c r="AA907" s="253"/>
      <c r="AB907" s="253"/>
      <c r="AC907" s="253"/>
      <c r="AD907" s="297"/>
      <c r="AE907" s="253"/>
      <c r="AF907" s="253"/>
    </row>
    <row r="908" spans="2:32">
      <c r="B908" s="3"/>
      <c r="C908" s="3"/>
      <c r="D908" s="3"/>
      <c r="E908" s="418"/>
      <c r="F908" s="418"/>
      <c r="G908" s="418"/>
      <c r="H908" s="419"/>
      <c r="I908" s="3"/>
      <c r="J908" s="3"/>
      <c r="K908" s="3"/>
      <c r="L908" s="3"/>
      <c r="M908" s="3"/>
      <c r="N908" s="3"/>
      <c r="O908" s="297"/>
      <c r="P908" s="295"/>
      <c r="Q908" s="295"/>
      <c r="R908" s="295"/>
      <c r="S908" s="295"/>
      <c r="T908" s="295"/>
      <c r="U908" s="253"/>
      <c r="V908" s="253"/>
      <c r="W908" s="253"/>
      <c r="X908" s="253"/>
      <c r="Y908" s="253"/>
      <c r="Z908" s="253"/>
      <c r="AA908" s="253"/>
      <c r="AB908" s="253"/>
      <c r="AC908" s="253"/>
      <c r="AD908" s="297"/>
      <c r="AE908" s="253"/>
      <c r="AF908" s="253"/>
    </row>
    <row r="909" spans="2:32">
      <c r="B909" s="3"/>
      <c r="C909" s="3"/>
      <c r="D909" s="3"/>
      <c r="E909" s="418"/>
      <c r="F909" s="418"/>
      <c r="G909" s="418"/>
      <c r="H909" s="419"/>
      <c r="I909" s="3"/>
      <c r="J909" s="3"/>
      <c r="K909" s="3"/>
      <c r="L909" s="3"/>
      <c r="M909" s="3"/>
      <c r="N909" s="3"/>
      <c r="O909" s="297"/>
      <c r="P909" s="295"/>
      <c r="Q909" s="295"/>
      <c r="R909" s="295"/>
      <c r="S909" s="295"/>
      <c r="T909" s="295"/>
      <c r="U909" s="253"/>
      <c r="V909" s="253"/>
      <c r="W909" s="253"/>
      <c r="X909" s="253"/>
      <c r="Y909" s="253"/>
      <c r="Z909" s="253"/>
      <c r="AA909" s="253"/>
      <c r="AB909" s="253"/>
      <c r="AC909" s="253"/>
      <c r="AD909" s="297"/>
      <c r="AE909" s="253"/>
      <c r="AF909" s="253"/>
    </row>
    <row r="910" spans="2:32">
      <c r="B910" s="3"/>
      <c r="C910" s="3"/>
      <c r="D910" s="3"/>
      <c r="E910" s="418"/>
      <c r="F910" s="418"/>
      <c r="G910" s="418"/>
      <c r="H910" s="419"/>
      <c r="I910" s="3"/>
      <c r="J910" s="3"/>
      <c r="K910" s="3"/>
      <c r="L910" s="3"/>
      <c r="M910" s="3"/>
      <c r="N910" s="3"/>
      <c r="O910" s="297"/>
      <c r="P910" s="295"/>
      <c r="Q910" s="295"/>
      <c r="R910" s="295"/>
      <c r="S910" s="295"/>
      <c r="T910" s="295"/>
      <c r="U910" s="253"/>
      <c r="V910" s="253"/>
      <c r="W910" s="253"/>
      <c r="X910" s="253"/>
      <c r="Y910" s="253"/>
      <c r="Z910" s="253"/>
      <c r="AA910" s="253"/>
      <c r="AB910" s="253"/>
      <c r="AC910" s="253"/>
      <c r="AD910" s="297"/>
      <c r="AE910" s="253"/>
      <c r="AF910" s="253"/>
    </row>
    <row r="911" spans="2:32">
      <c r="B911" s="3"/>
      <c r="C911" s="3"/>
      <c r="D911" s="3"/>
      <c r="E911" s="418"/>
      <c r="F911" s="418"/>
      <c r="G911" s="418"/>
      <c r="H911" s="419"/>
      <c r="I911" s="3"/>
      <c r="J911" s="3"/>
      <c r="K911" s="3"/>
      <c r="L911" s="3"/>
      <c r="M911" s="3"/>
      <c r="N911" s="3"/>
      <c r="O911" s="297"/>
      <c r="P911" s="295"/>
      <c r="Q911" s="295"/>
      <c r="R911" s="295"/>
      <c r="S911" s="295"/>
      <c r="T911" s="295"/>
      <c r="U911" s="253"/>
      <c r="V911" s="253"/>
      <c r="W911" s="253"/>
      <c r="X911" s="253"/>
      <c r="Y911" s="253"/>
      <c r="Z911" s="253"/>
      <c r="AA911" s="253"/>
      <c r="AB911" s="253"/>
      <c r="AC911" s="253"/>
      <c r="AD911" s="297"/>
      <c r="AE911" s="253"/>
      <c r="AF911" s="253"/>
    </row>
    <row r="912" spans="2:32">
      <c r="B912" s="3"/>
      <c r="C912" s="3"/>
      <c r="D912" s="3"/>
      <c r="E912" s="418"/>
      <c r="F912" s="418"/>
      <c r="G912" s="418"/>
      <c r="H912" s="419"/>
      <c r="I912" s="3"/>
      <c r="J912" s="3"/>
      <c r="K912" s="3"/>
      <c r="L912" s="3"/>
      <c r="M912" s="3"/>
      <c r="N912" s="3"/>
      <c r="O912" s="297"/>
      <c r="P912" s="295"/>
      <c r="Q912" s="295"/>
      <c r="R912" s="295"/>
      <c r="S912" s="295"/>
      <c r="T912" s="295"/>
      <c r="U912" s="253"/>
      <c r="V912" s="253"/>
      <c r="W912" s="253"/>
      <c r="X912" s="253"/>
      <c r="Y912" s="253"/>
      <c r="Z912" s="253"/>
      <c r="AA912" s="253"/>
      <c r="AB912" s="253"/>
      <c r="AC912" s="253"/>
      <c r="AD912" s="297"/>
      <c r="AE912" s="253"/>
      <c r="AF912" s="253"/>
    </row>
    <row r="913" spans="2:32">
      <c r="B913" s="3"/>
      <c r="C913" s="3"/>
      <c r="D913" s="3"/>
      <c r="E913" s="418"/>
      <c r="F913" s="418"/>
      <c r="G913" s="418"/>
      <c r="H913" s="419"/>
      <c r="I913" s="3"/>
      <c r="J913" s="3"/>
      <c r="K913" s="3"/>
      <c r="L913" s="3"/>
      <c r="M913" s="3"/>
      <c r="N913" s="3"/>
      <c r="O913" s="297"/>
      <c r="P913" s="295"/>
      <c r="Q913" s="295"/>
      <c r="R913" s="295"/>
      <c r="S913" s="295"/>
      <c r="T913" s="295"/>
      <c r="U913" s="253"/>
      <c r="V913" s="253"/>
      <c r="W913" s="253"/>
      <c r="X913" s="253"/>
      <c r="Y913" s="253"/>
      <c r="Z913" s="253"/>
      <c r="AA913" s="253"/>
      <c r="AB913" s="253"/>
      <c r="AC913" s="253"/>
      <c r="AD913" s="297"/>
      <c r="AE913" s="253"/>
      <c r="AF913" s="253"/>
    </row>
    <row r="914" spans="2:32">
      <c r="B914" s="3"/>
      <c r="C914" s="3"/>
      <c r="D914" s="3"/>
      <c r="E914" s="418"/>
      <c r="F914" s="418"/>
      <c r="G914" s="418"/>
      <c r="H914" s="419"/>
      <c r="I914" s="3"/>
      <c r="J914" s="3"/>
      <c r="K914" s="3"/>
      <c r="L914" s="3"/>
      <c r="M914" s="3"/>
      <c r="N914" s="3"/>
      <c r="O914" s="297"/>
      <c r="P914" s="295"/>
      <c r="Q914" s="295"/>
      <c r="R914" s="295"/>
      <c r="S914" s="295"/>
      <c r="T914" s="295"/>
      <c r="U914" s="253"/>
      <c r="V914" s="253"/>
      <c r="W914" s="253"/>
      <c r="X914" s="253"/>
      <c r="Y914" s="253"/>
      <c r="Z914" s="253"/>
      <c r="AA914" s="253"/>
      <c r="AB914" s="253"/>
      <c r="AC914" s="253"/>
      <c r="AD914" s="297"/>
      <c r="AE914" s="253"/>
      <c r="AF914" s="253"/>
    </row>
    <row r="915" spans="2:32">
      <c r="B915" s="3"/>
      <c r="C915" s="3"/>
      <c r="D915" s="3"/>
      <c r="E915" s="418"/>
      <c r="F915" s="418"/>
      <c r="G915" s="418"/>
      <c r="H915" s="419"/>
      <c r="I915" s="3"/>
      <c r="J915" s="3"/>
      <c r="K915" s="3"/>
      <c r="L915" s="3"/>
      <c r="M915" s="3"/>
      <c r="N915" s="3"/>
      <c r="O915" s="297"/>
      <c r="P915" s="295"/>
      <c r="Q915" s="295"/>
      <c r="R915" s="295"/>
      <c r="S915" s="295"/>
      <c r="T915" s="295"/>
      <c r="U915" s="253"/>
      <c r="V915" s="253"/>
      <c r="W915" s="253"/>
      <c r="X915" s="253"/>
      <c r="Y915" s="253"/>
      <c r="Z915" s="253"/>
      <c r="AA915" s="253"/>
      <c r="AB915" s="253"/>
      <c r="AC915" s="253"/>
      <c r="AD915" s="297"/>
      <c r="AE915" s="253"/>
      <c r="AF915" s="253"/>
    </row>
    <row r="916" spans="2:32">
      <c r="B916" s="3"/>
      <c r="C916" s="3"/>
      <c r="D916" s="3"/>
      <c r="E916" s="418"/>
      <c r="F916" s="418"/>
      <c r="G916" s="418"/>
      <c r="H916" s="419"/>
      <c r="I916" s="3"/>
      <c r="J916" s="3"/>
      <c r="K916" s="3"/>
      <c r="L916" s="3"/>
      <c r="M916" s="3"/>
      <c r="N916" s="3"/>
      <c r="O916" s="297"/>
      <c r="P916" s="295"/>
      <c r="Q916" s="295"/>
      <c r="R916" s="295"/>
      <c r="S916" s="295"/>
      <c r="T916" s="295"/>
      <c r="U916" s="253"/>
      <c r="V916" s="253"/>
      <c r="W916" s="253"/>
      <c r="X916" s="253"/>
      <c r="Y916" s="253"/>
      <c r="Z916" s="253"/>
      <c r="AA916" s="253"/>
      <c r="AB916" s="253"/>
      <c r="AC916" s="253"/>
      <c r="AD916" s="297"/>
      <c r="AE916" s="253"/>
      <c r="AF916" s="253"/>
    </row>
    <row r="917" spans="2:32">
      <c r="B917" s="3"/>
      <c r="C917" s="3"/>
      <c r="D917" s="3"/>
      <c r="E917" s="418"/>
      <c r="F917" s="418"/>
      <c r="G917" s="418"/>
      <c r="H917" s="419"/>
      <c r="I917" s="3"/>
      <c r="J917" s="3"/>
      <c r="K917" s="3"/>
      <c r="L917" s="3"/>
      <c r="M917" s="3"/>
      <c r="N917" s="3"/>
      <c r="O917" s="297"/>
      <c r="P917" s="295"/>
      <c r="Q917" s="295"/>
      <c r="R917" s="295"/>
      <c r="S917" s="295"/>
      <c r="T917" s="295"/>
      <c r="U917" s="253"/>
      <c r="V917" s="253"/>
      <c r="W917" s="253"/>
      <c r="X917" s="253"/>
      <c r="Y917" s="253"/>
      <c r="Z917" s="253"/>
      <c r="AA917" s="253"/>
      <c r="AB917" s="253"/>
      <c r="AC917" s="253"/>
      <c r="AD917" s="297"/>
      <c r="AE917" s="253"/>
      <c r="AF917" s="253"/>
    </row>
    <row r="918" spans="2:32">
      <c r="B918" s="3"/>
      <c r="C918" s="3"/>
      <c r="D918" s="3"/>
      <c r="E918" s="418"/>
      <c r="F918" s="418"/>
      <c r="G918" s="418"/>
      <c r="H918" s="419"/>
      <c r="I918" s="3"/>
      <c r="J918" s="3"/>
      <c r="K918" s="3"/>
      <c r="L918" s="3"/>
      <c r="M918" s="3"/>
      <c r="N918" s="3"/>
      <c r="O918" s="297"/>
      <c r="P918" s="295"/>
      <c r="Q918" s="295"/>
      <c r="R918" s="295"/>
      <c r="S918" s="295"/>
      <c r="T918" s="295"/>
      <c r="U918" s="253"/>
      <c r="V918" s="253"/>
      <c r="W918" s="253"/>
      <c r="X918" s="253"/>
      <c r="Y918" s="253"/>
      <c r="Z918" s="253"/>
      <c r="AA918" s="253"/>
      <c r="AB918" s="253"/>
      <c r="AC918" s="253"/>
      <c r="AD918" s="297"/>
      <c r="AE918" s="253"/>
      <c r="AF918" s="253"/>
    </row>
    <row r="919" spans="2:32">
      <c r="B919" s="3"/>
      <c r="C919" s="3"/>
      <c r="D919" s="3"/>
      <c r="E919" s="418"/>
      <c r="F919" s="418"/>
      <c r="G919" s="418"/>
      <c r="H919" s="419"/>
      <c r="I919" s="3"/>
      <c r="J919" s="3"/>
      <c r="K919" s="3"/>
      <c r="L919" s="3"/>
      <c r="M919" s="3"/>
      <c r="N919" s="3"/>
      <c r="O919" s="297"/>
      <c r="P919" s="295"/>
      <c r="Q919" s="295"/>
      <c r="R919" s="295"/>
      <c r="S919" s="295"/>
      <c r="T919" s="295"/>
      <c r="U919" s="253"/>
      <c r="V919" s="253"/>
      <c r="W919" s="253"/>
      <c r="X919" s="253"/>
      <c r="Y919" s="253"/>
      <c r="Z919" s="253"/>
      <c r="AA919" s="253"/>
      <c r="AB919" s="253"/>
      <c r="AC919" s="253"/>
      <c r="AD919" s="297"/>
      <c r="AE919" s="253"/>
      <c r="AF919" s="253"/>
    </row>
    <row r="920" spans="2:32">
      <c r="B920" s="3"/>
      <c r="C920" s="3"/>
      <c r="D920" s="3"/>
      <c r="E920" s="418"/>
      <c r="F920" s="418"/>
      <c r="G920" s="418"/>
      <c r="H920" s="419"/>
      <c r="I920" s="3"/>
      <c r="J920" s="3"/>
      <c r="K920" s="3"/>
      <c r="L920" s="3"/>
      <c r="M920" s="3"/>
      <c r="N920" s="3"/>
      <c r="O920" s="297"/>
      <c r="P920" s="295"/>
      <c r="Q920" s="295"/>
      <c r="R920" s="295"/>
      <c r="S920" s="295"/>
      <c r="T920" s="295"/>
      <c r="U920" s="253"/>
      <c r="V920" s="253"/>
      <c r="W920" s="253"/>
      <c r="X920" s="253"/>
      <c r="Y920" s="253"/>
      <c r="Z920" s="253"/>
      <c r="AA920" s="253"/>
      <c r="AB920" s="253"/>
      <c r="AC920" s="253"/>
      <c r="AD920" s="297"/>
      <c r="AE920" s="253"/>
      <c r="AF920" s="253"/>
    </row>
    <row r="921" spans="2:32">
      <c r="B921" s="3"/>
      <c r="C921" s="3"/>
      <c r="D921" s="3"/>
      <c r="E921" s="418"/>
      <c r="F921" s="418"/>
      <c r="G921" s="418"/>
      <c r="H921" s="419"/>
      <c r="I921" s="3"/>
      <c r="J921" s="3"/>
      <c r="K921" s="3"/>
      <c r="L921" s="3"/>
      <c r="M921" s="3"/>
      <c r="N921" s="3"/>
      <c r="O921" s="297"/>
      <c r="P921" s="295"/>
      <c r="Q921" s="295"/>
      <c r="R921" s="295"/>
      <c r="S921" s="295"/>
      <c r="T921" s="295"/>
      <c r="U921" s="253"/>
      <c r="V921" s="253"/>
      <c r="W921" s="253"/>
      <c r="X921" s="253"/>
      <c r="Y921" s="253"/>
      <c r="Z921" s="253"/>
      <c r="AA921" s="253"/>
      <c r="AB921" s="253"/>
      <c r="AC921" s="253"/>
      <c r="AD921" s="297"/>
      <c r="AE921" s="253"/>
      <c r="AF921" s="253"/>
    </row>
    <row r="922" spans="2:32">
      <c r="B922" s="3"/>
      <c r="C922" s="3"/>
      <c r="D922" s="3"/>
      <c r="E922" s="418"/>
      <c r="F922" s="418"/>
      <c r="G922" s="418"/>
      <c r="H922" s="419"/>
      <c r="I922" s="3"/>
      <c r="J922" s="3"/>
      <c r="K922" s="3"/>
      <c r="L922" s="3"/>
      <c r="M922" s="3"/>
      <c r="N922" s="3"/>
      <c r="O922" s="297"/>
      <c r="P922" s="295"/>
      <c r="Q922" s="295"/>
      <c r="R922" s="295"/>
      <c r="S922" s="295"/>
      <c r="T922" s="295"/>
      <c r="U922" s="253"/>
      <c r="V922" s="253"/>
      <c r="W922" s="253"/>
      <c r="X922" s="253"/>
      <c r="Y922" s="253"/>
      <c r="Z922" s="253"/>
      <c r="AA922" s="253"/>
      <c r="AB922" s="253"/>
      <c r="AC922" s="253"/>
      <c r="AD922" s="297"/>
      <c r="AE922" s="253"/>
      <c r="AF922" s="253"/>
    </row>
    <row r="923" spans="2:32">
      <c r="B923" s="3"/>
      <c r="C923" s="3"/>
      <c r="D923" s="3"/>
      <c r="E923" s="418"/>
      <c r="F923" s="418"/>
      <c r="G923" s="418"/>
      <c r="H923" s="419"/>
      <c r="I923" s="3"/>
      <c r="J923" s="3"/>
      <c r="K923" s="3"/>
      <c r="L923" s="3"/>
      <c r="M923" s="3"/>
      <c r="N923" s="3"/>
      <c r="O923" s="297"/>
      <c r="P923" s="295"/>
      <c r="Q923" s="295"/>
      <c r="R923" s="295"/>
      <c r="S923" s="295"/>
      <c r="T923" s="295"/>
      <c r="U923" s="253"/>
      <c r="V923" s="253"/>
      <c r="W923" s="253"/>
      <c r="X923" s="253"/>
      <c r="Y923" s="253"/>
      <c r="Z923" s="253"/>
      <c r="AA923" s="253"/>
      <c r="AB923" s="253"/>
      <c r="AC923" s="253"/>
      <c r="AD923" s="297"/>
      <c r="AE923" s="253"/>
      <c r="AF923" s="253"/>
    </row>
    <row r="924" spans="2:32">
      <c r="B924" s="3"/>
      <c r="C924" s="3"/>
      <c r="D924" s="3"/>
      <c r="E924" s="418"/>
      <c r="F924" s="418"/>
      <c r="G924" s="418"/>
      <c r="H924" s="419"/>
      <c r="I924" s="3"/>
      <c r="J924" s="3"/>
      <c r="K924" s="3"/>
      <c r="L924" s="3"/>
      <c r="M924" s="3"/>
      <c r="N924" s="3"/>
      <c r="O924" s="297"/>
      <c r="P924" s="295"/>
      <c r="Q924" s="295"/>
      <c r="R924" s="295"/>
      <c r="S924" s="295"/>
      <c r="T924" s="295"/>
      <c r="U924" s="253"/>
      <c r="V924" s="253"/>
      <c r="W924" s="253"/>
      <c r="X924" s="253"/>
      <c r="Y924" s="253"/>
      <c r="Z924" s="253"/>
      <c r="AA924" s="253"/>
      <c r="AB924" s="253"/>
      <c r="AC924" s="253"/>
      <c r="AD924" s="297"/>
      <c r="AE924" s="253"/>
      <c r="AF924" s="253"/>
    </row>
    <row r="925" spans="2:32">
      <c r="B925" s="3"/>
      <c r="C925" s="3"/>
      <c r="D925" s="3"/>
      <c r="E925" s="418"/>
      <c r="F925" s="418"/>
      <c r="G925" s="418"/>
      <c r="H925" s="419"/>
      <c r="I925" s="3"/>
      <c r="J925" s="3"/>
      <c r="K925" s="3"/>
      <c r="L925" s="3"/>
      <c r="M925" s="3"/>
      <c r="N925" s="3"/>
      <c r="O925" s="297"/>
      <c r="P925" s="295"/>
      <c r="Q925" s="295"/>
      <c r="R925" s="295"/>
      <c r="S925" s="295"/>
      <c r="T925" s="295"/>
      <c r="U925" s="253"/>
      <c r="V925" s="253"/>
      <c r="W925" s="253"/>
      <c r="X925" s="253"/>
      <c r="Y925" s="253"/>
      <c r="Z925" s="253"/>
      <c r="AA925" s="253"/>
      <c r="AB925" s="253"/>
      <c r="AC925" s="253"/>
      <c r="AD925" s="297"/>
      <c r="AE925" s="253"/>
      <c r="AF925" s="253"/>
    </row>
    <row r="926" spans="2:32">
      <c r="B926" s="3"/>
      <c r="C926" s="3"/>
      <c r="D926" s="3"/>
      <c r="E926" s="418"/>
      <c r="F926" s="418"/>
      <c r="G926" s="418"/>
      <c r="H926" s="419"/>
      <c r="I926" s="3"/>
      <c r="J926" s="3"/>
      <c r="K926" s="3"/>
      <c r="L926" s="3"/>
      <c r="M926" s="3"/>
      <c r="N926" s="3"/>
      <c r="O926" s="297"/>
      <c r="P926" s="295"/>
      <c r="Q926" s="295"/>
      <c r="R926" s="295"/>
      <c r="S926" s="295"/>
      <c r="T926" s="295"/>
      <c r="U926" s="253"/>
      <c r="V926" s="253"/>
      <c r="W926" s="253"/>
      <c r="X926" s="253"/>
      <c r="Y926" s="253"/>
      <c r="Z926" s="253"/>
      <c r="AA926" s="253"/>
      <c r="AB926" s="253"/>
      <c r="AC926" s="253"/>
      <c r="AD926" s="297"/>
      <c r="AE926" s="253"/>
      <c r="AF926" s="253"/>
    </row>
    <row r="927" spans="2:32">
      <c r="B927" s="3"/>
      <c r="C927" s="3"/>
      <c r="D927" s="3"/>
      <c r="E927" s="418"/>
      <c r="F927" s="418"/>
      <c r="G927" s="418"/>
      <c r="H927" s="419"/>
      <c r="I927" s="3"/>
      <c r="J927" s="3"/>
      <c r="K927" s="3"/>
      <c r="L927" s="3"/>
      <c r="M927" s="3"/>
      <c r="N927" s="3"/>
      <c r="O927" s="297"/>
      <c r="P927" s="295"/>
      <c r="Q927" s="295"/>
      <c r="R927" s="295"/>
      <c r="S927" s="295"/>
      <c r="T927" s="295"/>
      <c r="U927" s="253"/>
      <c r="V927" s="253"/>
      <c r="W927" s="253"/>
      <c r="X927" s="253"/>
      <c r="Y927" s="253"/>
      <c r="Z927" s="253"/>
      <c r="AA927" s="253"/>
      <c r="AB927" s="253"/>
      <c r="AC927" s="253"/>
      <c r="AD927" s="297"/>
      <c r="AE927" s="253"/>
      <c r="AF927" s="253"/>
    </row>
    <row r="928" spans="2:32">
      <c r="B928" s="3"/>
      <c r="C928" s="3"/>
      <c r="D928" s="3"/>
      <c r="E928" s="418"/>
      <c r="F928" s="418"/>
      <c r="G928" s="418"/>
      <c r="H928" s="419"/>
      <c r="I928" s="3"/>
      <c r="J928" s="3"/>
      <c r="K928" s="3"/>
      <c r="L928" s="3"/>
      <c r="M928" s="3"/>
      <c r="N928" s="3"/>
      <c r="O928" s="297"/>
      <c r="P928" s="295"/>
      <c r="Q928" s="295"/>
      <c r="R928" s="295"/>
      <c r="S928" s="295"/>
      <c r="T928" s="295"/>
      <c r="U928" s="253"/>
      <c r="V928" s="253"/>
      <c r="W928" s="253"/>
      <c r="X928" s="253"/>
      <c r="Y928" s="253"/>
      <c r="Z928" s="253"/>
      <c r="AA928" s="253"/>
      <c r="AB928" s="253"/>
      <c r="AC928" s="253"/>
      <c r="AD928" s="297"/>
      <c r="AE928" s="253"/>
      <c r="AF928" s="253"/>
    </row>
    <row r="929" spans="2:56">
      <c r="B929" s="3"/>
      <c r="C929" s="3"/>
      <c r="D929" s="3"/>
      <c r="E929" s="418"/>
      <c r="F929" s="418"/>
      <c r="G929" s="418"/>
      <c r="H929" s="419"/>
      <c r="I929" s="3"/>
      <c r="J929" s="3"/>
      <c r="K929" s="3"/>
      <c r="L929" s="3"/>
      <c r="M929" s="3"/>
      <c r="N929" s="3"/>
      <c r="O929" s="297"/>
      <c r="P929" s="295"/>
      <c r="Q929" s="295"/>
      <c r="R929" s="295"/>
      <c r="S929" s="295"/>
      <c r="T929" s="295"/>
      <c r="U929" s="253"/>
      <c r="V929" s="253"/>
      <c r="W929" s="253"/>
      <c r="X929" s="253"/>
      <c r="Y929" s="253"/>
      <c r="Z929" s="253"/>
      <c r="AA929" s="253"/>
      <c r="AB929" s="253"/>
      <c r="AC929" s="253"/>
      <c r="AD929" s="297"/>
      <c r="AE929" s="253"/>
      <c r="AF929" s="253"/>
    </row>
    <row r="930" spans="2:56">
      <c r="B930" s="3"/>
      <c r="C930" s="3"/>
      <c r="D930" s="3"/>
      <c r="E930" s="418"/>
      <c r="F930" s="418"/>
      <c r="G930" s="418"/>
      <c r="H930" s="419"/>
      <c r="I930" s="3"/>
      <c r="J930" s="3"/>
      <c r="K930" s="3"/>
      <c r="L930" s="3"/>
      <c r="M930" s="3"/>
      <c r="N930" s="3"/>
      <c r="O930" s="297"/>
      <c r="P930" s="295"/>
      <c r="Q930" s="295"/>
      <c r="R930" s="295"/>
      <c r="S930" s="295"/>
      <c r="T930" s="295"/>
      <c r="U930" s="253"/>
      <c r="V930" s="253"/>
      <c r="W930" s="253"/>
      <c r="X930" s="253"/>
      <c r="Y930" s="253"/>
      <c r="Z930" s="253"/>
      <c r="AA930" s="253"/>
      <c r="AB930" s="253"/>
      <c r="AC930" s="253"/>
      <c r="AD930" s="297"/>
      <c r="AE930" s="253"/>
      <c r="AF930" s="253"/>
    </row>
    <row r="931" spans="2:56">
      <c r="B931" s="3"/>
      <c r="C931" s="3"/>
      <c r="D931" s="3"/>
      <c r="E931" s="418"/>
      <c r="F931" s="418"/>
      <c r="G931" s="418"/>
      <c r="H931" s="419"/>
      <c r="I931" s="3"/>
      <c r="J931" s="3"/>
      <c r="K931" s="3"/>
      <c r="L931" s="3"/>
      <c r="M931" s="3"/>
      <c r="N931" s="3"/>
      <c r="O931" s="297"/>
      <c r="P931" s="295"/>
      <c r="Q931" s="295"/>
      <c r="R931" s="295"/>
      <c r="S931" s="295"/>
      <c r="T931" s="295"/>
      <c r="U931" s="253"/>
      <c r="V931" s="253"/>
      <c r="W931" s="253"/>
      <c r="X931" s="253"/>
      <c r="Y931" s="253"/>
      <c r="Z931" s="253"/>
      <c r="AA931" s="253"/>
      <c r="AB931" s="253"/>
      <c r="AC931" s="253"/>
      <c r="AD931" s="297"/>
      <c r="AE931" s="253"/>
      <c r="AF931" s="253"/>
    </row>
    <row r="932" spans="2:56">
      <c r="B932" s="3"/>
      <c r="C932" s="3"/>
      <c r="D932" s="3"/>
      <c r="E932" s="418"/>
      <c r="F932" s="418"/>
      <c r="G932" s="418"/>
      <c r="H932" s="419"/>
      <c r="I932" s="3"/>
      <c r="J932" s="3"/>
      <c r="K932" s="3"/>
      <c r="L932" s="3"/>
      <c r="M932" s="3"/>
      <c r="N932" s="3"/>
      <c r="O932" s="297"/>
      <c r="P932" s="295"/>
      <c r="Q932" s="295"/>
      <c r="R932" s="295"/>
      <c r="S932" s="295"/>
      <c r="T932" s="295"/>
      <c r="U932" s="253"/>
      <c r="V932" s="253"/>
      <c r="W932" s="253"/>
      <c r="X932" s="253"/>
      <c r="Y932" s="253"/>
      <c r="Z932" s="253"/>
      <c r="AA932" s="253"/>
      <c r="AB932" s="253"/>
      <c r="AC932" s="253"/>
      <c r="AD932" s="297"/>
      <c r="AE932" s="253"/>
      <c r="AF932" s="253"/>
    </row>
    <row r="933" spans="2:56">
      <c r="B933" s="3"/>
      <c r="C933" s="3"/>
      <c r="D933" s="3"/>
      <c r="E933" s="418"/>
      <c r="F933" s="418"/>
      <c r="G933" s="418"/>
      <c r="H933" s="419"/>
      <c r="I933" s="3"/>
      <c r="J933" s="3"/>
      <c r="K933" s="3"/>
      <c r="L933" s="3"/>
      <c r="M933" s="3"/>
      <c r="N933" s="3"/>
      <c r="O933" s="297"/>
      <c r="P933" s="295"/>
      <c r="Q933" s="295"/>
      <c r="R933" s="295"/>
      <c r="S933" s="295"/>
      <c r="T933" s="295"/>
      <c r="U933" s="253"/>
      <c r="V933" s="253"/>
      <c r="W933" s="253"/>
      <c r="X933" s="253"/>
      <c r="Y933" s="253"/>
      <c r="Z933" s="253"/>
      <c r="AA933" s="253"/>
      <c r="AB933" s="253"/>
      <c r="AC933" s="253"/>
      <c r="AD933" s="297"/>
      <c r="AE933" s="253"/>
      <c r="AF933" s="253"/>
    </row>
    <row r="934" spans="2:56">
      <c r="B934" s="3"/>
      <c r="C934" s="3"/>
      <c r="D934" s="3"/>
      <c r="E934" s="418"/>
      <c r="F934" s="418"/>
      <c r="G934" s="418"/>
      <c r="H934" s="419"/>
      <c r="I934" s="3"/>
      <c r="J934" s="3"/>
      <c r="K934" s="3"/>
      <c r="L934" s="3"/>
      <c r="M934" s="3"/>
      <c r="N934" s="3"/>
      <c r="O934" s="297"/>
      <c r="P934" s="295"/>
      <c r="Q934" s="295"/>
      <c r="R934" s="295"/>
      <c r="S934" s="295"/>
      <c r="T934" s="295"/>
      <c r="U934" s="253"/>
      <c r="V934" s="253"/>
      <c r="W934" s="253"/>
      <c r="X934" s="253"/>
      <c r="Y934" s="253"/>
      <c r="Z934" s="253"/>
      <c r="AA934" s="253"/>
      <c r="AB934" s="253"/>
      <c r="AC934" s="253"/>
      <c r="AD934" s="297"/>
      <c r="AE934" s="253"/>
      <c r="AF934" s="253"/>
    </row>
    <row r="935" spans="2:56">
      <c r="B935" s="3"/>
      <c r="C935" s="3"/>
      <c r="D935" s="3"/>
      <c r="E935" s="418"/>
      <c r="F935" s="418"/>
      <c r="G935" s="418"/>
      <c r="H935" s="419"/>
      <c r="I935" s="3"/>
      <c r="J935" s="3"/>
      <c r="K935" s="3"/>
      <c r="L935" s="3"/>
      <c r="M935" s="3"/>
      <c r="N935" s="3"/>
      <c r="O935" s="297"/>
      <c r="P935" s="295"/>
      <c r="Q935" s="295"/>
      <c r="R935" s="295"/>
      <c r="S935" s="295"/>
      <c r="T935" s="295"/>
      <c r="U935" s="253"/>
      <c r="V935" s="253"/>
      <c r="W935" s="253"/>
      <c r="X935" s="253"/>
      <c r="Y935" s="253"/>
      <c r="Z935" s="253"/>
      <c r="AA935" s="253"/>
      <c r="AB935" s="253"/>
      <c r="AC935" s="253"/>
      <c r="AD935" s="297"/>
      <c r="AE935" s="253"/>
      <c r="AF935" s="253"/>
    </row>
    <row r="936" spans="2:56">
      <c r="B936" s="3"/>
      <c r="C936" s="3"/>
      <c r="D936" s="3"/>
      <c r="E936" s="418"/>
      <c r="F936" s="418"/>
      <c r="G936" s="418"/>
      <c r="H936" s="419"/>
      <c r="I936" s="3"/>
      <c r="J936" s="3"/>
      <c r="K936" s="3"/>
      <c r="L936" s="3"/>
      <c r="M936" s="3"/>
      <c r="N936" s="3"/>
      <c r="O936" s="297"/>
      <c r="P936" s="295"/>
      <c r="Q936" s="295"/>
      <c r="R936" s="295"/>
      <c r="S936" s="295"/>
      <c r="T936" s="295"/>
      <c r="U936" s="253"/>
      <c r="V936" s="253"/>
      <c r="W936" s="253"/>
      <c r="X936" s="253"/>
      <c r="Y936" s="253"/>
      <c r="Z936" s="253"/>
      <c r="AA936" s="253"/>
      <c r="AB936" s="253"/>
      <c r="AC936" s="253"/>
      <c r="AD936" s="297"/>
      <c r="AE936" s="253"/>
      <c r="AF936" s="253"/>
    </row>
    <row r="937" spans="2:56">
      <c r="B937" s="3"/>
      <c r="C937" s="3"/>
      <c r="D937" s="3"/>
      <c r="E937" s="418"/>
      <c r="F937" s="418"/>
      <c r="G937" s="418"/>
      <c r="H937" s="419"/>
      <c r="I937" s="3"/>
      <c r="J937" s="3"/>
      <c r="K937" s="3"/>
      <c r="L937" s="3"/>
      <c r="M937" s="3"/>
      <c r="N937" s="3"/>
      <c r="O937" s="297"/>
      <c r="P937" s="295"/>
      <c r="Q937" s="295"/>
      <c r="R937" s="295"/>
      <c r="S937" s="295"/>
      <c r="T937" s="295"/>
      <c r="U937" s="253"/>
      <c r="V937" s="253"/>
      <c r="W937" s="253"/>
      <c r="X937" s="253"/>
      <c r="Y937" s="253"/>
      <c r="Z937" s="253"/>
      <c r="AA937" s="253"/>
      <c r="AB937" s="253"/>
      <c r="AC937" s="253"/>
      <c r="AD937" s="297"/>
      <c r="AE937" s="253"/>
      <c r="AF937" s="253"/>
    </row>
    <row r="938" spans="2:56">
      <c r="B938" s="3"/>
      <c r="C938" s="3"/>
      <c r="D938" s="3"/>
      <c r="E938" s="418"/>
      <c r="F938" s="418"/>
      <c r="G938" s="418"/>
      <c r="H938" s="419"/>
      <c r="I938" s="3"/>
      <c r="J938" s="3"/>
      <c r="K938" s="3"/>
      <c r="L938" s="3"/>
      <c r="M938" s="3"/>
      <c r="N938" s="3"/>
      <c r="O938" s="297"/>
      <c r="P938" s="295"/>
      <c r="Q938" s="295"/>
      <c r="R938" s="295"/>
      <c r="S938" s="295"/>
      <c r="T938" s="295"/>
      <c r="U938" s="253"/>
      <c r="V938" s="253"/>
      <c r="W938" s="253"/>
      <c r="X938" s="253"/>
      <c r="Y938" s="253"/>
      <c r="Z938" s="253"/>
      <c r="AA938" s="253"/>
      <c r="AB938" s="253"/>
      <c r="AC938" s="253"/>
      <c r="AD938" s="297"/>
      <c r="AE938" s="253"/>
      <c r="AF938" s="253"/>
    </row>
    <row r="939" spans="2:56">
      <c r="B939" s="3"/>
      <c r="C939" s="3"/>
      <c r="D939" s="3"/>
      <c r="E939" s="418"/>
      <c r="F939" s="418"/>
      <c r="G939" s="418"/>
      <c r="H939" s="419"/>
      <c r="I939" s="3"/>
      <c r="J939" s="3"/>
      <c r="K939" s="3"/>
      <c r="L939" s="3"/>
      <c r="M939" s="3"/>
      <c r="N939" s="3"/>
      <c r="O939" s="297"/>
      <c r="P939" s="295"/>
      <c r="Q939" s="295"/>
      <c r="R939" s="295"/>
      <c r="S939" s="295"/>
      <c r="T939" s="295"/>
      <c r="U939" s="253"/>
      <c r="V939" s="253"/>
      <c r="W939" s="253"/>
      <c r="X939" s="253"/>
      <c r="Y939" s="253"/>
      <c r="Z939" s="253"/>
      <c r="AA939" s="253"/>
      <c r="AB939" s="253"/>
      <c r="AC939" s="253"/>
      <c r="AD939" s="297"/>
      <c r="AE939" s="253"/>
      <c r="AF939" s="253"/>
    </row>
    <row r="940" spans="2:56">
      <c r="B940" s="3"/>
      <c r="C940" s="3"/>
      <c r="D940" s="3"/>
      <c r="E940" s="418"/>
      <c r="F940" s="418"/>
      <c r="G940" s="418"/>
      <c r="H940" s="419"/>
      <c r="I940" s="3"/>
      <c r="J940" s="3"/>
      <c r="K940" s="3"/>
      <c r="L940" s="3"/>
      <c r="M940" s="3"/>
      <c r="N940" s="3"/>
      <c r="O940" s="297"/>
      <c r="P940" s="295"/>
      <c r="Q940" s="295"/>
      <c r="R940" s="295"/>
      <c r="S940" s="295"/>
      <c r="T940" s="295"/>
      <c r="U940" s="253"/>
      <c r="V940" s="253"/>
      <c r="W940" s="253"/>
      <c r="X940" s="253"/>
      <c r="Y940" s="253"/>
      <c r="Z940" s="253"/>
      <c r="AA940" s="253"/>
      <c r="AB940" s="253"/>
      <c r="AC940" s="253"/>
      <c r="AD940" s="297"/>
      <c r="AE940" s="253"/>
      <c r="AF940" s="253"/>
      <c r="AG940" s="3"/>
      <c r="AH940" s="3"/>
      <c r="AI940" s="3"/>
      <c r="AJ940" s="432"/>
      <c r="AK940" s="432"/>
      <c r="AL940" s="432"/>
      <c r="AM940" s="432"/>
      <c r="AN940" s="432"/>
      <c r="AO940" s="432"/>
      <c r="AP940" s="288"/>
      <c r="AQ940" s="288"/>
      <c r="AR940" s="288"/>
      <c r="AS940" s="3"/>
      <c r="AT940" s="3"/>
      <c r="AU940" s="3"/>
      <c r="AV940" s="289"/>
      <c r="AW940" s="289"/>
      <c r="AX940" s="289"/>
      <c r="AY940" s="431"/>
      <c r="AZ940" s="431"/>
      <c r="BA940" s="431"/>
      <c r="BB940" s="175"/>
      <c r="BC940" s="175"/>
      <c r="BD940" s="3"/>
    </row>
    <row r="941" spans="2:56">
      <c r="B941" s="3"/>
      <c r="C941" s="3"/>
      <c r="D941" s="3"/>
      <c r="E941" s="418"/>
      <c r="F941" s="418"/>
      <c r="G941" s="418"/>
      <c r="H941" s="419"/>
      <c r="I941" s="3"/>
      <c r="J941" s="3"/>
      <c r="K941" s="3"/>
      <c r="L941" s="3"/>
      <c r="M941" s="3"/>
      <c r="N941" s="3"/>
      <c r="O941" s="297"/>
      <c r="P941" s="295"/>
      <c r="Q941" s="295"/>
      <c r="R941" s="295"/>
      <c r="S941" s="295"/>
      <c r="T941" s="295"/>
      <c r="U941" s="253"/>
      <c r="V941" s="253"/>
      <c r="W941" s="253"/>
      <c r="X941" s="253"/>
      <c r="Y941" s="253"/>
      <c r="Z941" s="253"/>
      <c r="AA941" s="253"/>
      <c r="AB941" s="253"/>
      <c r="AC941" s="253"/>
      <c r="AD941" s="297"/>
      <c r="AE941" s="253"/>
      <c r="AF941" s="253"/>
      <c r="AG941" s="3"/>
      <c r="AH941" s="3"/>
      <c r="AI941" s="3"/>
      <c r="AJ941" s="432"/>
      <c r="AK941" s="432"/>
      <c r="AL941" s="432"/>
      <c r="AM941" s="432"/>
      <c r="AN941" s="432"/>
      <c r="AO941" s="432"/>
      <c r="AP941" s="288"/>
      <c r="AQ941" s="288"/>
      <c r="AR941" s="288"/>
      <c r="AS941" s="3"/>
      <c r="AT941" s="3"/>
      <c r="AU941" s="3"/>
      <c r="AV941" s="289"/>
      <c r="AW941" s="289"/>
      <c r="AX941" s="289"/>
      <c r="AY941" s="431"/>
      <c r="AZ941" s="431"/>
      <c r="BA941" s="431"/>
      <c r="BB941" s="175"/>
      <c r="BC941" s="175"/>
      <c r="BD941" s="3"/>
    </row>
    <row r="942" spans="2:56">
      <c r="B942" s="3"/>
      <c r="C942" s="3"/>
      <c r="D942" s="3"/>
      <c r="E942" s="418"/>
      <c r="F942" s="418"/>
      <c r="G942" s="418"/>
      <c r="H942" s="419"/>
      <c r="I942" s="3"/>
      <c r="J942" s="3"/>
      <c r="K942" s="3"/>
      <c r="L942" s="3"/>
      <c r="M942" s="3"/>
      <c r="N942" s="3"/>
      <c r="O942" s="297"/>
      <c r="P942" s="295"/>
      <c r="Q942" s="295"/>
      <c r="R942" s="295"/>
      <c r="S942" s="295"/>
      <c r="T942" s="295"/>
      <c r="U942" s="253"/>
      <c r="V942" s="253"/>
      <c r="W942" s="253"/>
      <c r="X942" s="253"/>
      <c r="Y942" s="253"/>
      <c r="Z942" s="253"/>
      <c r="AA942" s="253"/>
      <c r="AB942" s="253"/>
      <c r="AC942" s="253"/>
      <c r="AD942" s="297"/>
      <c r="AE942" s="253"/>
      <c r="AF942" s="253"/>
      <c r="AG942" s="3"/>
      <c r="AH942" s="3"/>
      <c r="AI942" s="3"/>
      <c r="AJ942" s="432"/>
      <c r="AK942" s="432"/>
      <c r="AL942" s="432"/>
      <c r="AM942" s="432"/>
      <c r="AN942" s="432"/>
      <c r="AO942" s="432"/>
      <c r="AP942" s="288"/>
      <c r="AQ942" s="288"/>
      <c r="AR942" s="288"/>
      <c r="AS942" s="3"/>
      <c r="AT942" s="3"/>
      <c r="AU942" s="3"/>
      <c r="AV942" s="289"/>
      <c r="AW942" s="289"/>
      <c r="AX942" s="289"/>
      <c r="AY942" s="431"/>
      <c r="AZ942" s="431"/>
      <c r="BA942" s="431"/>
      <c r="BB942" s="175"/>
      <c r="BC942" s="175"/>
      <c r="BD942" s="3"/>
    </row>
    <row r="943" spans="2:56">
      <c r="B943" s="3"/>
      <c r="C943" s="3"/>
      <c r="D943" s="3"/>
      <c r="E943" s="418"/>
      <c r="F943" s="418"/>
      <c r="G943" s="418"/>
      <c r="H943" s="419"/>
      <c r="I943" s="3"/>
      <c r="J943" s="3"/>
      <c r="K943" s="3"/>
      <c r="L943" s="3"/>
      <c r="M943" s="3"/>
      <c r="N943" s="3"/>
      <c r="O943" s="297"/>
      <c r="P943" s="295"/>
      <c r="Q943" s="295"/>
      <c r="R943" s="295"/>
      <c r="S943" s="295"/>
      <c r="T943" s="295"/>
      <c r="U943" s="253"/>
      <c r="V943" s="253"/>
      <c r="W943" s="253"/>
      <c r="X943" s="253"/>
      <c r="Y943" s="253"/>
      <c r="Z943" s="253"/>
      <c r="AA943" s="253"/>
      <c r="AB943" s="253"/>
      <c r="AC943" s="253"/>
      <c r="AD943" s="297"/>
      <c r="AE943" s="253"/>
      <c r="AF943" s="253"/>
      <c r="AG943" s="3"/>
      <c r="AH943" s="3"/>
      <c r="AI943" s="3"/>
      <c r="AJ943" s="432"/>
      <c r="AK943" s="432"/>
      <c r="AL943" s="432"/>
      <c r="AM943" s="432"/>
      <c r="AN943" s="432"/>
      <c r="AO943" s="432"/>
      <c r="AP943" s="288"/>
      <c r="AQ943" s="288"/>
      <c r="AR943" s="288"/>
      <c r="AS943" s="3"/>
      <c r="AT943" s="3"/>
      <c r="AU943" s="3"/>
      <c r="AV943" s="289"/>
      <c r="AW943" s="289"/>
      <c r="AX943" s="289"/>
      <c r="AY943" s="431"/>
      <c r="AZ943" s="431"/>
      <c r="BA943" s="431"/>
      <c r="BB943" s="175"/>
      <c r="BC943" s="175"/>
      <c r="BD943" s="3"/>
    </row>
    <row r="944" spans="2:56">
      <c r="B944" s="3"/>
      <c r="C944" s="3"/>
      <c r="D944" s="3"/>
      <c r="E944" s="418"/>
      <c r="F944" s="418"/>
      <c r="G944" s="418"/>
      <c r="H944" s="419"/>
      <c r="I944" s="3"/>
      <c r="J944" s="3"/>
      <c r="K944" s="3"/>
      <c r="L944" s="3"/>
      <c r="M944" s="3"/>
      <c r="N944" s="3"/>
      <c r="O944" s="297"/>
      <c r="P944" s="295"/>
      <c r="Q944" s="295"/>
      <c r="R944" s="295"/>
      <c r="S944" s="295"/>
      <c r="T944" s="295"/>
      <c r="U944" s="253"/>
      <c r="V944" s="253"/>
      <c r="W944" s="253"/>
      <c r="X944" s="253"/>
      <c r="Y944" s="253"/>
      <c r="Z944" s="253"/>
      <c r="AA944" s="253"/>
      <c r="AB944" s="253"/>
      <c r="AC944" s="253"/>
      <c r="AD944" s="297"/>
      <c r="AE944" s="253"/>
      <c r="AF944" s="253"/>
      <c r="AG944" s="3"/>
      <c r="AH944" s="3"/>
      <c r="AI944" s="3"/>
      <c r="AJ944" s="432"/>
      <c r="AK944" s="432"/>
      <c r="AL944" s="432"/>
      <c r="AM944" s="432"/>
      <c r="AN944" s="432"/>
      <c r="AO944" s="432"/>
      <c r="AP944" s="288"/>
      <c r="AQ944" s="288"/>
      <c r="AR944" s="288"/>
      <c r="AS944" s="3"/>
      <c r="AT944" s="3"/>
      <c r="AU944" s="3"/>
      <c r="AV944" s="289"/>
      <c r="AW944" s="289"/>
      <c r="AX944" s="289"/>
      <c r="AY944" s="431"/>
      <c r="AZ944" s="431"/>
      <c r="BA944" s="431"/>
      <c r="BB944" s="175"/>
      <c r="BC944" s="175"/>
      <c r="BD944" s="3"/>
    </row>
    <row r="945" spans="2:56">
      <c r="B945" s="3"/>
      <c r="C945" s="3"/>
      <c r="D945" s="3"/>
      <c r="E945" s="418"/>
      <c r="F945" s="418"/>
      <c r="G945" s="418"/>
      <c r="H945" s="419"/>
      <c r="I945" s="3"/>
      <c r="J945" s="3"/>
      <c r="K945" s="3"/>
      <c r="L945" s="3"/>
      <c r="M945" s="3"/>
      <c r="N945" s="3"/>
      <c r="O945" s="297"/>
      <c r="P945" s="295"/>
      <c r="Q945" s="295"/>
      <c r="R945" s="295"/>
      <c r="S945" s="295"/>
      <c r="T945" s="295"/>
      <c r="U945" s="253"/>
      <c r="V945" s="253"/>
      <c r="W945" s="253"/>
      <c r="X945" s="253"/>
      <c r="Y945" s="253"/>
      <c r="Z945" s="253"/>
      <c r="AA945" s="253"/>
      <c r="AB945" s="253"/>
      <c r="AC945" s="253"/>
      <c r="AD945" s="297"/>
      <c r="AE945" s="253"/>
      <c r="AF945" s="253"/>
      <c r="AG945" s="3"/>
      <c r="AH945" s="3"/>
      <c r="AI945" s="3"/>
      <c r="AJ945" s="432"/>
      <c r="AK945" s="432"/>
      <c r="AL945" s="432"/>
      <c r="AM945" s="432"/>
      <c r="AN945" s="432"/>
      <c r="AO945" s="432"/>
      <c r="AP945" s="288"/>
      <c r="AQ945" s="288"/>
      <c r="AR945" s="288"/>
      <c r="AS945" s="3"/>
      <c r="AT945" s="3"/>
      <c r="AU945" s="3"/>
      <c r="AV945" s="289"/>
      <c r="AW945" s="289"/>
      <c r="AX945" s="289"/>
      <c r="AY945" s="431"/>
      <c r="AZ945" s="431"/>
      <c r="BA945" s="431"/>
      <c r="BB945" s="175"/>
      <c r="BC945" s="175"/>
      <c r="BD945" s="3"/>
    </row>
    <row r="946" spans="2:56">
      <c r="B946" s="3"/>
      <c r="C946" s="3"/>
      <c r="D946" s="3"/>
      <c r="E946" s="418"/>
      <c r="F946" s="418"/>
      <c r="G946" s="418"/>
      <c r="H946" s="419"/>
      <c r="I946" s="3"/>
      <c r="J946" s="3"/>
      <c r="K946" s="3"/>
      <c r="L946" s="3"/>
      <c r="M946" s="3"/>
      <c r="N946" s="3"/>
      <c r="O946" s="297"/>
      <c r="P946" s="295"/>
      <c r="Q946" s="295"/>
      <c r="R946" s="295"/>
      <c r="S946" s="295"/>
      <c r="T946" s="295"/>
      <c r="U946" s="253"/>
      <c r="V946" s="253"/>
      <c r="W946" s="253"/>
      <c r="X946" s="253"/>
      <c r="Y946" s="253"/>
      <c r="Z946" s="253"/>
      <c r="AA946" s="253"/>
      <c r="AB946" s="253"/>
      <c r="AC946" s="253"/>
      <c r="AD946" s="297"/>
      <c r="AE946" s="253"/>
      <c r="AF946" s="253"/>
      <c r="AG946" s="3"/>
      <c r="AH946" s="3"/>
      <c r="AI946" s="3"/>
      <c r="AJ946" s="432"/>
      <c r="AK946" s="432"/>
      <c r="AL946" s="432"/>
      <c r="AM946" s="432"/>
      <c r="AN946" s="432"/>
      <c r="AO946" s="432"/>
      <c r="AP946" s="288"/>
      <c r="AQ946" s="288"/>
      <c r="AR946" s="288"/>
      <c r="AS946" s="3"/>
      <c r="AT946" s="3"/>
      <c r="AU946" s="3"/>
      <c r="AV946" s="289"/>
      <c r="AW946" s="289"/>
      <c r="AX946" s="289"/>
      <c r="AY946" s="431"/>
      <c r="AZ946" s="431"/>
      <c r="BA946" s="431"/>
      <c r="BB946" s="175"/>
      <c r="BC946" s="175"/>
      <c r="BD946" s="3"/>
    </row>
    <row r="947" spans="2:56">
      <c r="B947" s="3"/>
      <c r="C947" s="3"/>
      <c r="D947" s="3"/>
      <c r="E947" s="418"/>
      <c r="F947" s="418"/>
      <c r="G947" s="418"/>
      <c r="H947" s="419"/>
      <c r="I947" s="3"/>
      <c r="J947" s="3"/>
      <c r="K947" s="3"/>
      <c r="L947" s="3"/>
      <c r="M947" s="3"/>
      <c r="N947" s="3"/>
      <c r="O947" s="297"/>
      <c r="P947" s="295"/>
      <c r="Q947" s="295"/>
      <c r="R947" s="295"/>
      <c r="S947" s="295"/>
      <c r="T947" s="295"/>
      <c r="U947" s="253"/>
      <c r="V947" s="253"/>
      <c r="W947" s="253"/>
      <c r="X947" s="253"/>
      <c r="Y947" s="253"/>
      <c r="Z947" s="253"/>
      <c r="AA947" s="253"/>
      <c r="AB947" s="253"/>
      <c r="AC947" s="253"/>
      <c r="AD947" s="297"/>
      <c r="AE947" s="253"/>
      <c r="AF947" s="253"/>
      <c r="AG947" s="3"/>
      <c r="AH947" s="3"/>
      <c r="AI947" s="3"/>
      <c r="AJ947" s="432"/>
      <c r="AK947" s="432"/>
      <c r="AL947" s="432"/>
      <c r="AM947" s="432"/>
      <c r="AN947" s="432"/>
      <c r="AO947" s="432"/>
      <c r="AP947" s="288"/>
      <c r="AQ947" s="288"/>
      <c r="AR947" s="288"/>
      <c r="AS947" s="3"/>
      <c r="AT947" s="3"/>
      <c r="AU947" s="3"/>
      <c r="AV947" s="289"/>
      <c r="AW947" s="289"/>
      <c r="AX947" s="289"/>
      <c r="AY947" s="431"/>
      <c r="AZ947" s="431"/>
      <c r="BA947" s="431"/>
      <c r="BB947" s="175"/>
      <c r="BC947" s="175"/>
      <c r="BD947" s="3"/>
    </row>
    <row r="948" spans="2:56">
      <c r="B948" s="3"/>
      <c r="C948" s="3"/>
      <c r="D948" s="3"/>
      <c r="E948" s="418"/>
      <c r="F948" s="418"/>
      <c r="G948" s="418"/>
      <c r="H948" s="419"/>
      <c r="I948" s="3"/>
      <c r="J948" s="3"/>
      <c r="K948" s="3"/>
      <c r="L948" s="3"/>
      <c r="M948" s="3"/>
      <c r="N948" s="3"/>
      <c r="O948" s="297"/>
      <c r="P948" s="295"/>
      <c r="Q948" s="295"/>
      <c r="R948" s="295"/>
      <c r="S948" s="295"/>
      <c r="T948" s="295"/>
      <c r="U948" s="253"/>
      <c r="V948" s="253"/>
      <c r="W948" s="253"/>
      <c r="X948" s="253"/>
      <c r="Y948" s="253"/>
      <c r="Z948" s="253"/>
      <c r="AA948" s="253"/>
      <c r="AB948" s="253"/>
      <c r="AC948" s="253"/>
      <c r="AD948" s="297"/>
      <c r="AE948" s="253"/>
      <c r="AF948" s="253"/>
      <c r="AG948" s="3"/>
      <c r="AH948" s="3"/>
      <c r="AI948" s="3"/>
      <c r="AJ948" s="432"/>
      <c r="AK948" s="432"/>
      <c r="AL948" s="432"/>
      <c r="AM948" s="432"/>
      <c r="AN948" s="432"/>
      <c r="AO948" s="432"/>
      <c r="AP948" s="288"/>
      <c r="AQ948" s="288"/>
      <c r="AR948" s="288"/>
      <c r="AS948" s="3"/>
      <c r="AT948" s="3"/>
      <c r="AU948" s="3"/>
      <c r="AV948" s="289"/>
      <c r="AW948" s="289"/>
      <c r="AX948" s="289"/>
      <c r="AY948" s="431"/>
      <c r="AZ948" s="431"/>
      <c r="BA948" s="431"/>
      <c r="BB948" s="175"/>
      <c r="BC948" s="175"/>
      <c r="BD948" s="3"/>
    </row>
    <row r="949" spans="2:56">
      <c r="B949" s="3"/>
      <c r="C949" s="3"/>
      <c r="D949" s="3"/>
      <c r="E949" s="418"/>
      <c r="F949" s="418"/>
      <c r="G949" s="418"/>
      <c r="H949" s="419"/>
      <c r="I949" s="3"/>
      <c r="J949" s="3"/>
      <c r="K949" s="3"/>
      <c r="L949" s="3"/>
      <c r="M949" s="3"/>
      <c r="N949" s="3"/>
      <c r="O949" s="297"/>
      <c r="P949" s="295"/>
      <c r="Q949" s="295"/>
      <c r="R949" s="295"/>
      <c r="S949" s="295"/>
      <c r="T949" s="295"/>
      <c r="U949" s="253"/>
      <c r="V949" s="253"/>
      <c r="W949" s="253"/>
      <c r="X949" s="253"/>
      <c r="Y949" s="253"/>
      <c r="Z949" s="253"/>
      <c r="AA949" s="253"/>
      <c r="AB949" s="253"/>
      <c r="AC949" s="253"/>
      <c r="AD949" s="297"/>
      <c r="AE949" s="253"/>
      <c r="AF949" s="253"/>
      <c r="AG949" s="3"/>
      <c r="AH949" s="3"/>
      <c r="AI949" s="3"/>
      <c r="AJ949" s="432"/>
      <c r="AK949" s="432"/>
      <c r="AL949" s="432"/>
      <c r="AM949" s="432"/>
      <c r="AN949" s="432"/>
      <c r="AO949" s="432"/>
      <c r="AP949" s="288"/>
      <c r="AQ949" s="288"/>
      <c r="AR949" s="288"/>
      <c r="AS949" s="3"/>
      <c r="AT949" s="3"/>
      <c r="AU949" s="3"/>
      <c r="AV949" s="289"/>
      <c r="AW949" s="289"/>
      <c r="AX949" s="289"/>
      <c r="AY949" s="431"/>
      <c r="AZ949" s="431"/>
      <c r="BA949" s="431"/>
      <c r="BB949" s="175"/>
      <c r="BC949" s="175"/>
      <c r="BD949" s="3"/>
    </row>
    <row r="950" spans="2:56">
      <c r="B950" s="3"/>
      <c r="C950" s="3"/>
      <c r="D950" s="3"/>
      <c r="E950" s="418"/>
      <c r="F950" s="418"/>
      <c r="G950" s="418"/>
      <c r="H950" s="419"/>
      <c r="I950" s="3"/>
      <c r="J950" s="3"/>
      <c r="K950" s="3"/>
      <c r="L950" s="3"/>
      <c r="M950" s="3"/>
      <c r="N950" s="3"/>
      <c r="O950" s="297"/>
      <c r="P950" s="295"/>
      <c r="Q950" s="295"/>
      <c r="R950" s="295"/>
      <c r="S950" s="295"/>
      <c r="T950" s="295"/>
      <c r="U950" s="253"/>
      <c r="V950" s="253"/>
      <c r="W950" s="253"/>
      <c r="X950" s="253"/>
      <c r="Y950" s="253"/>
      <c r="Z950" s="253"/>
      <c r="AA950" s="253"/>
      <c r="AB950" s="253"/>
      <c r="AC950" s="253"/>
      <c r="AD950" s="297"/>
      <c r="AE950" s="253"/>
      <c r="AF950" s="253"/>
      <c r="AG950" s="3"/>
      <c r="AH950" s="3"/>
      <c r="AI950" s="3"/>
      <c r="AJ950" s="432"/>
      <c r="AK950" s="432"/>
      <c r="AL950" s="432"/>
      <c r="AM950" s="432"/>
      <c r="AN950" s="432"/>
      <c r="AO950" s="432"/>
      <c r="AP950" s="288"/>
      <c r="AQ950" s="288"/>
      <c r="AR950" s="288"/>
      <c r="AS950" s="3"/>
      <c r="AT950" s="3"/>
      <c r="AU950" s="3"/>
      <c r="AV950" s="289"/>
      <c r="AW950" s="289"/>
      <c r="AX950" s="289"/>
      <c r="AY950" s="431"/>
      <c r="AZ950" s="431"/>
      <c r="BA950" s="431"/>
      <c r="BB950" s="175"/>
      <c r="BC950" s="175"/>
      <c r="BD950" s="3"/>
    </row>
    <row r="951" spans="2:56">
      <c r="B951" s="3"/>
      <c r="C951" s="3"/>
      <c r="D951" s="3"/>
      <c r="E951" s="418"/>
      <c r="F951" s="418"/>
      <c r="G951" s="418"/>
      <c r="H951" s="419"/>
      <c r="I951" s="3"/>
      <c r="J951" s="3"/>
      <c r="K951" s="3"/>
      <c r="L951" s="3"/>
      <c r="M951" s="3"/>
      <c r="N951" s="3"/>
      <c r="O951" s="297"/>
      <c r="P951" s="295"/>
      <c r="Q951" s="295"/>
      <c r="R951" s="295"/>
      <c r="S951" s="295"/>
      <c r="T951" s="295"/>
      <c r="U951" s="253"/>
      <c r="V951" s="253"/>
      <c r="W951" s="253"/>
      <c r="X951" s="253"/>
      <c r="Y951" s="253"/>
      <c r="Z951" s="253"/>
      <c r="AA951" s="253"/>
      <c r="AB951" s="253"/>
      <c r="AC951" s="253"/>
      <c r="AD951" s="297"/>
      <c r="AE951" s="253"/>
      <c r="AF951" s="253"/>
      <c r="AG951" s="3"/>
      <c r="AH951" s="3"/>
      <c r="AI951" s="3"/>
      <c r="AJ951" s="432"/>
      <c r="AK951" s="432"/>
      <c r="AL951" s="432"/>
      <c r="AM951" s="432"/>
      <c r="AN951" s="432"/>
      <c r="AO951" s="432"/>
      <c r="AP951" s="288"/>
      <c r="AQ951" s="288"/>
      <c r="AR951" s="288"/>
      <c r="AS951" s="3"/>
      <c r="AT951" s="3"/>
      <c r="AU951" s="3"/>
      <c r="AV951" s="289"/>
      <c r="AW951" s="289"/>
      <c r="AX951" s="289"/>
      <c r="AY951" s="431"/>
      <c r="AZ951" s="431"/>
      <c r="BA951" s="431"/>
      <c r="BB951" s="175"/>
      <c r="BC951" s="175"/>
      <c r="BD951" s="3"/>
    </row>
    <row r="952" spans="2:56">
      <c r="B952" s="3"/>
      <c r="C952" s="3"/>
      <c r="D952" s="3"/>
      <c r="E952" s="418"/>
      <c r="F952" s="418"/>
      <c r="G952" s="418"/>
      <c r="H952" s="419"/>
      <c r="I952" s="3"/>
      <c r="J952" s="3"/>
      <c r="K952" s="3"/>
      <c r="L952" s="3"/>
      <c r="M952" s="3"/>
      <c r="N952" s="3"/>
      <c r="O952" s="297"/>
      <c r="P952" s="295"/>
      <c r="Q952" s="295"/>
      <c r="R952" s="295"/>
      <c r="S952" s="295"/>
      <c r="T952" s="295"/>
      <c r="U952" s="253"/>
      <c r="V952" s="253"/>
      <c r="W952" s="253"/>
      <c r="X952" s="253"/>
      <c r="Y952" s="253"/>
      <c r="Z952" s="253"/>
      <c r="AA952" s="253"/>
      <c r="AB952" s="253"/>
      <c r="AC952" s="253"/>
      <c r="AD952" s="297"/>
      <c r="AE952" s="253"/>
      <c r="AF952" s="253"/>
      <c r="AG952" s="3"/>
      <c r="AH952" s="3"/>
      <c r="AI952" s="3"/>
      <c r="AJ952" s="432"/>
      <c r="AK952" s="432"/>
      <c r="AL952" s="432"/>
      <c r="AM952" s="432"/>
      <c r="AN952" s="432"/>
      <c r="AO952" s="432"/>
      <c r="AP952" s="288"/>
      <c r="AQ952" s="288"/>
      <c r="AR952" s="288"/>
      <c r="AS952" s="3"/>
      <c r="AT952" s="3"/>
      <c r="AU952" s="3"/>
      <c r="AV952" s="289"/>
      <c r="AW952" s="289"/>
      <c r="AX952" s="289"/>
      <c r="AY952" s="431"/>
      <c r="AZ952" s="431"/>
      <c r="BA952" s="431"/>
      <c r="BB952" s="175"/>
      <c r="BC952" s="175"/>
      <c r="BD952" s="3"/>
    </row>
    <row r="953" spans="2:56">
      <c r="B953" s="3"/>
      <c r="C953" s="3"/>
      <c r="D953" s="3"/>
      <c r="E953" s="418"/>
      <c r="F953" s="418"/>
      <c r="G953" s="418"/>
      <c r="H953" s="419"/>
      <c r="I953" s="3"/>
      <c r="J953" s="3"/>
      <c r="K953" s="3"/>
      <c r="L953" s="3"/>
      <c r="M953" s="3"/>
      <c r="N953" s="3"/>
      <c r="O953" s="297"/>
      <c r="P953" s="295"/>
      <c r="Q953" s="295"/>
      <c r="R953" s="295"/>
      <c r="S953" s="295"/>
      <c r="T953" s="295"/>
      <c r="U953" s="253"/>
      <c r="V953" s="253"/>
      <c r="W953" s="253"/>
      <c r="X953" s="253"/>
      <c r="Y953" s="253"/>
      <c r="Z953" s="253"/>
      <c r="AA953" s="253"/>
      <c r="AB953" s="253"/>
      <c r="AC953" s="253"/>
      <c r="AD953" s="297"/>
      <c r="AE953" s="253"/>
      <c r="AF953" s="253"/>
      <c r="AG953" s="3"/>
      <c r="AH953" s="3"/>
      <c r="AI953" s="3"/>
      <c r="AJ953" s="432"/>
      <c r="AK953" s="432"/>
      <c r="AL953" s="432"/>
      <c r="AM953" s="432"/>
      <c r="AN953" s="432"/>
      <c r="AO953" s="432"/>
      <c r="AP953" s="288"/>
      <c r="AQ953" s="288"/>
      <c r="AR953" s="288"/>
      <c r="AS953" s="3"/>
      <c r="AT953" s="3"/>
      <c r="AU953" s="3"/>
      <c r="AV953" s="289"/>
      <c r="AW953" s="289"/>
      <c r="AX953" s="289"/>
      <c r="AY953" s="431"/>
      <c r="AZ953" s="431"/>
      <c r="BA953" s="431"/>
      <c r="BB953" s="175"/>
      <c r="BC953" s="175"/>
      <c r="BD953" s="3"/>
    </row>
    <row r="954" spans="2:56">
      <c r="B954" s="3"/>
      <c r="C954" s="3"/>
      <c r="D954" s="3"/>
      <c r="E954" s="418"/>
      <c r="F954" s="418"/>
      <c r="G954" s="418"/>
      <c r="H954" s="419"/>
      <c r="I954" s="3"/>
      <c r="J954" s="3"/>
      <c r="K954" s="3"/>
      <c r="L954" s="3"/>
      <c r="M954" s="3"/>
      <c r="N954" s="3"/>
      <c r="O954" s="297"/>
      <c r="P954" s="295"/>
      <c r="Q954" s="295"/>
      <c r="R954" s="295"/>
      <c r="S954" s="295"/>
      <c r="T954" s="295"/>
      <c r="U954" s="253"/>
      <c r="V954" s="253"/>
      <c r="W954" s="253"/>
      <c r="X954" s="253"/>
      <c r="Y954" s="253"/>
      <c r="Z954" s="253"/>
      <c r="AA954" s="253"/>
      <c r="AB954" s="253"/>
      <c r="AC954" s="253"/>
      <c r="AD954" s="297"/>
      <c r="AE954" s="253"/>
      <c r="AF954" s="253"/>
      <c r="AG954" s="3"/>
      <c r="AH954" s="3"/>
      <c r="AI954" s="3"/>
      <c r="AJ954" s="432"/>
      <c r="AK954" s="432"/>
      <c r="AL954" s="432"/>
      <c r="AM954" s="432"/>
      <c r="AN954" s="432"/>
      <c r="AO954" s="432"/>
      <c r="AP954" s="288"/>
      <c r="AQ954" s="288"/>
      <c r="AR954" s="288"/>
      <c r="AS954" s="3"/>
      <c r="AT954" s="3"/>
      <c r="AU954" s="3"/>
      <c r="AV954" s="289"/>
      <c r="AW954" s="289"/>
      <c r="AX954" s="289"/>
      <c r="AY954" s="431"/>
      <c r="AZ954" s="431"/>
      <c r="BA954" s="431"/>
      <c r="BB954" s="175"/>
      <c r="BC954" s="175"/>
      <c r="BD954" s="3"/>
    </row>
    <row r="955" spans="2:56">
      <c r="B955" s="3"/>
      <c r="C955" s="3"/>
      <c r="D955" s="3"/>
      <c r="E955" s="418"/>
      <c r="F955" s="418"/>
      <c r="G955" s="418"/>
      <c r="H955" s="419"/>
      <c r="I955" s="3"/>
      <c r="J955" s="3"/>
      <c r="K955" s="3"/>
      <c r="L955" s="3"/>
      <c r="M955" s="3"/>
      <c r="N955" s="3"/>
      <c r="O955" s="297"/>
      <c r="P955" s="295"/>
      <c r="Q955" s="295"/>
      <c r="R955" s="295"/>
      <c r="S955" s="295"/>
      <c r="T955" s="295"/>
      <c r="U955" s="253"/>
      <c r="V955" s="253"/>
      <c r="W955" s="253"/>
      <c r="X955" s="253"/>
      <c r="Y955" s="253"/>
      <c r="Z955" s="253"/>
      <c r="AA955" s="253"/>
      <c r="AB955" s="253"/>
      <c r="AC955" s="253"/>
      <c r="AD955" s="297"/>
      <c r="AE955" s="253"/>
      <c r="AF955" s="253"/>
      <c r="AG955" s="3"/>
      <c r="AH955" s="3"/>
      <c r="AI955" s="3"/>
      <c r="AJ955" s="432"/>
      <c r="AK955" s="432"/>
      <c r="AL955" s="432"/>
      <c r="AM955" s="432"/>
      <c r="AN955" s="432"/>
      <c r="AO955" s="432"/>
      <c r="AP955" s="288"/>
      <c r="AQ955" s="288"/>
      <c r="AR955" s="288"/>
      <c r="AS955" s="3"/>
      <c r="AT955" s="3"/>
      <c r="AU955" s="3"/>
      <c r="AV955" s="289"/>
      <c r="AW955" s="289"/>
      <c r="AX955" s="289"/>
      <c r="AY955" s="431"/>
      <c r="AZ955" s="431"/>
      <c r="BA955" s="431"/>
      <c r="BB955" s="175"/>
      <c r="BC955" s="175"/>
      <c r="BD955" s="3"/>
    </row>
    <row r="956" spans="2:56">
      <c r="B956" s="3"/>
      <c r="C956" s="3"/>
      <c r="D956" s="3"/>
      <c r="E956" s="418"/>
      <c r="F956" s="418"/>
      <c r="G956" s="418"/>
      <c r="H956" s="419"/>
      <c r="I956" s="3"/>
      <c r="J956" s="3"/>
      <c r="K956" s="3"/>
      <c r="L956" s="3"/>
      <c r="M956" s="3"/>
      <c r="N956" s="3"/>
      <c r="O956" s="297"/>
      <c r="P956" s="295"/>
      <c r="Q956" s="295"/>
      <c r="R956" s="295"/>
      <c r="S956" s="295"/>
      <c r="T956" s="295"/>
      <c r="U956" s="253"/>
      <c r="V956" s="253"/>
      <c r="W956" s="253"/>
      <c r="X956" s="253"/>
      <c r="Y956" s="253"/>
      <c r="Z956" s="253"/>
      <c r="AA956" s="253"/>
      <c r="AB956" s="253"/>
      <c r="AC956" s="253"/>
      <c r="AD956" s="297"/>
      <c r="AE956" s="253"/>
      <c r="AF956" s="253"/>
      <c r="AG956" s="3"/>
      <c r="AH956" s="3"/>
      <c r="AI956" s="3"/>
      <c r="AJ956" s="432"/>
      <c r="AK956" s="432"/>
      <c r="AL956" s="432"/>
      <c r="AM956" s="432"/>
      <c r="AN956" s="432"/>
      <c r="AO956" s="432"/>
      <c r="AP956" s="288"/>
      <c r="AQ956" s="288"/>
      <c r="AR956" s="288"/>
      <c r="AS956" s="3"/>
      <c r="AT956" s="3"/>
      <c r="AU956" s="3"/>
      <c r="AV956" s="289"/>
      <c r="AW956" s="289"/>
      <c r="AX956" s="289"/>
      <c r="AY956" s="431"/>
      <c r="AZ956" s="431"/>
      <c r="BA956" s="431"/>
      <c r="BB956" s="175"/>
      <c r="BC956" s="175"/>
      <c r="BD956" s="3"/>
    </row>
    <row r="957" spans="2:56">
      <c r="B957" s="3"/>
      <c r="C957" s="3"/>
      <c r="D957" s="3"/>
      <c r="E957" s="418"/>
      <c r="F957" s="418"/>
      <c r="G957" s="418"/>
      <c r="H957" s="419"/>
      <c r="I957" s="3"/>
      <c r="J957" s="3"/>
      <c r="K957" s="3"/>
      <c r="L957" s="3"/>
      <c r="M957" s="3"/>
      <c r="N957" s="3"/>
      <c r="O957" s="297"/>
      <c r="P957" s="295"/>
      <c r="Q957" s="295"/>
      <c r="R957" s="295"/>
      <c r="S957" s="295"/>
      <c r="T957" s="295"/>
      <c r="U957" s="253"/>
      <c r="V957" s="253"/>
      <c r="W957" s="253"/>
      <c r="X957" s="253"/>
      <c r="Y957" s="253"/>
      <c r="Z957" s="253"/>
      <c r="AA957" s="253"/>
      <c r="AB957" s="253"/>
      <c r="AC957" s="253"/>
      <c r="AD957" s="297"/>
      <c r="AE957" s="253"/>
      <c r="AF957" s="253"/>
      <c r="AG957" s="3"/>
      <c r="AH957" s="3"/>
      <c r="AI957" s="3"/>
      <c r="AJ957" s="432"/>
      <c r="AK957" s="432"/>
      <c r="AL957" s="432"/>
      <c r="AM957" s="432"/>
      <c r="AN957" s="432"/>
      <c r="AO957" s="432"/>
      <c r="AP957" s="288"/>
      <c r="AQ957" s="288"/>
      <c r="AR957" s="288"/>
      <c r="AS957" s="3"/>
      <c r="AT957" s="3"/>
      <c r="AU957" s="3"/>
      <c r="AV957" s="289"/>
      <c r="AW957" s="289"/>
      <c r="AX957" s="289"/>
      <c r="AY957" s="431"/>
      <c r="AZ957" s="431"/>
      <c r="BA957" s="431"/>
      <c r="BB957" s="175"/>
      <c r="BC957" s="175"/>
      <c r="BD957" s="3"/>
    </row>
    <row r="958" spans="2:56">
      <c r="B958" s="3"/>
      <c r="C958" s="3"/>
      <c r="D958" s="3"/>
      <c r="E958" s="418"/>
      <c r="F958" s="418"/>
      <c r="G958" s="418"/>
      <c r="H958" s="419"/>
      <c r="I958" s="3"/>
      <c r="J958" s="3"/>
      <c r="K958" s="3"/>
      <c r="L958" s="3"/>
      <c r="M958" s="3"/>
      <c r="N958" s="3"/>
      <c r="O958" s="297"/>
      <c r="P958" s="295"/>
      <c r="Q958" s="295"/>
      <c r="R958" s="295"/>
      <c r="S958" s="295"/>
      <c r="T958" s="295"/>
      <c r="U958" s="253"/>
      <c r="V958" s="253"/>
      <c r="W958" s="253"/>
      <c r="X958" s="253"/>
      <c r="Y958" s="253"/>
      <c r="Z958" s="253"/>
      <c r="AA958" s="253"/>
      <c r="AB958" s="253"/>
      <c r="AC958" s="253"/>
      <c r="AD958" s="297"/>
      <c r="AE958" s="253"/>
      <c r="AF958" s="253"/>
      <c r="AG958" s="3"/>
      <c r="AH958" s="3"/>
      <c r="AI958" s="3"/>
      <c r="AJ958" s="432"/>
      <c r="AK958" s="432"/>
      <c r="AL958" s="432"/>
      <c r="AM958" s="432"/>
      <c r="AN958" s="432"/>
      <c r="AO958" s="432"/>
      <c r="AP958" s="288"/>
      <c r="AQ958" s="288"/>
      <c r="AR958" s="288"/>
      <c r="AS958" s="3"/>
      <c r="AT958" s="3"/>
      <c r="AU958" s="3"/>
      <c r="AV958" s="289"/>
      <c r="AW958" s="289"/>
      <c r="AX958" s="289"/>
      <c r="AY958" s="431"/>
      <c r="AZ958" s="431"/>
      <c r="BA958" s="431"/>
      <c r="BB958" s="175"/>
      <c r="BC958" s="175"/>
      <c r="BD958" s="3"/>
    </row>
    <row r="959" spans="2:56">
      <c r="B959" s="3"/>
      <c r="C959" s="3"/>
      <c r="D959" s="3"/>
      <c r="E959" s="418"/>
      <c r="F959" s="418"/>
      <c r="G959" s="418"/>
      <c r="H959" s="419"/>
      <c r="I959" s="3"/>
      <c r="J959" s="3"/>
      <c r="K959" s="3"/>
      <c r="L959" s="3"/>
      <c r="M959" s="3"/>
      <c r="N959" s="3"/>
      <c r="O959" s="297"/>
      <c r="P959" s="295"/>
      <c r="Q959" s="295"/>
      <c r="R959" s="295"/>
      <c r="S959" s="295"/>
      <c r="T959" s="295"/>
      <c r="U959" s="253"/>
      <c r="V959" s="253"/>
      <c r="W959" s="253"/>
      <c r="X959" s="253"/>
      <c r="Y959" s="253"/>
      <c r="Z959" s="253"/>
      <c r="AA959" s="253"/>
      <c r="AB959" s="253"/>
      <c r="AC959" s="253"/>
      <c r="AD959" s="297"/>
      <c r="AE959" s="253"/>
      <c r="AF959" s="253"/>
      <c r="AG959" s="3"/>
      <c r="AH959" s="3"/>
      <c r="AI959" s="3"/>
      <c r="AJ959" s="432"/>
      <c r="AK959" s="432"/>
      <c r="AL959" s="432"/>
      <c r="AM959" s="432"/>
      <c r="AN959" s="432"/>
      <c r="AO959" s="432"/>
      <c r="AP959" s="288"/>
      <c r="AQ959" s="288"/>
      <c r="AR959" s="288"/>
      <c r="AS959" s="3"/>
      <c r="AT959" s="3"/>
      <c r="AU959" s="3"/>
      <c r="AV959" s="289"/>
      <c r="AW959" s="289"/>
      <c r="AX959" s="289"/>
      <c r="AY959" s="431"/>
      <c r="AZ959" s="431"/>
      <c r="BA959" s="431"/>
      <c r="BB959" s="175"/>
      <c r="BC959" s="175"/>
      <c r="BD959" s="3"/>
    </row>
    <row r="960" spans="2:56">
      <c r="B960" s="3"/>
      <c r="C960" s="3"/>
      <c r="D960" s="3"/>
      <c r="E960" s="418"/>
      <c r="F960" s="418"/>
      <c r="G960" s="418"/>
      <c r="H960" s="419"/>
      <c r="I960" s="3"/>
      <c r="J960" s="3"/>
      <c r="K960" s="3"/>
      <c r="L960" s="3"/>
      <c r="M960" s="3"/>
      <c r="N960" s="3"/>
      <c r="O960" s="297"/>
      <c r="P960" s="295"/>
      <c r="Q960" s="295"/>
      <c r="R960" s="295"/>
      <c r="S960" s="295"/>
      <c r="T960" s="295"/>
      <c r="U960" s="253"/>
      <c r="V960" s="253"/>
      <c r="W960" s="253"/>
      <c r="X960" s="253"/>
      <c r="Y960" s="253"/>
      <c r="Z960" s="253"/>
      <c r="AA960" s="253"/>
      <c r="AB960" s="253"/>
      <c r="AC960" s="253"/>
      <c r="AD960" s="297"/>
      <c r="AE960" s="253"/>
      <c r="AF960" s="253"/>
      <c r="AG960" s="3"/>
      <c r="AH960" s="3"/>
      <c r="AI960" s="3"/>
      <c r="AJ960" s="432"/>
      <c r="AK960" s="432"/>
      <c r="AL960" s="432"/>
      <c r="AM960" s="432"/>
      <c r="AN960" s="432"/>
      <c r="AO960" s="432"/>
      <c r="AP960" s="288"/>
      <c r="AQ960" s="288"/>
      <c r="AR960" s="288"/>
      <c r="AS960" s="3"/>
      <c r="AT960" s="3"/>
      <c r="AU960" s="3"/>
      <c r="AV960" s="289"/>
      <c r="AW960" s="289"/>
      <c r="AX960" s="289"/>
      <c r="AY960" s="431"/>
      <c r="AZ960" s="431"/>
      <c r="BA960" s="431"/>
      <c r="BB960" s="175"/>
      <c r="BC960" s="175"/>
      <c r="BD960" s="3"/>
    </row>
    <row r="961" spans="2:56">
      <c r="B961" s="3"/>
      <c r="C961" s="3"/>
      <c r="D961" s="3"/>
      <c r="E961" s="418"/>
      <c r="F961" s="418"/>
      <c r="G961" s="418"/>
      <c r="H961" s="419"/>
      <c r="I961" s="3"/>
      <c r="J961" s="3"/>
      <c r="K961" s="3"/>
      <c r="L961" s="3"/>
      <c r="M961" s="3"/>
      <c r="N961" s="3"/>
      <c r="O961" s="297"/>
      <c r="P961" s="295"/>
      <c r="Q961" s="295"/>
      <c r="R961" s="295"/>
      <c r="S961" s="295"/>
      <c r="T961" s="295"/>
      <c r="U961" s="253"/>
      <c r="V961" s="253"/>
      <c r="W961" s="253"/>
      <c r="X961" s="253"/>
      <c r="Y961" s="253"/>
      <c r="Z961" s="253"/>
      <c r="AA961" s="253"/>
      <c r="AB961" s="253"/>
      <c r="AC961" s="253"/>
      <c r="AD961" s="297"/>
      <c r="AE961" s="253"/>
      <c r="AF961" s="253"/>
      <c r="AG961" s="3"/>
      <c r="AH961" s="3"/>
      <c r="AI961" s="3"/>
      <c r="AJ961" s="432"/>
      <c r="AK961" s="432"/>
      <c r="AL961" s="432"/>
      <c r="AM961" s="432"/>
      <c r="AN961" s="432"/>
      <c r="AO961" s="432"/>
      <c r="AP961" s="288"/>
      <c r="AQ961" s="288"/>
      <c r="AR961" s="288"/>
      <c r="AS961" s="3"/>
      <c r="AT961" s="3"/>
      <c r="AU961" s="3"/>
      <c r="AV961" s="289"/>
      <c r="AW961" s="289"/>
      <c r="AX961" s="289"/>
      <c r="AY961" s="431"/>
      <c r="AZ961" s="431"/>
      <c r="BA961" s="431"/>
      <c r="BB961" s="175"/>
      <c r="BC961" s="175"/>
      <c r="BD961" s="3"/>
    </row>
    <row r="962" spans="2:56">
      <c r="B962" s="3"/>
      <c r="C962" s="3"/>
      <c r="D962" s="3"/>
      <c r="E962" s="418"/>
      <c r="F962" s="418"/>
      <c r="G962" s="418"/>
      <c r="H962" s="419"/>
      <c r="I962" s="3"/>
      <c r="J962" s="3"/>
      <c r="K962" s="3"/>
      <c r="L962" s="3"/>
      <c r="M962" s="3"/>
      <c r="N962" s="3"/>
      <c r="O962" s="297"/>
      <c r="P962" s="295"/>
      <c r="Q962" s="295"/>
      <c r="R962" s="295"/>
      <c r="S962" s="295"/>
      <c r="T962" s="295"/>
      <c r="U962" s="253"/>
      <c r="V962" s="253"/>
      <c r="W962" s="253"/>
      <c r="X962" s="253"/>
      <c r="Y962" s="253"/>
      <c r="Z962" s="253"/>
      <c r="AA962" s="253"/>
      <c r="AB962" s="253"/>
      <c r="AC962" s="253"/>
      <c r="AD962" s="297"/>
      <c r="AE962" s="253"/>
      <c r="AF962" s="253"/>
      <c r="AG962" s="3"/>
      <c r="AH962" s="3"/>
      <c r="AI962" s="3"/>
      <c r="AJ962" s="432"/>
      <c r="AK962" s="432"/>
      <c r="AL962" s="432"/>
      <c r="AM962" s="432"/>
      <c r="AN962" s="432"/>
      <c r="AO962" s="432"/>
      <c r="AP962" s="288"/>
      <c r="AQ962" s="288"/>
      <c r="AR962" s="288"/>
      <c r="AS962" s="3"/>
      <c r="AT962" s="3"/>
      <c r="AU962" s="3"/>
      <c r="AV962" s="289"/>
      <c r="AW962" s="289"/>
      <c r="AX962" s="289"/>
      <c r="AY962" s="431"/>
      <c r="AZ962" s="431"/>
      <c r="BA962" s="431"/>
      <c r="BB962" s="175"/>
      <c r="BC962" s="175"/>
      <c r="BD962" s="3"/>
    </row>
    <row r="963" spans="2:56">
      <c r="B963" s="3"/>
      <c r="C963" s="3"/>
      <c r="D963" s="3"/>
      <c r="E963" s="418"/>
      <c r="F963" s="418"/>
      <c r="G963" s="418"/>
      <c r="H963" s="419"/>
      <c r="I963" s="3"/>
      <c r="J963" s="3"/>
      <c r="K963" s="3"/>
      <c r="L963" s="3"/>
      <c r="M963" s="3"/>
      <c r="N963" s="3"/>
      <c r="O963" s="297"/>
      <c r="P963" s="295"/>
      <c r="Q963" s="295"/>
      <c r="R963" s="295"/>
      <c r="S963" s="295"/>
      <c r="T963" s="295"/>
      <c r="U963" s="253"/>
      <c r="V963" s="253"/>
      <c r="W963" s="253"/>
      <c r="X963" s="253"/>
      <c r="Y963" s="253"/>
      <c r="Z963" s="253"/>
      <c r="AA963" s="253"/>
      <c r="AB963" s="253"/>
      <c r="AC963" s="253"/>
      <c r="AD963" s="297"/>
      <c r="AE963" s="253"/>
      <c r="AF963" s="253"/>
      <c r="AG963" s="3"/>
      <c r="AH963" s="3"/>
      <c r="AI963" s="3"/>
      <c r="AJ963" s="432"/>
      <c r="AK963" s="432"/>
      <c r="AL963" s="432"/>
      <c r="AM963" s="432"/>
      <c r="AN963" s="432"/>
      <c r="AO963" s="432"/>
      <c r="AP963" s="288"/>
      <c r="AQ963" s="288"/>
      <c r="AR963" s="288"/>
      <c r="AS963" s="3"/>
      <c r="AT963" s="3"/>
      <c r="AU963" s="3"/>
      <c r="AV963" s="289"/>
      <c r="AW963" s="289"/>
      <c r="AX963" s="289"/>
      <c r="AY963" s="431"/>
      <c r="AZ963" s="431"/>
      <c r="BA963" s="431"/>
      <c r="BB963" s="175"/>
      <c r="BC963" s="175"/>
      <c r="BD963" s="3"/>
    </row>
    <row r="964" spans="2:56">
      <c r="B964" s="3"/>
      <c r="C964" s="3"/>
      <c r="D964" s="3"/>
      <c r="E964" s="418"/>
      <c r="F964" s="418"/>
      <c r="G964" s="418"/>
      <c r="H964" s="419"/>
      <c r="I964" s="3"/>
      <c r="J964" s="3"/>
      <c r="K964" s="3"/>
      <c r="L964" s="3"/>
      <c r="M964" s="3"/>
      <c r="N964" s="3"/>
      <c r="O964" s="297"/>
      <c r="P964" s="295"/>
      <c r="Q964" s="295"/>
      <c r="R964" s="295"/>
      <c r="S964" s="295"/>
      <c r="T964" s="295"/>
      <c r="U964" s="253"/>
      <c r="V964" s="253"/>
      <c r="W964" s="253"/>
      <c r="X964" s="253"/>
      <c r="Y964" s="253"/>
      <c r="Z964" s="253"/>
      <c r="AA964" s="253"/>
      <c r="AB964" s="253"/>
      <c r="AC964" s="253"/>
      <c r="AD964" s="297"/>
      <c r="AE964" s="253"/>
      <c r="AF964" s="253"/>
      <c r="AG964" s="3"/>
      <c r="AH964" s="3"/>
      <c r="AI964" s="3"/>
      <c r="AJ964" s="432"/>
      <c r="AK964" s="432"/>
      <c r="AL964" s="432"/>
      <c r="AM964" s="432"/>
      <c r="AN964" s="432"/>
      <c r="AO964" s="432"/>
      <c r="AP964" s="288"/>
      <c r="AQ964" s="288"/>
      <c r="AR964" s="288"/>
      <c r="AS964" s="3"/>
      <c r="AT964" s="3"/>
      <c r="AU964" s="3"/>
      <c r="AV964" s="289"/>
      <c r="AW964" s="289"/>
      <c r="AX964" s="289"/>
      <c r="AY964" s="431"/>
      <c r="AZ964" s="431"/>
      <c r="BA964" s="431"/>
      <c r="BB964" s="175"/>
      <c r="BC964" s="175"/>
      <c r="BD964" s="3"/>
    </row>
    <row r="965" spans="2:56">
      <c r="B965" s="3"/>
      <c r="C965" s="3"/>
      <c r="D965" s="3"/>
      <c r="E965" s="418"/>
      <c r="F965" s="418"/>
      <c r="G965" s="418"/>
      <c r="H965" s="419"/>
      <c r="I965" s="3"/>
      <c r="J965" s="3"/>
      <c r="K965" s="3"/>
      <c r="L965" s="3"/>
      <c r="M965" s="3"/>
      <c r="N965" s="3"/>
      <c r="O965" s="297"/>
      <c r="P965" s="295"/>
      <c r="Q965" s="295"/>
      <c r="R965" s="295"/>
      <c r="S965" s="295"/>
      <c r="T965" s="295"/>
      <c r="U965" s="253"/>
      <c r="V965" s="253"/>
      <c r="W965" s="253"/>
      <c r="X965" s="253"/>
      <c r="Y965" s="253"/>
      <c r="Z965" s="253"/>
      <c r="AA965" s="253"/>
      <c r="AB965" s="253"/>
      <c r="AC965" s="253"/>
      <c r="AD965" s="297"/>
      <c r="AE965" s="253"/>
      <c r="AF965" s="253"/>
      <c r="AG965" s="3"/>
      <c r="AH965" s="3"/>
      <c r="AI965" s="3"/>
      <c r="AJ965" s="432"/>
      <c r="AK965" s="432"/>
      <c r="AL965" s="432"/>
      <c r="AM965" s="432"/>
      <c r="AN965" s="432"/>
      <c r="AO965" s="432"/>
      <c r="AP965" s="288"/>
      <c r="AQ965" s="288"/>
      <c r="AR965" s="288"/>
      <c r="AS965" s="3"/>
      <c r="AT965" s="3"/>
      <c r="AU965" s="3"/>
      <c r="AV965" s="289"/>
      <c r="AW965" s="289"/>
      <c r="AX965" s="289"/>
      <c r="AY965" s="431"/>
      <c r="AZ965" s="431"/>
      <c r="BA965" s="431"/>
      <c r="BB965" s="175"/>
      <c r="BC965" s="175"/>
      <c r="BD965" s="3"/>
    </row>
    <row r="966" spans="2:56">
      <c r="B966" s="3"/>
      <c r="C966" s="3"/>
      <c r="D966" s="3"/>
      <c r="E966" s="418"/>
      <c r="F966" s="418"/>
      <c r="G966" s="418"/>
      <c r="H966" s="419"/>
      <c r="I966" s="3"/>
      <c r="J966" s="3"/>
      <c r="K966" s="3"/>
      <c r="L966" s="3"/>
      <c r="M966" s="3"/>
      <c r="N966" s="3"/>
      <c r="O966" s="297"/>
      <c r="P966" s="295"/>
      <c r="Q966" s="295"/>
      <c r="R966" s="295"/>
      <c r="S966" s="295"/>
      <c r="T966" s="295"/>
      <c r="U966" s="253"/>
      <c r="V966" s="253"/>
      <c r="W966" s="253"/>
      <c r="X966" s="253"/>
      <c r="Y966" s="253"/>
      <c r="Z966" s="253"/>
      <c r="AA966" s="253"/>
      <c r="AB966" s="253"/>
      <c r="AC966" s="253"/>
      <c r="AD966" s="297"/>
      <c r="AE966" s="253"/>
      <c r="AF966" s="253"/>
      <c r="AG966" s="3"/>
      <c r="AH966" s="3"/>
      <c r="AI966" s="3"/>
      <c r="AJ966" s="432"/>
      <c r="AK966" s="432"/>
      <c r="AL966" s="432"/>
      <c r="AM966" s="432"/>
      <c r="AN966" s="432"/>
      <c r="AO966" s="432"/>
      <c r="AP966" s="288"/>
      <c r="AQ966" s="288"/>
      <c r="AR966" s="288"/>
      <c r="AS966" s="3"/>
      <c r="AT966" s="3"/>
      <c r="AU966" s="3"/>
      <c r="AV966" s="289"/>
      <c r="AW966" s="289"/>
      <c r="AX966" s="289"/>
      <c r="AY966" s="431"/>
      <c r="AZ966" s="431"/>
      <c r="BA966" s="431"/>
      <c r="BB966" s="175"/>
      <c r="BC966" s="175"/>
      <c r="BD966" s="3"/>
    </row>
    <row r="967" spans="2:56">
      <c r="B967" s="3"/>
      <c r="C967" s="3"/>
      <c r="D967" s="3"/>
      <c r="E967" s="418"/>
      <c r="F967" s="418"/>
      <c r="G967" s="418"/>
      <c r="H967" s="419"/>
      <c r="I967" s="3"/>
      <c r="J967" s="3"/>
      <c r="K967" s="3"/>
      <c r="L967" s="3"/>
      <c r="M967" s="3"/>
      <c r="N967" s="3"/>
      <c r="O967" s="297"/>
      <c r="P967" s="295"/>
      <c r="Q967" s="295"/>
      <c r="R967" s="295"/>
      <c r="S967" s="295"/>
      <c r="T967" s="295"/>
      <c r="U967" s="253"/>
      <c r="V967" s="253"/>
      <c r="W967" s="253"/>
      <c r="X967" s="253"/>
      <c r="Y967" s="253"/>
      <c r="Z967" s="253"/>
      <c r="AA967" s="253"/>
      <c r="AB967" s="253"/>
      <c r="AC967" s="253"/>
      <c r="AD967" s="297"/>
      <c r="AE967" s="253"/>
      <c r="AF967" s="253"/>
      <c r="AG967" s="3"/>
      <c r="AH967" s="3"/>
      <c r="AI967" s="3"/>
      <c r="AJ967" s="432"/>
      <c r="AK967" s="432"/>
      <c r="AL967" s="432"/>
      <c r="AM967" s="432"/>
      <c r="AN967" s="432"/>
      <c r="AO967" s="432"/>
      <c r="AP967" s="288"/>
      <c r="AQ967" s="288"/>
      <c r="AR967" s="288"/>
      <c r="AS967" s="3"/>
      <c r="AT967" s="3"/>
      <c r="AU967" s="3"/>
      <c r="AV967" s="289"/>
      <c r="AW967" s="289"/>
      <c r="AX967" s="289"/>
      <c r="AY967" s="431"/>
      <c r="AZ967" s="431"/>
      <c r="BA967" s="431"/>
      <c r="BB967" s="175"/>
      <c r="BC967" s="175"/>
      <c r="BD967" s="3"/>
    </row>
    <row r="968" spans="2:56">
      <c r="B968" s="3"/>
      <c r="C968" s="3"/>
      <c r="D968" s="3"/>
      <c r="E968" s="418"/>
      <c r="F968" s="418"/>
      <c r="G968" s="418"/>
      <c r="H968" s="419"/>
      <c r="I968" s="3"/>
      <c r="J968" s="3"/>
      <c r="K968" s="3"/>
      <c r="L968" s="3"/>
      <c r="M968" s="3"/>
      <c r="N968" s="3"/>
      <c r="O968" s="297"/>
      <c r="P968" s="295"/>
      <c r="Q968" s="295"/>
      <c r="R968" s="295"/>
      <c r="S968" s="295"/>
      <c r="T968" s="295"/>
      <c r="U968" s="253"/>
      <c r="V968" s="253"/>
      <c r="W968" s="253"/>
      <c r="X968" s="253"/>
      <c r="Y968" s="253"/>
      <c r="Z968" s="253"/>
      <c r="AA968" s="253"/>
      <c r="AB968" s="253"/>
      <c r="AC968" s="253"/>
      <c r="AD968" s="297"/>
      <c r="AE968" s="253"/>
      <c r="AF968" s="253"/>
      <c r="AG968" s="3"/>
      <c r="AH968" s="3"/>
      <c r="AI968" s="3"/>
      <c r="AJ968" s="432"/>
      <c r="AK968" s="432"/>
      <c r="AL968" s="432"/>
      <c r="AM968" s="432"/>
      <c r="AN968" s="432"/>
      <c r="AO968" s="432"/>
      <c r="AP968" s="288"/>
      <c r="AQ968" s="288"/>
      <c r="AR968" s="288"/>
      <c r="AS968" s="3"/>
      <c r="AT968" s="3"/>
      <c r="AU968" s="3"/>
      <c r="AV968" s="289"/>
      <c r="AW968" s="289"/>
      <c r="AX968" s="289"/>
      <c r="AY968" s="431"/>
      <c r="AZ968" s="431"/>
      <c r="BA968" s="431"/>
      <c r="BB968" s="175"/>
      <c r="BC968" s="175"/>
      <c r="BD968" s="3"/>
    </row>
    <row r="969" spans="2:56">
      <c r="B969" s="3"/>
      <c r="C969" s="3"/>
      <c r="D969" s="3"/>
      <c r="E969" s="418"/>
      <c r="F969" s="418"/>
      <c r="G969" s="418"/>
      <c r="H969" s="419"/>
      <c r="I969" s="3"/>
      <c r="J969" s="3"/>
      <c r="K969" s="3"/>
      <c r="L969" s="3"/>
      <c r="M969" s="3"/>
      <c r="N969" s="3"/>
      <c r="O969" s="297"/>
      <c r="P969" s="295"/>
      <c r="Q969" s="295"/>
      <c r="R969" s="295"/>
      <c r="S969" s="295"/>
      <c r="T969" s="295"/>
      <c r="U969" s="253"/>
      <c r="V969" s="253"/>
      <c r="W969" s="253"/>
      <c r="X969" s="253"/>
      <c r="Y969" s="253"/>
      <c r="Z969" s="253"/>
      <c r="AA969" s="253"/>
      <c r="AB969" s="253"/>
      <c r="AC969" s="253"/>
      <c r="AD969" s="297"/>
      <c r="AE969" s="253"/>
      <c r="AF969" s="253"/>
      <c r="AG969" s="3"/>
      <c r="AH969" s="3"/>
      <c r="AI969" s="3"/>
      <c r="AJ969" s="432"/>
      <c r="AK969" s="432"/>
      <c r="AL969" s="432"/>
      <c r="AM969" s="432"/>
      <c r="AN969" s="432"/>
      <c r="AO969" s="432"/>
      <c r="AP969" s="288"/>
      <c r="AQ969" s="288"/>
      <c r="AR969" s="288"/>
      <c r="AS969" s="3"/>
      <c r="AT969" s="3"/>
      <c r="AU969" s="3"/>
      <c r="AV969" s="289"/>
      <c r="AW969" s="289"/>
      <c r="AX969" s="289"/>
      <c r="AY969" s="431"/>
      <c r="AZ969" s="431"/>
      <c r="BA969" s="431"/>
      <c r="BB969" s="175"/>
      <c r="BC969" s="175"/>
      <c r="BD969" s="3"/>
    </row>
    <row r="970" spans="2:56">
      <c r="B970" s="3"/>
      <c r="C970" s="3"/>
      <c r="D970" s="3"/>
      <c r="E970" s="418"/>
      <c r="F970" s="418"/>
      <c r="G970" s="418"/>
      <c r="H970" s="419"/>
      <c r="I970" s="3"/>
      <c r="J970" s="3"/>
      <c r="K970" s="3"/>
      <c r="L970" s="3"/>
      <c r="M970" s="3"/>
      <c r="N970" s="3"/>
      <c r="O970" s="297"/>
      <c r="P970" s="295"/>
      <c r="Q970" s="295"/>
      <c r="R970" s="295"/>
      <c r="S970" s="295"/>
      <c r="T970" s="295"/>
      <c r="U970" s="253"/>
      <c r="V970" s="253"/>
      <c r="W970" s="253"/>
      <c r="X970" s="253"/>
      <c r="Y970" s="253"/>
      <c r="Z970" s="253"/>
      <c r="AA970" s="253"/>
      <c r="AB970" s="253"/>
      <c r="AC970" s="253"/>
      <c r="AD970" s="297"/>
      <c r="AE970" s="253"/>
      <c r="AF970" s="253"/>
      <c r="AG970" s="3"/>
      <c r="AH970" s="3"/>
      <c r="AI970" s="3"/>
      <c r="AJ970" s="432"/>
      <c r="AK970" s="432"/>
      <c r="AL970" s="432"/>
      <c r="AM970" s="432"/>
      <c r="AN970" s="432"/>
      <c r="AO970" s="432"/>
      <c r="AP970" s="288"/>
      <c r="AQ970" s="288"/>
      <c r="AR970" s="288"/>
      <c r="AS970" s="3"/>
      <c r="AT970" s="3"/>
      <c r="AU970" s="3"/>
      <c r="AV970" s="289"/>
      <c r="AW970" s="289"/>
      <c r="AX970" s="289"/>
      <c r="AY970" s="431"/>
      <c r="AZ970" s="431"/>
      <c r="BA970" s="431"/>
      <c r="BB970" s="175"/>
      <c r="BC970" s="175"/>
      <c r="BD970" s="3"/>
    </row>
    <row r="971" spans="2:56">
      <c r="B971" s="3"/>
      <c r="C971" s="3"/>
      <c r="D971" s="3"/>
      <c r="E971" s="418"/>
      <c r="F971" s="418"/>
      <c r="G971" s="418"/>
      <c r="H971" s="419"/>
      <c r="I971" s="3"/>
      <c r="J971" s="3"/>
      <c r="K971" s="3"/>
      <c r="L971" s="3"/>
      <c r="M971" s="3"/>
      <c r="N971" s="3"/>
      <c r="O971" s="297"/>
      <c r="P971" s="295"/>
      <c r="Q971" s="295"/>
      <c r="R971" s="295"/>
      <c r="S971" s="295"/>
      <c r="T971" s="295"/>
      <c r="U971" s="253"/>
      <c r="V971" s="253"/>
      <c r="W971" s="253"/>
      <c r="X971" s="253"/>
      <c r="Y971" s="253"/>
      <c r="Z971" s="253"/>
      <c r="AA971" s="253"/>
      <c r="AB971" s="253"/>
      <c r="AC971" s="253"/>
      <c r="AD971" s="297"/>
      <c r="AE971" s="253"/>
      <c r="AF971" s="253"/>
      <c r="AG971" s="3"/>
      <c r="AH971" s="3"/>
      <c r="AI971" s="3"/>
      <c r="AJ971" s="432"/>
      <c r="AK971" s="432"/>
      <c r="AL971" s="432"/>
      <c r="AM971" s="432"/>
      <c r="AN971" s="432"/>
      <c r="AO971" s="432"/>
      <c r="AP971" s="288"/>
      <c r="AQ971" s="288"/>
      <c r="AR971" s="288"/>
      <c r="AS971" s="3"/>
      <c r="AT971" s="3"/>
      <c r="AU971" s="3"/>
      <c r="AV971" s="289"/>
      <c r="AW971" s="289"/>
      <c r="AX971" s="289"/>
      <c r="AY971" s="431"/>
      <c r="AZ971" s="431"/>
      <c r="BA971" s="431"/>
      <c r="BB971" s="175"/>
      <c r="BC971" s="175"/>
      <c r="BD971" s="3"/>
    </row>
    <row r="972" spans="2:56">
      <c r="B972" s="3"/>
      <c r="C972" s="3"/>
      <c r="D972" s="3"/>
      <c r="E972" s="418"/>
      <c r="F972" s="418"/>
      <c r="G972" s="418"/>
      <c r="H972" s="419"/>
      <c r="I972" s="3"/>
      <c r="J972" s="3"/>
      <c r="K972" s="3"/>
      <c r="L972" s="3"/>
      <c r="M972" s="3"/>
      <c r="N972" s="3"/>
      <c r="O972" s="297"/>
      <c r="P972" s="295"/>
      <c r="Q972" s="295"/>
      <c r="R972" s="295"/>
      <c r="S972" s="295"/>
      <c r="T972" s="295"/>
      <c r="U972" s="253"/>
      <c r="V972" s="253"/>
      <c r="W972" s="253"/>
      <c r="X972" s="253"/>
      <c r="Y972" s="253"/>
      <c r="Z972" s="253"/>
      <c r="AA972" s="253"/>
      <c r="AB972" s="253"/>
      <c r="AC972" s="253"/>
      <c r="AD972" s="297"/>
      <c r="AE972" s="253"/>
      <c r="AF972" s="253"/>
      <c r="AG972" s="3"/>
      <c r="AH972" s="3"/>
      <c r="AI972" s="3"/>
      <c r="AJ972" s="432"/>
      <c r="AK972" s="432"/>
      <c r="AL972" s="432"/>
      <c r="AM972" s="432"/>
      <c r="AN972" s="432"/>
      <c r="AO972" s="432"/>
      <c r="AP972" s="288"/>
      <c r="AQ972" s="288"/>
      <c r="AR972" s="288"/>
      <c r="AS972" s="3"/>
      <c r="AT972" s="3"/>
      <c r="AU972" s="3"/>
      <c r="AV972" s="289"/>
      <c r="AW972" s="289"/>
      <c r="AX972" s="289"/>
      <c r="AY972" s="431"/>
      <c r="AZ972" s="431"/>
      <c r="BA972" s="431"/>
      <c r="BB972" s="175"/>
      <c r="BC972" s="175"/>
      <c r="BD972" s="3"/>
    </row>
    <row r="973" spans="2:56">
      <c r="B973" s="3"/>
      <c r="C973" s="3"/>
      <c r="D973" s="3"/>
      <c r="E973" s="418"/>
      <c r="F973" s="418"/>
      <c r="G973" s="418"/>
      <c r="H973" s="419"/>
      <c r="I973" s="3"/>
      <c r="J973" s="3"/>
      <c r="K973" s="3"/>
      <c r="L973" s="3"/>
      <c r="M973" s="3"/>
      <c r="N973" s="3"/>
      <c r="O973" s="297"/>
      <c r="P973" s="295"/>
      <c r="Q973" s="295"/>
      <c r="R973" s="295"/>
      <c r="S973" s="295"/>
      <c r="T973" s="295"/>
      <c r="U973" s="253"/>
      <c r="V973" s="253"/>
      <c r="W973" s="253"/>
      <c r="X973" s="253"/>
      <c r="Y973" s="253"/>
      <c r="Z973" s="253"/>
      <c r="AA973" s="253"/>
      <c r="AB973" s="253"/>
      <c r="AC973" s="253"/>
      <c r="AD973" s="297"/>
      <c r="AE973" s="253"/>
      <c r="AF973" s="253"/>
      <c r="AG973" s="3"/>
      <c r="AH973" s="3"/>
      <c r="AI973" s="3"/>
      <c r="AJ973" s="432"/>
      <c r="AK973" s="432"/>
      <c r="AL973" s="432"/>
      <c r="AM973" s="432"/>
      <c r="AN973" s="432"/>
      <c r="AO973" s="432"/>
      <c r="AP973" s="288"/>
      <c r="AQ973" s="288"/>
      <c r="AR973" s="288"/>
      <c r="AS973" s="3"/>
      <c r="AT973" s="3"/>
      <c r="AU973" s="3"/>
      <c r="AV973" s="289"/>
      <c r="AW973" s="289"/>
      <c r="AX973" s="289"/>
      <c r="AY973" s="431"/>
      <c r="AZ973" s="431"/>
      <c r="BA973" s="431"/>
      <c r="BB973" s="175"/>
      <c r="BC973" s="175"/>
      <c r="BD973" s="3"/>
    </row>
    <row r="974" spans="2:56">
      <c r="B974" s="3"/>
      <c r="C974" s="3"/>
      <c r="D974" s="3"/>
      <c r="E974" s="418"/>
      <c r="F974" s="418"/>
      <c r="G974" s="418"/>
      <c r="H974" s="419"/>
      <c r="I974" s="3"/>
      <c r="J974" s="3"/>
      <c r="K974" s="3"/>
      <c r="L974" s="3"/>
      <c r="M974" s="3"/>
      <c r="N974" s="3"/>
      <c r="O974" s="297"/>
      <c r="P974" s="295"/>
      <c r="Q974" s="295"/>
      <c r="R974" s="295"/>
      <c r="S974" s="295"/>
      <c r="T974" s="295"/>
      <c r="U974" s="253"/>
      <c r="V974" s="253"/>
      <c r="W974" s="253"/>
      <c r="X974" s="253"/>
      <c r="Y974" s="253"/>
      <c r="Z974" s="253"/>
      <c r="AA974" s="253"/>
      <c r="AB974" s="253"/>
      <c r="AC974" s="253"/>
      <c r="AD974" s="297"/>
      <c r="AE974" s="253"/>
      <c r="AF974" s="253"/>
      <c r="AG974" s="3"/>
      <c r="AH974" s="3"/>
      <c r="AI974" s="3"/>
      <c r="AJ974" s="432"/>
      <c r="AK974" s="432"/>
      <c r="AL974" s="432"/>
      <c r="AM974" s="432"/>
      <c r="AN974" s="432"/>
      <c r="AO974" s="432"/>
      <c r="AP974" s="288"/>
      <c r="AQ974" s="288"/>
      <c r="AR974" s="288"/>
      <c r="AS974" s="3"/>
      <c r="AT974" s="3"/>
      <c r="AU974" s="3"/>
      <c r="AV974" s="289"/>
      <c r="AW974" s="289"/>
      <c r="AX974" s="289"/>
      <c r="AY974" s="431"/>
      <c r="AZ974" s="431"/>
      <c r="BA974" s="431"/>
      <c r="BB974" s="175"/>
      <c r="BC974" s="175"/>
      <c r="BD974" s="3"/>
    </row>
    <row r="975" spans="2:56">
      <c r="B975" s="3"/>
      <c r="C975" s="3"/>
      <c r="D975" s="3"/>
      <c r="E975" s="418"/>
      <c r="F975" s="418"/>
      <c r="G975" s="418"/>
      <c r="H975" s="419"/>
      <c r="I975" s="3"/>
      <c r="J975" s="3"/>
      <c r="K975" s="3"/>
      <c r="L975" s="3"/>
      <c r="M975" s="3"/>
      <c r="N975" s="3"/>
      <c r="O975" s="297"/>
      <c r="P975" s="295"/>
      <c r="Q975" s="295"/>
      <c r="R975" s="295"/>
      <c r="S975" s="295"/>
      <c r="T975" s="295"/>
      <c r="U975" s="253"/>
      <c r="V975" s="253"/>
      <c r="W975" s="253"/>
      <c r="X975" s="253"/>
      <c r="Y975" s="253"/>
      <c r="Z975" s="253"/>
      <c r="AA975" s="253"/>
      <c r="AB975" s="253"/>
      <c r="AC975" s="253"/>
      <c r="AD975" s="297"/>
      <c r="AE975" s="253"/>
      <c r="AF975" s="253"/>
      <c r="AG975" s="3"/>
      <c r="AH975" s="3"/>
      <c r="AI975" s="3"/>
      <c r="AJ975" s="432"/>
      <c r="AK975" s="432"/>
      <c r="AL975" s="432"/>
      <c r="AM975" s="432"/>
      <c r="AN975" s="432"/>
      <c r="AO975" s="432"/>
      <c r="AP975" s="288"/>
      <c r="AQ975" s="288"/>
      <c r="AR975" s="288"/>
      <c r="AS975" s="3"/>
      <c r="AT975" s="3"/>
      <c r="AU975" s="3"/>
      <c r="AV975" s="289"/>
      <c r="AW975" s="289"/>
      <c r="AX975" s="289"/>
      <c r="AY975" s="431"/>
      <c r="AZ975" s="431"/>
      <c r="BA975" s="431"/>
      <c r="BB975" s="175"/>
      <c r="BC975" s="175"/>
      <c r="BD975" s="3"/>
    </row>
    <row r="976" spans="2:56">
      <c r="B976" s="3"/>
      <c r="C976" s="3"/>
      <c r="D976" s="3"/>
      <c r="E976" s="418"/>
      <c r="F976" s="418"/>
      <c r="G976" s="418"/>
      <c r="H976" s="419"/>
      <c r="I976" s="3"/>
      <c r="J976" s="3"/>
      <c r="K976" s="3"/>
      <c r="L976" s="3"/>
      <c r="M976" s="3"/>
      <c r="N976" s="3"/>
      <c r="O976" s="297"/>
      <c r="P976" s="295"/>
      <c r="Q976" s="295"/>
      <c r="R976" s="295"/>
      <c r="S976" s="295"/>
      <c r="T976" s="295"/>
      <c r="U976" s="253"/>
      <c r="V976" s="253"/>
      <c r="W976" s="253"/>
      <c r="X976" s="253"/>
      <c r="Y976" s="253"/>
      <c r="Z976" s="253"/>
      <c r="AA976" s="253"/>
      <c r="AB976" s="253"/>
      <c r="AC976" s="253"/>
      <c r="AD976" s="297"/>
      <c r="AE976" s="253"/>
      <c r="AF976" s="253"/>
      <c r="AG976" s="3"/>
      <c r="AH976" s="3"/>
      <c r="AI976" s="3"/>
      <c r="AJ976" s="432"/>
      <c r="AK976" s="432"/>
      <c r="AL976" s="432"/>
      <c r="AM976" s="432"/>
      <c r="AN976" s="432"/>
      <c r="AO976" s="432"/>
      <c r="AP976" s="288"/>
      <c r="AQ976" s="288"/>
      <c r="AR976" s="288"/>
      <c r="AS976" s="3"/>
      <c r="AT976" s="3"/>
      <c r="AU976" s="3"/>
      <c r="AV976" s="289"/>
      <c r="AW976" s="289"/>
      <c r="AX976" s="289"/>
      <c r="AY976" s="431"/>
      <c r="AZ976" s="431"/>
      <c r="BA976" s="431"/>
      <c r="BB976" s="175"/>
      <c r="BC976" s="175"/>
      <c r="BD976" s="3"/>
    </row>
    <row r="977" spans="2:56">
      <c r="B977" s="3"/>
      <c r="C977" s="3"/>
      <c r="D977" s="3"/>
      <c r="E977" s="418"/>
      <c r="F977" s="418"/>
      <c r="G977" s="418"/>
      <c r="H977" s="419"/>
      <c r="I977" s="3"/>
      <c r="J977" s="3"/>
      <c r="K977" s="3"/>
      <c r="L977" s="3"/>
      <c r="M977" s="3"/>
      <c r="N977" s="3"/>
      <c r="O977" s="297"/>
      <c r="P977" s="295"/>
      <c r="Q977" s="295"/>
      <c r="R977" s="295"/>
      <c r="S977" s="295"/>
      <c r="T977" s="295"/>
      <c r="U977" s="253"/>
      <c r="V977" s="253"/>
      <c r="W977" s="253"/>
      <c r="X977" s="253"/>
      <c r="Y977" s="253"/>
      <c r="Z977" s="253"/>
      <c r="AA977" s="253"/>
      <c r="AB977" s="253"/>
      <c r="AC977" s="253"/>
      <c r="AD977" s="297"/>
      <c r="AE977" s="253"/>
      <c r="AF977" s="253"/>
      <c r="AG977" s="3"/>
      <c r="AH977" s="3"/>
      <c r="AI977" s="3"/>
      <c r="AJ977" s="432"/>
      <c r="AK977" s="432"/>
      <c r="AL977" s="432"/>
      <c r="AM977" s="432"/>
      <c r="AN977" s="432"/>
      <c r="AO977" s="432"/>
      <c r="AP977" s="288"/>
      <c r="AQ977" s="288"/>
      <c r="AR977" s="288"/>
      <c r="AS977" s="3"/>
      <c r="AT977" s="3"/>
      <c r="AU977" s="3"/>
      <c r="AV977" s="289"/>
      <c r="AW977" s="289"/>
      <c r="AX977" s="289"/>
      <c r="AY977" s="431"/>
      <c r="AZ977" s="431"/>
      <c r="BA977" s="431"/>
      <c r="BB977" s="175"/>
      <c r="BC977" s="175"/>
      <c r="BD977" s="3"/>
    </row>
    <row r="978" spans="2:56">
      <c r="B978" s="3"/>
      <c r="C978" s="3"/>
      <c r="D978" s="3"/>
      <c r="E978" s="418"/>
      <c r="F978" s="418"/>
      <c r="G978" s="418"/>
      <c r="H978" s="419"/>
      <c r="I978" s="3"/>
      <c r="J978" s="3"/>
      <c r="K978" s="3"/>
      <c r="L978" s="3"/>
      <c r="M978" s="3"/>
      <c r="N978" s="3"/>
      <c r="O978" s="297"/>
      <c r="P978" s="295"/>
      <c r="Q978" s="295"/>
      <c r="R978" s="295"/>
      <c r="S978" s="295"/>
      <c r="T978" s="295"/>
      <c r="U978" s="253"/>
      <c r="V978" s="253"/>
      <c r="W978" s="253"/>
      <c r="X978" s="253"/>
      <c r="Y978" s="253"/>
      <c r="Z978" s="253"/>
      <c r="AA978" s="253"/>
      <c r="AB978" s="253"/>
      <c r="AC978" s="253"/>
      <c r="AD978" s="297"/>
      <c r="AE978" s="253"/>
      <c r="AF978" s="253"/>
      <c r="AG978" s="3"/>
      <c r="AH978" s="3"/>
      <c r="AI978" s="3"/>
      <c r="AJ978" s="432"/>
      <c r="AK978" s="432"/>
      <c r="AL978" s="432"/>
      <c r="AM978" s="432"/>
      <c r="AN978" s="432"/>
      <c r="AO978" s="432"/>
      <c r="AP978" s="288"/>
      <c r="AQ978" s="288"/>
      <c r="AR978" s="288"/>
      <c r="AS978" s="3"/>
      <c r="AT978" s="3"/>
      <c r="AU978" s="3"/>
      <c r="AV978" s="289"/>
      <c r="AW978" s="289"/>
      <c r="AX978" s="289"/>
      <c r="AY978" s="431"/>
      <c r="AZ978" s="431"/>
      <c r="BA978" s="431"/>
      <c r="BB978" s="175"/>
      <c r="BC978" s="175"/>
      <c r="BD978" s="3"/>
    </row>
    <row r="979" spans="2:56">
      <c r="B979" s="3"/>
      <c r="C979" s="3"/>
      <c r="D979" s="3"/>
      <c r="E979" s="418"/>
      <c r="F979" s="418"/>
      <c r="G979" s="418"/>
      <c r="H979" s="419"/>
      <c r="I979" s="3"/>
      <c r="J979" s="3"/>
      <c r="K979" s="3"/>
      <c r="L979" s="3"/>
      <c r="M979" s="3"/>
      <c r="N979" s="3"/>
      <c r="O979" s="297"/>
      <c r="P979" s="295"/>
      <c r="Q979" s="295"/>
      <c r="R979" s="295"/>
      <c r="S979" s="295"/>
      <c r="T979" s="295"/>
      <c r="U979" s="253"/>
      <c r="V979" s="253"/>
      <c r="W979" s="253"/>
      <c r="X979" s="253"/>
      <c r="Y979" s="253"/>
      <c r="Z979" s="253"/>
      <c r="AA979" s="253"/>
      <c r="AB979" s="253"/>
      <c r="AC979" s="253"/>
      <c r="AD979" s="297"/>
      <c r="AE979" s="253"/>
      <c r="AF979" s="253"/>
      <c r="AG979" s="3"/>
      <c r="AH979" s="3"/>
      <c r="AI979" s="3"/>
      <c r="AJ979" s="432"/>
      <c r="AK979" s="432"/>
      <c r="AL979" s="432"/>
      <c r="AM979" s="432"/>
      <c r="AN979" s="432"/>
      <c r="AO979" s="432"/>
      <c r="AP979" s="288"/>
      <c r="AQ979" s="288"/>
      <c r="AR979" s="288"/>
      <c r="AS979" s="3"/>
      <c r="AT979" s="3"/>
      <c r="AU979" s="3"/>
      <c r="AV979" s="289"/>
      <c r="AW979" s="289"/>
      <c r="AX979" s="289"/>
      <c r="AY979" s="431"/>
      <c r="AZ979" s="431"/>
      <c r="BA979" s="431"/>
      <c r="BB979" s="175"/>
      <c r="BC979" s="175"/>
      <c r="BD979" s="3"/>
    </row>
    <row r="980" spans="2:56">
      <c r="B980" s="3"/>
      <c r="C980" s="3"/>
      <c r="D980" s="3"/>
      <c r="E980" s="418"/>
      <c r="F980" s="418"/>
      <c r="G980" s="418"/>
      <c r="H980" s="419"/>
      <c r="I980" s="3"/>
      <c r="J980" s="3"/>
      <c r="K980" s="3"/>
      <c r="L980" s="3"/>
      <c r="M980" s="3"/>
      <c r="N980" s="3"/>
      <c r="O980" s="297"/>
      <c r="P980" s="295"/>
      <c r="Q980" s="295"/>
      <c r="R980" s="295"/>
      <c r="S980" s="295"/>
      <c r="T980" s="295"/>
      <c r="U980" s="253"/>
      <c r="V980" s="253"/>
      <c r="W980" s="253"/>
      <c r="X980" s="253"/>
      <c r="Y980" s="253"/>
      <c r="Z980" s="253"/>
      <c r="AA980" s="253"/>
      <c r="AB980" s="253"/>
      <c r="AC980" s="253"/>
      <c r="AD980" s="297"/>
      <c r="AE980" s="253"/>
      <c r="AF980" s="253"/>
      <c r="AG980" s="3"/>
      <c r="AH980" s="3"/>
      <c r="AI980" s="3"/>
      <c r="AJ980" s="432"/>
      <c r="AK980" s="432"/>
      <c r="AL980" s="432"/>
      <c r="AM980" s="432"/>
      <c r="AN980" s="432"/>
      <c r="AO980" s="432"/>
      <c r="AP980" s="288"/>
      <c r="AQ980" s="288"/>
      <c r="AR980" s="288"/>
      <c r="AS980" s="3"/>
      <c r="AT980" s="3"/>
      <c r="AU980" s="3"/>
      <c r="AV980" s="289"/>
      <c r="AW980" s="289"/>
      <c r="AX980" s="289"/>
      <c r="AY980" s="431"/>
      <c r="AZ980" s="431"/>
      <c r="BA980" s="431"/>
      <c r="BB980" s="175"/>
      <c r="BC980" s="175"/>
      <c r="BD980" s="3"/>
    </row>
    <row r="981" spans="2:56">
      <c r="B981" s="3"/>
      <c r="C981" s="3"/>
      <c r="D981" s="3"/>
      <c r="E981" s="418"/>
      <c r="F981" s="418"/>
      <c r="G981" s="418"/>
      <c r="H981" s="419"/>
      <c r="I981" s="3"/>
      <c r="J981" s="3"/>
      <c r="K981" s="3"/>
      <c r="L981" s="3"/>
      <c r="M981" s="3"/>
      <c r="N981" s="3"/>
      <c r="O981" s="297"/>
      <c r="P981" s="295"/>
      <c r="Q981" s="295"/>
      <c r="R981" s="295"/>
      <c r="S981" s="295"/>
      <c r="T981" s="295"/>
      <c r="U981" s="253"/>
      <c r="V981" s="253"/>
      <c r="W981" s="253"/>
      <c r="X981" s="253"/>
      <c r="Y981" s="253"/>
      <c r="Z981" s="253"/>
      <c r="AA981" s="253"/>
      <c r="AB981" s="253"/>
      <c r="AC981" s="253"/>
      <c r="AD981" s="297"/>
      <c r="AE981" s="253"/>
      <c r="AF981" s="253"/>
      <c r="AG981" s="3"/>
      <c r="AH981" s="3"/>
      <c r="AI981" s="3"/>
      <c r="AJ981" s="432"/>
      <c r="AK981" s="432"/>
      <c r="AL981" s="432"/>
      <c r="AM981" s="432"/>
      <c r="AN981" s="432"/>
      <c r="AO981" s="432"/>
      <c r="AP981" s="288"/>
      <c r="AQ981" s="288"/>
      <c r="AR981" s="288"/>
      <c r="AS981" s="3"/>
      <c r="AT981" s="3"/>
      <c r="AU981" s="3"/>
      <c r="AV981" s="289"/>
      <c r="AW981" s="289"/>
      <c r="AX981" s="289"/>
      <c r="AY981" s="431"/>
      <c r="AZ981" s="431"/>
      <c r="BA981" s="431"/>
      <c r="BB981" s="175"/>
      <c r="BC981" s="175"/>
      <c r="BD981" s="3"/>
    </row>
    <row r="982" spans="2:56">
      <c r="B982" s="3"/>
      <c r="C982" s="3"/>
      <c r="D982" s="3"/>
      <c r="E982" s="418"/>
      <c r="F982" s="418"/>
      <c r="G982" s="418"/>
      <c r="H982" s="419"/>
      <c r="I982" s="3"/>
      <c r="J982" s="3"/>
      <c r="K982" s="3"/>
      <c r="L982" s="3"/>
      <c r="M982" s="3"/>
      <c r="N982" s="3"/>
      <c r="O982" s="297"/>
      <c r="P982" s="295"/>
      <c r="Q982" s="295"/>
      <c r="R982" s="295"/>
      <c r="S982" s="295"/>
      <c r="T982" s="295"/>
      <c r="U982" s="253"/>
      <c r="V982" s="253"/>
      <c r="W982" s="253"/>
      <c r="X982" s="253"/>
      <c r="Y982" s="253"/>
      <c r="Z982" s="253"/>
      <c r="AA982" s="253"/>
      <c r="AB982" s="253"/>
      <c r="AC982" s="253"/>
      <c r="AD982" s="297"/>
      <c r="AE982" s="253"/>
      <c r="AF982" s="253"/>
      <c r="AG982" s="3"/>
      <c r="AH982" s="3"/>
      <c r="AI982" s="3"/>
      <c r="AJ982" s="432"/>
      <c r="AK982" s="432"/>
      <c r="AL982" s="432"/>
      <c r="AM982" s="432"/>
      <c r="AN982" s="432"/>
      <c r="AO982" s="432"/>
      <c r="AP982" s="288"/>
      <c r="AQ982" s="288"/>
      <c r="AR982" s="288"/>
      <c r="AS982" s="3"/>
      <c r="AT982" s="3"/>
      <c r="AU982" s="3"/>
      <c r="AV982" s="289"/>
      <c r="AW982" s="289"/>
      <c r="AX982" s="289"/>
      <c r="AY982" s="431"/>
      <c r="AZ982" s="431"/>
      <c r="BA982" s="431"/>
      <c r="BB982" s="175"/>
      <c r="BC982" s="175"/>
      <c r="BD982" s="3"/>
    </row>
    <row r="983" spans="2:56">
      <c r="B983" s="3"/>
      <c r="C983" s="3"/>
      <c r="D983" s="3"/>
      <c r="E983" s="418"/>
      <c r="F983" s="418"/>
      <c r="G983" s="418"/>
      <c r="H983" s="419"/>
      <c r="I983" s="3"/>
      <c r="J983" s="3"/>
      <c r="K983" s="3"/>
      <c r="L983" s="3"/>
      <c r="M983" s="3"/>
      <c r="N983" s="3"/>
      <c r="O983" s="297"/>
      <c r="P983" s="295"/>
      <c r="Q983" s="295"/>
      <c r="R983" s="295"/>
      <c r="S983" s="295"/>
      <c r="T983" s="295"/>
      <c r="U983" s="253"/>
      <c r="V983" s="253"/>
      <c r="W983" s="253"/>
      <c r="X983" s="253"/>
      <c r="Y983" s="253"/>
      <c r="Z983" s="253"/>
      <c r="AA983" s="253"/>
      <c r="AB983" s="253"/>
      <c r="AC983" s="253"/>
      <c r="AD983" s="297"/>
      <c r="AE983" s="253"/>
      <c r="AF983" s="253"/>
      <c r="AG983" s="3"/>
      <c r="AH983" s="3"/>
      <c r="AI983" s="3"/>
      <c r="AJ983" s="432"/>
      <c r="AK983" s="432"/>
      <c r="AL983" s="432"/>
      <c r="AM983" s="432"/>
      <c r="AN983" s="432"/>
      <c r="AO983" s="432"/>
      <c r="AP983" s="288"/>
      <c r="AQ983" s="288"/>
      <c r="AR983" s="288"/>
      <c r="AS983" s="3"/>
      <c r="AT983" s="3"/>
      <c r="AU983" s="3"/>
      <c r="AV983" s="289"/>
      <c r="AW983" s="289"/>
      <c r="AX983" s="289"/>
      <c r="AY983" s="431"/>
      <c r="AZ983" s="431"/>
      <c r="BA983" s="431"/>
      <c r="BB983" s="175"/>
      <c r="BC983" s="175"/>
      <c r="BD983" s="3"/>
    </row>
    <row r="984" spans="2:56">
      <c r="B984" s="3"/>
      <c r="C984" s="3"/>
      <c r="D984" s="3"/>
      <c r="E984" s="418"/>
      <c r="F984" s="418"/>
      <c r="G984" s="418"/>
      <c r="H984" s="419"/>
      <c r="I984" s="3"/>
      <c r="J984" s="3"/>
      <c r="K984" s="3"/>
      <c r="L984" s="3"/>
      <c r="M984" s="3"/>
      <c r="N984" s="3"/>
      <c r="O984" s="297"/>
      <c r="P984" s="295"/>
      <c r="Q984" s="295"/>
      <c r="R984" s="295"/>
      <c r="S984" s="295"/>
      <c r="T984" s="295"/>
      <c r="U984" s="253"/>
      <c r="V984" s="253"/>
      <c r="W984" s="253"/>
      <c r="X984" s="253"/>
      <c r="Y984" s="253"/>
      <c r="Z984" s="253"/>
      <c r="AA984" s="253"/>
      <c r="AB984" s="253"/>
      <c r="AC984" s="253"/>
      <c r="AD984" s="297"/>
      <c r="AE984" s="253"/>
      <c r="AF984" s="253"/>
      <c r="AG984" s="3"/>
      <c r="AH984" s="3"/>
      <c r="AI984" s="3"/>
      <c r="AJ984" s="432"/>
      <c r="AK984" s="432"/>
      <c r="AL984" s="432"/>
      <c r="AM984" s="432"/>
      <c r="AN984" s="432"/>
      <c r="AO984" s="432"/>
      <c r="AP984" s="288"/>
      <c r="AQ984" s="288"/>
      <c r="AR984" s="288"/>
      <c r="AS984" s="3"/>
      <c r="AT984" s="3"/>
      <c r="AU984" s="3"/>
      <c r="AV984" s="289"/>
      <c r="AW984" s="289"/>
      <c r="AX984" s="289"/>
      <c r="AY984" s="431"/>
      <c r="AZ984" s="431"/>
      <c r="BA984" s="431"/>
      <c r="BB984" s="175"/>
      <c r="BC984" s="175"/>
      <c r="BD984" s="3"/>
    </row>
    <row r="985" spans="2:56">
      <c r="B985" s="3"/>
      <c r="C985" s="3"/>
      <c r="D985" s="3"/>
      <c r="E985" s="418"/>
      <c r="F985" s="418"/>
      <c r="G985" s="418"/>
      <c r="H985" s="419"/>
      <c r="I985" s="3"/>
      <c r="J985" s="3"/>
      <c r="K985" s="3"/>
      <c r="L985" s="3"/>
      <c r="M985" s="3"/>
      <c r="N985" s="3"/>
      <c r="O985" s="297"/>
      <c r="P985" s="295"/>
      <c r="Q985" s="295"/>
      <c r="R985" s="295"/>
      <c r="S985" s="295"/>
      <c r="T985" s="295"/>
      <c r="U985" s="253"/>
      <c r="V985" s="253"/>
      <c r="W985" s="253"/>
      <c r="X985" s="253"/>
      <c r="Y985" s="253"/>
      <c r="Z985" s="253"/>
      <c r="AA985" s="253"/>
      <c r="AB985" s="253"/>
      <c r="AC985" s="253"/>
      <c r="AD985" s="297"/>
      <c r="AE985" s="253"/>
      <c r="AF985" s="253"/>
      <c r="AG985" s="3"/>
      <c r="AH985" s="3"/>
      <c r="AI985" s="3"/>
      <c r="AJ985" s="432"/>
      <c r="AK985" s="432"/>
      <c r="AL985" s="432"/>
      <c r="AM985" s="432"/>
      <c r="AN985" s="432"/>
      <c r="AO985" s="432"/>
      <c r="AP985" s="288"/>
      <c r="AQ985" s="288"/>
      <c r="AR985" s="288"/>
      <c r="AS985" s="3"/>
      <c r="AT985" s="3"/>
      <c r="AU985" s="3"/>
      <c r="AV985" s="289"/>
      <c r="AW985" s="289"/>
      <c r="AX985" s="289"/>
      <c r="AY985" s="431"/>
      <c r="AZ985" s="431"/>
      <c r="BA985" s="431"/>
      <c r="BB985" s="175"/>
      <c r="BC985" s="175"/>
      <c r="BD985" s="3"/>
    </row>
    <row r="986" spans="2:56">
      <c r="B986" s="3"/>
      <c r="C986" s="3"/>
      <c r="D986" s="3"/>
      <c r="E986" s="418"/>
      <c r="F986" s="418"/>
      <c r="G986" s="418"/>
      <c r="H986" s="419"/>
      <c r="I986" s="3"/>
      <c r="J986" s="3"/>
      <c r="K986" s="3"/>
      <c r="L986" s="3"/>
      <c r="M986" s="3"/>
      <c r="N986" s="3"/>
      <c r="O986" s="297"/>
      <c r="P986" s="295"/>
      <c r="Q986" s="295"/>
      <c r="R986" s="295"/>
      <c r="S986" s="295"/>
      <c r="T986" s="295"/>
      <c r="U986" s="253"/>
      <c r="V986" s="253"/>
      <c r="W986" s="253"/>
      <c r="X986" s="253"/>
      <c r="Y986" s="253"/>
      <c r="Z986" s="253"/>
      <c r="AA986" s="253"/>
      <c r="AB986" s="253"/>
      <c r="AC986" s="253"/>
      <c r="AD986" s="297"/>
      <c r="AE986" s="253"/>
      <c r="AF986" s="253"/>
      <c r="AG986" s="3"/>
      <c r="AH986" s="3"/>
      <c r="AI986" s="3"/>
      <c r="AJ986" s="432"/>
      <c r="AK986" s="432"/>
      <c r="AL986" s="432"/>
      <c r="AM986" s="432"/>
      <c r="AN986" s="432"/>
      <c r="AO986" s="432"/>
      <c r="AP986" s="288"/>
      <c r="AQ986" s="288"/>
      <c r="AR986" s="288"/>
      <c r="AS986" s="3"/>
      <c r="AT986" s="3"/>
      <c r="AU986" s="3"/>
      <c r="AV986" s="289"/>
      <c r="AW986" s="289"/>
      <c r="AX986" s="289"/>
      <c r="AY986" s="431"/>
      <c r="AZ986" s="431"/>
      <c r="BA986" s="431"/>
      <c r="BB986" s="175"/>
      <c r="BC986" s="175"/>
      <c r="BD986" s="3"/>
    </row>
    <row r="987" spans="2:56">
      <c r="B987" s="3"/>
      <c r="C987" s="3"/>
      <c r="D987" s="3"/>
      <c r="E987" s="418"/>
      <c r="F987" s="418"/>
      <c r="G987" s="418"/>
      <c r="H987" s="419"/>
      <c r="I987" s="3"/>
      <c r="J987" s="3"/>
      <c r="K987" s="3"/>
      <c r="L987" s="3"/>
      <c r="M987" s="3"/>
      <c r="N987" s="3"/>
      <c r="O987" s="297"/>
      <c r="P987" s="295"/>
      <c r="Q987" s="295"/>
      <c r="R987" s="295"/>
      <c r="S987" s="295"/>
      <c r="T987" s="295"/>
      <c r="U987" s="253"/>
      <c r="V987" s="253"/>
      <c r="W987" s="253"/>
      <c r="X987" s="253"/>
      <c r="Y987" s="253"/>
      <c r="Z987" s="253"/>
      <c r="AA987" s="253"/>
      <c r="AB987" s="253"/>
      <c r="AC987" s="253"/>
      <c r="AD987" s="297"/>
      <c r="AE987" s="253"/>
      <c r="AF987" s="253"/>
      <c r="AG987" s="3"/>
      <c r="AH987" s="3"/>
      <c r="AI987" s="3"/>
      <c r="AJ987" s="432"/>
      <c r="AK987" s="432"/>
      <c r="AL987" s="432"/>
      <c r="AM987" s="432"/>
      <c r="AN987" s="432"/>
      <c r="AO987" s="432"/>
      <c r="AP987" s="288"/>
      <c r="AQ987" s="288"/>
      <c r="AR987" s="288"/>
      <c r="AS987" s="3"/>
      <c r="AT987" s="3"/>
      <c r="AU987" s="3"/>
      <c r="AV987" s="289"/>
      <c r="AW987" s="289"/>
      <c r="AX987" s="289"/>
      <c r="AY987" s="431"/>
      <c r="AZ987" s="431"/>
      <c r="BA987" s="431"/>
      <c r="BB987" s="175"/>
      <c r="BC987" s="175"/>
      <c r="BD987" s="3"/>
    </row>
    <row r="988" spans="2:56">
      <c r="B988" s="3"/>
      <c r="C988" s="3"/>
      <c r="D988" s="3"/>
      <c r="E988" s="418"/>
      <c r="F988" s="418"/>
      <c r="G988" s="418"/>
      <c r="H988" s="419"/>
      <c r="I988" s="3"/>
      <c r="J988" s="3"/>
      <c r="K988" s="3"/>
      <c r="L988" s="3"/>
      <c r="M988" s="3"/>
      <c r="N988" s="3"/>
      <c r="O988" s="297"/>
      <c r="P988" s="295"/>
      <c r="Q988" s="295"/>
      <c r="R988" s="295"/>
      <c r="S988" s="295"/>
      <c r="T988" s="295"/>
      <c r="U988" s="253"/>
      <c r="V988" s="253"/>
      <c r="W988" s="253"/>
      <c r="X988" s="253"/>
      <c r="Y988" s="253"/>
      <c r="Z988" s="253"/>
      <c r="AA988" s="253"/>
      <c r="AB988" s="253"/>
      <c r="AC988" s="253"/>
      <c r="AD988" s="297"/>
      <c r="AE988" s="253"/>
      <c r="AF988" s="253"/>
      <c r="AG988" s="3"/>
      <c r="AH988" s="3"/>
      <c r="AI988" s="3"/>
      <c r="AJ988" s="432"/>
      <c r="AK988" s="432"/>
      <c r="AL988" s="432"/>
      <c r="AM988" s="432"/>
      <c r="AN988" s="432"/>
      <c r="AO988" s="432"/>
      <c r="AP988" s="288"/>
      <c r="AQ988" s="288"/>
      <c r="AR988" s="288"/>
      <c r="AS988" s="3"/>
      <c r="AT988" s="3"/>
      <c r="AU988" s="3"/>
      <c r="AV988" s="289"/>
      <c r="AW988" s="289"/>
      <c r="AX988" s="289"/>
      <c r="AY988" s="431"/>
      <c r="AZ988" s="431"/>
      <c r="BA988" s="431"/>
      <c r="BB988" s="175"/>
      <c r="BC988" s="175"/>
      <c r="BD988" s="3"/>
    </row>
    <row r="989" spans="2:56">
      <c r="B989" s="3"/>
      <c r="C989" s="3"/>
      <c r="D989" s="3"/>
      <c r="E989" s="418"/>
      <c r="F989" s="418"/>
      <c r="G989" s="418"/>
      <c r="H989" s="419"/>
      <c r="I989" s="3"/>
      <c r="J989" s="3"/>
      <c r="K989" s="3"/>
      <c r="L989" s="3"/>
      <c r="M989" s="3"/>
      <c r="N989" s="3"/>
      <c r="O989" s="297"/>
      <c r="P989" s="295"/>
      <c r="Q989" s="295"/>
      <c r="R989" s="295"/>
      <c r="S989" s="295"/>
      <c r="T989" s="295"/>
      <c r="U989" s="253"/>
      <c r="V989" s="253"/>
      <c r="W989" s="253"/>
      <c r="X989" s="253"/>
      <c r="Y989" s="253"/>
      <c r="Z989" s="253"/>
      <c r="AA989" s="253"/>
      <c r="AB989" s="253"/>
      <c r="AC989" s="253"/>
      <c r="AD989" s="297"/>
      <c r="AE989" s="253"/>
      <c r="AF989" s="253"/>
      <c r="AG989" s="3"/>
      <c r="AH989" s="3"/>
      <c r="AI989" s="3"/>
      <c r="AJ989" s="432"/>
      <c r="AK989" s="432"/>
      <c r="AL989" s="432"/>
      <c r="AM989" s="432"/>
      <c r="AN989" s="432"/>
      <c r="AO989" s="432"/>
      <c r="AP989" s="288"/>
      <c r="AQ989" s="288"/>
      <c r="AR989" s="288"/>
      <c r="AS989" s="3"/>
      <c r="AT989" s="3"/>
      <c r="AU989" s="3"/>
      <c r="AV989" s="289"/>
      <c r="AW989" s="289"/>
      <c r="AX989" s="289"/>
      <c r="AY989" s="431"/>
      <c r="AZ989" s="431"/>
      <c r="BA989" s="431"/>
      <c r="BB989" s="175"/>
      <c r="BC989" s="175"/>
      <c r="BD989" s="3"/>
    </row>
    <row r="990" spans="2:56">
      <c r="B990" s="3"/>
      <c r="C990" s="3"/>
      <c r="D990" s="3"/>
      <c r="E990" s="418"/>
      <c r="F990" s="418"/>
      <c r="G990" s="418"/>
      <c r="H990" s="419"/>
      <c r="I990" s="3"/>
      <c r="J990" s="3"/>
      <c r="K990" s="3"/>
      <c r="L990" s="3"/>
      <c r="M990" s="3"/>
      <c r="N990" s="3"/>
      <c r="O990" s="297"/>
      <c r="P990" s="295"/>
      <c r="Q990" s="295"/>
      <c r="R990" s="295"/>
      <c r="S990" s="295"/>
      <c r="T990" s="295"/>
      <c r="U990" s="253"/>
      <c r="V990" s="253"/>
      <c r="W990" s="253"/>
      <c r="X990" s="253"/>
      <c r="Y990" s="253"/>
      <c r="Z990" s="253"/>
      <c r="AA990" s="253"/>
      <c r="AB990" s="253"/>
      <c r="AC990" s="253"/>
      <c r="AD990" s="297"/>
      <c r="AE990" s="253"/>
      <c r="AF990" s="253"/>
      <c r="AG990" s="3"/>
      <c r="AH990" s="3"/>
      <c r="AI990" s="3"/>
      <c r="AJ990" s="432"/>
      <c r="AK990" s="432"/>
      <c r="AL990" s="432"/>
      <c r="AM990" s="432"/>
      <c r="AN990" s="432"/>
      <c r="AO990" s="432"/>
      <c r="AP990" s="288"/>
      <c r="AQ990" s="288"/>
      <c r="AR990" s="288"/>
      <c r="AS990" s="3"/>
      <c r="AT990" s="3"/>
      <c r="AU990" s="3"/>
      <c r="AV990" s="289"/>
      <c r="AW990" s="289"/>
      <c r="AX990" s="289"/>
      <c r="AY990" s="431"/>
      <c r="AZ990" s="431"/>
      <c r="BA990" s="431"/>
      <c r="BB990" s="175"/>
      <c r="BC990" s="175"/>
      <c r="BD990" s="3"/>
    </row>
    <row r="991" spans="2:56">
      <c r="B991" s="3"/>
      <c r="C991" s="3"/>
      <c r="D991" s="3"/>
      <c r="E991" s="418"/>
      <c r="F991" s="418"/>
      <c r="G991" s="418"/>
      <c r="H991" s="419"/>
      <c r="I991" s="3"/>
      <c r="J991" s="3"/>
      <c r="K991" s="3"/>
      <c r="L991" s="3"/>
      <c r="M991" s="3"/>
      <c r="N991" s="3"/>
      <c r="O991" s="297"/>
      <c r="P991" s="295"/>
      <c r="Q991" s="295"/>
      <c r="R991" s="295"/>
      <c r="S991" s="295"/>
      <c r="T991" s="295"/>
      <c r="U991" s="253"/>
      <c r="V991" s="253"/>
      <c r="W991" s="253"/>
      <c r="X991" s="253"/>
      <c r="Y991" s="253"/>
      <c r="Z991" s="253"/>
      <c r="AA991" s="253"/>
      <c r="AB991" s="253"/>
      <c r="AC991" s="253"/>
      <c r="AD991" s="297"/>
      <c r="AE991" s="253"/>
      <c r="AF991" s="253"/>
      <c r="AG991" s="3"/>
      <c r="AH991" s="3"/>
      <c r="AI991" s="3"/>
      <c r="AJ991" s="432"/>
      <c r="AK991" s="432"/>
      <c r="AL991" s="432"/>
      <c r="AM991" s="432"/>
      <c r="AN991" s="432"/>
      <c r="AO991" s="432"/>
      <c r="AP991" s="288"/>
      <c r="AQ991" s="288"/>
      <c r="AR991" s="288"/>
      <c r="AS991" s="3"/>
      <c r="AT991" s="3"/>
      <c r="AU991" s="3"/>
      <c r="AV991" s="289"/>
      <c r="AW991" s="289"/>
      <c r="AX991" s="289"/>
      <c r="AY991" s="431"/>
      <c r="AZ991" s="431"/>
      <c r="BA991" s="431"/>
      <c r="BB991" s="175"/>
      <c r="BC991" s="175"/>
      <c r="BD991" s="3"/>
    </row>
    <row r="992" spans="2:56">
      <c r="B992" s="3"/>
      <c r="C992" s="3"/>
      <c r="D992" s="3"/>
      <c r="E992" s="418"/>
      <c r="F992" s="418"/>
      <c r="G992" s="418"/>
      <c r="H992" s="419"/>
      <c r="I992" s="3"/>
      <c r="J992" s="3"/>
      <c r="K992" s="3"/>
      <c r="L992" s="3"/>
      <c r="M992" s="3"/>
      <c r="N992" s="3"/>
      <c r="O992" s="297"/>
      <c r="P992" s="295"/>
      <c r="Q992" s="295"/>
      <c r="R992" s="295"/>
      <c r="S992" s="295"/>
      <c r="T992" s="295"/>
      <c r="U992" s="253"/>
      <c r="V992" s="253"/>
      <c r="W992" s="253"/>
      <c r="X992" s="253"/>
      <c r="Y992" s="253"/>
      <c r="Z992" s="253"/>
      <c r="AA992" s="253"/>
      <c r="AB992" s="253"/>
      <c r="AC992" s="253"/>
      <c r="AD992" s="297"/>
      <c r="AE992" s="253"/>
      <c r="AF992" s="253"/>
      <c r="AG992" s="3"/>
      <c r="AH992" s="3"/>
      <c r="AI992" s="3"/>
      <c r="AJ992" s="432"/>
      <c r="AK992" s="432"/>
      <c r="AL992" s="432"/>
      <c r="AM992" s="432"/>
      <c r="AN992" s="432"/>
      <c r="AO992" s="432"/>
      <c r="AP992" s="288"/>
      <c r="AQ992" s="288"/>
      <c r="AR992" s="288"/>
      <c r="AS992" s="3"/>
      <c r="AT992" s="3"/>
      <c r="AU992" s="3"/>
      <c r="AV992" s="289"/>
      <c r="AW992" s="289"/>
      <c r="AX992" s="289"/>
      <c r="AY992" s="431"/>
      <c r="AZ992" s="431"/>
      <c r="BA992" s="431"/>
      <c r="BB992" s="175"/>
      <c r="BC992" s="175"/>
      <c r="BD992" s="3"/>
    </row>
    <row r="993" spans="2:56">
      <c r="B993" s="3"/>
      <c r="C993" s="3"/>
      <c r="D993" s="3"/>
      <c r="E993" s="418"/>
      <c r="F993" s="418"/>
      <c r="G993" s="418"/>
      <c r="H993" s="419"/>
      <c r="I993" s="3"/>
      <c r="J993" s="3"/>
      <c r="K993" s="3"/>
      <c r="L993" s="3"/>
      <c r="M993" s="3"/>
      <c r="N993" s="3"/>
      <c r="O993" s="297"/>
      <c r="P993" s="295"/>
      <c r="Q993" s="295"/>
      <c r="R993" s="295"/>
      <c r="S993" s="295"/>
      <c r="T993" s="295"/>
      <c r="U993" s="253"/>
      <c r="V993" s="253"/>
      <c r="W993" s="253"/>
      <c r="X993" s="253"/>
      <c r="Y993" s="253"/>
      <c r="Z993" s="253"/>
      <c r="AA993" s="253"/>
      <c r="AB993" s="253"/>
      <c r="AC993" s="253"/>
      <c r="AD993" s="297"/>
      <c r="AE993" s="253"/>
      <c r="AF993" s="253"/>
      <c r="AG993" s="3"/>
      <c r="AH993" s="3"/>
      <c r="AI993" s="3"/>
      <c r="AJ993" s="432"/>
      <c r="AK993" s="432"/>
      <c r="AL993" s="432"/>
      <c r="AM993" s="432"/>
      <c r="AN993" s="432"/>
      <c r="AO993" s="432"/>
      <c r="AP993" s="288"/>
      <c r="AQ993" s="288"/>
      <c r="AR993" s="288"/>
      <c r="AS993" s="3"/>
      <c r="AT993" s="3"/>
      <c r="AU993" s="3"/>
      <c r="AV993" s="289"/>
      <c r="AW993" s="289"/>
      <c r="AX993" s="289"/>
      <c r="AY993" s="431"/>
      <c r="AZ993" s="431"/>
      <c r="BA993" s="431"/>
      <c r="BB993" s="175"/>
      <c r="BC993" s="175"/>
      <c r="BD993" s="3"/>
    </row>
    <row r="994" spans="2:56">
      <c r="B994" s="3"/>
      <c r="C994" s="3"/>
      <c r="D994" s="3"/>
      <c r="E994" s="418"/>
      <c r="F994" s="418"/>
      <c r="G994" s="418"/>
      <c r="H994" s="419"/>
      <c r="I994" s="3"/>
      <c r="J994" s="3"/>
      <c r="K994" s="3"/>
      <c r="L994" s="3"/>
      <c r="M994" s="3"/>
      <c r="N994" s="3"/>
      <c r="O994" s="297"/>
      <c r="P994" s="295"/>
      <c r="Q994" s="295"/>
      <c r="R994" s="295"/>
      <c r="S994" s="295"/>
      <c r="T994" s="295"/>
      <c r="U994" s="253"/>
      <c r="V994" s="253"/>
      <c r="W994" s="253"/>
      <c r="X994" s="253"/>
      <c r="Y994" s="253"/>
      <c r="Z994" s="253"/>
      <c r="AA994" s="253"/>
      <c r="AB994" s="253"/>
      <c r="AC994" s="253"/>
      <c r="AD994" s="297"/>
      <c r="AE994" s="253"/>
      <c r="AF994" s="253"/>
      <c r="AG994" s="3"/>
      <c r="AH994" s="3"/>
      <c r="AI994" s="3"/>
      <c r="AJ994" s="432"/>
      <c r="AK994" s="432"/>
      <c r="AL994" s="432"/>
      <c r="AM994" s="432"/>
      <c r="AN994" s="432"/>
      <c r="AO994" s="432"/>
      <c r="AP994" s="288"/>
      <c r="AQ994" s="288"/>
      <c r="AR994" s="288"/>
      <c r="AS994" s="3"/>
      <c r="AT994" s="3"/>
      <c r="AU994" s="3"/>
      <c r="AV994" s="289"/>
      <c r="AW994" s="289"/>
      <c r="AX994" s="289"/>
      <c r="AY994" s="431"/>
      <c r="AZ994" s="431"/>
      <c r="BA994" s="431"/>
      <c r="BB994" s="175"/>
      <c r="BC994" s="175"/>
      <c r="BD994" s="3"/>
    </row>
    <row r="995" spans="2:56">
      <c r="B995" s="3"/>
      <c r="C995" s="3"/>
      <c r="D995" s="3"/>
      <c r="E995" s="418"/>
      <c r="F995" s="418"/>
      <c r="G995" s="418"/>
      <c r="H995" s="419"/>
      <c r="I995" s="3"/>
      <c r="J995" s="3"/>
      <c r="K995" s="3"/>
      <c r="L995" s="3"/>
      <c r="M995" s="3"/>
      <c r="N995" s="3"/>
      <c r="O995" s="297"/>
      <c r="P995" s="295"/>
      <c r="Q995" s="295"/>
      <c r="R995" s="295"/>
      <c r="S995" s="295"/>
      <c r="T995" s="295"/>
      <c r="U995" s="253"/>
      <c r="V995" s="253"/>
      <c r="W995" s="253"/>
      <c r="X995" s="253"/>
      <c r="Y995" s="253"/>
      <c r="Z995" s="253"/>
      <c r="AA995" s="253"/>
      <c r="AB995" s="253"/>
      <c r="AC995" s="253"/>
      <c r="AD995" s="297"/>
      <c r="AE995" s="253"/>
      <c r="AF995" s="253"/>
      <c r="AG995" s="3"/>
      <c r="AH995" s="3"/>
      <c r="AI995" s="3"/>
      <c r="AJ995" s="432"/>
      <c r="AK995" s="432"/>
      <c r="AL995" s="432"/>
      <c r="AM995" s="432"/>
      <c r="AN995" s="432"/>
      <c r="AO995" s="432"/>
      <c r="AP995" s="288"/>
      <c r="AQ995" s="288"/>
      <c r="AR995" s="288"/>
      <c r="AS995" s="3"/>
      <c r="AT995" s="3"/>
      <c r="AU995" s="3"/>
      <c r="AV995" s="289"/>
      <c r="AW995" s="289"/>
      <c r="AX995" s="289"/>
      <c r="AY995" s="431"/>
      <c r="AZ995" s="431"/>
      <c r="BA995" s="431"/>
      <c r="BB995" s="175"/>
      <c r="BC995" s="175"/>
      <c r="BD995" s="3"/>
    </row>
    <row r="996" spans="2:56">
      <c r="B996" s="3"/>
      <c r="C996" s="3"/>
      <c r="D996" s="3"/>
      <c r="E996" s="418"/>
      <c r="F996" s="418"/>
      <c r="G996" s="418"/>
      <c r="H996" s="419"/>
      <c r="I996" s="3"/>
      <c r="J996" s="3"/>
      <c r="K996" s="3"/>
      <c r="L996" s="3"/>
      <c r="M996" s="3"/>
      <c r="N996" s="3"/>
      <c r="O996" s="297"/>
      <c r="P996" s="295"/>
      <c r="Q996" s="295"/>
      <c r="R996" s="295"/>
      <c r="S996" s="295"/>
      <c r="T996" s="295"/>
      <c r="U996" s="253"/>
      <c r="V996" s="253"/>
      <c r="W996" s="253"/>
      <c r="X996" s="253"/>
      <c r="Y996" s="253"/>
      <c r="Z996" s="253"/>
      <c r="AA996" s="253"/>
      <c r="AB996" s="253"/>
      <c r="AC996" s="253"/>
      <c r="AD996" s="297"/>
      <c r="AE996" s="253"/>
      <c r="AF996" s="253"/>
      <c r="AG996" s="3"/>
      <c r="AH996" s="3"/>
      <c r="AI996" s="3"/>
      <c r="AJ996" s="432"/>
      <c r="AK996" s="432"/>
      <c r="AL996" s="432"/>
      <c r="AM996" s="432"/>
      <c r="AN996" s="432"/>
      <c r="AO996" s="432"/>
      <c r="AP996" s="288"/>
      <c r="AQ996" s="288"/>
      <c r="AR996" s="288"/>
      <c r="AS996" s="3"/>
      <c r="AT996" s="3"/>
      <c r="AU996" s="3"/>
      <c r="AV996" s="289"/>
      <c r="AW996" s="289"/>
      <c r="AX996" s="289"/>
      <c r="AY996" s="431"/>
      <c r="AZ996" s="431"/>
      <c r="BA996" s="431"/>
      <c r="BB996" s="175"/>
      <c r="BC996" s="175"/>
      <c r="BD996" s="3"/>
    </row>
    <row r="997" spans="2:56">
      <c r="B997" s="3"/>
      <c r="C997" s="3"/>
      <c r="D997" s="3"/>
      <c r="E997" s="418"/>
      <c r="F997" s="418"/>
      <c r="G997" s="418"/>
      <c r="H997" s="419"/>
      <c r="I997" s="3"/>
      <c r="J997" s="3"/>
      <c r="K997" s="3"/>
      <c r="L997" s="3"/>
      <c r="M997" s="3"/>
      <c r="N997" s="3"/>
      <c r="O997" s="297"/>
      <c r="P997" s="295"/>
      <c r="Q997" s="295"/>
      <c r="R997" s="295"/>
      <c r="S997" s="295"/>
      <c r="T997" s="295"/>
      <c r="U997" s="253"/>
      <c r="V997" s="253"/>
      <c r="W997" s="253"/>
      <c r="X997" s="253"/>
      <c r="Y997" s="253"/>
      <c r="Z997" s="253"/>
      <c r="AA997" s="253"/>
      <c r="AB997" s="253"/>
      <c r="AC997" s="253"/>
      <c r="AD997" s="297"/>
      <c r="AE997" s="253"/>
      <c r="AF997" s="253"/>
      <c r="AG997" s="3"/>
      <c r="AH997" s="3"/>
      <c r="AI997" s="3"/>
      <c r="AJ997" s="432"/>
      <c r="AK997" s="432"/>
      <c r="AL997" s="432"/>
      <c r="AM997" s="432"/>
      <c r="AN997" s="432"/>
      <c r="AO997" s="432"/>
      <c r="AP997" s="288"/>
      <c r="AQ997" s="288"/>
      <c r="AR997" s="288"/>
      <c r="AS997" s="3"/>
      <c r="AT997" s="3"/>
      <c r="AU997" s="3"/>
      <c r="AV997" s="289"/>
      <c r="AW997" s="289"/>
      <c r="AX997" s="289"/>
      <c r="AY997" s="431"/>
      <c r="AZ997" s="431"/>
      <c r="BA997" s="431"/>
      <c r="BB997" s="175"/>
      <c r="BC997" s="175"/>
      <c r="BD997" s="3"/>
    </row>
    <row r="998" spans="2:56">
      <c r="B998" s="3"/>
      <c r="C998" s="3"/>
      <c r="D998" s="3"/>
      <c r="E998" s="418"/>
      <c r="F998" s="418"/>
      <c r="G998" s="418"/>
      <c r="H998" s="419"/>
      <c r="I998" s="3"/>
      <c r="J998" s="3"/>
      <c r="K998" s="3"/>
      <c r="L998" s="3"/>
      <c r="M998" s="3"/>
      <c r="N998" s="3"/>
      <c r="O998" s="297"/>
      <c r="P998" s="295"/>
      <c r="Q998" s="295"/>
      <c r="R998" s="295"/>
      <c r="S998" s="295"/>
      <c r="T998" s="295"/>
      <c r="U998" s="253"/>
      <c r="V998" s="253"/>
      <c r="W998" s="253"/>
      <c r="X998" s="253"/>
      <c r="Y998" s="253"/>
      <c r="Z998" s="253"/>
      <c r="AA998" s="253"/>
      <c r="AB998" s="253"/>
      <c r="AC998" s="253"/>
      <c r="AD998" s="297"/>
      <c r="AE998" s="253"/>
      <c r="AF998" s="253"/>
      <c r="AG998" s="3"/>
      <c r="AH998" s="3"/>
      <c r="AI998" s="3"/>
      <c r="AJ998" s="432"/>
      <c r="AK998" s="432"/>
      <c r="AL998" s="432"/>
      <c r="AM998" s="432"/>
      <c r="AN998" s="432"/>
      <c r="AO998" s="432"/>
      <c r="AP998" s="288"/>
      <c r="AQ998" s="288"/>
      <c r="AR998" s="288"/>
      <c r="AS998" s="3"/>
      <c r="AT998" s="3"/>
      <c r="AU998" s="3"/>
      <c r="AV998" s="289"/>
      <c r="AW998" s="289"/>
      <c r="AX998" s="289"/>
      <c r="AY998" s="431"/>
      <c r="AZ998" s="431"/>
      <c r="BA998" s="431"/>
      <c r="BB998" s="175"/>
      <c r="BC998" s="175"/>
      <c r="BD998" s="3"/>
    </row>
    <row r="999" spans="2:56">
      <c r="B999" s="3"/>
      <c r="C999" s="3"/>
      <c r="D999" s="3"/>
      <c r="E999" s="418"/>
      <c r="F999" s="418"/>
      <c r="G999" s="418"/>
      <c r="H999" s="419"/>
      <c r="I999" s="3"/>
      <c r="J999" s="3"/>
      <c r="K999" s="3"/>
      <c r="L999" s="3"/>
      <c r="M999" s="3"/>
      <c r="N999" s="3"/>
      <c r="O999" s="297"/>
      <c r="P999" s="295"/>
      <c r="Q999" s="295"/>
      <c r="R999" s="295"/>
      <c r="S999" s="295"/>
      <c r="T999" s="295"/>
      <c r="U999" s="253"/>
      <c r="V999" s="253"/>
      <c r="W999" s="253"/>
      <c r="X999" s="253"/>
      <c r="Y999" s="253"/>
      <c r="Z999" s="253"/>
      <c r="AA999" s="253"/>
      <c r="AB999" s="253"/>
      <c r="AC999" s="253"/>
      <c r="AD999" s="297"/>
      <c r="AE999" s="253"/>
      <c r="AF999" s="253"/>
      <c r="AG999" s="3"/>
      <c r="AH999" s="3"/>
      <c r="AI999" s="3"/>
      <c r="AJ999" s="432"/>
      <c r="AK999" s="432"/>
      <c r="AL999" s="432"/>
      <c r="AM999" s="432"/>
      <c r="AN999" s="432"/>
      <c r="AO999" s="432"/>
      <c r="AP999" s="288"/>
      <c r="AQ999" s="288"/>
      <c r="AR999" s="288"/>
      <c r="AS999" s="3"/>
      <c r="AT999" s="3"/>
      <c r="AU999" s="3"/>
      <c r="AV999" s="289"/>
      <c r="AW999" s="289"/>
      <c r="AX999" s="289"/>
      <c r="AY999" s="431"/>
      <c r="AZ999" s="431"/>
      <c r="BA999" s="431"/>
      <c r="BB999" s="175"/>
      <c r="BC999" s="175"/>
      <c r="BD999" s="3"/>
    </row>
    <row r="1000" spans="2:56">
      <c r="B1000" s="3"/>
      <c r="C1000" s="3"/>
      <c r="D1000" s="3"/>
      <c r="E1000" s="418"/>
      <c r="F1000" s="418"/>
      <c r="G1000" s="418"/>
      <c r="H1000" s="419"/>
      <c r="I1000" s="3"/>
      <c r="J1000" s="3"/>
      <c r="K1000" s="3"/>
      <c r="L1000" s="3"/>
      <c r="M1000" s="3"/>
      <c r="N1000" s="3"/>
      <c r="O1000" s="297"/>
      <c r="P1000" s="295"/>
      <c r="Q1000" s="295"/>
      <c r="R1000" s="295"/>
      <c r="S1000" s="295"/>
      <c r="T1000" s="295"/>
      <c r="U1000" s="253"/>
      <c r="V1000" s="253"/>
      <c r="W1000" s="253"/>
      <c r="X1000" s="253"/>
      <c r="Y1000" s="253"/>
      <c r="Z1000" s="253"/>
      <c r="AA1000" s="253"/>
      <c r="AB1000" s="253"/>
      <c r="AC1000" s="253"/>
      <c r="AD1000" s="297"/>
      <c r="AE1000" s="253"/>
      <c r="AF1000" s="253"/>
      <c r="AG1000" s="3"/>
      <c r="AH1000" s="3"/>
      <c r="AI1000" s="3"/>
      <c r="AJ1000" s="432"/>
      <c r="AK1000" s="432"/>
      <c r="AL1000" s="432"/>
      <c r="AM1000" s="432"/>
      <c r="AN1000" s="432"/>
      <c r="AO1000" s="432"/>
      <c r="AP1000" s="288"/>
      <c r="AQ1000" s="288"/>
      <c r="AR1000" s="288"/>
      <c r="AS1000" s="3"/>
      <c r="AT1000" s="3"/>
      <c r="AU1000" s="3"/>
      <c r="AV1000" s="289"/>
      <c r="AW1000" s="289"/>
      <c r="AX1000" s="289"/>
      <c r="AY1000" s="431"/>
      <c r="AZ1000" s="431"/>
      <c r="BA1000" s="431"/>
      <c r="BB1000" s="175"/>
      <c r="BC1000" s="175"/>
      <c r="BD1000" s="3"/>
    </row>
    <row r="1001" spans="2:56">
      <c r="B1001" s="3"/>
      <c r="C1001" s="3"/>
      <c r="D1001" s="3"/>
      <c r="E1001" s="418"/>
      <c r="F1001" s="418"/>
      <c r="G1001" s="418"/>
      <c r="H1001" s="419"/>
      <c r="I1001" s="3"/>
      <c r="J1001" s="3"/>
      <c r="K1001" s="3"/>
      <c r="L1001" s="3"/>
      <c r="M1001" s="3"/>
      <c r="N1001" s="3"/>
      <c r="O1001" s="297"/>
      <c r="P1001" s="295"/>
      <c r="Q1001" s="295"/>
      <c r="R1001" s="295"/>
      <c r="S1001" s="295"/>
      <c r="T1001" s="295"/>
      <c r="U1001" s="253"/>
      <c r="V1001" s="253"/>
      <c r="W1001" s="253"/>
      <c r="X1001" s="253"/>
      <c r="Y1001" s="253"/>
      <c r="Z1001" s="253"/>
      <c r="AA1001" s="253"/>
      <c r="AB1001" s="253"/>
      <c r="AC1001" s="253"/>
      <c r="AD1001" s="297"/>
      <c r="AE1001" s="253"/>
      <c r="AF1001" s="253"/>
      <c r="AG1001" s="3"/>
      <c r="AH1001" s="3"/>
      <c r="AI1001" s="3"/>
      <c r="AJ1001" s="432"/>
      <c r="AK1001" s="432"/>
      <c r="AL1001" s="432"/>
      <c r="AM1001" s="432"/>
      <c r="AN1001" s="432"/>
      <c r="AO1001" s="432"/>
      <c r="AP1001" s="288"/>
      <c r="AQ1001" s="288"/>
      <c r="AR1001" s="288"/>
      <c r="AS1001" s="3"/>
      <c r="AT1001" s="3"/>
      <c r="AU1001" s="3"/>
      <c r="AV1001" s="289"/>
      <c r="AW1001" s="289"/>
      <c r="AX1001" s="289"/>
      <c r="AY1001" s="431"/>
      <c r="AZ1001" s="431"/>
      <c r="BA1001" s="431"/>
      <c r="BB1001" s="175"/>
      <c r="BC1001" s="175"/>
      <c r="BD1001" s="3"/>
    </row>
    <row r="1002" spans="2:56">
      <c r="B1002" s="3"/>
      <c r="C1002" s="3"/>
      <c r="D1002" s="3"/>
      <c r="E1002" s="418"/>
      <c r="F1002" s="418"/>
      <c r="G1002" s="418"/>
      <c r="H1002" s="419"/>
      <c r="I1002" s="3"/>
      <c r="J1002" s="3"/>
      <c r="K1002" s="3"/>
      <c r="L1002" s="3"/>
      <c r="M1002" s="3"/>
      <c r="N1002" s="3"/>
      <c r="O1002" s="297"/>
      <c r="P1002" s="295"/>
      <c r="Q1002" s="295"/>
      <c r="R1002" s="295"/>
      <c r="S1002" s="295"/>
      <c r="T1002" s="295"/>
      <c r="U1002" s="253"/>
      <c r="V1002" s="253"/>
      <c r="W1002" s="253"/>
      <c r="X1002" s="253"/>
      <c r="Y1002" s="253"/>
      <c r="Z1002" s="253"/>
      <c r="AA1002" s="253"/>
      <c r="AB1002" s="253"/>
      <c r="AC1002" s="253"/>
      <c r="AD1002" s="297"/>
      <c r="AE1002" s="253"/>
      <c r="AF1002" s="253"/>
      <c r="AG1002" s="3"/>
      <c r="AH1002" s="3"/>
      <c r="AI1002" s="3"/>
      <c r="AJ1002" s="432"/>
      <c r="AK1002" s="432"/>
      <c r="AL1002" s="432"/>
      <c r="AM1002" s="432"/>
      <c r="AN1002" s="432"/>
      <c r="AO1002" s="432"/>
      <c r="AP1002" s="288"/>
      <c r="AQ1002" s="288"/>
      <c r="AR1002" s="288"/>
      <c r="AS1002" s="3"/>
      <c r="AT1002" s="3"/>
      <c r="AU1002" s="3"/>
      <c r="AV1002" s="289"/>
      <c r="AW1002" s="289"/>
      <c r="AX1002" s="289"/>
      <c r="AY1002" s="431"/>
      <c r="AZ1002" s="431"/>
      <c r="BA1002" s="431"/>
      <c r="BB1002" s="175"/>
      <c r="BC1002" s="175"/>
      <c r="BD1002" s="3"/>
    </row>
    <row r="1003" spans="2:56">
      <c r="B1003" s="3"/>
      <c r="C1003" s="3"/>
      <c r="D1003" s="3"/>
      <c r="E1003" s="418"/>
      <c r="F1003" s="418"/>
      <c r="G1003" s="418"/>
      <c r="H1003" s="419"/>
      <c r="I1003" s="3"/>
      <c r="J1003" s="3"/>
      <c r="K1003" s="3"/>
      <c r="L1003" s="3"/>
      <c r="M1003" s="3"/>
      <c r="N1003" s="3"/>
      <c r="O1003" s="297"/>
      <c r="P1003" s="295"/>
      <c r="Q1003" s="295"/>
      <c r="R1003" s="295"/>
      <c r="S1003" s="295"/>
      <c r="T1003" s="295"/>
      <c r="U1003" s="253"/>
      <c r="V1003" s="253"/>
      <c r="W1003" s="253"/>
      <c r="X1003" s="253"/>
      <c r="Y1003" s="253"/>
      <c r="Z1003" s="253"/>
      <c r="AA1003" s="253"/>
      <c r="AB1003" s="253"/>
      <c r="AC1003" s="253"/>
      <c r="AD1003" s="297"/>
      <c r="AE1003" s="253"/>
      <c r="AF1003" s="253"/>
      <c r="AG1003" s="3"/>
      <c r="AH1003" s="3"/>
      <c r="AI1003" s="3"/>
      <c r="AJ1003" s="432"/>
      <c r="AK1003" s="432"/>
      <c r="AL1003" s="432"/>
      <c r="AM1003" s="432"/>
      <c r="AN1003" s="432"/>
      <c r="AO1003" s="432"/>
      <c r="AP1003" s="288"/>
      <c r="AQ1003" s="288"/>
      <c r="AR1003" s="288"/>
      <c r="AS1003" s="3"/>
      <c r="AT1003" s="3"/>
      <c r="AU1003" s="3"/>
      <c r="AV1003" s="289"/>
      <c r="AW1003" s="289"/>
      <c r="AX1003" s="289"/>
      <c r="AY1003" s="431"/>
      <c r="AZ1003" s="431"/>
      <c r="BA1003" s="431"/>
      <c r="BB1003" s="175"/>
      <c r="BC1003" s="175"/>
      <c r="BD1003" s="3"/>
    </row>
    <row r="1004" spans="2:56">
      <c r="B1004" s="3"/>
      <c r="C1004" s="3"/>
      <c r="D1004" s="3"/>
      <c r="E1004" s="418"/>
      <c r="F1004" s="418"/>
      <c r="G1004" s="418"/>
      <c r="H1004" s="419"/>
      <c r="I1004" s="3"/>
      <c r="J1004" s="3"/>
      <c r="K1004" s="3"/>
      <c r="L1004" s="3"/>
      <c r="M1004" s="3"/>
      <c r="N1004" s="3"/>
      <c r="O1004" s="297"/>
      <c r="P1004" s="295"/>
      <c r="Q1004" s="295"/>
      <c r="R1004" s="295"/>
      <c r="S1004" s="295"/>
      <c r="T1004" s="295"/>
      <c r="U1004" s="253"/>
      <c r="V1004" s="253"/>
      <c r="W1004" s="253"/>
      <c r="X1004" s="253"/>
      <c r="Y1004" s="253"/>
      <c r="Z1004" s="253"/>
      <c r="AA1004" s="253"/>
      <c r="AB1004" s="253"/>
      <c r="AC1004" s="253"/>
      <c r="AD1004" s="297"/>
      <c r="AE1004" s="253"/>
      <c r="AF1004" s="253"/>
      <c r="AG1004" s="3"/>
      <c r="AH1004" s="3"/>
      <c r="AI1004" s="3"/>
      <c r="AJ1004" s="432"/>
      <c r="AK1004" s="432"/>
      <c r="AL1004" s="432"/>
      <c r="AM1004" s="432"/>
      <c r="AN1004" s="432"/>
      <c r="AO1004" s="432"/>
      <c r="AP1004" s="288"/>
      <c r="AQ1004" s="288"/>
      <c r="AR1004" s="288"/>
      <c r="AS1004" s="3"/>
      <c r="AT1004" s="3"/>
      <c r="AU1004" s="3"/>
      <c r="AV1004" s="289"/>
      <c r="AW1004" s="289"/>
      <c r="AX1004" s="289"/>
      <c r="AY1004" s="431"/>
      <c r="AZ1004" s="431"/>
      <c r="BA1004" s="431"/>
      <c r="BB1004" s="175"/>
      <c r="BC1004" s="175"/>
      <c r="BD1004" s="3"/>
    </row>
    <row r="1005" spans="2:56">
      <c r="B1005" s="3"/>
      <c r="C1005" s="3"/>
      <c r="D1005" s="3"/>
      <c r="E1005" s="418"/>
      <c r="F1005" s="418"/>
      <c r="G1005" s="418"/>
      <c r="H1005" s="419"/>
      <c r="I1005" s="3"/>
      <c r="J1005" s="3"/>
      <c r="K1005" s="3"/>
      <c r="L1005" s="3"/>
      <c r="M1005" s="3"/>
      <c r="N1005" s="3"/>
      <c r="O1005" s="297"/>
      <c r="P1005" s="295"/>
      <c r="Q1005" s="295"/>
      <c r="R1005" s="295"/>
      <c r="S1005" s="295"/>
      <c r="T1005" s="295"/>
      <c r="U1005" s="253"/>
      <c r="V1005" s="253"/>
      <c r="W1005" s="253"/>
      <c r="X1005" s="253"/>
      <c r="Y1005" s="253"/>
      <c r="Z1005" s="253"/>
      <c r="AA1005" s="253"/>
      <c r="AB1005" s="253"/>
      <c r="AC1005" s="253"/>
      <c r="AD1005" s="297"/>
      <c r="AE1005" s="253"/>
      <c r="AF1005" s="253"/>
      <c r="AG1005" s="3"/>
      <c r="AH1005" s="3"/>
      <c r="AI1005" s="3"/>
      <c r="AJ1005" s="432"/>
      <c r="AK1005" s="432"/>
      <c r="AL1005" s="432"/>
      <c r="AM1005" s="432"/>
      <c r="AN1005" s="432"/>
      <c r="AO1005" s="432"/>
      <c r="AP1005" s="288"/>
      <c r="AQ1005" s="288"/>
      <c r="AR1005" s="288"/>
      <c r="AS1005" s="3"/>
      <c r="AT1005" s="3"/>
      <c r="AU1005" s="3"/>
      <c r="AV1005" s="289"/>
      <c r="AW1005" s="289"/>
      <c r="AX1005" s="289"/>
      <c r="AY1005" s="431"/>
      <c r="AZ1005" s="431"/>
      <c r="BA1005" s="431"/>
      <c r="BB1005" s="175"/>
      <c r="BC1005" s="175"/>
      <c r="BD1005" s="3"/>
    </row>
    <row r="1006" spans="2:56">
      <c r="B1006" s="3"/>
      <c r="C1006" s="3"/>
      <c r="D1006" s="3"/>
      <c r="E1006" s="418"/>
      <c r="F1006" s="418"/>
      <c r="G1006" s="418"/>
      <c r="H1006" s="419"/>
      <c r="I1006" s="3"/>
      <c r="J1006" s="3"/>
      <c r="K1006" s="3"/>
      <c r="L1006" s="3"/>
      <c r="M1006" s="3"/>
      <c r="N1006" s="3"/>
      <c r="O1006" s="297"/>
      <c r="P1006" s="295"/>
      <c r="Q1006" s="295"/>
      <c r="R1006" s="295"/>
      <c r="S1006" s="295"/>
      <c r="T1006" s="295"/>
      <c r="U1006" s="253"/>
      <c r="V1006" s="253"/>
      <c r="W1006" s="253"/>
      <c r="X1006" s="253"/>
      <c r="Y1006" s="253"/>
      <c r="Z1006" s="253"/>
      <c r="AA1006" s="253"/>
      <c r="AB1006" s="253"/>
      <c r="AC1006" s="253"/>
      <c r="AD1006" s="297"/>
      <c r="AE1006" s="253"/>
      <c r="AF1006" s="253"/>
      <c r="AG1006" s="3"/>
      <c r="AH1006" s="3"/>
      <c r="AI1006" s="3"/>
      <c r="AJ1006" s="432"/>
      <c r="AK1006" s="432"/>
      <c r="AL1006" s="432"/>
      <c r="AM1006" s="432"/>
      <c r="AN1006" s="432"/>
      <c r="AO1006" s="432"/>
      <c r="AP1006" s="288"/>
      <c r="AQ1006" s="288"/>
      <c r="AR1006" s="288"/>
      <c r="AS1006" s="3"/>
      <c r="AT1006" s="3"/>
      <c r="AU1006" s="3"/>
      <c r="AV1006" s="289"/>
      <c r="AW1006" s="289"/>
      <c r="AX1006" s="289"/>
      <c r="AY1006" s="431"/>
      <c r="AZ1006" s="431"/>
      <c r="BA1006" s="431"/>
      <c r="BB1006" s="175"/>
      <c r="BC1006" s="175"/>
      <c r="BD1006" s="3"/>
    </row>
    <row r="1007" spans="2:56">
      <c r="B1007" s="3"/>
      <c r="C1007" s="3"/>
      <c r="D1007" s="3"/>
      <c r="E1007" s="418"/>
      <c r="F1007" s="418"/>
      <c r="G1007" s="418"/>
      <c r="H1007" s="419"/>
      <c r="I1007" s="3"/>
      <c r="J1007" s="3"/>
      <c r="K1007" s="3"/>
      <c r="L1007" s="3"/>
      <c r="M1007" s="3"/>
      <c r="N1007" s="3"/>
      <c r="O1007" s="297"/>
      <c r="P1007" s="295"/>
      <c r="Q1007" s="295"/>
      <c r="R1007" s="295"/>
      <c r="S1007" s="295"/>
      <c r="T1007" s="295"/>
      <c r="U1007" s="253"/>
      <c r="V1007" s="253"/>
      <c r="W1007" s="253"/>
      <c r="X1007" s="253"/>
      <c r="Y1007" s="253"/>
      <c r="Z1007" s="253"/>
      <c r="AA1007" s="253"/>
      <c r="AB1007" s="253"/>
      <c r="AC1007" s="253"/>
      <c r="AD1007" s="297"/>
      <c r="AE1007" s="253"/>
      <c r="AF1007" s="253"/>
      <c r="AG1007" s="3"/>
      <c r="AH1007" s="3"/>
      <c r="AI1007" s="3"/>
      <c r="AJ1007" s="432"/>
      <c r="AK1007" s="432"/>
      <c r="AL1007" s="432"/>
      <c r="AM1007" s="432"/>
      <c r="AN1007" s="432"/>
      <c r="AO1007" s="432"/>
      <c r="AP1007" s="288"/>
      <c r="AQ1007" s="288"/>
      <c r="AR1007" s="288"/>
      <c r="AS1007" s="3"/>
      <c r="AT1007" s="3"/>
      <c r="AU1007" s="3"/>
      <c r="AV1007" s="289"/>
      <c r="AW1007" s="289"/>
      <c r="AX1007" s="289"/>
      <c r="AY1007" s="431"/>
      <c r="AZ1007" s="431"/>
      <c r="BA1007" s="431"/>
      <c r="BB1007" s="175"/>
      <c r="BC1007" s="175"/>
      <c r="BD1007" s="3"/>
    </row>
    <row r="1008" spans="2:56">
      <c r="B1008" s="3"/>
      <c r="C1008" s="3"/>
      <c r="D1008" s="3"/>
      <c r="E1008" s="418"/>
      <c r="F1008" s="418"/>
      <c r="G1008" s="418"/>
      <c r="H1008" s="419"/>
      <c r="I1008" s="3"/>
      <c r="J1008" s="3"/>
      <c r="K1008" s="3"/>
      <c r="L1008" s="3"/>
      <c r="M1008" s="3"/>
      <c r="N1008" s="3"/>
      <c r="O1008" s="297"/>
      <c r="P1008" s="295"/>
      <c r="Q1008" s="295"/>
      <c r="R1008" s="295"/>
      <c r="S1008" s="295"/>
      <c r="T1008" s="295"/>
      <c r="U1008" s="253"/>
      <c r="V1008" s="253"/>
      <c r="W1008" s="253"/>
      <c r="X1008" s="253"/>
      <c r="Y1008" s="253"/>
      <c r="Z1008" s="253"/>
      <c r="AA1008" s="253"/>
      <c r="AB1008" s="253"/>
      <c r="AC1008" s="253"/>
      <c r="AD1008" s="297"/>
      <c r="AE1008" s="253"/>
      <c r="AF1008" s="253"/>
      <c r="AG1008" s="3"/>
      <c r="AH1008" s="3"/>
      <c r="AI1008" s="3"/>
      <c r="AJ1008" s="432"/>
      <c r="AK1008" s="432"/>
      <c r="AL1008" s="432"/>
      <c r="AM1008" s="432"/>
      <c r="AN1008" s="432"/>
      <c r="AO1008" s="432"/>
      <c r="AP1008" s="288"/>
      <c r="AQ1008" s="288"/>
      <c r="AR1008" s="288"/>
      <c r="AS1008" s="3"/>
      <c r="AT1008" s="3"/>
      <c r="AU1008" s="3"/>
      <c r="AV1008" s="289"/>
      <c r="AW1008" s="289"/>
      <c r="AX1008" s="289"/>
      <c r="AY1008" s="431"/>
      <c r="AZ1008" s="431"/>
      <c r="BA1008" s="431"/>
      <c r="BB1008" s="175"/>
      <c r="BC1008" s="175"/>
      <c r="BD1008" s="3"/>
    </row>
    <row r="1009" spans="2:56">
      <c r="B1009" s="3"/>
      <c r="C1009" s="3"/>
      <c r="D1009" s="3"/>
      <c r="E1009" s="418"/>
      <c r="F1009" s="418"/>
      <c r="G1009" s="418"/>
      <c r="H1009" s="419"/>
      <c r="I1009" s="3"/>
      <c r="J1009" s="3"/>
      <c r="K1009" s="3"/>
      <c r="L1009" s="3"/>
      <c r="M1009" s="3"/>
      <c r="N1009" s="3"/>
      <c r="O1009" s="297"/>
      <c r="P1009" s="295"/>
      <c r="Q1009" s="295"/>
      <c r="R1009" s="295"/>
      <c r="S1009" s="295"/>
      <c r="T1009" s="295"/>
      <c r="U1009" s="253"/>
      <c r="V1009" s="253"/>
      <c r="W1009" s="253"/>
      <c r="X1009" s="253"/>
      <c r="Y1009" s="253"/>
      <c r="Z1009" s="253"/>
      <c r="AA1009" s="253"/>
      <c r="AB1009" s="253"/>
      <c r="AC1009" s="253"/>
      <c r="AD1009" s="297"/>
      <c r="AE1009" s="253"/>
      <c r="AF1009" s="253"/>
      <c r="AG1009" s="3"/>
      <c r="AH1009" s="3"/>
      <c r="AI1009" s="3"/>
      <c r="AJ1009" s="432"/>
      <c r="AK1009" s="432"/>
      <c r="AL1009" s="432"/>
      <c r="AM1009" s="432"/>
      <c r="AN1009" s="432"/>
      <c r="AO1009" s="432"/>
      <c r="AP1009" s="288"/>
      <c r="AQ1009" s="288"/>
      <c r="AR1009" s="288"/>
      <c r="AS1009" s="3"/>
      <c r="AT1009" s="3"/>
      <c r="AU1009" s="3"/>
      <c r="AV1009" s="289"/>
      <c r="AW1009" s="289"/>
      <c r="AX1009" s="289"/>
      <c r="AY1009" s="431"/>
      <c r="AZ1009" s="431"/>
      <c r="BA1009" s="431"/>
      <c r="BB1009" s="175"/>
      <c r="BC1009" s="175"/>
      <c r="BD1009" s="3"/>
    </row>
    <row r="1010" spans="2:56">
      <c r="B1010" s="3"/>
      <c r="C1010" s="3"/>
      <c r="D1010" s="3"/>
      <c r="E1010" s="418"/>
      <c r="F1010" s="418"/>
      <c r="G1010" s="418"/>
      <c r="H1010" s="419"/>
      <c r="I1010" s="3"/>
      <c r="J1010" s="3"/>
      <c r="K1010" s="3"/>
      <c r="L1010" s="3"/>
      <c r="M1010" s="3"/>
      <c r="N1010" s="3"/>
      <c r="O1010" s="297"/>
      <c r="P1010" s="295"/>
      <c r="Q1010" s="295"/>
      <c r="R1010" s="295"/>
      <c r="S1010" s="295"/>
      <c r="T1010" s="295"/>
      <c r="U1010" s="253"/>
      <c r="V1010" s="253"/>
      <c r="W1010" s="253"/>
      <c r="X1010" s="253"/>
      <c r="Y1010" s="253"/>
      <c r="Z1010" s="253"/>
      <c r="AA1010" s="253"/>
      <c r="AB1010" s="253"/>
      <c r="AC1010" s="253"/>
      <c r="AD1010" s="297"/>
      <c r="AE1010" s="253"/>
      <c r="AF1010" s="253"/>
      <c r="AG1010" s="3"/>
      <c r="AH1010" s="3"/>
      <c r="AI1010" s="3"/>
      <c r="AJ1010" s="432"/>
      <c r="AK1010" s="432"/>
      <c r="AL1010" s="432"/>
      <c r="AM1010" s="432"/>
      <c r="AN1010" s="432"/>
      <c r="AO1010" s="432"/>
      <c r="AP1010" s="288"/>
      <c r="AQ1010" s="288"/>
      <c r="AR1010" s="288"/>
      <c r="AS1010" s="3"/>
      <c r="AT1010" s="3"/>
      <c r="AU1010" s="3"/>
      <c r="AV1010" s="289"/>
      <c r="AW1010" s="289"/>
      <c r="AX1010" s="289"/>
      <c r="AY1010" s="431"/>
      <c r="AZ1010" s="431"/>
      <c r="BA1010" s="431"/>
      <c r="BB1010" s="175"/>
      <c r="BC1010" s="175"/>
      <c r="BD1010" s="3"/>
    </row>
    <row r="1011" spans="2:56">
      <c r="B1011" s="3"/>
      <c r="C1011" s="3"/>
      <c r="D1011" s="3"/>
      <c r="E1011" s="418"/>
      <c r="F1011" s="418"/>
      <c r="G1011" s="418"/>
      <c r="H1011" s="419"/>
      <c r="I1011" s="3"/>
      <c r="J1011" s="3"/>
      <c r="K1011" s="3"/>
      <c r="L1011" s="3"/>
      <c r="M1011" s="3"/>
      <c r="N1011" s="3"/>
      <c r="O1011" s="297"/>
      <c r="P1011" s="295"/>
      <c r="Q1011" s="295"/>
      <c r="R1011" s="295"/>
      <c r="S1011" s="295"/>
      <c r="T1011" s="295"/>
      <c r="U1011" s="253"/>
      <c r="V1011" s="253"/>
      <c r="W1011" s="253"/>
      <c r="X1011" s="253"/>
      <c r="Y1011" s="253"/>
      <c r="Z1011" s="253"/>
      <c r="AA1011" s="253"/>
      <c r="AB1011" s="253"/>
      <c r="AC1011" s="253"/>
      <c r="AD1011" s="297"/>
      <c r="AE1011" s="253"/>
      <c r="AF1011" s="253"/>
      <c r="AG1011" s="3"/>
      <c r="AH1011" s="3"/>
      <c r="AI1011" s="3"/>
      <c r="AJ1011" s="432"/>
      <c r="AK1011" s="432"/>
      <c r="AL1011" s="432"/>
      <c r="AM1011" s="432"/>
      <c r="AN1011" s="432"/>
      <c r="AO1011" s="432"/>
      <c r="AP1011" s="288"/>
      <c r="AQ1011" s="288"/>
      <c r="AR1011" s="288"/>
      <c r="AS1011" s="3"/>
      <c r="AT1011" s="3"/>
      <c r="AU1011" s="3"/>
      <c r="AV1011" s="289"/>
      <c r="AW1011" s="289"/>
      <c r="AX1011" s="289"/>
      <c r="AY1011" s="431"/>
      <c r="AZ1011" s="431"/>
      <c r="BA1011" s="431"/>
      <c r="BB1011" s="175"/>
      <c r="BC1011" s="175"/>
      <c r="BD1011" s="3"/>
    </row>
    <row r="1012" spans="2:56">
      <c r="B1012" s="3"/>
      <c r="C1012" s="3"/>
      <c r="D1012" s="3"/>
      <c r="E1012" s="418"/>
      <c r="F1012" s="418"/>
      <c r="G1012" s="418"/>
      <c r="H1012" s="419"/>
      <c r="I1012" s="3"/>
      <c r="J1012" s="3"/>
      <c r="K1012" s="3"/>
      <c r="L1012" s="3"/>
      <c r="M1012" s="3"/>
      <c r="N1012" s="3"/>
      <c r="O1012" s="297"/>
      <c r="P1012" s="295"/>
      <c r="Q1012" s="295"/>
      <c r="R1012" s="295"/>
      <c r="S1012" s="295"/>
      <c r="T1012" s="295"/>
      <c r="U1012" s="253"/>
      <c r="V1012" s="253"/>
      <c r="W1012" s="253"/>
      <c r="X1012" s="253"/>
      <c r="Y1012" s="253"/>
      <c r="Z1012" s="253"/>
      <c r="AA1012" s="253"/>
      <c r="AB1012" s="253"/>
      <c r="AC1012" s="253"/>
      <c r="AD1012" s="297"/>
      <c r="AE1012" s="253"/>
      <c r="AF1012" s="253"/>
      <c r="AG1012" s="3"/>
      <c r="AH1012" s="3"/>
      <c r="AI1012" s="3"/>
      <c r="AJ1012" s="432"/>
      <c r="AK1012" s="432"/>
      <c r="AL1012" s="432"/>
      <c r="AM1012" s="432"/>
      <c r="AN1012" s="432"/>
      <c r="AO1012" s="432"/>
      <c r="AP1012" s="288"/>
      <c r="AQ1012" s="288"/>
      <c r="AR1012" s="288"/>
      <c r="AS1012" s="3"/>
      <c r="AT1012" s="3"/>
      <c r="AU1012" s="3"/>
      <c r="AV1012" s="289"/>
      <c r="AW1012" s="289"/>
      <c r="AX1012" s="289"/>
      <c r="AY1012" s="431"/>
      <c r="AZ1012" s="431"/>
      <c r="BA1012" s="431"/>
      <c r="BB1012" s="175"/>
      <c r="BC1012" s="175"/>
      <c r="BD1012" s="3"/>
    </row>
    <row r="1013" spans="2:56">
      <c r="B1013" s="3"/>
      <c r="C1013" s="3"/>
      <c r="D1013" s="3"/>
      <c r="E1013" s="418"/>
      <c r="F1013" s="418"/>
      <c r="G1013" s="418"/>
      <c r="H1013" s="419"/>
      <c r="I1013" s="3"/>
      <c r="J1013" s="3"/>
      <c r="K1013" s="3"/>
      <c r="L1013" s="3"/>
      <c r="M1013" s="3"/>
      <c r="N1013" s="3"/>
      <c r="O1013" s="297"/>
      <c r="P1013" s="295"/>
      <c r="Q1013" s="295"/>
      <c r="R1013" s="295"/>
      <c r="S1013" s="295"/>
      <c r="T1013" s="295"/>
      <c r="U1013" s="253"/>
      <c r="V1013" s="253"/>
      <c r="W1013" s="253"/>
      <c r="X1013" s="253"/>
      <c r="Y1013" s="253"/>
      <c r="Z1013" s="253"/>
      <c r="AA1013" s="253"/>
      <c r="AB1013" s="253"/>
      <c r="AC1013" s="253"/>
      <c r="AD1013" s="297"/>
      <c r="AE1013" s="253"/>
      <c r="AF1013" s="253"/>
      <c r="AG1013" s="3"/>
      <c r="AH1013" s="3"/>
      <c r="AI1013" s="3"/>
      <c r="AJ1013" s="432"/>
      <c r="AK1013" s="432"/>
      <c r="AL1013" s="432"/>
      <c r="AM1013" s="432"/>
      <c r="AN1013" s="432"/>
      <c r="AO1013" s="432"/>
      <c r="AP1013" s="288"/>
      <c r="AQ1013" s="288"/>
      <c r="AR1013" s="288"/>
      <c r="AS1013" s="3"/>
      <c r="AT1013" s="3"/>
      <c r="AU1013" s="3"/>
      <c r="AV1013" s="289"/>
      <c r="AW1013" s="289"/>
      <c r="AX1013" s="289"/>
      <c r="AY1013" s="431"/>
      <c r="AZ1013" s="431"/>
      <c r="BA1013" s="431"/>
      <c r="BB1013" s="175"/>
      <c r="BC1013" s="175"/>
      <c r="BD1013" s="3"/>
    </row>
    <row r="1014" spans="2:56">
      <c r="B1014" s="3"/>
      <c r="C1014" s="3"/>
      <c r="D1014" s="3"/>
      <c r="E1014" s="418"/>
      <c r="F1014" s="418"/>
      <c r="G1014" s="418"/>
      <c r="H1014" s="419"/>
      <c r="I1014" s="3"/>
      <c r="J1014" s="3"/>
      <c r="K1014" s="3"/>
      <c r="L1014" s="3"/>
      <c r="M1014" s="3"/>
      <c r="N1014" s="3"/>
      <c r="O1014" s="297"/>
      <c r="P1014" s="295"/>
      <c r="Q1014" s="295"/>
      <c r="R1014" s="295"/>
      <c r="S1014" s="295"/>
      <c r="T1014" s="295"/>
      <c r="U1014" s="253"/>
      <c r="V1014" s="253"/>
      <c r="W1014" s="253"/>
      <c r="X1014" s="253"/>
      <c r="Y1014" s="253"/>
      <c r="Z1014" s="253"/>
      <c r="AA1014" s="253"/>
      <c r="AB1014" s="253"/>
      <c r="AC1014" s="253"/>
      <c r="AD1014" s="297"/>
      <c r="AE1014" s="253"/>
      <c r="AF1014" s="253"/>
      <c r="AG1014" s="3"/>
      <c r="AH1014" s="3"/>
      <c r="AI1014" s="3"/>
      <c r="AJ1014" s="432"/>
      <c r="AK1014" s="432"/>
      <c r="AL1014" s="432"/>
      <c r="AM1014" s="432"/>
      <c r="AN1014" s="432"/>
      <c r="AO1014" s="432"/>
      <c r="AP1014" s="288"/>
      <c r="AQ1014" s="288"/>
      <c r="AR1014" s="288"/>
      <c r="AS1014" s="3"/>
      <c r="AT1014" s="3"/>
      <c r="AU1014" s="3"/>
      <c r="AV1014" s="289"/>
      <c r="AW1014" s="289"/>
      <c r="AX1014" s="289"/>
      <c r="AY1014" s="431"/>
      <c r="AZ1014" s="431"/>
      <c r="BA1014" s="431"/>
      <c r="BB1014" s="175"/>
      <c r="BC1014" s="175"/>
      <c r="BD1014" s="3"/>
    </row>
    <row r="1015" spans="2:56">
      <c r="B1015" s="3"/>
      <c r="C1015" s="3"/>
      <c r="D1015" s="3"/>
      <c r="E1015" s="418"/>
      <c r="F1015" s="418"/>
      <c r="G1015" s="418"/>
      <c r="H1015" s="419"/>
      <c r="I1015" s="3"/>
      <c r="J1015" s="3"/>
      <c r="K1015" s="3"/>
      <c r="L1015" s="3"/>
      <c r="M1015" s="3"/>
      <c r="N1015" s="3"/>
      <c r="O1015" s="297"/>
      <c r="P1015" s="295"/>
      <c r="Q1015" s="295"/>
      <c r="R1015" s="295"/>
      <c r="S1015" s="295"/>
      <c r="T1015" s="295"/>
      <c r="U1015" s="253"/>
      <c r="V1015" s="253"/>
      <c r="W1015" s="253"/>
      <c r="X1015" s="253"/>
      <c r="Y1015" s="253"/>
      <c r="Z1015" s="253"/>
      <c r="AA1015" s="253"/>
      <c r="AB1015" s="253"/>
      <c r="AC1015" s="253"/>
      <c r="AD1015" s="297"/>
      <c r="AE1015" s="253"/>
      <c r="AF1015" s="253"/>
      <c r="AG1015" s="3"/>
      <c r="AH1015" s="3"/>
      <c r="AI1015" s="3"/>
      <c r="AJ1015" s="432"/>
      <c r="AK1015" s="432"/>
      <c r="AL1015" s="432"/>
      <c r="AM1015" s="432"/>
      <c r="AN1015" s="432"/>
      <c r="AO1015" s="432"/>
      <c r="AP1015" s="288"/>
      <c r="AQ1015" s="288"/>
      <c r="AR1015" s="288"/>
      <c r="AS1015" s="3"/>
      <c r="AT1015" s="3"/>
      <c r="AU1015" s="3"/>
      <c r="AV1015" s="289"/>
      <c r="AW1015" s="289"/>
      <c r="AX1015" s="289"/>
      <c r="AY1015" s="431"/>
      <c r="AZ1015" s="431"/>
      <c r="BA1015" s="431"/>
      <c r="BB1015" s="175"/>
      <c r="BC1015" s="175"/>
      <c r="BD1015" s="3"/>
    </row>
    <row r="1016" spans="2:56">
      <c r="B1016" s="3"/>
      <c r="C1016" s="3"/>
      <c r="D1016" s="3"/>
      <c r="E1016" s="418"/>
      <c r="F1016" s="418"/>
      <c r="G1016" s="418"/>
      <c r="H1016" s="419"/>
      <c r="I1016" s="3"/>
      <c r="J1016" s="3"/>
      <c r="K1016" s="3"/>
      <c r="L1016" s="3"/>
      <c r="M1016" s="3"/>
      <c r="N1016" s="3"/>
      <c r="O1016" s="297"/>
      <c r="P1016" s="295"/>
      <c r="Q1016" s="295"/>
      <c r="R1016" s="295"/>
      <c r="S1016" s="295"/>
      <c r="T1016" s="295"/>
      <c r="U1016" s="253"/>
      <c r="V1016" s="253"/>
      <c r="W1016" s="253"/>
      <c r="X1016" s="253"/>
      <c r="Y1016" s="253"/>
      <c r="Z1016" s="253"/>
      <c r="AA1016" s="253"/>
      <c r="AB1016" s="253"/>
      <c r="AC1016" s="253"/>
      <c r="AD1016" s="297"/>
      <c r="AE1016" s="253"/>
      <c r="AF1016" s="253"/>
      <c r="AG1016" s="3"/>
      <c r="AH1016" s="3"/>
      <c r="AI1016" s="3"/>
      <c r="AJ1016" s="432"/>
      <c r="AK1016" s="432"/>
      <c r="AL1016" s="432"/>
      <c r="AM1016" s="432"/>
      <c r="AN1016" s="432"/>
      <c r="AO1016" s="432"/>
      <c r="AP1016" s="288"/>
      <c r="AQ1016" s="288"/>
      <c r="AR1016" s="288"/>
      <c r="AS1016" s="3"/>
      <c r="AT1016" s="3"/>
      <c r="AU1016" s="3"/>
      <c r="AV1016" s="289"/>
      <c r="AW1016" s="289"/>
      <c r="AX1016" s="289"/>
      <c r="AY1016" s="431"/>
      <c r="AZ1016" s="431"/>
      <c r="BA1016" s="431"/>
      <c r="BB1016" s="175"/>
      <c r="BC1016" s="175"/>
      <c r="BD1016" s="3"/>
    </row>
    <row r="1017" spans="2:56">
      <c r="B1017" s="3"/>
      <c r="C1017" s="3"/>
      <c r="D1017" s="3"/>
      <c r="E1017" s="418"/>
      <c r="F1017" s="418"/>
      <c r="G1017" s="418"/>
      <c r="H1017" s="419"/>
      <c r="I1017" s="3"/>
      <c r="J1017" s="3"/>
      <c r="K1017" s="3"/>
      <c r="L1017" s="3"/>
      <c r="M1017" s="3"/>
      <c r="N1017" s="3"/>
      <c r="O1017" s="297"/>
      <c r="P1017" s="295"/>
      <c r="Q1017" s="295"/>
      <c r="R1017" s="295"/>
      <c r="S1017" s="295"/>
      <c r="T1017" s="295"/>
      <c r="U1017" s="253"/>
      <c r="V1017" s="253"/>
      <c r="W1017" s="253"/>
      <c r="X1017" s="253"/>
      <c r="Y1017" s="253"/>
      <c r="Z1017" s="253"/>
      <c r="AA1017" s="253"/>
      <c r="AB1017" s="253"/>
      <c r="AC1017" s="253"/>
      <c r="AD1017" s="297"/>
      <c r="AE1017" s="253"/>
      <c r="AF1017" s="253"/>
      <c r="AG1017" s="3"/>
      <c r="AH1017" s="3"/>
      <c r="AI1017" s="3"/>
      <c r="AJ1017" s="432"/>
      <c r="AK1017" s="432"/>
      <c r="AL1017" s="432"/>
      <c r="AM1017" s="432"/>
      <c r="AN1017" s="432"/>
      <c r="AO1017" s="432"/>
      <c r="AP1017" s="288"/>
      <c r="AQ1017" s="288"/>
      <c r="AR1017" s="288"/>
      <c r="AS1017" s="3"/>
      <c r="AT1017" s="3"/>
      <c r="AU1017" s="3"/>
      <c r="AV1017" s="289"/>
      <c r="AW1017" s="289"/>
      <c r="AX1017" s="289"/>
      <c r="AY1017" s="431"/>
      <c r="AZ1017" s="431"/>
      <c r="BA1017" s="431"/>
      <c r="BB1017" s="175"/>
      <c r="BC1017" s="175"/>
      <c r="BD1017" s="3"/>
    </row>
    <row r="1018" spans="2:56">
      <c r="B1018" s="3"/>
      <c r="C1018" s="3"/>
      <c r="D1018" s="3"/>
      <c r="E1018" s="418"/>
      <c r="F1018" s="418"/>
      <c r="G1018" s="418"/>
      <c r="H1018" s="419"/>
      <c r="I1018" s="3"/>
      <c r="J1018" s="3"/>
      <c r="K1018" s="3"/>
      <c r="L1018" s="3"/>
      <c r="M1018" s="3"/>
      <c r="N1018" s="3"/>
      <c r="O1018" s="297"/>
      <c r="P1018" s="295"/>
      <c r="Q1018" s="295"/>
      <c r="R1018" s="295"/>
      <c r="S1018" s="295"/>
      <c r="T1018" s="295"/>
      <c r="U1018" s="253"/>
      <c r="V1018" s="253"/>
      <c r="W1018" s="253"/>
      <c r="X1018" s="253"/>
      <c r="Y1018" s="253"/>
      <c r="Z1018" s="253"/>
      <c r="AA1018" s="253"/>
      <c r="AB1018" s="253"/>
      <c r="AC1018" s="253"/>
      <c r="AD1018" s="297"/>
      <c r="AE1018" s="253"/>
      <c r="AF1018" s="253"/>
      <c r="AG1018" s="3"/>
      <c r="AH1018" s="3"/>
      <c r="AI1018" s="3"/>
      <c r="AJ1018" s="432"/>
      <c r="AK1018" s="432"/>
      <c r="AL1018" s="432"/>
      <c r="AM1018" s="432"/>
      <c r="AN1018" s="432"/>
      <c r="AO1018" s="432"/>
      <c r="AP1018" s="288"/>
      <c r="AQ1018" s="288"/>
      <c r="AR1018" s="288"/>
      <c r="AS1018" s="3"/>
      <c r="AT1018" s="3"/>
      <c r="AU1018" s="3"/>
      <c r="AV1018" s="289"/>
      <c r="AW1018" s="289"/>
      <c r="AX1018" s="289"/>
      <c r="AY1018" s="431"/>
      <c r="AZ1018" s="431"/>
      <c r="BA1018" s="431"/>
      <c r="BB1018" s="175"/>
      <c r="BC1018" s="175"/>
      <c r="BD1018" s="3"/>
    </row>
    <row r="1019" spans="2:56">
      <c r="B1019" s="3"/>
      <c r="C1019" s="3"/>
      <c r="D1019" s="3"/>
      <c r="E1019" s="418"/>
      <c r="F1019" s="418"/>
      <c r="G1019" s="418"/>
      <c r="H1019" s="419"/>
      <c r="I1019" s="3"/>
      <c r="J1019" s="3"/>
      <c r="K1019" s="3"/>
      <c r="L1019" s="3"/>
      <c r="M1019" s="3"/>
      <c r="N1019" s="3"/>
      <c r="O1019" s="297"/>
      <c r="P1019" s="295"/>
      <c r="Q1019" s="295"/>
      <c r="R1019" s="295"/>
      <c r="S1019" s="295"/>
      <c r="T1019" s="295"/>
      <c r="U1019" s="253"/>
      <c r="V1019" s="253"/>
      <c r="W1019" s="253"/>
      <c r="X1019" s="253"/>
      <c r="Y1019" s="253"/>
      <c r="Z1019" s="253"/>
      <c r="AA1019" s="253"/>
      <c r="AB1019" s="253"/>
      <c r="AC1019" s="253"/>
      <c r="AD1019" s="297"/>
      <c r="AE1019" s="253"/>
      <c r="AF1019" s="253"/>
      <c r="AG1019" s="3"/>
      <c r="AH1019" s="3"/>
      <c r="AI1019" s="3"/>
      <c r="AJ1019" s="432"/>
      <c r="AK1019" s="432"/>
      <c r="AL1019" s="432"/>
      <c r="AM1019" s="432"/>
      <c r="AN1019" s="432"/>
      <c r="AO1019" s="432"/>
      <c r="AP1019" s="288"/>
      <c r="AQ1019" s="288"/>
      <c r="AR1019" s="288"/>
      <c r="AS1019" s="3"/>
      <c r="AT1019" s="3"/>
      <c r="AU1019" s="3"/>
      <c r="AV1019" s="289"/>
      <c r="AW1019" s="289"/>
      <c r="AX1019" s="289"/>
      <c r="AY1019" s="431"/>
      <c r="AZ1019" s="431"/>
      <c r="BA1019" s="431"/>
      <c r="BB1019" s="175"/>
      <c r="BC1019" s="175"/>
      <c r="BD1019" s="3"/>
    </row>
    <row r="1020" spans="2:56">
      <c r="B1020" s="3"/>
      <c r="C1020" s="3"/>
      <c r="D1020" s="3"/>
      <c r="E1020" s="418"/>
      <c r="F1020" s="418"/>
      <c r="G1020" s="418"/>
      <c r="H1020" s="419"/>
      <c r="I1020" s="3"/>
      <c r="J1020" s="3"/>
      <c r="K1020" s="3"/>
      <c r="L1020" s="3"/>
      <c r="M1020" s="3"/>
      <c r="N1020" s="3"/>
      <c r="O1020" s="297"/>
      <c r="P1020" s="295"/>
      <c r="Q1020" s="295"/>
      <c r="R1020" s="295"/>
      <c r="S1020" s="295"/>
      <c r="T1020" s="295"/>
      <c r="U1020" s="253"/>
      <c r="V1020" s="253"/>
      <c r="W1020" s="253"/>
      <c r="X1020" s="253"/>
      <c r="Y1020" s="253"/>
      <c r="Z1020" s="253"/>
      <c r="AA1020" s="253"/>
      <c r="AB1020" s="253"/>
      <c r="AC1020" s="253"/>
      <c r="AD1020" s="297"/>
      <c r="AE1020" s="253"/>
      <c r="AF1020" s="253"/>
      <c r="AG1020" s="3"/>
      <c r="AH1020" s="3"/>
      <c r="AI1020" s="3"/>
      <c r="AJ1020" s="432"/>
      <c r="AK1020" s="432"/>
      <c r="AL1020" s="432"/>
      <c r="AM1020" s="432"/>
      <c r="AN1020" s="432"/>
      <c r="AO1020" s="432"/>
      <c r="AP1020" s="288"/>
      <c r="AQ1020" s="288"/>
      <c r="AR1020" s="288"/>
      <c r="AS1020" s="3"/>
      <c r="AT1020" s="3"/>
      <c r="AU1020" s="3"/>
      <c r="AV1020" s="289"/>
      <c r="AW1020" s="289"/>
      <c r="AX1020" s="289"/>
      <c r="AY1020" s="431"/>
      <c r="AZ1020" s="431"/>
      <c r="BA1020" s="431"/>
      <c r="BB1020" s="175"/>
      <c r="BC1020" s="175"/>
      <c r="BD1020" s="3"/>
    </row>
    <row r="1021" spans="2:56">
      <c r="B1021" s="3"/>
      <c r="C1021" s="3"/>
      <c r="D1021" s="3"/>
      <c r="E1021" s="418"/>
      <c r="F1021" s="418"/>
      <c r="G1021" s="418"/>
      <c r="H1021" s="419"/>
      <c r="I1021" s="3"/>
      <c r="J1021" s="3"/>
      <c r="K1021" s="3"/>
      <c r="L1021" s="3"/>
      <c r="M1021" s="3"/>
      <c r="N1021" s="3"/>
      <c r="O1021" s="297"/>
      <c r="P1021" s="295"/>
      <c r="Q1021" s="295"/>
      <c r="R1021" s="295"/>
      <c r="S1021" s="295"/>
      <c r="T1021" s="295"/>
      <c r="U1021" s="253"/>
      <c r="V1021" s="253"/>
      <c r="W1021" s="253"/>
      <c r="X1021" s="253"/>
      <c r="Y1021" s="253"/>
      <c r="Z1021" s="253"/>
      <c r="AA1021" s="253"/>
      <c r="AB1021" s="253"/>
      <c r="AC1021" s="253"/>
      <c r="AD1021" s="297"/>
      <c r="AE1021" s="253"/>
      <c r="AF1021" s="253"/>
      <c r="AG1021" s="3"/>
      <c r="AH1021" s="3"/>
      <c r="AI1021" s="3"/>
      <c r="AJ1021" s="432"/>
      <c r="AK1021" s="432"/>
      <c r="AL1021" s="432"/>
      <c r="AM1021" s="432"/>
      <c r="AN1021" s="432"/>
      <c r="AO1021" s="432"/>
      <c r="AP1021" s="288"/>
      <c r="AQ1021" s="288"/>
      <c r="AR1021" s="288"/>
      <c r="AS1021" s="3"/>
      <c r="AT1021" s="3"/>
      <c r="AU1021" s="3"/>
      <c r="AV1021" s="289"/>
      <c r="AW1021" s="289"/>
      <c r="AX1021" s="289"/>
      <c r="AY1021" s="431"/>
      <c r="AZ1021" s="431"/>
      <c r="BA1021" s="431"/>
      <c r="BB1021" s="175"/>
      <c r="BC1021" s="175"/>
      <c r="BD1021" s="3"/>
    </row>
    <row r="1022" spans="2:56">
      <c r="B1022" s="3"/>
      <c r="C1022" s="3"/>
      <c r="D1022" s="3"/>
      <c r="E1022" s="418"/>
      <c r="F1022" s="418"/>
      <c r="G1022" s="418"/>
      <c r="H1022" s="419"/>
      <c r="I1022" s="3"/>
      <c r="J1022" s="3"/>
      <c r="K1022" s="3"/>
      <c r="L1022" s="3"/>
      <c r="M1022" s="3"/>
      <c r="N1022" s="3"/>
      <c r="O1022" s="297"/>
      <c r="P1022" s="295"/>
      <c r="Q1022" s="295"/>
      <c r="R1022" s="295"/>
      <c r="S1022" s="295"/>
      <c r="T1022" s="295"/>
      <c r="U1022" s="253"/>
      <c r="V1022" s="253"/>
      <c r="W1022" s="253"/>
      <c r="X1022" s="253"/>
      <c r="Y1022" s="253"/>
      <c r="Z1022" s="253"/>
      <c r="AA1022" s="253"/>
      <c r="AB1022" s="253"/>
      <c r="AC1022" s="253"/>
      <c r="AD1022" s="297"/>
      <c r="AE1022" s="253"/>
      <c r="AF1022" s="253"/>
      <c r="AG1022" s="3"/>
      <c r="AH1022" s="3"/>
      <c r="AI1022" s="3"/>
      <c r="AJ1022" s="432"/>
      <c r="AK1022" s="432"/>
      <c r="AL1022" s="432"/>
      <c r="AM1022" s="432"/>
      <c r="AN1022" s="432"/>
      <c r="AO1022" s="432"/>
      <c r="AP1022" s="288"/>
      <c r="AQ1022" s="288"/>
      <c r="AR1022" s="288"/>
      <c r="AS1022" s="3"/>
      <c r="AT1022" s="3"/>
      <c r="AU1022" s="3"/>
      <c r="AV1022" s="289"/>
      <c r="AW1022" s="289"/>
      <c r="AX1022" s="289"/>
      <c r="AY1022" s="431"/>
      <c r="AZ1022" s="431"/>
      <c r="BA1022" s="431"/>
      <c r="BB1022" s="175"/>
      <c r="BC1022" s="175"/>
      <c r="BD1022" s="3"/>
    </row>
    <row r="1023" spans="2:56">
      <c r="B1023" s="3"/>
      <c r="C1023" s="3"/>
      <c r="D1023" s="3"/>
      <c r="E1023" s="418"/>
      <c r="F1023" s="418"/>
      <c r="G1023" s="418"/>
      <c r="H1023" s="419"/>
      <c r="I1023" s="3"/>
      <c r="J1023" s="3"/>
      <c r="K1023" s="3"/>
      <c r="L1023" s="3"/>
      <c r="M1023" s="3"/>
      <c r="N1023" s="3"/>
      <c r="O1023" s="297"/>
      <c r="P1023" s="295"/>
      <c r="Q1023" s="295"/>
      <c r="R1023" s="295"/>
      <c r="S1023" s="295"/>
      <c r="T1023" s="295"/>
      <c r="U1023" s="253"/>
      <c r="V1023" s="253"/>
      <c r="W1023" s="253"/>
      <c r="X1023" s="253"/>
      <c r="Y1023" s="253"/>
      <c r="Z1023" s="253"/>
      <c r="AA1023" s="253"/>
      <c r="AB1023" s="253"/>
      <c r="AC1023" s="253"/>
      <c r="AD1023" s="297"/>
      <c r="AE1023" s="253"/>
      <c r="AF1023" s="253"/>
      <c r="AG1023" s="3"/>
      <c r="AH1023" s="3"/>
      <c r="AI1023" s="3"/>
      <c r="AJ1023" s="432"/>
      <c r="AK1023" s="432"/>
      <c r="AL1023" s="432"/>
      <c r="AM1023" s="432"/>
      <c r="AN1023" s="432"/>
      <c r="AO1023" s="432"/>
      <c r="AP1023" s="288"/>
      <c r="AQ1023" s="288"/>
      <c r="AR1023" s="288"/>
      <c r="AS1023" s="3"/>
      <c r="AT1023" s="3"/>
      <c r="AU1023" s="3"/>
      <c r="AV1023" s="289"/>
      <c r="AW1023" s="289"/>
      <c r="AX1023" s="289"/>
      <c r="AY1023" s="431"/>
      <c r="AZ1023" s="431"/>
      <c r="BA1023" s="431"/>
      <c r="BB1023" s="175"/>
      <c r="BC1023" s="175"/>
      <c r="BD1023" s="3"/>
    </row>
    <row r="1024" spans="2:56">
      <c r="B1024" s="3"/>
      <c r="C1024" s="3"/>
      <c r="D1024" s="3"/>
      <c r="E1024" s="418"/>
      <c r="F1024" s="418"/>
      <c r="G1024" s="418"/>
      <c r="H1024" s="419"/>
      <c r="I1024" s="3"/>
      <c r="J1024" s="3"/>
      <c r="K1024" s="3"/>
      <c r="L1024" s="3"/>
      <c r="M1024" s="3"/>
      <c r="N1024" s="3"/>
      <c r="O1024" s="297"/>
      <c r="P1024" s="295"/>
      <c r="Q1024" s="295"/>
      <c r="R1024" s="295"/>
      <c r="S1024" s="295"/>
      <c r="T1024" s="295"/>
      <c r="U1024" s="253"/>
      <c r="V1024" s="253"/>
      <c r="W1024" s="253"/>
      <c r="X1024" s="253"/>
      <c r="Y1024" s="253"/>
      <c r="Z1024" s="253"/>
      <c r="AA1024" s="253"/>
      <c r="AB1024" s="253"/>
      <c r="AC1024" s="253"/>
      <c r="AD1024" s="297"/>
      <c r="AE1024" s="253"/>
      <c r="AF1024" s="253"/>
      <c r="AG1024" s="3"/>
      <c r="AH1024" s="3"/>
      <c r="AI1024" s="3"/>
      <c r="AJ1024" s="432"/>
      <c r="AK1024" s="432"/>
      <c r="AL1024" s="432"/>
      <c r="AM1024" s="432"/>
      <c r="AN1024" s="432"/>
      <c r="AO1024" s="432"/>
      <c r="AP1024" s="288"/>
      <c r="AQ1024" s="288"/>
      <c r="AR1024" s="288"/>
      <c r="AS1024" s="3"/>
      <c r="AT1024" s="3"/>
      <c r="AU1024" s="3"/>
      <c r="AV1024" s="289"/>
      <c r="AW1024" s="289"/>
      <c r="AX1024" s="289"/>
      <c r="AY1024" s="431"/>
      <c r="AZ1024" s="431"/>
      <c r="BA1024" s="431"/>
      <c r="BB1024" s="175"/>
      <c r="BC1024" s="175"/>
      <c r="BD1024" s="3"/>
    </row>
    <row r="1025" spans="2:56">
      <c r="B1025" s="3"/>
      <c r="C1025" s="3"/>
      <c r="D1025" s="3"/>
      <c r="E1025" s="418"/>
      <c r="F1025" s="418"/>
      <c r="G1025" s="418"/>
      <c r="H1025" s="419"/>
      <c r="I1025" s="3"/>
      <c r="J1025" s="3"/>
      <c r="K1025" s="3"/>
      <c r="L1025" s="3"/>
      <c r="M1025" s="3"/>
      <c r="N1025" s="3"/>
      <c r="O1025" s="297"/>
      <c r="P1025" s="295"/>
      <c r="Q1025" s="295"/>
      <c r="R1025" s="295"/>
      <c r="S1025" s="295"/>
      <c r="T1025" s="295"/>
      <c r="U1025" s="253"/>
      <c r="V1025" s="253"/>
      <c r="W1025" s="253"/>
      <c r="X1025" s="253"/>
      <c r="Y1025" s="253"/>
      <c r="Z1025" s="253"/>
      <c r="AA1025" s="253"/>
      <c r="AB1025" s="253"/>
      <c r="AC1025" s="253"/>
      <c r="AD1025" s="297"/>
      <c r="AE1025" s="253"/>
      <c r="AF1025" s="253"/>
      <c r="AG1025" s="3"/>
      <c r="AH1025" s="3"/>
      <c r="AI1025" s="3"/>
      <c r="AJ1025" s="432"/>
      <c r="AK1025" s="432"/>
      <c r="AL1025" s="432"/>
      <c r="AM1025" s="432"/>
      <c r="AN1025" s="432"/>
      <c r="AO1025" s="432"/>
      <c r="AP1025" s="288"/>
      <c r="AQ1025" s="288"/>
      <c r="AR1025" s="288"/>
      <c r="AS1025" s="3"/>
      <c r="AT1025" s="3"/>
      <c r="AU1025" s="3"/>
      <c r="AV1025" s="289"/>
      <c r="AW1025" s="289"/>
      <c r="AX1025" s="289"/>
      <c r="AY1025" s="431"/>
      <c r="AZ1025" s="431"/>
      <c r="BA1025" s="431"/>
      <c r="BB1025" s="175"/>
      <c r="BC1025" s="175"/>
      <c r="BD1025" s="3"/>
    </row>
    <row r="1026" spans="2:56">
      <c r="B1026" s="3"/>
      <c r="C1026" s="3"/>
      <c r="D1026" s="3"/>
      <c r="E1026" s="418"/>
      <c r="F1026" s="418"/>
      <c r="G1026" s="418"/>
      <c r="H1026" s="419"/>
      <c r="I1026" s="3"/>
      <c r="J1026" s="3"/>
      <c r="K1026" s="3"/>
      <c r="L1026" s="3"/>
      <c r="M1026" s="3"/>
      <c r="N1026" s="3"/>
      <c r="O1026" s="297"/>
      <c r="P1026" s="295"/>
      <c r="Q1026" s="295"/>
      <c r="R1026" s="295"/>
      <c r="S1026" s="295"/>
      <c r="T1026" s="295"/>
      <c r="U1026" s="253"/>
      <c r="V1026" s="253"/>
      <c r="W1026" s="253"/>
      <c r="X1026" s="253"/>
      <c r="Y1026" s="253"/>
      <c r="Z1026" s="253"/>
      <c r="AA1026" s="253"/>
      <c r="AB1026" s="253"/>
      <c r="AC1026" s="253"/>
      <c r="AD1026" s="297"/>
      <c r="AE1026" s="253"/>
      <c r="AF1026" s="253"/>
      <c r="AG1026" s="3"/>
      <c r="AH1026" s="3"/>
      <c r="AI1026" s="3"/>
      <c r="AJ1026" s="432"/>
      <c r="AK1026" s="432"/>
      <c r="AL1026" s="432"/>
      <c r="AM1026" s="432"/>
      <c r="AN1026" s="432"/>
      <c r="AO1026" s="432"/>
      <c r="AP1026" s="288"/>
      <c r="AQ1026" s="288"/>
      <c r="AR1026" s="288"/>
      <c r="AS1026" s="3"/>
      <c r="AT1026" s="3"/>
      <c r="AU1026" s="3"/>
      <c r="AV1026" s="289"/>
      <c r="AW1026" s="289"/>
      <c r="AX1026" s="289"/>
      <c r="AY1026" s="431"/>
      <c r="AZ1026" s="431"/>
      <c r="BA1026" s="431"/>
      <c r="BB1026" s="175"/>
      <c r="BC1026" s="175"/>
      <c r="BD1026" s="3"/>
    </row>
    <row r="1027" spans="2:56">
      <c r="B1027" s="3"/>
      <c r="C1027" s="3"/>
      <c r="D1027" s="3"/>
      <c r="E1027" s="418"/>
      <c r="F1027" s="418"/>
      <c r="G1027" s="418"/>
      <c r="H1027" s="419"/>
      <c r="I1027" s="3"/>
      <c r="J1027" s="3"/>
      <c r="K1027" s="3"/>
      <c r="L1027" s="3"/>
      <c r="M1027" s="3"/>
      <c r="N1027" s="3"/>
      <c r="O1027" s="297"/>
      <c r="P1027" s="295"/>
      <c r="Q1027" s="295"/>
      <c r="R1027" s="295"/>
      <c r="S1027" s="295"/>
      <c r="T1027" s="295"/>
      <c r="U1027" s="253"/>
      <c r="V1027" s="253"/>
      <c r="W1027" s="253"/>
      <c r="X1027" s="253"/>
      <c r="Y1027" s="253"/>
      <c r="Z1027" s="253"/>
      <c r="AA1027" s="253"/>
      <c r="AB1027" s="253"/>
      <c r="AC1027" s="253"/>
      <c r="AD1027" s="297"/>
      <c r="AE1027" s="253"/>
      <c r="AF1027" s="253"/>
      <c r="AG1027" s="3"/>
      <c r="AH1027" s="3"/>
      <c r="AI1027" s="3"/>
      <c r="AJ1027" s="432"/>
      <c r="AK1027" s="432"/>
      <c r="AL1027" s="432"/>
      <c r="AM1027" s="432"/>
      <c r="AN1027" s="432"/>
      <c r="AO1027" s="432"/>
      <c r="AP1027" s="288"/>
      <c r="AQ1027" s="288"/>
      <c r="AR1027" s="288"/>
      <c r="AS1027" s="3"/>
      <c r="AT1027" s="3"/>
      <c r="AU1027" s="3"/>
      <c r="AV1027" s="289"/>
      <c r="AW1027" s="289"/>
      <c r="AX1027" s="289"/>
      <c r="AY1027" s="431"/>
      <c r="AZ1027" s="431"/>
      <c r="BA1027" s="431"/>
      <c r="BB1027" s="175"/>
      <c r="BC1027" s="175"/>
      <c r="BD1027" s="3"/>
    </row>
    <row r="1028" spans="2:56">
      <c r="B1028" s="3"/>
      <c r="C1028" s="3"/>
      <c r="D1028" s="3"/>
      <c r="E1028" s="418"/>
      <c r="F1028" s="418"/>
      <c r="G1028" s="418"/>
      <c r="H1028" s="419"/>
      <c r="I1028" s="3"/>
      <c r="J1028" s="3"/>
      <c r="K1028" s="3"/>
      <c r="L1028" s="3"/>
      <c r="M1028" s="3"/>
      <c r="N1028" s="3"/>
      <c r="O1028" s="297"/>
      <c r="P1028" s="295"/>
      <c r="Q1028" s="295"/>
      <c r="R1028" s="295"/>
      <c r="S1028" s="295"/>
      <c r="T1028" s="295"/>
      <c r="U1028" s="253"/>
      <c r="V1028" s="253"/>
      <c r="W1028" s="253"/>
      <c r="X1028" s="253"/>
      <c r="Y1028" s="253"/>
      <c r="Z1028" s="253"/>
      <c r="AA1028" s="253"/>
      <c r="AB1028" s="253"/>
      <c r="AC1028" s="253"/>
      <c r="AD1028" s="297"/>
      <c r="AE1028" s="253"/>
      <c r="AF1028" s="253"/>
      <c r="AG1028" s="3"/>
      <c r="AH1028" s="3"/>
      <c r="AI1028" s="3"/>
      <c r="AJ1028" s="432"/>
      <c r="AK1028" s="432"/>
      <c r="AL1028" s="432"/>
      <c r="AM1028" s="432"/>
      <c r="AN1028" s="432"/>
      <c r="AO1028" s="432"/>
      <c r="AP1028" s="288"/>
      <c r="AQ1028" s="288"/>
      <c r="AR1028" s="288"/>
      <c r="AS1028" s="3"/>
      <c r="AT1028" s="3"/>
      <c r="AU1028" s="3"/>
      <c r="AV1028" s="289"/>
      <c r="AW1028" s="289"/>
      <c r="AX1028" s="289"/>
      <c r="AY1028" s="431"/>
      <c r="AZ1028" s="431"/>
      <c r="BA1028" s="431"/>
      <c r="BB1028" s="175"/>
      <c r="BC1028" s="175"/>
      <c r="BD1028" s="3"/>
    </row>
    <row r="1029" spans="2:56">
      <c r="B1029" s="3"/>
      <c r="C1029" s="3"/>
      <c r="D1029" s="3"/>
      <c r="E1029" s="418"/>
      <c r="F1029" s="418"/>
      <c r="G1029" s="418"/>
      <c r="H1029" s="419"/>
      <c r="I1029" s="3"/>
      <c r="J1029" s="3"/>
      <c r="K1029" s="3"/>
      <c r="L1029" s="3"/>
      <c r="M1029" s="3"/>
      <c r="N1029" s="3"/>
      <c r="O1029" s="297"/>
      <c r="P1029" s="295"/>
      <c r="Q1029" s="295"/>
      <c r="R1029" s="295"/>
      <c r="S1029" s="295"/>
      <c r="T1029" s="295"/>
      <c r="U1029" s="253"/>
      <c r="V1029" s="253"/>
      <c r="W1029" s="253"/>
      <c r="X1029" s="253"/>
      <c r="Y1029" s="253"/>
      <c r="Z1029" s="253"/>
      <c r="AA1029" s="253"/>
      <c r="AB1029" s="253"/>
      <c r="AC1029" s="253"/>
      <c r="AD1029" s="297"/>
      <c r="AE1029" s="253"/>
      <c r="AF1029" s="253"/>
      <c r="AG1029" s="3"/>
      <c r="AH1029" s="3"/>
      <c r="AI1029" s="3"/>
      <c r="AJ1029" s="432"/>
      <c r="AK1029" s="432"/>
      <c r="AL1029" s="432"/>
      <c r="AM1029" s="432"/>
      <c r="AN1029" s="432"/>
      <c r="AO1029" s="432"/>
      <c r="AP1029" s="288"/>
      <c r="AQ1029" s="288"/>
      <c r="AR1029" s="288"/>
      <c r="AS1029" s="3"/>
      <c r="AT1029" s="3"/>
      <c r="AU1029" s="3"/>
      <c r="AV1029" s="289"/>
      <c r="AW1029" s="289"/>
      <c r="AX1029" s="289"/>
      <c r="AY1029" s="431"/>
      <c r="AZ1029" s="431"/>
      <c r="BA1029" s="431"/>
      <c r="BB1029" s="175"/>
      <c r="BC1029" s="175"/>
      <c r="BD1029" s="3"/>
    </row>
    <row r="1030" spans="2:56">
      <c r="B1030" s="3"/>
      <c r="C1030" s="3"/>
      <c r="D1030" s="3"/>
      <c r="E1030" s="418"/>
      <c r="F1030" s="418"/>
      <c r="G1030" s="418"/>
      <c r="H1030" s="419"/>
      <c r="I1030" s="3"/>
      <c r="J1030" s="3"/>
      <c r="K1030" s="3"/>
      <c r="L1030" s="3"/>
      <c r="M1030" s="3"/>
      <c r="N1030" s="3"/>
      <c r="O1030" s="297"/>
      <c r="P1030" s="295"/>
      <c r="Q1030" s="295"/>
      <c r="R1030" s="295"/>
      <c r="S1030" s="295"/>
      <c r="T1030" s="295"/>
      <c r="U1030" s="253"/>
      <c r="V1030" s="253"/>
      <c r="W1030" s="253"/>
      <c r="X1030" s="253"/>
      <c r="Y1030" s="253"/>
      <c r="Z1030" s="253"/>
      <c r="AA1030" s="253"/>
      <c r="AB1030" s="253"/>
      <c r="AC1030" s="253"/>
      <c r="AD1030" s="297"/>
      <c r="AE1030" s="253"/>
      <c r="AF1030" s="253"/>
      <c r="AG1030" s="3"/>
      <c r="AH1030" s="3"/>
      <c r="AI1030" s="3"/>
      <c r="AJ1030" s="432"/>
      <c r="AK1030" s="432"/>
      <c r="AL1030" s="432"/>
      <c r="AM1030" s="432"/>
      <c r="AN1030" s="432"/>
      <c r="AO1030" s="432"/>
      <c r="AP1030" s="288"/>
      <c r="AQ1030" s="288"/>
      <c r="AR1030" s="288"/>
      <c r="AS1030" s="3"/>
      <c r="AT1030" s="3"/>
      <c r="AU1030" s="3"/>
      <c r="AV1030" s="289"/>
      <c r="AW1030" s="289"/>
      <c r="AX1030" s="289"/>
      <c r="AY1030" s="431"/>
      <c r="AZ1030" s="431"/>
      <c r="BA1030" s="431"/>
      <c r="BB1030" s="175"/>
      <c r="BC1030" s="175"/>
      <c r="BD1030" s="3"/>
    </row>
    <row r="1031" spans="2:56">
      <c r="B1031" s="3"/>
      <c r="C1031" s="3"/>
      <c r="D1031" s="3"/>
      <c r="E1031" s="418"/>
      <c r="F1031" s="418"/>
      <c r="G1031" s="418"/>
      <c r="H1031" s="419"/>
      <c r="I1031" s="3"/>
      <c r="J1031" s="3"/>
      <c r="K1031" s="3"/>
      <c r="L1031" s="3"/>
      <c r="M1031" s="3"/>
      <c r="N1031" s="3"/>
      <c r="O1031" s="297"/>
      <c r="P1031" s="295"/>
      <c r="Q1031" s="295"/>
      <c r="R1031" s="295"/>
      <c r="S1031" s="295"/>
      <c r="T1031" s="295"/>
      <c r="U1031" s="253"/>
      <c r="V1031" s="253"/>
      <c r="W1031" s="253"/>
      <c r="X1031" s="253"/>
      <c r="Y1031" s="253"/>
      <c r="Z1031" s="253"/>
      <c r="AA1031" s="253"/>
      <c r="AB1031" s="253"/>
      <c r="AC1031" s="253"/>
      <c r="AD1031" s="297"/>
      <c r="AE1031" s="253"/>
      <c r="AF1031" s="253"/>
      <c r="AG1031" s="3"/>
      <c r="AH1031" s="3"/>
      <c r="AI1031" s="3"/>
      <c r="AJ1031" s="432"/>
      <c r="AK1031" s="432"/>
      <c r="AL1031" s="432"/>
      <c r="AM1031" s="432"/>
      <c r="AN1031" s="432"/>
      <c r="AO1031" s="432"/>
      <c r="AP1031" s="288"/>
      <c r="AQ1031" s="288"/>
      <c r="AR1031" s="288"/>
      <c r="AS1031" s="3"/>
      <c r="AT1031" s="3"/>
      <c r="AU1031" s="3"/>
      <c r="AV1031" s="289"/>
      <c r="AW1031" s="289"/>
      <c r="AX1031" s="289"/>
      <c r="AY1031" s="431"/>
      <c r="AZ1031" s="431"/>
      <c r="BA1031" s="431"/>
      <c r="BB1031" s="175"/>
      <c r="BC1031" s="175"/>
      <c r="BD1031" s="3"/>
    </row>
    <row r="1032" spans="2:56">
      <c r="B1032" s="3"/>
      <c r="C1032" s="3"/>
      <c r="D1032" s="3"/>
      <c r="E1032" s="418"/>
      <c r="F1032" s="418"/>
      <c r="G1032" s="418"/>
      <c r="H1032" s="419"/>
      <c r="I1032" s="3"/>
      <c r="J1032" s="3"/>
      <c r="K1032" s="3"/>
      <c r="L1032" s="3"/>
      <c r="M1032" s="3"/>
      <c r="N1032" s="3"/>
      <c r="O1032" s="297"/>
      <c r="P1032" s="295"/>
      <c r="Q1032" s="295"/>
      <c r="R1032" s="295"/>
      <c r="S1032" s="295"/>
      <c r="T1032" s="295"/>
      <c r="U1032" s="253"/>
      <c r="V1032" s="253"/>
      <c r="W1032" s="253"/>
      <c r="X1032" s="253"/>
      <c r="Y1032" s="253"/>
      <c r="Z1032" s="253"/>
      <c r="AA1032" s="253"/>
      <c r="AB1032" s="253"/>
      <c r="AC1032" s="253"/>
      <c r="AD1032" s="297"/>
      <c r="AE1032" s="253"/>
      <c r="AF1032" s="253"/>
      <c r="AG1032" s="3"/>
      <c r="AH1032" s="3"/>
      <c r="AI1032" s="3"/>
      <c r="AJ1032" s="432"/>
      <c r="AK1032" s="432"/>
      <c r="AL1032" s="432"/>
      <c r="AM1032" s="432"/>
      <c r="AN1032" s="432"/>
      <c r="AO1032" s="432"/>
      <c r="AP1032" s="288"/>
      <c r="AQ1032" s="288"/>
      <c r="AR1032" s="288"/>
      <c r="AS1032" s="3"/>
      <c r="AT1032" s="3"/>
      <c r="AU1032" s="3"/>
      <c r="AV1032" s="289"/>
      <c r="AW1032" s="289"/>
      <c r="AX1032" s="289"/>
      <c r="AY1032" s="431"/>
      <c r="AZ1032" s="431"/>
      <c r="BA1032" s="431"/>
      <c r="BB1032" s="175"/>
      <c r="BC1032" s="175"/>
      <c r="BD1032" s="3"/>
    </row>
    <row r="1033" spans="2:56">
      <c r="B1033" s="3"/>
      <c r="C1033" s="3"/>
      <c r="D1033" s="3"/>
      <c r="E1033" s="418"/>
      <c r="F1033" s="418"/>
      <c r="G1033" s="418"/>
      <c r="H1033" s="419"/>
      <c r="I1033" s="3"/>
      <c r="J1033" s="3"/>
      <c r="K1033" s="3"/>
      <c r="L1033" s="3"/>
      <c r="M1033" s="3"/>
      <c r="N1033" s="3"/>
      <c r="O1033" s="297"/>
      <c r="P1033" s="295"/>
      <c r="Q1033" s="295"/>
      <c r="R1033" s="295"/>
      <c r="S1033" s="295"/>
      <c r="T1033" s="295"/>
      <c r="U1033" s="253"/>
      <c r="V1033" s="253"/>
      <c r="W1033" s="253"/>
      <c r="X1033" s="253"/>
      <c r="Y1033" s="253"/>
      <c r="Z1033" s="253"/>
      <c r="AA1033" s="253"/>
      <c r="AB1033" s="253"/>
      <c r="AC1033" s="253"/>
      <c r="AD1033" s="297"/>
      <c r="AE1033" s="253"/>
      <c r="AF1033" s="253"/>
      <c r="AG1033" s="3"/>
      <c r="AH1033" s="3"/>
      <c r="AI1033" s="3"/>
      <c r="AJ1033" s="432"/>
      <c r="AK1033" s="432"/>
      <c r="AL1033" s="432"/>
      <c r="AM1033" s="432"/>
      <c r="AN1033" s="432"/>
      <c r="AO1033" s="432"/>
      <c r="AP1033" s="288"/>
      <c r="AQ1033" s="288"/>
      <c r="AR1033" s="288"/>
      <c r="AS1033" s="3"/>
      <c r="AT1033" s="3"/>
      <c r="AU1033" s="3"/>
      <c r="AV1033" s="289"/>
      <c r="AW1033" s="289"/>
      <c r="AX1033" s="289"/>
      <c r="AY1033" s="431"/>
      <c r="AZ1033" s="431"/>
      <c r="BA1033" s="431"/>
      <c r="BB1033" s="175"/>
      <c r="BC1033" s="175"/>
      <c r="BD1033" s="3"/>
    </row>
    <row r="1034" spans="2:56">
      <c r="B1034" s="3"/>
      <c r="C1034" s="3"/>
      <c r="D1034" s="3"/>
      <c r="E1034" s="418"/>
      <c r="F1034" s="418"/>
      <c r="G1034" s="418"/>
      <c r="H1034" s="419"/>
      <c r="I1034" s="3"/>
      <c r="J1034" s="3"/>
      <c r="K1034" s="3"/>
      <c r="L1034" s="3"/>
      <c r="M1034" s="3"/>
      <c r="N1034" s="3"/>
      <c r="O1034" s="297"/>
      <c r="P1034" s="295"/>
      <c r="Q1034" s="295"/>
      <c r="R1034" s="295"/>
      <c r="S1034" s="295"/>
      <c r="T1034" s="295"/>
      <c r="U1034" s="253"/>
      <c r="V1034" s="253"/>
      <c r="W1034" s="253"/>
      <c r="X1034" s="253"/>
      <c r="Y1034" s="253"/>
      <c r="Z1034" s="253"/>
      <c r="AA1034" s="253"/>
      <c r="AB1034" s="253"/>
      <c r="AC1034" s="253"/>
      <c r="AD1034" s="297"/>
      <c r="AE1034" s="253"/>
      <c r="AF1034" s="253"/>
      <c r="AG1034" s="3"/>
      <c r="AH1034" s="3"/>
      <c r="AI1034" s="3"/>
      <c r="AJ1034" s="432"/>
      <c r="AK1034" s="432"/>
      <c r="AL1034" s="432"/>
      <c r="AM1034" s="432"/>
      <c r="AN1034" s="432"/>
      <c r="AO1034" s="432"/>
      <c r="AP1034" s="288"/>
      <c r="AQ1034" s="288"/>
      <c r="AR1034" s="288"/>
      <c r="AS1034" s="3"/>
      <c r="AT1034" s="3"/>
      <c r="AU1034" s="3"/>
      <c r="AV1034" s="289"/>
      <c r="AW1034" s="289"/>
      <c r="AX1034" s="289"/>
      <c r="AY1034" s="431"/>
      <c r="AZ1034" s="431"/>
      <c r="BA1034" s="431"/>
      <c r="BB1034" s="175"/>
      <c r="BC1034" s="175"/>
      <c r="BD1034" s="3"/>
    </row>
    <row r="1035" spans="2:56">
      <c r="B1035" s="3"/>
      <c r="C1035" s="3"/>
      <c r="D1035" s="3"/>
      <c r="E1035" s="418"/>
      <c r="F1035" s="418"/>
      <c r="G1035" s="418"/>
      <c r="H1035" s="419"/>
      <c r="I1035" s="3"/>
      <c r="J1035" s="3"/>
      <c r="K1035" s="3"/>
      <c r="L1035" s="3"/>
      <c r="M1035" s="3"/>
      <c r="N1035" s="3"/>
      <c r="O1035" s="297"/>
      <c r="P1035" s="295"/>
      <c r="Q1035" s="295"/>
      <c r="R1035" s="295"/>
      <c r="S1035" s="295"/>
      <c r="T1035" s="295"/>
      <c r="U1035" s="253"/>
      <c r="V1035" s="253"/>
      <c r="W1035" s="253"/>
      <c r="X1035" s="253"/>
      <c r="Y1035" s="253"/>
      <c r="Z1035" s="253"/>
      <c r="AA1035" s="253"/>
      <c r="AB1035" s="253"/>
      <c r="AC1035" s="253"/>
      <c r="AD1035" s="297"/>
      <c r="AE1035" s="253"/>
      <c r="AF1035" s="253"/>
      <c r="AG1035" s="3"/>
      <c r="AH1035" s="3"/>
      <c r="AI1035" s="3"/>
      <c r="AJ1035" s="432"/>
      <c r="AK1035" s="432"/>
      <c r="AL1035" s="432"/>
      <c r="AM1035" s="432"/>
      <c r="AN1035" s="432"/>
      <c r="AO1035" s="432"/>
      <c r="AP1035" s="288"/>
      <c r="AQ1035" s="288"/>
      <c r="AR1035" s="288"/>
      <c r="AS1035" s="3"/>
      <c r="AT1035" s="3"/>
      <c r="AU1035" s="3"/>
      <c r="AV1035" s="289"/>
      <c r="AW1035" s="289"/>
      <c r="AX1035" s="289"/>
      <c r="AY1035" s="431"/>
      <c r="AZ1035" s="431"/>
      <c r="BA1035" s="431"/>
      <c r="BB1035" s="175"/>
      <c r="BC1035" s="175"/>
      <c r="BD1035" s="3"/>
    </row>
    <row r="1036" spans="2:56">
      <c r="B1036" s="3"/>
      <c r="C1036" s="3"/>
      <c r="D1036" s="3"/>
      <c r="E1036" s="418"/>
      <c r="F1036" s="418"/>
      <c r="G1036" s="418"/>
      <c r="H1036" s="419"/>
      <c r="I1036" s="3"/>
      <c r="J1036" s="3"/>
      <c r="K1036" s="3"/>
      <c r="L1036" s="3"/>
      <c r="M1036" s="3"/>
      <c r="N1036" s="3"/>
      <c r="O1036" s="297"/>
      <c r="P1036" s="295"/>
      <c r="Q1036" s="295"/>
      <c r="R1036" s="295"/>
      <c r="S1036" s="295"/>
      <c r="T1036" s="295"/>
      <c r="U1036" s="253"/>
      <c r="V1036" s="253"/>
      <c r="W1036" s="253"/>
      <c r="X1036" s="253"/>
      <c r="Y1036" s="253"/>
      <c r="Z1036" s="253"/>
      <c r="AA1036" s="253"/>
      <c r="AB1036" s="253"/>
      <c r="AC1036" s="253"/>
      <c r="AD1036" s="297"/>
      <c r="AE1036" s="253"/>
      <c r="AF1036" s="253"/>
      <c r="AG1036" s="3"/>
      <c r="AH1036" s="3"/>
      <c r="AI1036" s="3"/>
      <c r="AJ1036" s="432"/>
      <c r="AK1036" s="432"/>
      <c r="AL1036" s="432"/>
      <c r="AM1036" s="432"/>
      <c r="AN1036" s="432"/>
      <c r="AO1036" s="432"/>
      <c r="AP1036" s="288"/>
      <c r="AQ1036" s="288"/>
      <c r="AR1036" s="288"/>
      <c r="AS1036" s="3"/>
      <c r="AT1036" s="3"/>
      <c r="AU1036" s="3"/>
      <c r="AV1036" s="289"/>
      <c r="AW1036" s="289"/>
      <c r="AX1036" s="289"/>
      <c r="AY1036" s="431"/>
      <c r="AZ1036" s="431"/>
      <c r="BA1036" s="431"/>
      <c r="BB1036" s="175"/>
      <c r="BC1036" s="175"/>
      <c r="BD1036" s="3"/>
    </row>
    <row r="1037" spans="2:56">
      <c r="B1037" s="3"/>
      <c r="C1037" s="3"/>
      <c r="D1037" s="3"/>
      <c r="E1037" s="418"/>
      <c r="F1037" s="418"/>
      <c r="G1037" s="418"/>
      <c r="H1037" s="419"/>
      <c r="I1037" s="3"/>
      <c r="J1037" s="3"/>
      <c r="K1037" s="3"/>
      <c r="L1037" s="3"/>
      <c r="M1037" s="3"/>
      <c r="N1037" s="3"/>
      <c r="O1037" s="297"/>
      <c r="P1037" s="295"/>
      <c r="Q1037" s="295"/>
      <c r="R1037" s="295"/>
      <c r="S1037" s="295"/>
      <c r="T1037" s="295"/>
      <c r="U1037" s="253"/>
      <c r="V1037" s="253"/>
      <c r="W1037" s="253"/>
      <c r="X1037" s="253"/>
      <c r="Y1037" s="253"/>
      <c r="Z1037" s="253"/>
      <c r="AA1037" s="253"/>
      <c r="AB1037" s="253"/>
      <c r="AC1037" s="253"/>
      <c r="AD1037" s="297"/>
      <c r="AE1037" s="253"/>
      <c r="AF1037" s="253"/>
      <c r="AG1037" s="3"/>
      <c r="AH1037" s="3"/>
      <c r="AI1037" s="3"/>
      <c r="AJ1037" s="432"/>
      <c r="AK1037" s="432"/>
      <c r="AL1037" s="432"/>
      <c r="AM1037" s="432"/>
      <c r="AN1037" s="432"/>
      <c r="AO1037" s="432"/>
      <c r="AP1037" s="288"/>
      <c r="AQ1037" s="288"/>
      <c r="AR1037" s="288"/>
      <c r="AS1037" s="3"/>
      <c r="AT1037" s="3"/>
      <c r="AU1037" s="3"/>
      <c r="AV1037" s="289"/>
      <c r="AW1037" s="289"/>
      <c r="AX1037" s="289"/>
      <c r="AY1037" s="431"/>
      <c r="AZ1037" s="431"/>
      <c r="BA1037" s="431"/>
      <c r="BB1037" s="175"/>
      <c r="BC1037" s="175"/>
      <c r="BD1037" s="3"/>
    </row>
    <row r="1038" spans="2:56">
      <c r="B1038" s="3"/>
      <c r="C1038" s="3"/>
      <c r="D1038" s="3"/>
      <c r="E1038" s="418"/>
      <c r="F1038" s="418"/>
      <c r="G1038" s="418"/>
      <c r="H1038" s="419"/>
      <c r="I1038" s="3"/>
      <c r="J1038" s="3"/>
      <c r="K1038" s="3"/>
      <c r="L1038" s="3"/>
      <c r="M1038" s="3"/>
      <c r="N1038" s="3"/>
      <c r="O1038" s="297"/>
      <c r="P1038" s="295"/>
      <c r="Q1038" s="295"/>
      <c r="R1038" s="295"/>
      <c r="S1038" s="295"/>
      <c r="T1038" s="295"/>
      <c r="U1038" s="253"/>
      <c r="V1038" s="253"/>
      <c r="W1038" s="253"/>
      <c r="X1038" s="253"/>
      <c r="Y1038" s="253"/>
      <c r="Z1038" s="253"/>
      <c r="AA1038" s="253"/>
      <c r="AB1038" s="253"/>
      <c r="AC1038" s="253"/>
      <c r="AD1038" s="297"/>
      <c r="AE1038" s="253"/>
      <c r="AF1038" s="253"/>
      <c r="AG1038" s="3"/>
      <c r="AH1038" s="3"/>
      <c r="AI1038" s="3"/>
      <c r="AJ1038" s="432"/>
      <c r="AK1038" s="432"/>
      <c r="AL1038" s="432"/>
      <c r="AM1038" s="432"/>
      <c r="AN1038" s="432"/>
      <c r="AO1038" s="432"/>
      <c r="AP1038" s="288"/>
      <c r="AQ1038" s="288"/>
      <c r="AR1038" s="288"/>
      <c r="AS1038" s="3"/>
      <c r="AT1038" s="3"/>
      <c r="AU1038" s="3"/>
      <c r="AV1038" s="289"/>
      <c r="AW1038" s="289"/>
      <c r="AX1038" s="289"/>
      <c r="AY1038" s="431"/>
      <c r="AZ1038" s="431"/>
      <c r="BA1038" s="431"/>
      <c r="BB1038" s="175"/>
      <c r="BC1038" s="175"/>
      <c r="BD1038" s="3"/>
    </row>
    <row r="1039" spans="2:56">
      <c r="B1039" s="3"/>
      <c r="C1039" s="3"/>
      <c r="D1039" s="3"/>
      <c r="E1039" s="418"/>
      <c r="F1039" s="418"/>
      <c r="G1039" s="418"/>
      <c r="H1039" s="419"/>
      <c r="I1039" s="3"/>
      <c r="J1039" s="3"/>
      <c r="K1039" s="3"/>
      <c r="L1039" s="3"/>
      <c r="M1039" s="3"/>
      <c r="N1039" s="3"/>
      <c r="O1039" s="297"/>
      <c r="P1039" s="295"/>
      <c r="Q1039" s="295"/>
      <c r="R1039" s="295"/>
      <c r="S1039" s="295"/>
      <c r="T1039" s="295"/>
      <c r="U1039" s="253"/>
      <c r="V1039" s="253"/>
      <c r="W1039" s="253"/>
      <c r="X1039" s="253"/>
      <c r="Y1039" s="253"/>
      <c r="Z1039" s="253"/>
      <c r="AA1039" s="253"/>
      <c r="AB1039" s="253"/>
      <c r="AC1039" s="253"/>
      <c r="AD1039" s="297"/>
      <c r="AE1039" s="253"/>
      <c r="AF1039" s="253"/>
      <c r="AG1039" s="3"/>
      <c r="AH1039" s="3"/>
      <c r="AI1039" s="3"/>
      <c r="AJ1039" s="432"/>
      <c r="AK1039" s="432"/>
      <c r="AL1039" s="432"/>
      <c r="AM1039" s="432"/>
      <c r="AN1039" s="432"/>
      <c r="AO1039" s="432"/>
      <c r="AP1039" s="288"/>
      <c r="AQ1039" s="288"/>
      <c r="AR1039" s="288"/>
      <c r="AS1039" s="3"/>
      <c r="AT1039" s="3"/>
      <c r="AU1039" s="3"/>
      <c r="AV1039" s="289"/>
      <c r="AW1039" s="289"/>
      <c r="AX1039" s="289"/>
      <c r="AY1039" s="431"/>
      <c r="AZ1039" s="431"/>
      <c r="BA1039" s="431"/>
      <c r="BB1039" s="175"/>
      <c r="BC1039" s="175"/>
      <c r="BD1039" s="3"/>
    </row>
    <row r="1040" spans="2:56">
      <c r="B1040" s="3"/>
      <c r="C1040" s="3"/>
      <c r="D1040" s="3"/>
      <c r="E1040" s="418"/>
      <c r="F1040" s="418"/>
      <c r="G1040" s="418"/>
      <c r="H1040" s="419"/>
      <c r="I1040" s="3"/>
      <c r="J1040" s="3"/>
      <c r="K1040" s="3"/>
      <c r="L1040" s="3"/>
      <c r="M1040" s="3"/>
      <c r="N1040" s="3"/>
      <c r="O1040" s="297"/>
      <c r="P1040" s="295"/>
      <c r="Q1040" s="295"/>
      <c r="R1040" s="295"/>
      <c r="S1040" s="295"/>
      <c r="T1040" s="295"/>
      <c r="U1040" s="253"/>
      <c r="V1040" s="253"/>
      <c r="W1040" s="253"/>
      <c r="X1040" s="253"/>
      <c r="Y1040" s="253"/>
      <c r="Z1040" s="253"/>
      <c r="AA1040" s="253"/>
      <c r="AB1040" s="253"/>
      <c r="AC1040" s="253"/>
      <c r="AD1040" s="297"/>
      <c r="AE1040" s="253"/>
      <c r="AF1040" s="253"/>
      <c r="AG1040" s="3"/>
      <c r="AH1040" s="3"/>
      <c r="AI1040" s="3"/>
      <c r="AJ1040" s="432"/>
      <c r="AK1040" s="432"/>
      <c r="AL1040" s="432"/>
      <c r="AM1040" s="432"/>
      <c r="AN1040" s="432"/>
      <c r="AO1040" s="432"/>
      <c r="AP1040" s="288"/>
      <c r="AQ1040" s="288"/>
      <c r="AR1040" s="288"/>
      <c r="AS1040" s="3"/>
      <c r="AT1040" s="3"/>
      <c r="AU1040" s="3"/>
      <c r="AV1040" s="289"/>
      <c r="AW1040" s="289"/>
      <c r="AX1040" s="289"/>
      <c r="AY1040" s="431"/>
      <c r="AZ1040" s="431"/>
      <c r="BA1040" s="431"/>
      <c r="BB1040" s="175"/>
      <c r="BC1040" s="175"/>
      <c r="BD1040" s="3"/>
    </row>
    <row r="1041" spans="2:56">
      <c r="B1041" s="3"/>
      <c r="C1041" s="3"/>
      <c r="D1041" s="3"/>
      <c r="E1041" s="418"/>
      <c r="F1041" s="418"/>
      <c r="G1041" s="418"/>
      <c r="H1041" s="419"/>
      <c r="I1041" s="3"/>
      <c r="J1041" s="3"/>
      <c r="K1041" s="3"/>
      <c r="L1041" s="3"/>
      <c r="M1041" s="3"/>
      <c r="N1041" s="3"/>
      <c r="O1041" s="297"/>
      <c r="P1041" s="295"/>
      <c r="Q1041" s="295"/>
      <c r="R1041" s="295"/>
      <c r="S1041" s="295"/>
      <c r="T1041" s="295"/>
      <c r="U1041" s="253"/>
      <c r="V1041" s="253"/>
      <c r="W1041" s="253"/>
      <c r="X1041" s="253"/>
      <c r="Y1041" s="253"/>
      <c r="Z1041" s="253"/>
      <c r="AA1041" s="253"/>
      <c r="AB1041" s="253"/>
      <c r="AC1041" s="253"/>
      <c r="AD1041" s="297"/>
      <c r="AE1041" s="253"/>
      <c r="AF1041" s="253"/>
      <c r="AG1041" s="3"/>
      <c r="AH1041" s="3"/>
      <c r="AI1041" s="3"/>
      <c r="AJ1041" s="432"/>
      <c r="AK1041" s="432"/>
      <c r="AL1041" s="432"/>
      <c r="AM1041" s="432"/>
      <c r="AN1041" s="432"/>
      <c r="AO1041" s="432"/>
      <c r="AP1041" s="288"/>
      <c r="AQ1041" s="288"/>
      <c r="AR1041" s="288"/>
      <c r="AS1041" s="3"/>
      <c r="AT1041" s="3"/>
      <c r="AU1041" s="3"/>
      <c r="AV1041" s="289"/>
      <c r="AW1041" s="289"/>
      <c r="AX1041" s="289"/>
      <c r="AY1041" s="431"/>
      <c r="AZ1041" s="431"/>
      <c r="BA1041" s="431"/>
      <c r="BB1041" s="175"/>
      <c r="BC1041" s="175"/>
      <c r="BD1041" s="3"/>
    </row>
    <row r="1042" spans="2:56">
      <c r="B1042" s="3"/>
      <c r="C1042" s="3"/>
      <c r="D1042" s="3"/>
      <c r="E1042" s="418"/>
      <c r="F1042" s="418"/>
      <c r="G1042" s="418"/>
      <c r="H1042" s="419"/>
      <c r="I1042" s="3"/>
      <c r="J1042" s="3"/>
      <c r="K1042" s="3"/>
      <c r="L1042" s="3"/>
      <c r="M1042" s="3"/>
      <c r="N1042" s="3"/>
      <c r="O1042" s="297"/>
      <c r="P1042" s="295"/>
      <c r="Q1042" s="295"/>
      <c r="R1042" s="295"/>
      <c r="S1042" s="295"/>
      <c r="T1042" s="295"/>
      <c r="U1042" s="253"/>
      <c r="V1042" s="253"/>
      <c r="W1042" s="253"/>
      <c r="X1042" s="253"/>
      <c r="Y1042" s="253"/>
      <c r="Z1042" s="253"/>
      <c r="AA1042" s="253"/>
      <c r="AB1042" s="253"/>
      <c r="AC1042" s="253"/>
      <c r="AD1042" s="297"/>
      <c r="AE1042" s="253"/>
      <c r="AF1042" s="253"/>
      <c r="AG1042" s="3"/>
      <c r="AH1042" s="3"/>
      <c r="AI1042" s="3"/>
      <c r="AJ1042" s="432"/>
      <c r="AK1042" s="432"/>
      <c r="AL1042" s="432"/>
      <c r="AM1042" s="432"/>
      <c r="AN1042" s="432"/>
      <c r="AO1042" s="432"/>
      <c r="AP1042" s="288"/>
      <c r="AQ1042" s="288"/>
      <c r="AR1042" s="288"/>
      <c r="AS1042" s="3"/>
      <c r="AT1042" s="3"/>
      <c r="AU1042" s="3"/>
      <c r="AV1042" s="289"/>
      <c r="AW1042" s="289"/>
      <c r="AX1042" s="289"/>
      <c r="AY1042" s="431"/>
      <c r="AZ1042" s="431"/>
      <c r="BA1042" s="431"/>
      <c r="BB1042" s="175"/>
      <c r="BC1042" s="175"/>
      <c r="BD1042" s="3"/>
    </row>
    <row r="1043" spans="2:56">
      <c r="B1043" s="3"/>
      <c r="C1043" s="3"/>
      <c r="D1043" s="3"/>
      <c r="E1043" s="418"/>
      <c r="F1043" s="418"/>
      <c r="G1043" s="418"/>
      <c r="H1043" s="419"/>
      <c r="I1043" s="3"/>
      <c r="J1043" s="3"/>
      <c r="K1043" s="3"/>
      <c r="L1043" s="3"/>
      <c r="M1043" s="3"/>
      <c r="N1043" s="3"/>
      <c r="O1043" s="297"/>
      <c r="P1043" s="295"/>
      <c r="Q1043" s="295"/>
      <c r="R1043" s="295"/>
      <c r="S1043" s="295"/>
      <c r="T1043" s="295"/>
      <c r="U1043" s="253"/>
      <c r="V1043" s="253"/>
      <c r="W1043" s="253"/>
      <c r="X1043" s="253"/>
      <c r="Y1043" s="253"/>
      <c r="Z1043" s="253"/>
      <c r="AA1043" s="253"/>
      <c r="AB1043" s="253"/>
      <c r="AC1043" s="253"/>
      <c r="AD1043" s="297"/>
      <c r="AE1043" s="253"/>
      <c r="AF1043" s="253"/>
      <c r="AG1043" s="3"/>
      <c r="AH1043" s="3"/>
      <c r="AI1043" s="3"/>
      <c r="AJ1043" s="432"/>
      <c r="AK1043" s="432"/>
      <c r="AL1043" s="432"/>
      <c r="AM1043" s="432"/>
      <c r="AN1043" s="432"/>
      <c r="AO1043" s="432"/>
      <c r="AP1043" s="288"/>
      <c r="AQ1043" s="288"/>
      <c r="AR1043" s="288"/>
      <c r="AS1043" s="3"/>
      <c r="AT1043" s="3"/>
      <c r="AU1043" s="3"/>
      <c r="AV1043" s="289"/>
      <c r="AW1043" s="289"/>
      <c r="AX1043" s="289"/>
      <c r="AY1043" s="431"/>
      <c r="AZ1043" s="431"/>
      <c r="BA1043" s="431"/>
      <c r="BB1043" s="175"/>
      <c r="BC1043" s="175"/>
      <c r="BD1043" s="3"/>
    </row>
    <row r="1044" spans="2:56">
      <c r="B1044" s="3"/>
      <c r="C1044" s="3"/>
      <c r="D1044" s="3"/>
      <c r="E1044" s="418"/>
      <c r="F1044" s="418"/>
      <c r="G1044" s="418"/>
      <c r="H1044" s="419"/>
      <c r="I1044" s="3"/>
      <c r="J1044" s="3"/>
      <c r="K1044" s="3"/>
      <c r="L1044" s="3"/>
      <c r="M1044" s="3"/>
      <c r="N1044" s="3"/>
      <c r="O1044" s="297"/>
      <c r="P1044" s="295"/>
      <c r="Q1044" s="295"/>
      <c r="R1044" s="295"/>
      <c r="S1044" s="295"/>
      <c r="T1044" s="295"/>
      <c r="U1044" s="253"/>
      <c r="V1044" s="253"/>
      <c r="W1044" s="253"/>
      <c r="X1044" s="253"/>
      <c r="Y1044" s="253"/>
      <c r="Z1044" s="253"/>
      <c r="AA1044" s="253"/>
      <c r="AB1044" s="253"/>
      <c r="AC1044" s="253"/>
      <c r="AD1044" s="297"/>
      <c r="AE1044" s="253"/>
      <c r="AF1044" s="253"/>
      <c r="AG1044" s="3"/>
      <c r="AH1044" s="3"/>
      <c r="AI1044" s="3"/>
      <c r="AJ1044" s="432"/>
      <c r="AK1044" s="432"/>
      <c r="AL1044" s="432"/>
      <c r="AM1044" s="432"/>
      <c r="AN1044" s="432"/>
      <c r="AO1044" s="432"/>
      <c r="AP1044" s="288"/>
      <c r="AQ1044" s="288"/>
      <c r="AR1044" s="288"/>
      <c r="AS1044" s="3"/>
      <c r="AT1044" s="3"/>
      <c r="AU1044" s="3"/>
      <c r="AV1044" s="289"/>
      <c r="AW1044" s="289"/>
      <c r="AX1044" s="289"/>
      <c r="AY1044" s="431"/>
      <c r="AZ1044" s="431"/>
      <c r="BA1044" s="431"/>
      <c r="BB1044" s="175"/>
      <c r="BC1044" s="175"/>
      <c r="BD1044" s="3"/>
    </row>
    <row r="1045" spans="2:56">
      <c r="B1045" s="3"/>
      <c r="C1045" s="3"/>
      <c r="D1045" s="3"/>
      <c r="E1045" s="418"/>
      <c r="F1045" s="418"/>
      <c r="G1045" s="418"/>
      <c r="H1045" s="419"/>
      <c r="I1045" s="3"/>
      <c r="J1045" s="3"/>
      <c r="K1045" s="3"/>
      <c r="L1045" s="3"/>
      <c r="M1045" s="3"/>
      <c r="N1045" s="3"/>
      <c r="O1045" s="297"/>
      <c r="P1045" s="295"/>
      <c r="Q1045" s="295"/>
      <c r="R1045" s="295"/>
      <c r="S1045" s="295"/>
      <c r="T1045" s="295"/>
      <c r="U1045" s="253"/>
      <c r="V1045" s="253"/>
      <c r="W1045" s="253"/>
      <c r="X1045" s="253"/>
      <c r="Y1045" s="253"/>
      <c r="Z1045" s="253"/>
      <c r="AA1045" s="253"/>
      <c r="AB1045" s="253"/>
      <c r="AC1045" s="253"/>
      <c r="AD1045" s="297"/>
      <c r="AE1045" s="253"/>
      <c r="AF1045" s="253"/>
      <c r="AG1045" s="3"/>
      <c r="AH1045" s="3"/>
      <c r="AI1045" s="3"/>
      <c r="AJ1045" s="432"/>
      <c r="AK1045" s="432"/>
      <c r="AL1045" s="432"/>
      <c r="AM1045" s="432"/>
      <c r="AN1045" s="432"/>
      <c r="AO1045" s="432"/>
      <c r="AP1045" s="288"/>
      <c r="AQ1045" s="288"/>
      <c r="AR1045" s="288"/>
      <c r="AS1045" s="3"/>
      <c r="AT1045" s="3"/>
      <c r="AU1045" s="3"/>
      <c r="AV1045" s="289"/>
      <c r="AW1045" s="289"/>
      <c r="AX1045" s="289"/>
      <c r="AY1045" s="431"/>
      <c r="AZ1045" s="431"/>
      <c r="BA1045" s="431"/>
      <c r="BB1045" s="175"/>
      <c r="BC1045" s="175"/>
      <c r="BD1045" s="3"/>
    </row>
    <row r="1046" spans="2:56">
      <c r="B1046" s="3"/>
      <c r="C1046" s="3"/>
      <c r="D1046" s="3"/>
      <c r="E1046" s="418"/>
      <c r="F1046" s="418"/>
      <c r="G1046" s="418"/>
      <c r="H1046" s="419"/>
      <c r="I1046" s="3"/>
      <c r="J1046" s="3"/>
      <c r="K1046" s="3"/>
      <c r="L1046" s="3"/>
      <c r="M1046" s="3"/>
      <c r="N1046" s="3"/>
      <c r="O1046" s="297"/>
      <c r="P1046" s="295"/>
      <c r="Q1046" s="295"/>
      <c r="R1046" s="295"/>
      <c r="S1046" s="295"/>
      <c r="T1046" s="295"/>
      <c r="U1046" s="253"/>
      <c r="V1046" s="253"/>
      <c r="W1046" s="253"/>
      <c r="X1046" s="253"/>
      <c r="Y1046" s="253"/>
      <c r="Z1046" s="253"/>
      <c r="AA1046" s="253"/>
      <c r="AB1046" s="253"/>
      <c r="AC1046" s="253"/>
      <c r="AD1046" s="297"/>
      <c r="AE1046" s="253"/>
      <c r="AF1046" s="253"/>
      <c r="AG1046" s="3"/>
      <c r="AH1046" s="3"/>
      <c r="AI1046" s="3"/>
      <c r="AJ1046" s="432"/>
      <c r="AK1046" s="432"/>
      <c r="AL1046" s="432"/>
      <c r="AM1046" s="432"/>
      <c r="AN1046" s="432"/>
      <c r="AO1046" s="432"/>
      <c r="AP1046" s="288"/>
      <c r="AQ1046" s="288"/>
      <c r="AR1046" s="288"/>
      <c r="AS1046" s="3"/>
      <c r="AT1046" s="3"/>
      <c r="AU1046" s="3"/>
      <c r="AV1046" s="289"/>
      <c r="AW1046" s="289"/>
      <c r="AX1046" s="289"/>
      <c r="AY1046" s="431"/>
      <c r="AZ1046" s="431"/>
      <c r="BA1046" s="431"/>
      <c r="BB1046" s="175"/>
      <c r="BC1046" s="175"/>
      <c r="BD1046" s="3"/>
    </row>
    <row r="1047" spans="2:56">
      <c r="B1047" s="3"/>
      <c r="C1047" s="3"/>
      <c r="D1047" s="3"/>
      <c r="E1047" s="418"/>
      <c r="F1047" s="418"/>
      <c r="G1047" s="418"/>
      <c r="H1047" s="419"/>
      <c r="I1047" s="3"/>
      <c r="J1047" s="3"/>
      <c r="K1047" s="3"/>
      <c r="L1047" s="3"/>
      <c r="M1047" s="3"/>
      <c r="N1047" s="3"/>
      <c r="O1047" s="297"/>
      <c r="P1047" s="295"/>
      <c r="Q1047" s="295"/>
      <c r="R1047" s="295"/>
      <c r="S1047" s="295"/>
      <c r="T1047" s="295"/>
      <c r="U1047" s="253"/>
      <c r="V1047" s="253"/>
      <c r="W1047" s="253"/>
      <c r="X1047" s="253"/>
      <c r="Y1047" s="253"/>
      <c r="Z1047" s="253"/>
      <c r="AA1047" s="253"/>
      <c r="AB1047" s="253"/>
      <c r="AC1047" s="253"/>
      <c r="AD1047" s="297"/>
      <c r="AE1047" s="253"/>
      <c r="AF1047" s="253"/>
      <c r="AG1047" s="3"/>
      <c r="AH1047" s="3"/>
      <c r="AI1047" s="3"/>
      <c r="AJ1047" s="432"/>
      <c r="AK1047" s="432"/>
      <c r="AL1047" s="432"/>
      <c r="AM1047" s="432"/>
      <c r="AN1047" s="432"/>
      <c r="AO1047" s="432"/>
      <c r="AP1047" s="288"/>
      <c r="AQ1047" s="288"/>
      <c r="AR1047" s="288"/>
      <c r="AS1047" s="3"/>
      <c r="AT1047" s="3"/>
      <c r="AU1047" s="3"/>
      <c r="AV1047" s="289"/>
      <c r="AW1047" s="289"/>
      <c r="AX1047" s="289"/>
      <c r="AY1047" s="431"/>
      <c r="AZ1047" s="431"/>
      <c r="BA1047" s="431"/>
      <c r="BB1047" s="175"/>
      <c r="BC1047" s="175"/>
      <c r="BD1047" s="3"/>
    </row>
    <row r="1048" spans="2:56">
      <c r="B1048" s="3"/>
      <c r="C1048" s="3"/>
      <c r="D1048" s="3"/>
      <c r="E1048" s="418"/>
      <c r="F1048" s="418"/>
      <c r="G1048" s="418"/>
      <c r="H1048" s="419"/>
      <c r="I1048" s="3"/>
      <c r="J1048" s="3"/>
      <c r="K1048" s="3"/>
      <c r="L1048" s="3"/>
      <c r="M1048" s="3"/>
      <c r="N1048" s="3"/>
      <c r="O1048" s="297"/>
      <c r="P1048" s="295"/>
      <c r="Q1048" s="295"/>
      <c r="R1048" s="295"/>
      <c r="S1048" s="295"/>
      <c r="T1048" s="295"/>
      <c r="U1048" s="253"/>
      <c r="V1048" s="253"/>
      <c r="W1048" s="253"/>
      <c r="X1048" s="253"/>
      <c r="Y1048" s="253"/>
      <c r="Z1048" s="253"/>
      <c r="AA1048" s="253"/>
      <c r="AB1048" s="253"/>
      <c r="AC1048" s="253"/>
      <c r="AD1048" s="297"/>
      <c r="AE1048" s="253"/>
      <c r="AF1048" s="253"/>
      <c r="AG1048" s="3"/>
      <c r="AH1048" s="3"/>
      <c r="AI1048" s="3"/>
      <c r="AJ1048" s="432"/>
      <c r="AK1048" s="432"/>
      <c r="AL1048" s="432"/>
      <c r="AM1048" s="432"/>
      <c r="AN1048" s="432"/>
      <c r="AO1048" s="432"/>
      <c r="AP1048" s="288"/>
      <c r="AQ1048" s="288"/>
      <c r="AR1048" s="288"/>
      <c r="AS1048" s="3"/>
      <c r="AT1048" s="3"/>
      <c r="AU1048" s="3"/>
      <c r="AV1048" s="289"/>
      <c r="AW1048" s="289"/>
      <c r="AX1048" s="289"/>
      <c r="AY1048" s="431"/>
      <c r="AZ1048" s="431"/>
      <c r="BA1048" s="431"/>
      <c r="BB1048" s="175"/>
      <c r="BC1048" s="175"/>
      <c r="BD1048" s="3"/>
    </row>
    <row r="1049" spans="2:56">
      <c r="B1049" s="3"/>
      <c r="C1049" s="3"/>
      <c r="D1049" s="3"/>
      <c r="E1049" s="418"/>
      <c r="F1049" s="418"/>
      <c r="G1049" s="418"/>
      <c r="H1049" s="419"/>
      <c r="I1049" s="3"/>
      <c r="J1049" s="3"/>
      <c r="K1049" s="3"/>
      <c r="L1049" s="3"/>
      <c r="M1049" s="3"/>
      <c r="N1049" s="3"/>
      <c r="O1049" s="297"/>
      <c r="P1049" s="295"/>
      <c r="Q1049" s="295"/>
      <c r="R1049" s="295"/>
      <c r="S1049" s="295"/>
      <c r="T1049" s="295"/>
      <c r="U1049" s="253"/>
      <c r="V1049" s="253"/>
      <c r="W1049" s="253"/>
      <c r="X1049" s="253"/>
      <c r="Y1049" s="253"/>
      <c r="Z1049" s="253"/>
      <c r="AA1049" s="253"/>
      <c r="AB1049" s="253"/>
      <c r="AC1049" s="253"/>
      <c r="AD1049" s="297"/>
      <c r="AE1049" s="253"/>
      <c r="AF1049" s="253"/>
      <c r="AG1049" s="3"/>
      <c r="AH1049" s="3"/>
      <c r="AI1049" s="3"/>
      <c r="AJ1049" s="432"/>
      <c r="AK1049" s="432"/>
      <c r="AL1049" s="432"/>
      <c r="AM1049" s="432"/>
      <c r="AN1049" s="432"/>
      <c r="AO1049" s="432"/>
      <c r="AP1049" s="288"/>
      <c r="AQ1049" s="288"/>
      <c r="AR1049" s="288"/>
      <c r="AS1049" s="3"/>
      <c r="AT1049" s="3"/>
      <c r="AU1049" s="3"/>
      <c r="AV1049" s="289"/>
      <c r="AW1049" s="289"/>
      <c r="AX1049" s="289"/>
      <c r="AY1049" s="431"/>
      <c r="AZ1049" s="431"/>
      <c r="BA1049" s="431"/>
      <c r="BB1049" s="175"/>
      <c r="BC1049" s="175"/>
      <c r="BD1049" s="3"/>
    </row>
    <row r="1050" spans="2:56">
      <c r="B1050" s="3"/>
      <c r="C1050" s="3"/>
      <c r="D1050" s="3"/>
      <c r="E1050" s="418"/>
      <c r="F1050" s="418"/>
      <c r="G1050" s="418"/>
      <c r="H1050" s="419"/>
      <c r="I1050" s="3"/>
      <c r="J1050" s="3"/>
      <c r="K1050" s="3"/>
      <c r="L1050" s="3"/>
      <c r="M1050" s="3"/>
      <c r="N1050" s="3"/>
      <c r="O1050" s="297"/>
      <c r="P1050" s="295"/>
      <c r="Q1050" s="295"/>
      <c r="R1050" s="295"/>
      <c r="S1050" s="295"/>
      <c r="T1050" s="295"/>
      <c r="U1050" s="253"/>
      <c r="V1050" s="253"/>
      <c r="W1050" s="253"/>
      <c r="X1050" s="253"/>
      <c r="Y1050" s="253"/>
      <c r="Z1050" s="253"/>
      <c r="AA1050" s="253"/>
      <c r="AB1050" s="253"/>
      <c r="AC1050" s="253"/>
      <c r="AD1050" s="297"/>
      <c r="AE1050" s="253"/>
      <c r="AF1050" s="253"/>
      <c r="AG1050" s="3"/>
      <c r="AH1050" s="3"/>
      <c r="AI1050" s="3"/>
      <c r="AJ1050" s="432"/>
      <c r="AK1050" s="432"/>
      <c r="AL1050" s="432"/>
      <c r="AM1050" s="432"/>
      <c r="AN1050" s="432"/>
      <c r="AO1050" s="432"/>
      <c r="AP1050" s="288"/>
      <c r="AQ1050" s="288"/>
      <c r="AR1050" s="288"/>
      <c r="AS1050" s="3"/>
      <c r="AT1050" s="3"/>
      <c r="AU1050" s="3"/>
      <c r="AV1050" s="289"/>
      <c r="AW1050" s="289"/>
      <c r="AX1050" s="289"/>
      <c r="AY1050" s="431"/>
      <c r="AZ1050" s="431"/>
      <c r="BA1050" s="431"/>
      <c r="BB1050" s="175"/>
      <c r="BC1050" s="175"/>
      <c r="BD1050" s="3"/>
    </row>
    <row r="1051" spans="2:56">
      <c r="B1051" s="3"/>
      <c r="C1051" s="3"/>
      <c r="D1051" s="3"/>
      <c r="E1051" s="418"/>
      <c r="F1051" s="418"/>
      <c r="G1051" s="418"/>
      <c r="H1051" s="419"/>
      <c r="I1051" s="3"/>
      <c r="J1051" s="3"/>
      <c r="K1051" s="3"/>
      <c r="L1051" s="3"/>
      <c r="M1051" s="3"/>
      <c r="N1051" s="3"/>
      <c r="O1051" s="297"/>
      <c r="P1051" s="295"/>
      <c r="Q1051" s="295"/>
      <c r="R1051" s="295"/>
      <c r="S1051" s="295"/>
      <c r="T1051" s="295"/>
      <c r="U1051" s="253"/>
      <c r="V1051" s="253"/>
      <c r="W1051" s="253"/>
      <c r="X1051" s="253"/>
      <c r="Y1051" s="253"/>
      <c r="Z1051" s="253"/>
      <c r="AA1051" s="253"/>
      <c r="AB1051" s="253"/>
      <c r="AC1051" s="253"/>
      <c r="AD1051" s="297"/>
      <c r="AE1051" s="253"/>
      <c r="AF1051" s="253"/>
      <c r="AG1051" s="3"/>
      <c r="AH1051" s="3"/>
      <c r="AI1051" s="3"/>
      <c r="AJ1051" s="432"/>
      <c r="AK1051" s="432"/>
      <c r="AL1051" s="432"/>
      <c r="AM1051" s="432"/>
      <c r="AN1051" s="432"/>
      <c r="AO1051" s="432"/>
      <c r="AP1051" s="288"/>
      <c r="AQ1051" s="288"/>
      <c r="AR1051" s="288"/>
      <c r="AS1051" s="3"/>
      <c r="AT1051" s="3"/>
      <c r="AU1051" s="3"/>
      <c r="AV1051" s="289"/>
      <c r="AW1051" s="289"/>
      <c r="AX1051" s="289"/>
      <c r="AY1051" s="431"/>
      <c r="AZ1051" s="431"/>
      <c r="BA1051" s="431"/>
      <c r="BB1051" s="175"/>
      <c r="BC1051" s="175"/>
      <c r="BD1051" s="3"/>
    </row>
    <row r="1052" spans="2:56">
      <c r="B1052" s="3"/>
      <c r="C1052" s="3"/>
      <c r="D1052" s="3"/>
      <c r="E1052" s="418"/>
      <c r="F1052" s="418"/>
      <c r="G1052" s="418"/>
      <c r="H1052" s="419"/>
      <c r="I1052" s="3"/>
      <c r="J1052" s="3"/>
      <c r="K1052" s="3"/>
      <c r="L1052" s="3"/>
      <c r="M1052" s="3"/>
      <c r="N1052" s="3"/>
      <c r="O1052" s="297"/>
      <c r="P1052" s="295"/>
      <c r="Q1052" s="295"/>
      <c r="R1052" s="295"/>
      <c r="S1052" s="295"/>
      <c r="T1052" s="295"/>
      <c r="U1052" s="253"/>
      <c r="V1052" s="253"/>
      <c r="W1052" s="253"/>
      <c r="X1052" s="253"/>
      <c r="Y1052" s="253"/>
      <c r="Z1052" s="253"/>
      <c r="AA1052" s="253"/>
      <c r="AB1052" s="253"/>
      <c r="AC1052" s="253"/>
      <c r="AD1052" s="297"/>
      <c r="AE1052" s="253"/>
      <c r="AF1052" s="253"/>
      <c r="AG1052" s="3"/>
      <c r="AH1052" s="3"/>
      <c r="AI1052" s="3"/>
      <c r="AJ1052" s="432"/>
      <c r="AK1052" s="432"/>
      <c r="AL1052" s="432"/>
      <c r="AM1052" s="432"/>
      <c r="AN1052" s="432"/>
      <c r="AO1052" s="432"/>
      <c r="AP1052" s="288"/>
      <c r="AQ1052" s="288"/>
      <c r="AR1052" s="288"/>
      <c r="AS1052" s="3"/>
      <c r="AT1052" s="3"/>
      <c r="AU1052" s="3"/>
      <c r="AV1052" s="289"/>
      <c r="AW1052" s="289"/>
      <c r="AX1052" s="289"/>
      <c r="AY1052" s="431"/>
      <c r="AZ1052" s="431"/>
      <c r="BA1052" s="431"/>
      <c r="BB1052" s="175"/>
      <c r="BC1052" s="175"/>
      <c r="BD1052" s="3"/>
    </row>
    <row r="1053" spans="2:56">
      <c r="B1053" s="3"/>
      <c r="C1053" s="3"/>
      <c r="D1053" s="3"/>
      <c r="E1053" s="418"/>
      <c r="F1053" s="418"/>
      <c r="G1053" s="418"/>
      <c r="H1053" s="419"/>
      <c r="I1053" s="3"/>
      <c r="J1053" s="3"/>
      <c r="K1053" s="3"/>
      <c r="L1053" s="3"/>
      <c r="M1053" s="3"/>
      <c r="N1053" s="3"/>
      <c r="O1053" s="297"/>
      <c r="P1053" s="295"/>
      <c r="Q1053" s="295"/>
      <c r="R1053" s="295"/>
      <c r="S1053" s="295"/>
      <c r="T1053" s="295"/>
      <c r="U1053" s="253"/>
      <c r="V1053" s="253"/>
      <c r="W1053" s="253"/>
      <c r="X1053" s="253"/>
      <c r="Y1053" s="253"/>
      <c r="Z1053" s="253"/>
      <c r="AA1053" s="253"/>
      <c r="AB1053" s="253"/>
      <c r="AC1053" s="253"/>
      <c r="AD1053" s="297"/>
      <c r="AE1053" s="253"/>
      <c r="AF1053" s="253"/>
      <c r="AG1053" s="3"/>
      <c r="AH1053" s="3"/>
      <c r="AI1053" s="3"/>
      <c r="AJ1053" s="432"/>
      <c r="AK1053" s="432"/>
      <c r="AL1053" s="432"/>
      <c r="AM1053" s="432"/>
      <c r="AN1053" s="432"/>
      <c r="AO1053" s="432"/>
      <c r="AP1053" s="288"/>
      <c r="AQ1053" s="288"/>
      <c r="AR1053" s="288"/>
      <c r="AS1053" s="3"/>
      <c r="AT1053" s="3"/>
      <c r="AU1053" s="3"/>
      <c r="AV1053" s="289"/>
      <c r="AW1053" s="289"/>
      <c r="AX1053" s="289"/>
      <c r="AY1053" s="431"/>
      <c r="AZ1053" s="431"/>
      <c r="BA1053" s="431"/>
      <c r="BB1053" s="175"/>
      <c r="BC1053" s="175"/>
      <c r="BD1053" s="3"/>
    </row>
    <row r="1054" spans="2:56">
      <c r="B1054" s="3"/>
      <c r="C1054" s="3"/>
      <c r="D1054" s="3"/>
      <c r="E1054" s="418"/>
      <c r="F1054" s="418"/>
      <c r="G1054" s="418"/>
      <c r="H1054" s="419"/>
      <c r="I1054" s="3"/>
      <c r="J1054" s="3"/>
      <c r="K1054" s="3"/>
      <c r="L1054" s="3"/>
      <c r="M1054" s="3"/>
      <c r="N1054" s="3"/>
      <c r="O1054" s="297"/>
      <c r="P1054" s="295"/>
      <c r="Q1054" s="295"/>
      <c r="R1054" s="295"/>
      <c r="S1054" s="295"/>
      <c r="T1054" s="295"/>
      <c r="U1054" s="253"/>
      <c r="V1054" s="253"/>
      <c r="W1054" s="253"/>
      <c r="X1054" s="253"/>
      <c r="Y1054" s="253"/>
      <c r="Z1054" s="253"/>
      <c r="AA1054" s="253"/>
      <c r="AB1054" s="253"/>
      <c r="AC1054" s="253"/>
      <c r="AD1054" s="297"/>
      <c r="AE1054" s="253"/>
      <c r="AF1054" s="253"/>
      <c r="AG1054" s="3"/>
      <c r="AH1054" s="3"/>
      <c r="AI1054" s="3"/>
      <c r="AJ1054" s="432"/>
      <c r="AK1054" s="432"/>
      <c r="AL1054" s="432"/>
      <c r="AM1054" s="432"/>
      <c r="AN1054" s="432"/>
      <c r="AO1054" s="432"/>
      <c r="AP1054" s="288"/>
      <c r="AQ1054" s="288"/>
      <c r="AR1054" s="288"/>
      <c r="AS1054" s="3"/>
      <c r="AT1054" s="3"/>
      <c r="AU1054" s="3"/>
      <c r="AV1054" s="289"/>
      <c r="AW1054" s="289"/>
      <c r="AX1054" s="289"/>
      <c r="AY1054" s="431"/>
      <c r="AZ1054" s="431"/>
      <c r="BA1054" s="431"/>
      <c r="BB1054" s="175"/>
      <c r="BC1054" s="175"/>
      <c r="BD1054" s="3"/>
    </row>
    <row r="1055" spans="2:56">
      <c r="B1055" s="3"/>
      <c r="C1055" s="3"/>
      <c r="D1055" s="3"/>
      <c r="E1055" s="418"/>
      <c r="F1055" s="418"/>
      <c r="G1055" s="418"/>
      <c r="H1055" s="419"/>
      <c r="I1055" s="3"/>
      <c r="J1055" s="3"/>
      <c r="K1055" s="3"/>
      <c r="L1055" s="3"/>
      <c r="M1055" s="3"/>
      <c r="N1055" s="3"/>
      <c r="O1055" s="297"/>
      <c r="P1055" s="295"/>
      <c r="Q1055" s="295"/>
      <c r="R1055" s="295"/>
      <c r="S1055" s="295"/>
      <c r="T1055" s="295"/>
      <c r="U1055" s="253"/>
      <c r="V1055" s="253"/>
      <c r="W1055" s="253"/>
      <c r="X1055" s="253"/>
      <c r="Y1055" s="253"/>
      <c r="Z1055" s="253"/>
      <c r="AA1055" s="253"/>
      <c r="AB1055" s="253"/>
      <c r="AC1055" s="253"/>
      <c r="AD1055" s="297"/>
      <c r="AE1055" s="253"/>
      <c r="AF1055" s="253"/>
      <c r="AG1055" s="3"/>
      <c r="AH1055" s="3"/>
      <c r="AI1055" s="3"/>
      <c r="AJ1055" s="432"/>
      <c r="AK1055" s="432"/>
      <c r="AL1055" s="432"/>
      <c r="AM1055" s="432"/>
      <c r="AN1055" s="432"/>
      <c r="AO1055" s="432"/>
      <c r="AP1055" s="288"/>
      <c r="AQ1055" s="288"/>
      <c r="AR1055" s="288"/>
      <c r="AS1055" s="3"/>
      <c r="AT1055" s="3"/>
      <c r="AU1055" s="3"/>
      <c r="AV1055" s="289"/>
      <c r="AW1055" s="289"/>
      <c r="AX1055" s="289"/>
      <c r="AY1055" s="431"/>
      <c r="AZ1055" s="431"/>
      <c r="BA1055" s="431"/>
      <c r="BB1055" s="175"/>
      <c r="BC1055" s="175"/>
      <c r="BD1055" s="3"/>
    </row>
    <row r="1056" spans="2:56">
      <c r="B1056" s="3"/>
      <c r="C1056" s="3"/>
      <c r="D1056" s="3"/>
      <c r="E1056" s="418"/>
      <c r="F1056" s="418"/>
      <c r="G1056" s="418"/>
      <c r="H1056" s="419"/>
      <c r="I1056" s="3"/>
      <c r="J1056" s="3"/>
      <c r="K1056" s="3"/>
      <c r="L1056" s="3"/>
      <c r="M1056" s="3"/>
      <c r="N1056" s="3"/>
      <c r="O1056" s="297"/>
      <c r="P1056" s="295"/>
      <c r="Q1056" s="295"/>
      <c r="R1056" s="295"/>
      <c r="S1056" s="295"/>
      <c r="T1056" s="295"/>
      <c r="U1056" s="253"/>
      <c r="V1056" s="253"/>
      <c r="W1056" s="253"/>
      <c r="X1056" s="253"/>
      <c r="Y1056" s="253"/>
      <c r="Z1056" s="253"/>
      <c r="AA1056" s="253"/>
      <c r="AB1056" s="253"/>
      <c r="AC1056" s="253"/>
      <c r="AD1056" s="297"/>
      <c r="AE1056" s="253"/>
      <c r="AF1056" s="253"/>
      <c r="AG1056" s="3"/>
      <c r="AH1056" s="3"/>
      <c r="AI1056" s="3"/>
      <c r="AJ1056" s="432"/>
      <c r="AK1056" s="432"/>
      <c r="AL1056" s="432"/>
      <c r="AM1056" s="432"/>
      <c r="AN1056" s="432"/>
      <c r="AO1056" s="432"/>
      <c r="AP1056" s="288"/>
      <c r="AQ1056" s="288"/>
      <c r="AR1056" s="288"/>
      <c r="AS1056" s="3"/>
      <c r="AT1056" s="3"/>
      <c r="AU1056" s="3"/>
      <c r="AV1056" s="289"/>
      <c r="AW1056" s="289"/>
      <c r="AX1056" s="289"/>
      <c r="AY1056" s="431"/>
      <c r="AZ1056" s="431"/>
      <c r="BA1056" s="431"/>
      <c r="BB1056" s="175"/>
      <c r="BC1056" s="175"/>
      <c r="BD1056" s="3"/>
    </row>
    <row r="1057" spans="2:56">
      <c r="B1057" s="3"/>
      <c r="C1057" s="3"/>
      <c r="D1057" s="3"/>
      <c r="E1057" s="418"/>
      <c r="F1057" s="418"/>
      <c r="G1057" s="418"/>
      <c r="H1057" s="419"/>
      <c r="I1057" s="3"/>
      <c r="J1057" s="3"/>
      <c r="K1057" s="3"/>
      <c r="L1057" s="3"/>
      <c r="M1057" s="3"/>
      <c r="N1057" s="3"/>
      <c r="O1057" s="297"/>
      <c r="P1057" s="295"/>
      <c r="Q1057" s="295"/>
      <c r="R1057" s="295"/>
      <c r="S1057" s="295"/>
      <c r="T1057" s="295"/>
      <c r="U1057" s="253"/>
      <c r="V1057" s="253"/>
      <c r="W1057" s="253"/>
      <c r="X1057" s="253"/>
      <c r="Y1057" s="253"/>
      <c r="Z1057" s="253"/>
      <c r="AA1057" s="253"/>
      <c r="AB1057" s="253"/>
      <c r="AC1057" s="253"/>
      <c r="AD1057" s="297"/>
      <c r="AE1057" s="253"/>
      <c r="AF1057" s="253"/>
      <c r="AG1057" s="3"/>
      <c r="AH1057" s="3"/>
      <c r="AI1057" s="3"/>
      <c r="AJ1057" s="432"/>
      <c r="AK1057" s="432"/>
      <c r="AL1057" s="432"/>
      <c r="AM1057" s="432"/>
      <c r="AN1057" s="432"/>
      <c r="AO1057" s="432"/>
      <c r="AP1057" s="288"/>
      <c r="AQ1057" s="288"/>
      <c r="AR1057" s="288"/>
      <c r="AS1057" s="3"/>
      <c r="AT1057" s="3"/>
      <c r="AU1057" s="3"/>
      <c r="AV1057" s="289"/>
      <c r="AW1057" s="289"/>
      <c r="AX1057" s="289"/>
      <c r="AY1057" s="431"/>
      <c r="AZ1057" s="431"/>
      <c r="BA1057" s="431"/>
      <c r="BB1057" s="175"/>
      <c r="BC1057" s="175"/>
      <c r="BD1057" s="3"/>
    </row>
  </sheetData>
  <mergeCells count="142">
    <mergeCell ref="A6:BB6"/>
    <mergeCell ref="A9:A10"/>
    <mergeCell ref="B9:B10"/>
    <mergeCell ref="C9:C10"/>
    <mergeCell ref="D9:D10"/>
    <mergeCell ref="E9:E10"/>
    <mergeCell ref="F9:G10"/>
    <mergeCell ref="H9:H10"/>
    <mergeCell ref="I9:N9"/>
    <mergeCell ref="O9:T9"/>
    <mergeCell ref="AS9:AU9"/>
    <mergeCell ref="AV9:AX9"/>
    <mergeCell ref="AY9:BA9"/>
    <mergeCell ref="BD9:BF9"/>
    <mergeCell ref="I10:K10"/>
    <mergeCell ref="L10:M10"/>
    <mergeCell ref="O10:Q10"/>
    <mergeCell ref="R10:S10"/>
    <mergeCell ref="X10:Z10"/>
    <mergeCell ref="AA10:AB10"/>
    <mergeCell ref="U9:W9"/>
    <mergeCell ref="X9:AC9"/>
    <mergeCell ref="AD9:AF9"/>
    <mergeCell ref="AG9:AI9"/>
    <mergeCell ref="AJ9:AO9"/>
    <mergeCell ref="AP9:AR9"/>
    <mergeCell ref="B223:B224"/>
    <mergeCell ref="I328:K328"/>
    <mergeCell ref="A516:A517"/>
    <mergeCell ref="B516:B517"/>
    <mergeCell ref="C516:D516"/>
    <mergeCell ref="F516:G516"/>
    <mergeCell ref="I516:K516"/>
    <mergeCell ref="AJ10:AL10"/>
    <mergeCell ref="AM10:AN10"/>
    <mergeCell ref="E195:E196"/>
    <mergeCell ref="F195:F196"/>
    <mergeCell ref="G195:G196"/>
    <mergeCell ref="B217:B218"/>
    <mergeCell ref="C217:C218"/>
    <mergeCell ref="D217:D218"/>
    <mergeCell ref="AP516:AR516"/>
    <mergeCell ref="AS516:AU516"/>
    <mergeCell ref="AV516:AX516"/>
    <mergeCell ref="AY516:BA516"/>
    <mergeCell ref="B533:B534"/>
    <mergeCell ref="C533:C534"/>
    <mergeCell ref="D533:D534"/>
    <mergeCell ref="O516:Q516"/>
    <mergeCell ref="U516:W516"/>
    <mergeCell ref="X516:Z516"/>
    <mergeCell ref="AD516:AF516"/>
    <mergeCell ref="AG516:AI516"/>
    <mergeCell ref="AJ516:AL516"/>
    <mergeCell ref="BG557:BG558"/>
    <mergeCell ref="A579:A580"/>
    <mergeCell ref="C579:D579"/>
    <mergeCell ref="F579:G579"/>
    <mergeCell ref="I579:K579"/>
    <mergeCell ref="O579:Q579"/>
    <mergeCell ref="U579:W579"/>
    <mergeCell ref="AY579:BA579"/>
    <mergeCell ref="C540:C542"/>
    <mergeCell ref="D540:D542"/>
    <mergeCell ref="B543:B544"/>
    <mergeCell ref="B550:B554"/>
    <mergeCell ref="C550:C554"/>
    <mergeCell ref="D550:D554"/>
    <mergeCell ref="AY674:BA674"/>
    <mergeCell ref="X579:Z579"/>
    <mergeCell ref="AD579:AF579"/>
    <mergeCell ref="AG579:AI579"/>
    <mergeCell ref="AJ579:AL579"/>
    <mergeCell ref="AP579:AR579"/>
    <mergeCell ref="AS579:AU579"/>
    <mergeCell ref="B557:B558"/>
    <mergeCell ref="C557:C558"/>
    <mergeCell ref="D557:D558"/>
    <mergeCell ref="A732:A733"/>
    <mergeCell ref="B732:D732"/>
    <mergeCell ref="E732:G732"/>
    <mergeCell ref="I732:N732"/>
    <mergeCell ref="O732:Q732"/>
    <mergeCell ref="E739:E740"/>
    <mergeCell ref="F739:F740"/>
    <mergeCell ref="G739:G740"/>
    <mergeCell ref="AV579:AX579"/>
    <mergeCell ref="F674:G674"/>
    <mergeCell ref="I674:K674"/>
    <mergeCell ref="AG674:AI674"/>
    <mergeCell ref="AJ674:AL674"/>
    <mergeCell ref="AP674:AR674"/>
    <mergeCell ref="AS674:AU674"/>
    <mergeCell ref="AV674:AX674"/>
    <mergeCell ref="K760:K761"/>
    <mergeCell ref="O760:O761"/>
    <mergeCell ref="P760:P761"/>
    <mergeCell ref="Q760:Q761"/>
    <mergeCell ref="A793:A794"/>
    <mergeCell ref="B793:D793"/>
    <mergeCell ref="F793:G793"/>
    <mergeCell ref="I793:K793"/>
    <mergeCell ref="O793:Q793"/>
    <mergeCell ref="E760:E761"/>
    <mergeCell ref="F760:F761"/>
    <mergeCell ref="G760:G761"/>
    <mergeCell ref="H760:H761"/>
    <mergeCell ref="I760:I761"/>
    <mergeCell ref="J760:J761"/>
    <mergeCell ref="AS793:AU793"/>
    <mergeCell ref="AV793:AX793"/>
    <mergeCell ref="AY793:BA793"/>
    <mergeCell ref="E808:E809"/>
    <mergeCell ref="F808:F809"/>
    <mergeCell ref="G808:G809"/>
    <mergeCell ref="U793:W793"/>
    <mergeCell ref="X793:Z793"/>
    <mergeCell ref="AD793:AF793"/>
    <mergeCell ref="AG793:AI793"/>
    <mergeCell ref="AJ793:AL793"/>
    <mergeCell ref="AP793:AR793"/>
    <mergeCell ref="BH808:BH809"/>
    <mergeCell ref="A849:A850"/>
    <mergeCell ref="B849:D849"/>
    <mergeCell ref="F849:G849"/>
    <mergeCell ref="I849:K849"/>
    <mergeCell ref="O849:Q849"/>
    <mergeCell ref="U849:W849"/>
    <mergeCell ref="X849:Z849"/>
    <mergeCell ref="AD849:AF849"/>
    <mergeCell ref="AG849:AI849"/>
    <mergeCell ref="B873:B874"/>
    <mergeCell ref="C873:C874"/>
    <mergeCell ref="D873:D874"/>
    <mergeCell ref="AJ849:AL849"/>
    <mergeCell ref="AP849:AR849"/>
    <mergeCell ref="AS849:AU849"/>
    <mergeCell ref="AV849:AX849"/>
    <mergeCell ref="AY849:BA849"/>
    <mergeCell ref="B859:B860"/>
    <mergeCell ref="C859:C860"/>
    <mergeCell ref="D859:D860"/>
  </mergeCells>
  <conditionalFormatting sqref="H12:H195 H197:H302">
    <cfRule type="duplicateValues" dxfId="12" priority="13"/>
  </conditionalFormatting>
  <conditionalFormatting sqref="H196">
    <cfRule type="duplicateValues" dxfId="11" priority="6"/>
  </conditionalFormatting>
  <conditionalFormatting sqref="H304:H306">
    <cfRule type="duplicateValues" dxfId="10" priority="11"/>
  </conditionalFormatting>
  <conditionalFormatting sqref="H307:H317">
    <cfRule type="duplicateValues" dxfId="9" priority="12"/>
  </conditionalFormatting>
  <conditionalFormatting sqref="H318:H336">
    <cfRule type="duplicateValues" dxfId="8" priority="10"/>
  </conditionalFormatting>
  <conditionalFormatting sqref="H338:H342">
    <cfRule type="duplicateValues" dxfId="7" priority="9"/>
  </conditionalFormatting>
  <conditionalFormatting sqref="H359">
    <cfRule type="duplicateValues" dxfId="6" priority="8"/>
  </conditionalFormatting>
  <conditionalFormatting sqref="H360">
    <cfRule type="duplicateValues" dxfId="5" priority="7"/>
  </conditionalFormatting>
  <conditionalFormatting sqref="H469:H473">
    <cfRule type="duplicateValues" dxfId="4" priority="5"/>
  </conditionalFormatting>
  <conditionalFormatting sqref="H475">
    <cfRule type="duplicateValues" dxfId="3" priority="4"/>
  </conditionalFormatting>
  <conditionalFormatting sqref="H476">
    <cfRule type="duplicateValues" dxfId="2" priority="3"/>
  </conditionalFormatting>
  <conditionalFormatting sqref="H483:H486">
    <cfRule type="duplicateValues" dxfId="1" priority="2"/>
  </conditionalFormatting>
  <conditionalFormatting sqref="H491:H495">
    <cfRule type="duplicateValues" dxfId="0" priority="1"/>
  </conditionalFormatting>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88"/>
  <sheetViews>
    <sheetView workbookViewId="0"/>
  </sheetViews>
  <sheetFormatPr defaultColWidth="9" defaultRowHeight="15.75"/>
  <cols>
    <col min="1" max="1" width="6.85546875" style="128" customWidth="1"/>
    <col min="2" max="2" width="17.28515625" style="127" customWidth="1"/>
    <col min="3" max="3" width="13.85546875" style="128" customWidth="1"/>
    <col min="4" max="5" width="16.28515625" style="129" customWidth="1"/>
    <col min="6" max="6" width="34.85546875" style="129" customWidth="1"/>
    <col min="7" max="7" width="13.42578125" style="128" bestFit="1" customWidth="1"/>
    <col min="8" max="16384" width="9" style="128"/>
  </cols>
  <sheetData>
    <row r="2" spans="2:5" ht="47.25">
      <c r="B2" s="125"/>
      <c r="C2" s="140" t="s">
        <v>344</v>
      </c>
      <c r="D2" s="20" t="s">
        <v>343</v>
      </c>
      <c r="E2" s="20" t="s">
        <v>342</v>
      </c>
    </row>
    <row r="3" spans="2:5">
      <c r="B3" s="125" t="s">
        <v>345</v>
      </c>
      <c r="C3" s="137">
        <v>238</v>
      </c>
      <c r="D3" s="140">
        <v>48</v>
      </c>
      <c r="E3" s="140">
        <v>6</v>
      </c>
    </row>
    <row r="4" spans="2:5">
      <c r="B4" s="125" t="s">
        <v>346</v>
      </c>
      <c r="C4" s="137">
        <v>91</v>
      </c>
      <c r="D4" s="140">
        <v>78</v>
      </c>
      <c r="E4" s="140">
        <v>1</v>
      </c>
    </row>
    <row r="5" spans="2:5">
      <c r="B5" s="125" t="s">
        <v>347</v>
      </c>
      <c r="C5" s="137">
        <v>38</v>
      </c>
      <c r="D5" s="140">
        <v>14</v>
      </c>
      <c r="E5" s="140">
        <v>0</v>
      </c>
    </row>
    <row r="6" spans="2:5">
      <c r="B6" s="125" t="s">
        <v>348</v>
      </c>
      <c r="C6" s="137">
        <v>171</v>
      </c>
      <c r="D6" s="140">
        <v>21</v>
      </c>
      <c r="E6" s="140">
        <v>0</v>
      </c>
    </row>
    <row r="7" spans="2:5">
      <c r="B7" s="125" t="s">
        <v>349</v>
      </c>
      <c r="C7" s="137">
        <v>365</v>
      </c>
      <c r="D7" s="140">
        <v>127</v>
      </c>
      <c r="E7" s="140">
        <v>26</v>
      </c>
    </row>
    <row r="8" spans="2:5">
      <c r="B8" s="125" t="s">
        <v>37</v>
      </c>
      <c r="C8" s="137">
        <v>282</v>
      </c>
      <c r="D8" s="140">
        <v>91</v>
      </c>
      <c r="E8" s="140">
        <v>10</v>
      </c>
    </row>
    <row r="9" spans="2:5">
      <c r="B9" s="125" t="s">
        <v>36</v>
      </c>
      <c r="C9" s="137">
        <v>1488</v>
      </c>
      <c r="D9" s="140">
        <v>1066</v>
      </c>
      <c r="E9" s="140">
        <v>147</v>
      </c>
    </row>
    <row r="25" spans="1:25">
      <c r="A25" s="126" t="s">
        <v>315</v>
      </c>
    </row>
    <row r="26" spans="1:25">
      <c r="B26" s="126" t="s">
        <v>316</v>
      </c>
      <c r="J26" s="126" t="s">
        <v>316</v>
      </c>
    </row>
    <row r="27" spans="1:25">
      <c r="B27" s="130" t="s">
        <v>317</v>
      </c>
      <c r="J27" s="131" t="s">
        <v>318</v>
      </c>
    </row>
    <row r="28" spans="1:25">
      <c r="B28" s="132" t="s">
        <v>319</v>
      </c>
      <c r="D28" s="142" t="e">
        <f>AVERAGE(#REF!)</f>
        <v>#REF!</v>
      </c>
      <c r="E28" s="133" t="e">
        <f>D28</f>
        <v>#REF!</v>
      </c>
      <c r="F28" s="128"/>
      <c r="J28" s="1080" t="e">
        <f>"Tốc độ tăng giá đất ở tại đô thị trung bình ở vị trí 1 so với đơn giá vị trí 1 theo Quyết định số 45/2019/QĐ-UBND là "&amp;TEXT(D28,"0,00")&amp;" lần (tương ứng là "&amp;TEXT(E28,"0%")&amp;");"</f>
        <v>#REF!</v>
      </c>
      <c r="K28" s="1080"/>
      <c r="L28" s="1080"/>
      <c r="M28" s="1080"/>
      <c r="N28" s="1080"/>
      <c r="O28" s="1080"/>
      <c r="P28" s="1080"/>
      <c r="Q28" s="1080"/>
    </row>
    <row r="29" spans="1:25">
      <c r="B29" s="131" t="s">
        <v>320</v>
      </c>
      <c r="J29" s="1080"/>
      <c r="K29" s="1080"/>
      <c r="L29" s="1080"/>
      <c r="M29" s="1080"/>
      <c r="N29" s="1080"/>
      <c r="O29" s="1080"/>
      <c r="P29" s="1080"/>
      <c r="Q29" s="1080"/>
    </row>
    <row r="30" spans="1:25">
      <c r="B30" s="134" t="s">
        <v>11</v>
      </c>
      <c r="C30" s="135" t="s">
        <v>321</v>
      </c>
      <c r="D30" s="136" t="s">
        <v>322</v>
      </c>
      <c r="E30" s="136"/>
      <c r="F30" s="136" t="s">
        <v>323</v>
      </c>
      <c r="K30" s="129"/>
      <c r="L30" s="129"/>
      <c r="M30" s="129"/>
      <c r="N30" s="129"/>
      <c r="O30" s="129"/>
      <c r="P30" s="129"/>
      <c r="Q30" s="129"/>
    </row>
    <row r="31" spans="1:25">
      <c r="B31" s="125">
        <v>1</v>
      </c>
      <c r="C31" s="137" t="s">
        <v>324</v>
      </c>
      <c r="D31" s="143" t="e">
        <f>MIN(#REF!)</f>
        <v>#REF!</v>
      </c>
      <c r="E31" s="143" t="e">
        <f t="array" ref="E31">_xlfn.TEXTJOIN(",",TRUE,TEXT(IF(D31=#REF!,#REF!,""),"0,00"))</f>
        <v>#REF!</v>
      </c>
      <c r="F31" s="138" t="e">
        <f t="array" ref="F31">_xlfn.TEXTJOIN(", ",TRUE,IF(D31=#REF!,#REF!,""))</f>
        <v>#REF!</v>
      </c>
      <c r="G31" s="139"/>
      <c r="J31" s="1080" t="e">
        <f>"Tuyến đường có giá đất ở tại đô thị thấp nhất ở vị trí 1 là "&amp;F31&amp;" với giá đề xuất là "&amp;TEXT(D31*1000,"#.##0")&amp;" đồng/m2, tăng so với giá đất ở vị trí 1 theo Quyết định số 45/2019/QĐ-UBND là "&amp;E31&amp;" lần (tương ứng là "&amp;TEXT(E31,"0%")&amp;");"</f>
        <v>#REF!</v>
      </c>
      <c r="K31" s="1080"/>
      <c r="L31" s="1080"/>
      <c r="M31" s="1080"/>
      <c r="N31" s="1080"/>
      <c r="O31" s="1080"/>
      <c r="P31" s="1080"/>
      <c r="Q31" s="1080"/>
      <c r="R31" s="1080"/>
      <c r="S31" s="1080"/>
      <c r="T31" s="1080"/>
      <c r="U31" s="1080"/>
      <c r="V31" s="1080"/>
      <c r="W31" s="1080"/>
      <c r="X31" s="1080"/>
      <c r="Y31" s="1080"/>
    </row>
    <row r="32" spans="1:25">
      <c r="B32" s="125">
        <v>2</v>
      </c>
      <c r="C32" s="137" t="s">
        <v>325</v>
      </c>
      <c r="D32" s="143" t="e">
        <f>MAX(#REF!)</f>
        <v>#REF!</v>
      </c>
      <c r="E32" s="143" t="e">
        <f t="array" ref="E32">_xlfn.TEXTJOIN(",",TRUE,TEXT(IF(D32=#REF!,#REF!,""),"0,00"))</f>
        <v>#REF!</v>
      </c>
      <c r="F32" s="138" t="e">
        <f t="array" ref="F32">_xlfn.TEXTJOIN(", ",TRUE,IF(D32=#REF!,#REF!,""))</f>
        <v>#REF!</v>
      </c>
      <c r="G32" s="139"/>
      <c r="J32" s="1080" t="e">
        <f>"Tuyến đường có giá cao nhất ở VT1 là "&amp;F32&amp;" với đơn giá đề xuất là "&amp;TEXT(D32*1000,"#.##0")&amp;" đồng/m2, tăng so với giá đất ở vị trí 1 theo Quyết định số 45/2019/QĐ-UBND là "&amp;E32&amp;" lần (tương ứng là "&amp;TEXT(E32,"0%")&amp;");"</f>
        <v>#REF!</v>
      </c>
      <c r="K32" s="1080"/>
      <c r="L32" s="1080"/>
      <c r="M32" s="1080"/>
      <c r="N32" s="1080"/>
      <c r="O32" s="1080"/>
      <c r="P32" s="1080"/>
      <c r="Q32" s="1080"/>
    </row>
    <row r="33" spans="2:17">
      <c r="J33" s="129"/>
      <c r="K33" s="129"/>
      <c r="L33" s="129"/>
      <c r="M33" s="129"/>
      <c r="N33" s="129"/>
      <c r="O33" s="129"/>
      <c r="P33" s="129"/>
      <c r="Q33" s="129"/>
    </row>
    <row r="34" spans="2:17">
      <c r="B34" s="131" t="s">
        <v>326</v>
      </c>
    </row>
    <row r="35" spans="2:17">
      <c r="B35" s="134" t="s">
        <v>11</v>
      </c>
      <c r="C35" s="135" t="s">
        <v>321</v>
      </c>
      <c r="D35" s="136" t="s">
        <v>327</v>
      </c>
      <c r="E35" s="136"/>
      <c r="F35" s="136" t="s">
        <v>323</v>
      </c>
    </row>
    <row r="36" spans="2:17">
      <c r="B36" s="125">
        <v>1</v>
      </c>
      <c r="C36" s="137" t="s">
        <v>328</v>
      </c>
      <c r="D36" s="144" t="e">
        <f>MIN(#REF!)</f>
        <v>#REF!</v>
      </c>
      <c r="E36" s="144"/>
      <c r="F36" s="140" t="e">
        <f t="array" ref="F36">_xlfn.TEXTJOIN(", ",TRUE,IF(D36=#REF!,#REF!,""))</f>
        <v>#REF!</v>
      </c>
      <c r="J36" s="1079" t="e">
        <f>"Tỷ lệ tăng giá đất ở đô thị thấp nhất đối với VT1 là "&amp;TEXT(D36,"0,00")&amp;" lần so với đơn giá VT1 theo Quyết định số 45/2019/QĐ-UBND (tương ứng tăng "&amp;TEXT(D36,"0%")&amp;") là "&amp;F36&amp;";"</f>
        <v>#REF!</v>
      </c>
      <c r="K36" s="1079"/>
      <c r="L36" s="1079"/>
      <c r="M36" s="1079"/>
      <c r="N36" s="1079"/>
      <c r="O36" s="1079"/>
      <c r="P36" s="1079"/>
      <c r="Q36" s="1079"/>
    </row>
    <row r="37" spans="2:17">
      <c r="B37" s="125">
        <v>2</v>
      </c>
      <c r="C37" s="137" t="s">
        <v>329</v>
      </c>
      <c r="D37" s="144" t="e">
        <f>MAX(#REF!)</f>
        <v>#REF!</v>
      </c>
      <c r="E37" s="144"/>
      <c r="F37" s="140" t="e">
        <f t="array" ref="F37">_xlfn.TEXTJOIN(", ",TRUE,IF(D37=#REF!,#REF!,""))</f>
        <v>#REF!</v>
      </c>
      <c r="J37" s="1079" t="e">
        <f>"Tỷ lệ tăng giá đất ở đô thị cao nhất đối với VT1 là "&amp;TEXT(D37,"0,00")&amp;" lần so với đơn giá theo Quyết định số 45/2019/QĐ-UBND ( tương ứng tăng "&amp;TEXT(D37,"0%")&amp;") là "&amp;F37&amp;";"</f>
        <v>#REF!</v>
      </c>
      <c r="K37" s="1079"/>
      <c r="L37" s="1079"/>
      <c r="M37" s="1079"/>
      <c r="N37" s="1079"/>
      <c r="O37" s="1079"/>
      <c r="P37" s="1079"/>
      <c r="Q37" s="1079"/>
    </row>
    <row r="39" spans="2:17">
      <c r="B39" s="130" t="s">
        <v>330</v>
      </c>
      <c r="J39" s="128" t="s">
        <v>331</v>
      </c>
    </row>
    <row r="40" spans="2:17">
      <c r="B40" s="132" t="s">
        <v>319</v>
      </c>
      <c r="D40" s="142" t="e">
        <f>AVERAGE(#REF!)</f>
        <v>#REF!</v>
      </c>
      <c r="E40" s="133" t="e">
        <f>D40</f>
        <v>#REF!</v>
      </c>
      <c r="F40" s="128"/>
      <c r="J40" s="1080" t="e">
        <f>"Tốc độ tăng giá đất ở đô thị trung bình tại VT2 so với đơn giá VT2 theo Quyết định số 45/2019/QĐ-UBND là "&amp;TEXT(D40,"0,00")&amp;" lần (tương ứng là "&amp;TEXT(E40,"0%")&amp;");"</f>
        <v>#REF!</v>
      </c>
      <c r="K40" s="1080"/>
      <c r="L40" s="1080"/>
      <c r="M40" s="1080"/>
      <c r="N40" s="1080"/>
      <c r="O40" s="1080"/>
      <c r="P40" s="1080"/>
      <c r="Q40" s="1080"/>
    </row>
    <row r="41" spans="2:17">
      <c r="B41" s="131" t="s">
        <v>320</v>
      </c>
    </row>
    <row r="42" spans="2:17">
      <c r="B42" s="134" t="s">
        <v>11</v>
      </c>
      <c r="C42" s="135" t="s">
        <v>321</v>
      </c>
      <c r="D42" s="136" t="s">
        <v>322</v>
      </c>
      <c r="E42" s="136"/>
      <c r="F42" s="136" t="s">
        <v>323</v>
      </c>
    </row>
    <row r="43" spans="2:17">
      <c r="B43" s="125">
        <v>1</v>
      </c>
      <c r="C43" s="137" t="s">
        <v>324</v>
      </c>
      <c r="D43" s="143" t="e">
        <f>MIN(#REF!)</f>
        <v>#REF!</v>
      </c>
      <c r="E43" s="143" t="e">
        <f t="array" ref="E43">_xlfn.TEXTJOIN(", ",TRUE,TEXT(IF(D43=#REF!,#REF!,""),"0,00"))</f>
        <v>#REF!</v>
      </c>
      <c r="F43" s="138" t="e">
        <f t="array" ref="F43">_xlfn.TEXTJOIN(", ",TRUE,IF(D43=#REF!,#REF!,""))</f>
        <v>#REF!</v>
      </c>
      <c r="J43" s="1080" t="e">
        <f>"Tuyến đường có giá thấp nhất VT2 là "&amp;F43&amp;" với đơn giá đề xuất tại VT2 là "&amp;TEXT(D43*1000,"#.##0")&amp;" đồng/m2 tăng so với Giá đất ở VT2 theo Quyết định số 45/2019/QĐ-UBND là "&amp;E43&amp;" lần (tương ứng là "&amp;TEXT(E43,"0%")&amp;");"</f>
        <v>#REF!</v>
      </c>
      <c r="K43" s="1080"/>
      <c r="L43" s="1080"/>
      <c r="M43" s="1080"/>
      <c r="N43" s="1080"/>
      <c r="O43" s="1080"/>
      <c r="P43" s="1080"/>
      <c r="Q43" s="1080"/>
    </row>
    <row r="44" spans="2:17">
      <c r="B44" s="125">
        <v>2</v>
      </c>
      <c r="C44" s="137" t="s">
        <v>325</v>
      </c>
      <c r="D44" s="143" t="e">
        <f>MAX(#REF!)</f>
        <v>#REF!</v>
      </c>
      <c r="E44" s="143" t="e">
        <f t="array" ref="E44">_xlfn.TEXTJOIN(", ",TRUE,TEXT(IF(D44=#REF!,#REF!,""),"0,00"))</f>
        <v>#REF!</v>
      </c>
      <c r="F44" s="138" t="e">
        <f t="array" ref="F44">_xlfn.TEXTJOIN(", ",TRUE,IF(D44=#REF!,#REF!,""))</f>
        <v>#REF!</v>
      </c>
      <c r="J44" s="1080" t="e">
        <f>"Tuyến đường có giá cao nhất VT2 là "&amp;F44&amp;" với đơn giá đề xuất tại VT2 là "&amp;TEXT(D44*1000,"#.##0")&amp;" đồng/m2, tăng so với giá đất ở VT2 theo Quyết định số 45/2019/QĐ-UBND là "&amp;E44&amp;" lần (tương ứng là "&amp;TEXT(E44,"0%")&amp;");"</f>
        <v>#REF!</v>
      </c>
      <c r="K44" s="1080"/>
      <c r="L44" s="1080"/>
      <c r="M44" s="1080"/>
      <c r="N44" s="1080"/>
      <c r="O44" s="1080"/>
      <c r="P44" s="1080"/>
      <c r="Q44" s="1080"/>
    </row>
    <row r="46" spans="2:17">
      <c r="B46" s="131" t="s">
        <v>326</v>
      </c>
    </row>
    <row r="47" spans="2:17">
      <c r="B47" s="134" t="s">
        <v>11</v>
      </c>
      <c r="C47" s="135" t="s">
        <v>321</v>
      </c>
      <c r="D47" s="136" t="s">
        <v>327</v>
      </c>
      <c r="E47" s="136"/>
      <c r="F47" s="136" t="s">
        <v>323</v>
      </c>
    </row>
    <row r="48" spans="2:17">
      <c r="B48" s="125">
        <v>1</v>
      </c>
      <c r="C48" s="137" t="s">
        <v>328</v>
      </c>
      <c r="D48" s="144" t="e">
        <f>MIN(#REF!)</f>
        <v>#REF!</v>
      </c>
      <c r="E48" s="144"/>
      <c r="F48" s="138" t="e">
        <f t="array" ref="F48">_xlfn.TEXTJOIN(", ",TRUE,IF(D48=#REF!,#REF!,""))</f>
        <v>#REF!</v>
      </c>
      <c r="J48" s="1079" t="e">
        <f>"Tỷ lệ tăng giá đất ở đô thị thấp nhất đối với VT2 là "&amp;TEXT(D48,"0,00")&amp;" lần so với đơn giá VT2 theo Quyết định số 45/2019/QĐ-UBND (tương ứng tăng "&amp;TEXT(D48,"0%")&amp;") là "&amp;F48&amp;";"</f>
        <v>#REF!</v>
      </c>
      <c r="K48" s="1079"/>
      <c r="L48" s="1079"/>
      <c r="M48" s="1079"/>
      <c r="N48" s="1079"/>
      <c r="O48" s="1079"/>
      <c r="P48" s="1079"/>
      <c r="Q48" s="1079"/>
    </row>
    <row r="49" spans="2:17">
      <c r="B49" s="125">
        <v>2</v>
      </c>
      <c r="C49" s="137" t="s">
        <v>329</v>
      </c>
      <c r="D49" s="144" t="e">
        <f>MAX(#REF!)</f>
        <v>#REF!</v>
      </c>
      <c r="E49" s="144"/>
      <c r="F49" s="138" t="e">
        <f t="array" ref="F49">_xlfn.TEXTJOIN(", ",TRUE,IF(D49=#REF!,#REF!,""))</f>
        <v>#REF!</v>
      </c>
      <c r="J49" s="1079" t="e">
        <f>"Tỷ lệ tăng giá đất ở đô thị cao nhất đối với VT2 là "&amp;TEXT(D49,"0,00")&amp;" lần so với đơn giá theo Quyết định số 45/2019/QĐ-UBND ( tương ứng tăng "&amp;TEXT(D49,"0%")&amp;") là "&amp;F49&amp;";"</f>
        <v>#REF!</v>
      </c>
      <c r="K49" s="1079"/>
      <c r="L49" s="1079"/>
      <c r="M49" s="1079"/>
      <c r="N49" s="1079"/>
      <c r="O49" s="1079"/>
      <c r="P49" s="1079"/>
      <c r="Q49" s="1079"/>
    </row>
    <row r="53" spans="2:17">
      <c r="B53" s="130" t="s">
        <v>332</v>
      </c>
      <c r="J53" s="128" t="s">
        <v>333</v>
      </c>
    </row>
    <row r="54" spans="2:17">
      <c r="B54" s="132" t="s">
        <v>319</v>
      </c>
      <c r="D54" s="142" t="e">
        <f>AVERAGE(#REF!)</f>
        <v>#REF!</v>
      </c>
      <c r="E54" s="133" t="e">
        <f>D54</f>
        <v>#REF!</v>
      </c>
      <c r="J54" s="1080" t="e">
        <f>"Tốc độ tăng giá đất ở tại đô thị trung bình tại VT3 so với đơn giá VT3 theo Quyết định số 45/2019/QĐ-UBND là "&amp;TEXT(D54,"0,00")&amp;" lần (tương ứng là "&amp;TEXT(E54,"0%")&amp;");"</f>
        <v>#REF!</v>
      </c>
      <c r="K54" s="1080"/>
      <c r="L54" s="1080"/>
      <c r="M54" s="1080"/>
      <c r="N54" s="1080"/>
      <c r="O54" s="1080"/>
      <c r="P54" s="1080"/>
      <c r="Q54" s="1080"/>
    </row>
    <row r="55" spans="2:17">
      <c r="B55" s="131" t="s">
        <v>320</v>
      </c>
    </row>
    <row r="56" spans="2:17">
      <c r="B56" s="134" t="s">
        <v>11</v>
      </c>
      <c r="C56" s="135" t="s">
        <v>321</v>
      </c>
      <c r="D56" s="136" t="s">
        <v>322</v>
      </c>
      <c r="E56" s="136"/>
      <c r="F56" s="136" t="s">
        <v>323</v>
      </c>
    </row>
    <row r="57" spans="2:17">
      <c r="B57" s="125">
        <v>1</v>
      </c>
      <c r="C57" s="137" t="s">
        <v>324</v>
      </c>
      <c r="D57" s="143" t="e">
        <f>MIN(#REF!)</f>
        <v>#REF!</v>
      </c>
      <c r="E57" s="143" t="e">
        <f t="array" ref="E57">_xlfn.TEXTJOIN(",",TRUE,TEXT(IF(D57=#REF!,#REF!,""),"0,00"))</f>
        <v>#REF!</v>
      </c>
      <c r="F57" s="138" t="e">
        <f t="array" ref="F57">_xlfn.TEXTJOIN(",",TRUE,IF(D57=#REF!,#REF!,""))</f>
        <v>#REF!</v>
      </c>
      <c r="J57" s="1080" t="e">
        <f>"Tuyến đường có giá thấp nhất tại VT3 là "&amp;F57&amp;" với đơn giá đề xuất là "&amp;TEXT(D57*1000,"#.##0")&amp;" đồng/m2, tăng so với Giá đất ở VT3 theo Quyết định số 45/2019/QĐ-UBND là "&amp;E57&amp;" lần (tương ứng là "&amp;TEXT(E57,"0%")&amp;");"</f>
        <v>#REF!</v>
      </c>
      <c r="K57" s="1080"/>
      <c r="L57" s="1080"/>
      <c r="M57" s="1080"/>
      <c r="N57" s="1080"/>
      <c r="O57" s="1080"/>
      <c r="P57" s="1080"/>
      <c r="Q57" s="1080"/>
    </row>
    <row r="58" spans="2:17">
      <c r="B58" s="125">
        <v>2</v>
      </c>
      <c r="C58" s="137" t="s">
        <v>325</v>
      </c>
      <c r="D58" s="143" t="e">
        <f>MAX(#REF!)</f>
        <v>#REF!</v>
      </c>
      <c r="E58" s="143" t="e">
        <f t="array" ref="E58">_xlfn.TEXTJOIN(",",TRUE,TEXT(IF(D58=#REF!,#REF!,""),"0,00"))</f>
        <v>#REF!</v>
      </c>
      <c r="F58" s="138" t="e">
        <f t="array" ref="F58">_xlfn.TEXTJOIN(",",TRUE,IF(D58=#REF!,#REF!,""))</f>
        <v>#REF!</v>
      </c>
      <c r="J58" s="1080" t="e">
        <f>"Tuyến đường có giá cao nhất tại VT3 là "&amp;F58&amp;" với đơn giá đề xuất là "&amp;TEXT(D58*1000,"#.##0")&amp;" đồng/m2, tăng so với giá đất ở VT3 theo Quyết định số 45/2019/QĐ-UBND là "&amp;E58&amp;" lần (tương ứng là "&amp;TEXT(E58,"0%")&amp;");"</f>
        <v>#REF!</v>
      </c>
      <c r="K58" s="1080"/>
      <c r="L58" s="1080"/>
      <c r="M58" s="1080"/>
      <c r="N58" s="1080"/>
      <c r="O58" s="1080"/>
      <c r="P58" s="1080"/>
      <c r="Q58" s="1080"/>
    </row>
    <row r="60" spans="2:17">
      <c r="B60" s="131" t="s">
        <v>326</v>
      </c>
    </row>
    <row r="61" spans="2:17">
      <c r="B61" s="134" t="s">
        <v>11</v>
      </c>
      <c r="C61" s="135" t="s">
        <v>321</v>
      </c>
      <c r="D61" s="136" t="s">
        <v>327</v>
      </c>
      <c r="E61" s="136"/>
      <c r="F61" s="136" t="s">
        <v>323</v>
      </c>
    </row>
    <row r="62" spans="2:17">
      <c r="B62" s="125">
        <v>1</v>
      </c>
      <c r="C62" s="137" t="s">
        <v>328</v>
      </c>
      <c r="D62" s="144" t="e">
        <f>MIN(#REF!)</f>
        <v>#REF!</v>
      </c>
      <c r="E62" s="144"/>
      <c r="F62" s="138" t="e">
        <f t="array" ref="F62">_xlfn.TEXTJOIN(",",TRUE,IF(D62=#REF!,#REF!,""))</f>
        <v>#REF!</v>
      </c>
      <c r="J62" s="1079" t="e">
        <f>"Tỷ lệ tăng giá đất ở tại đô thị thấp nhất đối với VT3 là "&amp;TEXT(D62,"0,00")&amp;" lần so với đơn giá VT3 theo Quyết định số 45/2019/QĐ-UBND ( tương ứng tăng "&amp;TEXT(D62,"0%")&amp;") là "&amp;F62&amp;";"</f>
        <v>#REF!</v>
      </c>
      <c r="K62" s="1079"/>
      <c r="L62" s="1079"/>
      <c r="M62" s="1079"/>
      <c r="N62" s="1079"/>
      <c r="O62" s="1079"/>
      <c r="P62" s="1079"/>
      <c r="Q62" s="1079"/>
    </row>
    <row r="63" spans="2:17">
      <c r="B63" s="125">
        <v>2</v>
      </c>
      <c r="C63" s="137" t="s">
        <v>329</v>
      </c>
      <c r="D63" s="144" t="e">
        <f>MAX(#REF!)</f>
        <v>#REF!</v>
      </c>
      <c r="E63" s="144"/>
      <c r="F63" s="138" t="e">
        <f t="array" ref="F63">_xlfn.TEXTJOIN(",",TRUE,IF(D63=#REF!,#REF!,""))</f>
        <v>#REF!</v>
      </c>
      <c r="J63" s="1079" t="e">
        <f>"Tỷ lệ tăng giá đất ở đô thị cao nhất đối với VT3 là "&amp;TEXT(D63,"0,00")&amp;" lần so với đơn giá theo Quyết định số 45/2019/QĐ-UBND (tương ứng tăng "&amp;TEXT(D63,"0%")&amp;") là "&amp;F63&amp;";"</f>
        <v>#REF!</v>
      </c>
      <c r="K63" s="1079"/>
      <c r="L63" s="1079"/>
      <c r="M63" s="1079"/>
      <c r="N63" s="1079"/>
      <c r="O63" s="1079"/>
      <c r="P63" s="1079"/>
      <c r="Q63" s="1079"/>
    </row>
    <row r="65" spans="1:17">
      <c r="E65" s="141"/>
    </row>
    <row r="66" spans="1:17">
      <c r="E66" s="141"/>
      <c r="F66" s="141"/>
    </row>
    <row r="67" spans="1:17">
      <c r="A67" s="126" t="s">
        <v>334</v>
      </c>
      <c r="F67" s="141"/>
      <c r="J67" s="126" t="s">
        <v>8</v>
      </c>
    </row>
    <row r="68" spans="1:17">
      <c r="B68" s="130" t="s">
        <v>317</v>
      </c>
      <c r="J68" s="131" t="s">
        <v>318</v>
      </c>
    </row>
    <row r="69" spans="1:17">
      <c r="B69" s="132" t="s">
        <v>319</v>
      </c>
      <c r="D69" s="142" t="e">
        <f>AVERAGE(#REF!)</f>
        <v>#REF!</v>
      </c>
      <c r="E69" s="133" t="e">
        <f>D69</f>
        <v>#REF!</v>
      </c>
      <c r="F69" s="128"/>
      <c r="J69" s="1080" t="e">
        <f>"Tốc độ tăng giá đất thương mại dịch vụ trung bình tại VT1 so với đơn giá VT1 theo Quyết định số 45/2019/QĐ-UBND là "&amp;TEXT(D69,"0,00")&amp;" lần (tương ứng là "&amp;TEXT(E69,"0%")&amp;");"</f>
        <v>#REF!</v>
      </c>
      <c r="K69" s="1080"/>
      <c r="L69" s="1080"/>
      <c r="M69" s="1080"/>
      <c r="N69" s="1080"/>
      <c r="O69" s="1080"/>
      <c r="P69" s="1080"/>
      <c r="Q69" s="1080"/>
    </row>
    <row r="70" spans="1:17">
      <c r="B70" s="131" t="s">
        <v>320</v>
      </c>
      <c r="J70" s="1080"/>
      <c r="K70" s="1080"/>
      <c r="L70" s="1080"/>
      <c r="M70" s="1080"/>
      <c r="N70" s="1080"/>
      <c r="O70" s="1080"/>
      <c r="P70" s="1080"/>
      <c r="Q70" s="1080"/>
    </row>
    <row r="71" spans="1:17">
      <c r="B71" s="134" t="s">
        <v>11</v>
      </c>
      <c r="C71" s="135" t="s">
        <v>321</v>
      </c>
      <c r="D71" s="136" t="s">
        <v>322</v>
      </c>
      <c r="E71" s="136"/>
      <c r="F71" s="136" t="s">
        <v>323</v>
      </c>
      <c r="K71" s="129"/>
      <c r="L71" s="129"/>
      <c r="M71" s="129"/>
      <c r="N71" s="129"/>
      <c r="O71" s="129"/>
      <c r="P71" s="129"/>
      <c r="Q71" s="129"/>
    </row>
    <row r="72" spans="1:17">
      <c r="B72" s="125">
        <v>1</v>
      </c>
      <c r="C72" s="137" t="s">
        <v>324</v>
      </c>
      <c r="D72" s="143" t="e">
        <f>MIN(#REF!)</f>
        <v>#REF!</v>
      </c>
      <c r="E72" s="143" t="e">
        <f t="array" ref="E72">_xlfn.TEXTJOIN("; ",TRUE,TEXT(IF(D72=#REF!,#REF!,""),"0,00"))</f>
        <v>#REF!</v>
      </c>
      <c r="F72" s="138" t="e">
        <f t="array" ref="F72">_xlfn.TEXTJOIN(", ",TRUE,IF(D72=#REF!,#REF!,""))</f>
        <v>#REF!</v>
      </c>
      <c r="G72" s="139"/>
      <c r="J72" s="1080" t="e">
        <f>"Tuyến đường có giá thấp nhất tại VT1 là "&amp;F72&amp;" với đơn giá đề xuất là "&amp;TEXT(D72*1000,"#.##0")&amp;" đồng/m2, tăng so với giá đất thương mại dịch vụ VT1 theo Quyết định số 45/2019/QĐ-UBND là "&amp;E72&amp;" lần (tương ứng là "&amp;TEXT(E72,"0%")&amp;");"</f>
        <v>#REF!</v>
      </c>
      <c r="K72" s="1080"/>
      <c r="L72" s="1080"/>
      <c r="M72" s="1080"/>
      <c r="N72" s="1080"/>
      <c r="O72" s="1080"/>
      <c r="P72" s="1080"/>
      <c r="Q72" s="1080"/>
    </row>
    <row r="73" spans="1:17">
      <c r="B73" s="125">
        <v>2</v>
      </c>
      <c r="C73" s="137" t="s">
        <v>325</v>
      </c>
      <c r="D73" s="143" t="e">
        <f>MAX(#REF!)</f>
        <v>#REF!</v>
      </c>
      <c r="E73" s="143" t="e">
        <f t="array" ref="E73">_xlfn.TEXTJOIN("; ",TRUE,TEXT(IF(D73=#REF!,#REF!,""),"0,00"))</f>
        <v>#REF!</v>
      </c>
      <c r="F73" s="138" t="e">
        <f t="array" ref="F73">_xlfn.TEXTJOIN(", ",TRUE,IF(D73=#REF!,#REF!,""))</f>
        <v>#REF!</v>
      </c>
      <c r="G73" s="139"/>
      <c r="J73" s="1080" t="e">
        <f>"Tuyến đường có giá cao nhất tại VT1 là "&amp;F73&amp;" với đơn giá đề xuất là "&amp;TEXT(D73*1000,"#.##0")&amp;" đồng/m2, tăng so với giá đất thương mại dịch vụ tại đô thị VT1 theo Quyết định số 45/2019/QĐ-UBND là "&amp;E73&amp;" lần (tương ứng là "&amp;TEXT(E73,"0%")&amp;");"</f>
        <v>#REF!</v>
      </c>
      <c r="K73" s="1080"/>
      <c r="L73" s="1080"/>
      <c r="M73" s="1080"/>
      <c r="N73" s="1080"/>
      <c r="O73" s="1080"/>
      <c r="P73" s="1080"/>
      <c r="Q73" s="1080"/>
    </row>
    <row r="74" spans="1:17">
      <c r="J74" s="129"/>
      <c r="K74" s="129"/>
      <c r="L74" s="129"/>
      <c r="M74" s="129"/>
      <c r="N74" s="129"/>
      <c r="O74" s="129"/>
      <c r="P74" s="129"/>
      <c r="Q74" s="129"/>
    </row>
    <row r="75" spans="1:17">
      <c r="B75" s="131" t="s">
        <v>326</v>
      </c>
    </row>
    <row r="76" spans="1:17">
      <c r="B76" s="134" t="s">
        <v>11</v>
      </c>
      <c r="C76" s="135" t="s">
        <v>321</v>
      </c>
      <c r="D76" s="136" t="s">
        <v>327</v>
      </c>
      <c r="E76" s="136"/>
      <c r="F76" s="136" t="s">
        <v>323</v>
      </c>
    </row>
    <row r="77" spans="1:17">
      <c r="B77" s="125">
        <v>1</v>
      </c>
      <c r="C77" s="137" t="s">
        <v>328</v>
      </c>
      <c r="D77" s="144" t="e">
        <f>MIN(#REF!)</f>
        <v>#REF!</v>
      </c>
      <c r="E77" s="144"/>
      <c r="F77" s="140" t="e">
        <f t="array" ref="F77">_xlfn.TEXTJOIN(", ",TRUE,IF(D77=#REF!,#REF!,""))</f>
        <v>#REF!</v>
      </c>
      <c r="J77" s="1079" t="e">
        <f>"Tỷ lệ tăng giá đất thương mại dịch vụ tại đô thị thấp nhất đối với VT1 là "&amp;TEXT(D77,"0,00")&amp;" lần so với đơn giá VT1 theo Quyết định số 45/2019/QĐ-UBND (tương ứng tăng "&amp;TEXT(D77,"0%")&amp;") là "&amp;F77&amp;";"</f>
        <v>#REF!</v>
      </c>
      <c r="K77" s="1079"/>
      <c r="L77" s="1079"/>
      <c r="M77" s="1079"/>
      <c r="N77" s="1079"/>
      <c r="O77" s="1079"/>
      <c r="P77" s="1079"/>
      <c r="Q77" s="1079"/>
    </row>
    <row r="78" spans="1:17">
      <c r="B78" s="125">
        <v>2</v>
      </c>
      <c r="C78" s="137" t="s">
        <v>329</v>
      </c>
      <c r="D78" s="144" t="e">
        <f>MAX(#REF!)</f>
        <v>#REF!</v>
      </c>
      <c r="E78" s="144"/>
      <c r="F78" s="140" t="e">
        <f t="array" ref="F78">_xlfn.TEXTJOIN(", ",TRUE,IF(D78=#REF!,#REF!,""))</f>
        <v>#REF!</v>
      </c>
      <c r="J78" s="1079" t="e">
        <f>"Tỷ lệ tăng giá đất thương mại dịch vụ tại đô thị cao nhất đối với VT1 là "&amp;TEXT(D78,"0,00")&amp;" lần so với đơn giá theo Quyết định số 45/2019/QĐ-UBND ( tương ứng tăng "&amp;TEXT(D78,"0%")&amp;") là "&amp;F78&amp;";"</f>
        <v>#REF!</v>
      </c>
      <c r="K78" s="1079"/>
      <c r="L78" s="1079"/>
      <c r="M78" s="1079"/>
      <c r="N78" s="1079"/>
      <c r="O78" s="1079"/>
      <c r="P78" s="1079"/>
      <c r="Q78" s="1079"/>
    </row>
    <row r="79" spans="1:17">
      <c r="E79" s="141"/>
    </row>
    <row r="80" spans="1:17">
      <c r="B80" s="130" t="s">
        <v>330</v>
      </c>
      <c r="E80" s="141"/>
      <c r="F80" s="141"/>
      <c r="J80" s="128" t="s">
        <v>331</v>
      </c>
    </row>
    <row r="81" spans="2:17">
      <c r="B81" s="132" t="s">
        <v>319</v>
      </c>
      <c r="D81" s="142" t="e">
        <f>AVERAGE(#REF!)</f>
        <v>#REF!</v>
      </c>
      <c r="E81" s="133" t="e">
        <f>D81</f>
        <v>#REF!</v>
      </c>
      <c r="F81" s="128"/>
      <c r="J81" s="1080" t="e">
        <f>"Tốc độ tăng giá đất thương mại dịch vụ tại đô thị trung bình tại VT2 so với đơn giá VT2 theo Quyết định số 45/2019/QĐ-UBND là "&amp;TEXT(D81,"0,00")&amp;" lần (tương ứng là "&amp;TEXT(E81,"0%")&amp;");"</f>
        <v>#REF!</v>
      </c>
      <c r="K81" s="1080"/>
      <c r="L81" s="1080"/>
      <c r="M81" s="1080"/>
      <c r="N81" s="1080"/>
      <c r="O81" s="1080"/>
      <c r="P81" s="1080"/>
      <c r="Q81" s="1080"/>
    </row>
    <row r="82" spans="2:17">
      <c r="B82" s="131" t="s">
        <v>320</v>
      </c>
    </row>
    <row r="83" spans="2:17">
      <c r="B83" s="134" t="s">
        <v>11</v>
      </c>
      <c r="C83" s="135" t="s">
        <v>321</v>
      </c>
      <c r="D83" s="136" t="s">
        <v>322</v>
      </c>
      <c r="E83" s="136"/>
      <c r="F83" s="136" t="s">
        <v>323</v>
      </c>
    </row>
    <row r="84" spans="2:17">
      <c r="B84" s="125">
        <v>1</v>
      </c>
      <c r="C84" s="137" t="s">
        <v>324</v>
      </c>
      <c r="D84" s="143" t="e">
        <f>MIN(#REF!)</f>
        <v>#REF!</v>
      </c>
      <c r="E84" s="143" t="e">
        <f t="array" ref="E84">_xlfn.TEXTJOIN("; ",TRUE,TEXT(IF(D84=#REF!,#REF!,""),"0,00"))</f>
        <v>#REF!</v>
      </c>
      <c r="F84" s="138" t="e">
        <f t="array" ref="F84">_xlfn.TEXTJOIN("; ",TRUE,IF(D84=#REF!,#REF!,""))</f>
        <v>#REF!</v>
      </c>
      <c r="J84" s="1080" t="e">
        <f>"Tuyến đường có giá thấp nhất VT2 là "&amp;F84&amp;" với đơn giá đề xuất tại VT2 là "&amp;TEXT(D84*1000,"#.##0")&amp;" đồng/m2 tăng so với Giá đất thương mại dịch vụ tại đô thị VT2 theo Quyết định số 45/2019/QĐ-UBND là "&amp;E84&amp;" lần (tương ứng là "&amp;TEXT(E84,"0%")&amp;");"</f>
        <v>#REF!</v>
      </c>
      <c r="K84" s="1080"/>
      <c r="L84" s="1080"/>
      <c r="M84" s="1080"/>
      <c r="N84" s="1080"/>
      <c r="O84" s="1080"/>
      <c r="P84" s="1080"/>
      <c r="Q84" s="1080"/>
    </row>
    <row r="85" spans="2:17">
      <c r="B85" s="125">
        <v>2</v>
      </c>
      <c r="C85" s="137" t="s">
        <v>325</v>
      </c>
      <c r="D85" s="143" t="e">
        <f>MAX(#REF!)</f>
        <v>#REF!</v>
      </c>
      <c r="E85" s="143" t="e">
        <f t="array" ref="E85">_xlfn.TEXTJOIN("; ",TRUE,TEXT(IF(D85=#REF!,#REF!,""),"0,00"))</f>
        <v>#REF!</v>
      </c>
      <c r="F85" s="138" t="e">
        <f t="array" ref="F85">_xlfn.TEXTJOIN("; ",TRUE,IF(D85=#REF!,#REF!,""))</f>
        <v>#REF!</v>
      </c>
      <c r="J85" s="1080" t="e">
        <f>"Tuyến đường có giá cao nhất VT2 là "&amp;F85&amp;" với đơn giá đề xuất tại VT2 là "&amp;TEXT(D85*1000,"#.##0")&amp;" đồng/m2, tăng so với giá đất thương mại dịch vụ tại đô thị VT2 theo Quyết định số 45/2019/QĐ-UBND là "&amp;E85&amp;" lần (tương ứng là "&amp;TEXT(E85,"0%")&amp;");"</f>
        <v>#REF!</v>
      </c>
      <c r="K85" s="1080"/>
      <c r="L85" s="1080"/>
      <c r="M85" s="1080"/>
      <c r="N85" s="1080"/>
      <c r="O85" s="1080"/>
      <c r="P85" s="1080"/>
      <c r="Q85" s="1080"/>
    </row>
    <row r="87" spans="2:17">
      <c r="B87" s="131" t="s">
        <v>326</v>
      </c>
    </row>
    <row r="88" spans="2:17">
      <c r="B88" s="134" t="s">
        <v>11</v>
      </c>
      <c r="C88" s="135" t="s">
        <v>321</v>
      </c>
      <c r="D88" s="136" t="s">
        <v>327</v>
      </c>
      <c r="E88" s="136"/>
      <c r="F88" s="136" t="s">
        <v>323</v>
      </c>
    </row>
    <row r="89" spans="2:17">
      <c r="B89" s="125">
        <v>1</v>
      </c>
      <c r="C89" s="137" t="s">
        <v>328</v>
      </c>
      <c r="D89" s="144" t="e">
        <f>MIN(#REF!)</f>
        <v>#REF!</v>
      </c>
      <c r="E89" s="144"/>
      <c r="F89" s="138" t="e">
        <f t="array" ref="F89">_xlfn.TEXTJOIN("; ",TRUE,IF(D89=#REF!,#REF!,""))</f>
        <v>#REF!</v>
      </c>
      <c r="J89" s="1079" t="e">
        <f>"Tỷ lệ tăng giá đất thương mại dịch vụ tại đô thị cthấp nhất đối với VT2 là "&amp;TEXT(D89,"0,00")&amp;" lần so với đơn giá VT2 theo Quyết định số 45/2019/QĐ-UBND (tương ứng tăng "&amp;TEXT(D89,"0%")&amp;") là "&amp;F89&amp;";"</f>
        <v>#REF!</v>
      </c>
      <c r="K89" s="1079"/>
      <c r="L89" s="1079"/>
      <c r="M89" s="1079"/>
      <c r="N89" s="1079"/>
      <c r="O89" s="1079"/>
      <c r="P89" s="1079"/>
      <c r="Q89" s="1079"/>
    </row>
    <row r="90" spans="2:17">
      <c r="B90" s="125">
        <v>2</v>
      </c>
      <c r="C90" s="137" t="s">
        <v>329</v>
      </c>
      <c r="D90" s="144" t="e">
        <f>MAX(#REF!)</f>
        <v>#REF!</v>
      </c>
      <c r="E90" s="144"/>
      <c r="F90" s="138" t="e">
        <f t="array" ref="F90">_xlfn.TEXTJOIN("; ",TRUE,IF(D90=#REF!,#REF!,""))</f>
        <v>#REF!</v>
      </c>
      <c r="J90" s="1079" t="e">
        <f>"Tỷ lệ tăng giá đất thương mại dịch vụ tại đô thị cao nhất đối với VT2 là "&amp;TEXT(D90,"0,00")&amp;" lần so với đơn giá theo Quyết định số 45/2019/QĐ-UBND ( tương ứng tăng "&amp;TEXT(D90,"0%")&amp;") là "&amp;F90&amp;";"</f>
        <v>#REF!</v>
      </c>
      <c r="K90" s="1079"/>
      <c r="L90" s="1079"/>
      <c r="M90" s="1079"/>
      <c r="N90" s="1079"/>
      <c r="O90" s="1079"/>
      <c r="P90" s="1079"/>
      <c r="Q90" s="1079"/>
    </row>
    <row r="93" spans="2:17">
      <c r="E93" s="141"/>
    </row>
    <row r="94" spans="2:17">
      <c r="B94" s="130" t="s">
        <v>332</v>
      </c>
      <c r="E94" s="141"/>
      <c r="J94" s="128" t="s">
        <v>333</v>
      </c>
    </row>
    <row r="95" spans="2:17">
      <c r="B95" s="132" t="s">
        <v>319</v>
      </c>
      <c r="D95" s="142" t="e">
        <f>AVERAGE(#REF!)</f>
        <v>#REF!</v>
      </c>
      <c r="E95" s="133" t="e">
        <f>D95</f>
        <v>#REF!</v>
      </c>
      <c r="J95" s="1080" t="e">
        <f>"Tốc độ tăng giá đất thương mại dịch vụ tại đô thị trung bình tại VT3 so với đơn giá VT3 theo Quyết định số 45/2019/QĐ-UBND là "&amp;TEXT(D95,"0,00")&amp;" lần (tương ứng là "&amp;TEXT(E95,"0%")&amp;");"</f>
        <v>#REF!</v>
      </c>
      <c r="K95" s="1080"/>
      <c r="L95" s="1080"/>
      <c r="M95" s="1080"/>
      <c r="N95" s="1080"/>
      <c r="O95" s="1080"/>
      <c r="P95" s="1080"/>
      <c r="Q95" s="1080"/>
    </row>
    <row r="96" spans="2:17">
      <c r="B96" s="131" t="s">
        <v>320</v>
      </c>
    </row>
    <row r="97" spans="1:17">
      <c r="B97" s="134" t="s">
        <v>11</v>
      </c>
      <c r="C97" s="135" t="s">
        <v>321</v>
      </c>
      <c r="D97" s="136" t="s">
        <v>322</v>
      </c>
      <c r="E97" s="136" t="s">
        <v>326</v>
      </c>
      <c r="F97" s="136" t="s">
        <v>323</v>
      </c>
    </row>
    <row r="98" spans="1:17">
      <c r="B98" s="125">
        <v>1</v>
      </c>
      <c r="C98" s="137" t="s">
        <v>324</v>
      </c>
      <c r="D98" s="143" t="e">
        <f>MIN(#REF!)</f>
        <v>#REF!</v>
      </c>
      <c r="E98" s="143" t="e">
        <f t="array" ref="E98">_xlfn.TEXTJOIN(", ",TRUE,TEXT(IF(D98=#REF!,#REF!,""),"0,00"))</f>
        <v>#REF!</v>
      </c>
      <c r="F98" s="138" t="e">
        <f t="array" ref="F98">_xlfn.TEXTJOIN(",",TRUE,IF(D98=#REF!,#REF!,""))</f>
        <v>#REF!</v>
      </c>
      <c r="J98" s="1080" t="e">
        <f>"Tuyến đường có giá thấp nhất tại VT3 là "&amp;F98&amp;" với đơn giá đề xuất là "&amp;TEXT(D98*1000,"#.##0")&amp;" đồng/m2, tăng so với Giá thương mại dịch vụ tại đô thị VT3 theo Quyết định số 45/2019/QĐ-UBND là "&amp;E98&amp;" lần (tương ứng là "&amp;TEXT(E98,"0%")&amp;");"</f>
        <v>#REF!</v>
      </c>
      <c r="K98" s="1080"/>
      <c r="L98" s="1080"/>
      <c r="M98" s="1080"/>
      <c r="N98" s="1080"/>
      <c r="O98" s="1080"/>
      <c r="P98" s="1080"/>
      <c r="Q98" s="1080"/>
    </row>
    <row r="99" spans="1:17">
      <c r="B99" s="125">
        <v>2</v>
      </c>
      <c r="C99" s="137" t="s">
        <v>325</v>
      </c>
      <c r="D99" s="143" t="e">
        <f>MAX(#REF!)</f>
        <v>#REF!</v>
      </c>
      <c r="E99" s="143" t="e">
        <f t="array" ref="E99">_xlfn.TEXTJOIN(", ",TRUE,TEXT(IF(D99=#REF!,#REF!,""),"0,00"))</f>
        <v>#REF!</v>
      </c>
      <c r="F99" s="138" t="e">
        <f t="array" ref="F99">_xlfn.TEXTJOIN(",",TRUE,IF(D99=#REF!,#REF!,""))</f>
        <v>#REF!</v>
      </c>
      <c r="J99" s="1080" t="e">
        <f>"Tuyến đường có giá cao nhất tại VT3 là "&amp;F99&amp;" với đơn giá đề xuất là "&amp;TEXT(D99*1000,"#.##0")&amp;" đồng/m2, tăng so với giá đất thương mại dịch vụ tại đô thị VT3 theo Quyết định số 45/2019/QĐ-UBND là "&amp;E99&amp;" lần (tương ứng là "&amp;TEXT(E99,"0%")&amp;");"</f>
        <v>#REF!</v>
      </c>
      <c r="K99" s="1080"/>
      <c r="L99" s="1080"/>
      <c r="M99" s="1080"/>
      <c r="N99" s="1080"/>
      <c r="O99" s="1080"/>
      <c r="P99" s="1080"/>
      <c r="Q99" s="1080"/>
    </row>
    <row r="101" spans="1:17">
      <c r="B101" s="131" t="s">
        <v>326</v>
      </c>
    </row>
    <row r="102" spans="1:17">
      <c r="B102" s="134" t="s">
        <v>11</v>
      </c>
      <c r="C102" s="135" t="s">
        <v>321</v>
      </c>
      <c r="D102" s="136" t="s">
        <v>327</v>
      </c>
      <c r="E102" s="136"/>
      <c r="F102" s="136" t="s">
        <v>323</v>
      </c>
    </row>
    <row r="103" spans="1:17">
      <c r="B103" s="125">
        <v>1</v>
      </c>
      <c r="C103" s="137" t="s">
        <v>328</v>
      </c>
      <c r="D103" s="144" t="e">
        <f>MIN(#REF!)</f>
        <v>#REF!</v>
      </c>
      <c r="E103" s="144"/>
      <c r="F103" s="138" t="e">
        <f t="array" ref="F103">_xlfn.TEXTJOIN(",",TRUE,IF(D103=#REF!,#REF!,""))</f>
        <v>#REF!</v>
      </c>
      <c r="J103" s="1079" t="e">
        <f>"Tỷ lệ tăng giá đất thương mại dịch vụ tại đô thị thấp nhất đối với VT3 là "&amp;TEXT(D103,"0,00")&amp;" lần so với đơn giá VT3 theo Quyết định số 45/2019/QĐ-UBND ( tương ứng tăng "&amp;TEXT(D103,"0%")&amp;") là "&amp;F103&amp;";"</f>
        <v>#REF!</v>
      </c>
      <c r="K103" s="1079"/>
      <c r="L103" s="1079"/>
      <c r="M103" s="1079"/>
      <c r="N103" s="1079"/>
      <c r="O103" s="1079"/>
      <c r="P103" s="1079"/>
      <c r="Q103" s="1079"/>
    </row>
    <row r="104" spans="1:17">
      <c r="B104" s="125">
        <v>2</v>
      </c>
      <c r="C104" s="137" t="s">
        <v>329</v>
      </c>
      <c r="D104" s="144" t="e">
        <f>MAX(#REF!)</f>
        <v>#REF!</v>
      </c>
      <c r="E104" s="144"/>
      <c r="F104" s="138" t="e">
        <f t="array" ref="F104">_xlfn.TEXTJOIN(",",TRUE,IF(D104=#REF!,#REF!,""))</f>
        <v>#REF!</v>
      </c>
      <c r="J104" s="1079" t="e">
        <f>"Tỷ lệ tăng giá đất thương mại dịch vụ tại đô thị cao nhất đối với VT3 là "&amp;TEXT(D104,"0,00")&amp;" lần so với đơn giá theo Quyết định số 45/2019/QĐ-UBND (tương ứng tăng "&amp;TEXT(D104,"0%")&amp;") là "&amp;F104&amp;";"</f>
        <v>#REF!</v>
      </c>
      <c r="K104" s="1079"/>
      <c r="L104" s="1079"/>
      <c r="M104" s="1079"/>
      <c r="N104" s="1079"/>
      <c r="O104" s="1079"/>
      <c r="P104" s="1079"/>
      <c r="Q104" s="1079"/>
    </row>
    <row r="107" spans="1:17">
      <c r="E107" s="141"/>
    </row>
    <row r="109" spans="1:17">
      <c r="A109" s="126" t="s">
        <v>335</v>
      </c>
      <c r="J109" s="126" t="s">
        <v>335</v>
      </c>
    </row>
    <row r="110" spans="1:17">
      <c r="B110" s="130" t="s">
        <v>317</v>
      </c>
      <c r="J110" s="128" t="s">
        <v>318</v>
      </c>
    </row>
    <row r="111" spans="1:17">
      <c r="B111" s="132" t="s">
        <v>319</v>
      </c>
      <c r="D111" s="142" t="e">
        <f>AVERAGE(#REF!)</f>
        <v>#REF!</v>
      </c>
      <c r="E111" s="133" t="e">
        <f>D111</f>
        <v>#REF!</v>
      </c>
      <c r="F111" s="128"/>
      <c r="J111" s="1080" t="e">
        <f>"Tốc độ tăng giá Giá đất sản xuất kinh doanh không phải đất thương mại dịch vụ tại đô thị trung bình tại VT1 so với đơn giá VT1 theo Quyết định số 45/2019/QĐ-UBND là "&amp;TEXT(D111,"0,00")&amp;" lần (tương ứng là "&amp;TEXT(E111,"0%")&amp;");"</f>
        <v>#REF!</v>
      </c>
      <c r="K111" s="1080"/>
      <c r="L111" s="1080"/>
      <c r="M111" s="1080"/>
      <c r="N111" s="1080"/>
      <c r="O111" s="1080"/>
      <c r="P111" s="1080"/>
      <c r="Q111" s="1080"/>
    </row>
    <row r="112" spans="1:17">
      <c r="B112" s="131" t="s">
        <v>320</v>
      </c>
      <c r="J112" s="1080"/>
      <c r="K112" s="1080"/>
      <c r="L112" s="1080"/>
      <c r="M112" s="1080"/>
      <c r="N112" s="1080"/>
      <c r="O112" s="1080"/>
      <c r="P112" s="1080"/>
      <c r="Q112" s="1080"/>
    </row>
    <row r="113" spans="2:17">
      <c r="B113" s="134" t="s">
        <v>11</v>
      </c>
      <c r="C113" s="135" t="s">
        <v>321</v>
      </c>
      <c r="D113" s="136" t="s">
        <v>322</v>
      </c>
      <c r="E113" s="136"/>
      <c r="F113" s="136" t="s">
        <v>323</v>
      </c>
      <c r="K113" s="129"/>
      <c r="L113" s="129"/>
      <c r="M113" s="129"/>
      <c r="N113" s="129"/>
      <c r="O113" s="129"/>
      <c r="P113" s="129"/>
      <c r="Q113" s="129"/>
    </row>
    <row r="114" spans="2:17">
      <c r="B114" s="125">
        <v>1</v>
      </c>
      <c r="C114" s="137" t="s">
        <v>324</v>
      </c>
      <c r="D114" s="143" t="e">
        <f>MIN(#REF!)</f>
        <v>#REF!</v>
      </c>
      <c r="E114" s="145" t="e">
        <f t="array" ref="E114">_xlfn.TEXTJOIN("; ",TRUE,TEXT(IF(D114=#REF!,#REF!,""),"0,00"))</f>
        <v>#REF!</v>
      </c>
      <c r="F114" s="138" t="e">
        <f t="array" ref="F114">_xlfn.TEXTJOIN(", ",TRUE,IF(D114=#REF!,#REF!,""))</f>
        <v>#REF!</v>
      </c>
      <c r="G114" s="139"/>
      <c r="J114" s="1080" t="e">
        <f>"Tuyến đường có giá thấp nhất tại VT1 là "&amp;F114&amp;" với đơn giá đề xuất là "&amp;TEXT(D114*1000,"#.##0")&amp;" đồng/m2, tăng so với giá Giá đất sản xuất kinh doanh không phải đất thương mại dịch vụ tại đô thị VT1 theo Quyết định số 45/2019/QĐ-UBND là "&amp;E114&amp;" lần (tương ứng là "&amp;TEXT(E114,"0%")&amp;");"</f>
        <v>#REF!</v>
      </c>
      <c r="K114" s="1080"/>
      <c r="L114" s="1080"/>
      <c r="M114" s="1080"/>
      <c r="N114" s="1080"/>
      <c r="O114" s="1080"/>
      <c r="P114" s="1080"/>
      <c r="Q114" s="1080"/>
    </row>
    <row r="115" spans="2:17">
      <c r="B115" s="125">
        <v>2</v>
      </c>
      <c r="C115" s="137" t="s">
        <v>325</v>
      </c>
      <c r="D115" s="143" t="e">
        <f>MAX(#REF!)</f>
        <v>#REF!</v>
      </c>
      <c r="E115" s="145" t="e">
        <f t="array" ref="E115">_xlfn.TEXTJOIN("; ",TRUE,TEXT(IF(D115=#REF!,#REF!,""),"0,00"))</f>
        <v>#REF!</v>
      </c>
      <c r="F115" s="138" t="e">
        <f t="array" ref="F115">_xlfn.TEXTJOIN(", ",TRUE,IF(D115=#REF!,#REF!,""))</f>
        <v>#REF!</v>
      </c>
      <c r="G115" s="139"/>
      <c r="J115" s="1080" t="e">
        <f>"Tuyến đường có giá cao nhất tại VT1 là "&amp;F115&amp;" với đơn giá đề xuất là "&amp;TEXT(D115*1000,"#.##0")&amp;" đồng/m2, tăng so với giá Giá đất sản xuất kinh doanh không phải đất thương mại dịch vụ tại đô thị VT1 theo Quyết định số 45/2019/QĐ-UBND là "&amp;E115&amp;" lần (tương ứng là "&amp;TEXT(E115,"0%")&amp;");"</f>
        <v>#REF!</v>
      </c>
      <c r="K115" s="1080"/>
      <c r="L115" s="1080"/>
      <c r="M115" s="1080"/>
      <c r="N115" s="1080"/>
      <c r="O115" s="1080"/>
      <c r="P115" s="1080"/>
      <c r="Q115" s="1080"/>
    </row>
    <row r="116" spans="2:17">
      <c r="J116" s="129"/>
      <c r="K116" s="129"/>
      <c r="L116" s="129"/>
      <c r="M116" s="129"/>
      <c r="N116" s="129"/>
      <c r="O116" s="129"/>
      <c r="P116" s="129"/>
      <c r="Q116" s="129"/>
    </row>
    <row r="117" spans="2:17">
      <c r="B117" s="131" t="s">
        <v>326</v>
      </c>
    </row>
    <row r="118" spans="2:17">
      <c r="B118" s="134" t="s">
        <v>11</v>
      </c>
      <c r="C118" s="135" t="s">
        <v>321</v>
      </c>
      <c r="D118" s="136" t="s">
        <v>327</v>
      </c>
      <c r="E118" s="136"/>
      <c r="F118" s="136" t="s">
        <v>323</v>
      </c>
    </row>
    <row r="119" spans="2:17">
      <c r="B119" s="125">
        <v>1</v>
      </c>
      <c r="C119" s="137" t="s">
        <v>328</v>
      </c>
      <c r="D119" s="144" t="e">
        <f>MIN(#REF!)</f>
        <v>#REF!</v>
      </c>
      <c r="E119" s="144"/>
      <c r="F119" s="140" t="e">
        <f t="array" ref="F119">_xlfn.TEXTJOIN(", ",TRUE,IF(D119=#REF!,#REF!,""))</f>
        <v>#REF!</v>
      </c>
      <c r="J119" s="1079" t="e">
        <f>"Tỷ lệ tăng giá đất sản xuất kinh doanh không phải đất thương mại dịch vụ tại đô thị thấp nhất đối với VT1 là "&amp;TEXT(D119,"0,00")&amp;" lần so với đơn giá VT1 theo Quyết định số 45/2019/QĐ-UBND (tương ứng tăng "&amp;TEXT(D119,"0%")&amp;") là "&amp;F119&amp;";"</f>
        <v>#REF!</v>
      </c>
      <c r="K119" s="1079"/>
      <c r="L119" s="1079"/>
      <c r="M119" s="1079"/>
      <c r="N119" s="1079"/>
      <c r="O119" s="1079"/>
      <c r="P119" s="1079"/>
      <c r="Q119" s="1079"/>
    </row>
    <row r="120" spans="2:17">
      <c r="B120" s="125">
        <v>2</v>
      </c>
      <c r="C120" s="137" t="s">
        <v>329</v>
      </c>
      <c r="D120" s="144" t="e">
        <f>MAX(#REF!)</f>
        <v>#REF!</v>
      </c>
      <c r="E120" s="144"/>
      <c r="F120" s="140" t="e">
        <f t="array" ref="F120">_xlfn.TEXTJOIN(", ",TRUE,IF(D120=#REF!,#REF!,""))</f>
        <v>#REF!</v>
      </c>
      <c r="J120" s="1079" t="e">
        <f>"Tỷ lệ tăng giá đất sản xuất kinh doanh không phải đất thương mại dịch vụ tại đô thị cao nhất đối với VT1 là "&amp;TEXT(D120,"0,00")&amp;" lần so với đơn giá theo Quyết định số 45/2019/QĐ-UBND ( tương ứng tăng "&amp;TEXT(D120,"0%")&amp;") là "&amp;F120&amp;";"</f>
        <v>#REF!</v>
      </c>
      <c r="K120" s="1079"/>
      <c r="L120" s="1079"/>
      <c r="M120" s="1079"/>
      <c r="N120" s="1079"/>
      <c r="O120" s="1079"/>
      <c r="P120" s="1079"/>
      <c r="Q120" s="1079"/>
    </row>
    <row r="121" spans="2:17">
      <c r="E121" s="141"/>
    </row>
    <row r="122" spans="2:17">
      <c r="B122" s="130" t="s">
        <v>330</v>
      </c>
      <c r="E122" s="141"/>
      <c r="J122" s="128" t="s">
        <v>331</v>
      </c>
    </row>
    <row r="123" spans="2:17">
      <c r="B123" s="132" t="s">
        <v>319</v>
      </c>
      <c r="D123" s="142" t="e">
        <f>AVERAGE(#REF!)</f>
        <v>#REF!</v>
      </c>
      <c r="E123" s="133" t="e">
        <f>D123</f>
        <v>#REF!</v>
      </c>
      <c r="F123" s="128"/>
      <c r="J123" s="1080" t="e">
        <f>"Tốc độ tăng giá giá đất sản xuất kinh doanh không phải đất thương mại dịch vụ tại đô thị trung bình tại VT2 so với đơn giá VT2 theo Quyết định số 45/2019/QĐ-UBND là "&amp;TEXT(D123,"0,00")&amp;" lần (tương ứng là "&amp;TEXT(E123,"0%")&amp;");"</f>
        <v>#REF!</v>
      </c>
      <c r="K123" s="1080"/>
      <c r="L123" s="1080"/>
      <c r="M123" s="1080"/>
      <c r="N123" s="1080"/>
      <c r="O123" s="1080"/>
      <c r="P123" s="1080"/>
      <c r="Q123" s="1080"/>
    </row>
    <row r="124" spans="2:17">
      <c r="B124" s="131" t="s">
        <v>320</v>
      </c>
    </row>
    <row r="125" spans="2:17">
      <c r="B125" s="134" t="s">
        <v>11</v>
      </c>
      <c r="C125" s="135" t="s">
        <v>321</v>
      </c>
      <c r="D125" s="136" t="s">
        <v>322</v>
      </c>
      <c r="E125" s="136"/>
      <c r="F125" s="136" t="s">
        <v>323</v>
      </c>
    </row>
    <row r="126" spans="2:17">
      <c r="B126" s="125">
        <v>1</v>
      </c>
      <c r="C126" s="137" t="s">
        <v>324</v>
      </c>
      <c r="D126" s="143" t="e">
        <f>MIN(#REF!)</f>
        <v>#REF!</v>
      </c>
      <c r="E126" s="143" t="e">
        <f t="array" ref="E126">_xlfn.TEXTJOIN("; ",TRUE,TEXT(IF(D126=#REF!,#REF!,""),"0,00"))</f>
        <v>#REF!</v>
      </c>
      <c r="F126" s="138" t="e">
        <f t="array" ref="F126">_xlfn.TEXTJOIN("; ",TRUE,IF(D126=#REF!,#REF!,""))</f>
        <v>#REF!</v>
      </c>
      <c r="J126" s="1080" t="e">
        <f>"Tuyến đường có giá thấp nhất VT2 là "&amp;F126&amp;" với đơn giá đề xuất tại VT2 là "&amp;TEXT(D126*1000,"#.##0")&amp;" đồng/m2 tăng so với giá đất sản xuất kinh doanh không phải đất thương mại dịch vụ tại đô thị VT2 theo Quyết định số 45/2019/QĐ-UBND là "&amp;E126&amp;" lần (tương ứng là "&amp;TEXT(E126,"0%")&amp;");"</f>
        <v>#REF!</v>
      </c>
      <c r="K126" s="1080"/>
      <c r="L126" s="1080"/>
      <c r="M126" s="1080"/>
      <c r="N126" s="1080"/>
      <c r="O126" s="1080"/>
      <c r="P126" s="1080"/>
      <c r="Q126" s="1080"/>
    </row>
    <row r="127" spans="2:17">
      <c r="B127" s="125">
        <v>2</v>
      </c>
      <c r="C127" s="137" t="s">
        <v>325</v>
      </c>
      <c r="D127" s="143" t="e">
        <f>MAX(#REF!)</f>
        <v>#REF!</v>
      </c>
      <c r="E127" s="143" t="e">
        <f t="array" ref="E127">_xlfn.TEXTJOIN("; ",TRUE,TEXT(IF(D127=#REF!,#REF!,""),"0,00"))</f>
        <v>#REF!</v>
      </c>
      <c r="F127" s="138" t="e">
        <f t="array" ref="F127">_xlfn.TEXTJOIN("; ",TRUE,IF(D127=#REF!,#REF!,""))</f>
        <v>#REF!</v>
      </c>
      <c r="J127" s="1080" t="e">
        <f>"Tuyến đường có giá cao nhất VT2 là "&amp;F127&amp;" với đơn giá đề xuất tại VT2 là "&amp;TEXT(D127*1000,"#.##0")&amp;" đồng/m2, tăng so với giá giá đất sản xuất kinh doanh không phải đất thương mại dịch vụ tại đô thị VT2 theo Quyết định số 45/2019/QĐ-UBND là "&amp;E127&amp;" lần (tương ứng là "&amp;TEXT(E127,"0%")&amp;");"</f>
        <v>#REF!</v>
      </c>
      <c r="K127" s="1080"/>
      <c r="L127" s="1080"/>
      <c r="M127" s="1080"/>
      <c r="N127" s="1080"/>
      <c r="O127" s="1080"/>
      <c r="P127" s="1080"/>
      <c r="Q127" s="1080"/>
    </row>
    <row r="129" spans="2:17">
      <c r="B129" s="131" t="s">
        <v>326</v>
      </c>
    </row>
    <row r="130" spans="2:17">
      <c r="B130" s="134" t="s">
        <v>11</v>
      </c>
      <c r="C130" s="135" t="s">
        <v>321</v>
      </c>
      <c r="D130" s="136" t="s">
        <v>327</v>
      </c>
      <c r="E130" s="136"/>
      <c r="F130" s="136" t="s">
        <v>323</v>
      </c>
    </row>
    <row r="131" spans="2:17">
      <c r="B131" s="125">
        <v>1</v>
      </c>
      <c r="C131" s="137" t="s">
        <v>328</v>
      </c>
      <c r="D131" s="144" t="e">
        <f>MIN(#REF!)</f>
        <v>#REF!</v>
      </c>
      <c r="E131" s="144"/>
      <c r="F131" s="138" t="e">
        <f t="array" ref="F131">_xlfn.TEXTJOIN(", ",TRUE,IF(D131=#REF!,#REF!,""))</f>
        <v>#REF!</v>
      </c>
      <c r="J131" s="1079" t="e">
        <f>"Tỷ lệ tăng giá đất sản xuất kinh doanh không phải đất thương mại dịch vụ tại đô thị thấp nhất đối với VT2 là "&amp;TEXT(D131,"0,00")&amp;" lần so với đơn giá VT2 theo Quyết định số 45/2019/QĐ-UBND (tương ứng tăng "&amp;TEXT(D131,"0%")&amp;") là "&amp;F131&amp;";"</f>
        <v>#REF!</v>
      </c>
      <c r="K131" s="1079"/>
      <c r="L131" s="1079"/>
      <c r="M131" s="1079"/>
      <c r="N131" s="1079"/>
      <c r="O131" s="1079"/>
      <c r="P131" s="1079"/>
      <c r="Q131" s="1079"/>
    </row>
    <row r="132" spans="2:17">
      <c r="B132" s="125">
        <v>2</v>
      </c>
      <c r="C132" s="137" t="s">
        <v>329</v>
      </c>
      <c r="D132" s="144" t="e">
        <f>MAX(#REF!)</f>
        <v>#REF!</v>
      </c>
      <c r="E132" s="144"/>
      <c r="F132" s="138" t="e">
        <f t="array" ref="F132">_xlfn.TEXTJOIN(", ",TRUE,IF(D132=#REF!,#REF!,""))</f>
        <v>#REF!</v>
      </c>
      <c r="J132" s="1079" t="e">
        <f>"Tỷ lệ tăng giá giá đất sản xuất kinh doanh không phải đất thương mại dịch vụ tại đô thị cao nhất đối với VT2 là "&amp;TEXT(D132,"0,00")&amp;" lần so với đơn giá theo Quyết định số 45/2019/QĐ-UBND ( tương ứng tăng "&amp;TEXT(D132,"0%")&amp;") là "&amp;F132&amp;";"</f>
        <v>#REF!</v>
      </c>
      <c r="K132" s="1079"/>
      <c r="L132" s="1079"/>
      <c r="M132" s="1079"/>
      <c r="N132" s="1079"/>
      <c r="O132" s="1079"/>
      <c r="P132" s="1079"/>
      <c r="Q132" s="1079"/>
    </row>
    <row r="136" spans="2:17">
      <c r="B136" s="130" t="s">
        <v>332</v>
      </c>
      <c r="J136" s="128" t="s">
        <v>333</v>
      </c>
    </row>
    <row r="137" spans="2:17">
      <c r="B137" s="132" t="s">
        <v>319</v>
      </c>
      <c r="D137" s="142" t="e">
        <f>AVERAGE(#REF!)</f>
        <v>#REF!</v>
      </c>
      <c r="E137" s="133" t="e">
        <f>D137</f>
        <v>#REF!</v>
      </c>
      <c r="J137" s="1080" t="e">
        <f>"Tốc độ tăng giá giá đất sản xuất kinh doanh không phải đất thương mại dịch vụ tại đô thị trung bình tại VT3 so với đơn giá VT3 theo Quyết định số 45/2019/QĐ-UBND là "&amp;TEXT(D137,"0,00")&amp;" lần (tương ứng là "&amp;TEXT(E137,"0%")&amp;");"</f>
        <v>#REF!</v>
      </c>
      <c r="K137" s="1080"/>
      <c r="L137" s="1080"/>
      <c r="M137" s="1080"/>
      <c r="N137" s="1080"/>
      <c r="O137" s="1080"/>
      <c r="P137" s="1080"/>
      <c r="Q137" s="1080"/>
    </row>
    <row r="138" spans="2:17">
      <c r="B138" s="131" t="s">
        <v>320</v>
      </c>
    </row>
    <row r="139" spans="2:17">
      <c r="B139" s="134" t="s">
        <v>11</v>
      </c>
      <c r="C139" s="135" t="s">
        <v>321</v>
      </c>
      <c r="D139" s="136" t="s">
        <v>322</v>
      </c>
      <c r="E139" s="136" t="s">
        <v>326</v>
      </c>
      <c r="F139" s="136" t="s">
        <v>323</v>
      </c>
    </row>
    <row r="140" spans="2:17">
      <c r="B140" s="125">
        <v>1</v>
      </c>
      <c r="C140" s="137" t="s">
        <v>324</v>
      </c>
      <c r="D140" s="146" t="e">
        <f>MIN(#REF!)</f>
        <v>#REF!</v>
      </c>
      <c r="E140" s="143" t="e">
        <f t="array" ref="E140">_xlfn.TEXTJOIN("; ",TRUE,TEXT(IF(D140=#REF!,#REF!,""),"0,00"))</f>
        <v>#REF!</v>
      </c>
      <c r="F140" s="138" t="e">
        <f t="array" ref="F140">_xlfn.TEXTJOIN("; ",TRUE,TEXT(IF(D140=#REF!,#REF!,""),"0,00"))</f>
        <v>#REF!</v>
      </c>
      <c r="J140" s="1080" t="e">
        <f>"Tuyến đường có giá thấp nhất tại VT3 là "&amp;F140&amp;" với đơn giá đề xuất là "&amp;TEXT(D140*1000,"#.##0")&amp;" đồng/m2, tăng so với giá đất sản xuất kinh doanh không phải đất thương mại dịch vụ tại đô thị VT3 theo Quyết định số 45/2019/QĐ-UBND là "&amp;E140&amp;" lần (tương ứng là "&amp;TEXT(E140,"0%")&amp;");"</f>
        <v>#REF!</v>
      </c>
      <c r="K140" s="1080"/>
      <c r="L140" s="1080"/>
      <c r="M140" s="1080"/>
      <c r="N140" s="1080"/>
      <c r="O140" s="1080"/>
      <c r="P140" s="1080"/>
      <c r="Q140" s="1080"/>
    </row>
    <row r="141" spans="2:17">
      <c r="B141" s="125">
        <v>2</v>
      </c>
      <c r="C141" s="137" t="s">
        <v>325</v>
      </c>
      <c r="D141" s="146" t="e">
        <f>MAX(#REF!)</f>
        <v>#REF!</v>
      </c>
      <c r="E141" s="143" t="e">
        <f t="array" ref="E141">_xlfn.TEXTJOIN("; ",TRUE,TEXT(IF(D141=#REF!,#REF!,""),"0,00"))</f>
        <v>#REF!</v>
      </c>
      <c r="F141" s="138" t="e">
        <f t="array" ref="F141">_xlfn.TEXTJOIN("; ",TRUE,TEXT(IF(D141=#REF!,#REF!,""),"0,00"))</f>
        <v>#REF!</v>
      </c>
      <c r="J141" s="1080" t="e">
        <f>"Tuyến đường có giá cao nhất tại VT3 là "&amp;F141&amp;" với đơn giá đề xuất là "&amp;TEXT(D141*1000,"#.##0")&amp;" đồng/m2, tăng so với giá đất sản xuất kinh doanh không phải đất thương mại dịch vụ tại đô thị VT3 theo Quyết định số 45/2019/QĐ-UBND là "&amp;E141&amp;" lần (tương ứng là "&amp;TEXT(E141,"0%")&amp;");"</f>
        <v>#REF!</v>
      </c>
      <c r="K141" s="1080"/>
      <c r="L141" s="1080"/>
      <c r="M141" s="1080"/>
      <c r="N141" s="1080"/>
      <c r="O141" s="1080"/>
      <c r="P141" s="1080"/>
      <c r="Q141" s="1080"/>
    </row>
    <row r="143" spans="2:17">
      <c r="B143" s="131" t="s">
        <v>326</v>
      </c>
    </row>
    <row r="144" spans="2:17">
      <c r="B144" s="134" t="s">
        <v>11</v>
      </c>
      <c r="C144" s="135" t="s">
        <v>321</v>
      </c>
      <c r="D144" s="136" t="s">
        <v>327</v>
      </c>
      <c r="E144" s="136"/>
      <c r="F144" s="136" t="s">
        <v>323</v>
      </c>
    </row>
    <row r="145" spans="1:17">
      <c r="B145" s="125">
        <v>1</v>
      </c>
      <c r="C145" s="137" t="s">
        <v>328</v>
      </c>
      <c r="D145" s="144" t="e">
        <f>MIN(#REF!)</f>
        <v>#REF!</v>
      </c>
      <c r="E145" s="144"/>
      <c r="F145" s="138" t="e">
        <f t="array" ref="F145">_xlfn.TEXTJOIN("; ",TRUE,TEXT(IF(D145=#REF!,#REF!,""),"0,00"))</f>
        <v>#REF!</v>
      </c>
      <c r="J145" s="1079" t="e">
        <f>"Tỷ lệ tăng giá giá đất sản xuất kinh doanh không phải đất thương mại dịch vụ tại đô thị thấp nhất đối với VT3 là "&amp;TEXT(D145,"0,00")&amp;" lần so với đơn giá VT3 theo Quyết định số 45/2019/QĐ-UBND ( tương ứng tăng "&amp;TEXT(D145,"0%")&amp;") là "&amp;F145&amp;";"</f>
        <v>#REF!</v>
      </c>
      <c r="K145" s="1079"/>
      <c r="L145" s="1079"/>
      <c r="M145" s="1079"/>
      <c r="N145" s="1079"/>
      <c r="O145" s="1079"/>
      <c r="P145" s="1079"/>
      <c r="Q145" s="1079"/>
    </row>
    <row r="146" spans="1:17">
      <c r="B146" s="125">
        <v>2</v>
      </c>
      <c r="C146" s="137" t="s">
        <v>329</v>
      </c>
      <c r="D146" s="144" t="e">
        <f>MAX(#REF!)</f>
        <v>#REF!</v>
      </c>
      <c r="E146" s="144"/>
      <c r="F146" s="138" t="e">
        <f t="array" ref="F146">_xlfn.TEXTJOIN("; ",TRUE,TEXT(IF(D146=#REF!,#REF!,""),"0,00"))</f>
        <v>#REF!</v>
      </c>
      <c r="J146" s="1079" t="e">
        <f>"Tỷ lệ tăng giá đất sản xuất kinh doanh không phải đất thương mại dịch vụ tại đô thị cao nhất đối với VT2 là "&amp;TEXT(D146,"0,00")&amp;" lần so với đơn giá theo Quyết định số 45/2019/QĐ-UBND (tương ứng tăng "&amp;TEXT(D146,"0%")&amp;") là "&amp;F146&amp;";"</f>
        <v>#REF!</v>
      </c>
      <c r="K146" s="1079"/>
      <c r="L146" s="1079"/>
      <c r="M146" s="1079"/>
      <c r="N146" s="1079"/>
      <c r="O146" s="1079"/>
      <c r="P146" s="1079"/>
      <c r="Q146" s="1079"/>
    </row>
    <row r="148" spans="1:17">
      <c r="A148" s="131" t="s">
        <v>336</v>
      </c>
    </row>
    <row r="149" spans="1:17">
      <c r="A149" s="131" t="s">
        <v>337</v>
      </c>
      <c r="J149" s="131" t="s">
        <v>337</v>
      </c>
    </row>
    <row r="150" spans="1:17">
      <c r="B150" s="132" t="s">
        <v>319</v>
      </c>
      <c r="D150" s="142">
        <v>0.1125390352255272</v>
      </c>
      <c r="E150" s="133">
        <f>D150</f>
        <v>0.1125390352255272</v>
      </c>
      <c r="J150" s="1080" t="str">
        <f>"Tốc độ tăng giá đất ở tại nông thôn trung bình so với đơn giá theo Quyết định số 45/2019/QĐ-UBND là "&amp;TEXT(D150,"0,00")&amp;" lần (tương ứng là "&amp;TEXT(E150,"0%")&amp;");"</f>
        <v>Tốc độ tăng giá đất ở tại nông thôn trung bình so với đơn giá theo Quyết định số 45/2019/QĐ-UBND là 0,11 lần (tương ứng là 11%);</v>
      </c>
      <c r="K150" s="1080"/>
      <c r="L150" s="1080"/>
      <c r="M150" s="1080"/>
      <c r="N150" s="1080"/>
      <c r="O150" s="1080"/>
      <c r="P150" s="1080"/>
      <c r="Q150" s="1080"/>
    </row>
    <row r="151" spans="1:17">
      <c r="B151" s="131" t="s">
        <v>320</v>
      </c>
    </row>
    <row r="152" spans="1:17">
      <c r="B152" s="134" t="s">
        <v>11</v>
      </c>
      <c r="C152" s="135" t="s">
        <v>321</v>
      </c>
      <c r="D152" s="136" t="s">
        <v>322</v>
      </c>
      <c r="E152" s="136" t="s">
        <v>326</v>
      </c>
      <c r="F152" s="136" t="s">
        <v>323</v>
      </c>
    </row>
    <row r="153" spans="1:17" ht="110.25">
      <c r="B153" s="125">
        <v>1</v>
      </c>
      <c r="C153" s="137" t="s">
        <v>324</v>
      </c>
      <c r="D153" s="143">
        <v>48</v>
      </c>
      <c r="E153" s="143" t="s">
        <v>753</v>
      </c>
      <c r="F153" s="138" t="s">
        <v>746</v>
      </c>
      <c r="J153" s="1080" t="str">
        <f>"Tuyến đường có giá thấp nhất là "&amp;F153&amp;" với đơn giá đề xuất là "&amp;TEXT(D153*1000,"#.##0")&amp;" đồng/m2, tăng so với giá đất ở tại nông thôn theo Quyết định số 45/2019/QĐ-UBND là "&amp;E153&amp;" lần (tương ứng là "&amp;TEXT(E153,"0%")&amp;");"</f>
        <v>Tuyến đường có giá thấp nhất là Vị trí 2 -  Khu vực 2 XÃ PA Ủ (gồm xã Pa Ủ cũ, xã Tá Bạ cũ); Vị trí 1 -  Khu vực 3 XÃ PA Ủ (gồm xã Pa Ủ cũ, xã Tá Bạ cũ); Vị trí 2 -  Khu vực 2 XÃ PA Ủ (gồm xã Pa Ủ cũ, xã Tá Bạ cũ); Vị trí 1 -  Khu vực 3 XÃ PA Ủ (gồm xã Pa Ủ cũ, xã Tá Bạ cũ) với đơn giá đề xuất là 48.000 đồng/m2, tăng so với giá đất ở tại nông thôn theo Quyết định số 45/2019/QĐ-UBND là 0,09,0,09,0,09,0,09 lần (tương ứng là 0,09,0,09,0,09,0,09);</v>
      </c>
      <c r="K153" s="1080"/>
      <c r="L153" s="1080"/>
      <c r="M153" s="1080"/>
      <c r="N153" s="1080"/>
      <c r="O153" s="1080"/>
      <c r="P153" s="1080"/>
      <c r="Q153" s="1080"/>
    </row>
    <row r="154" spans="1:17" ht="63">
      <c r="B154" s="125">
        <v>2</v>
      </c>
      <c r="C154" s="137" t="s">
        <v>325</v>
      </c>
      <c r="D154" s="143">
        <v>173</v>
      </c>
      <c r="E154" s="143" t="s">
        <v>751</v>
      </c>
      <c r="F154" s="138" t="s">
        <v>749</v>
      </c>
      <c r="J154" s="1080" t="str">
        <f>"Tuyến đường có giá cao nhất là "&amp;F154&amp;" với đơn giá đề xuất là "&amp;TEXT(D154*1000,"#.##0")&amp;" đồng/m2, tăng so với giá đất ở tại nông thôn theo Quyết định số 45/2019/QĐ-UBND là "&amp;E154&amp;" lần (tương ứng là "&amp;TEXT(E154,"0%")&amp;");"</f>
        <v>Tuyến đường có giá cao nhất là Vị trí 1 -  Khu vực 1 Xã Mường Tè cũ; Vị trí 1 -  Khu vực 1 Xã Mường Tè cũ; Vị trí 1 -  Khu vực 1 Xã Mường Tè cũ với đơn giá đề xuất là 173.000 đồng/m2, tăng so với giá đất ở tại nông thôn theo Quyết định số 45/2019/QĐ-UBND là 0,24,0,24,0,24 lần (tương ứng là 0,24,0,24,0,24);</v>
      </c>
      <c r="K154" s="1080"/>
      <c r="L154" s="1080"/>
      <c r="M154" s="1080"/>
      <c r="N154" s="1080"/>
      <c r="O154" s="1080"/>
      <c r="P154" s="1080"/>
      <c r="Q154" s="1080"/>
    </row>
    <row r="156" spans="1:17">
      <c r="B156" s="131" t="s">
        <v>326</v>
      </c>
    </row>
    <row r="157" spans="1:17">
      <c r="B157" s="134" t="s">
        <v>11</v>
      </c>
      <c r="C157" s="135" t="s">
        <v>321</v>
      </c>
      <c r="D157" s="136" t="s">
        <v>327</v>
      </c>
      <c r="E157" s="136"/>
      <c r="F157" s="136" t="s">
        <v>323</v>
      </c>
    </row>
    <row r="158" spans="1:17" ht="157.5">
      <c r="B158" s="125">
        <v>1</v>
      </c>
      <c r="C158" s="137" t="s">
        <v>328</v>
      </c>
      <c r="D158" s="144">
        <v>7.4999999999999997E-2</v>
      </c>
      <c r="E158" s="144"/>
      <c r="F158" s="138" t="s">
        <v>754</v>
      </c>
      <c r="J158" s="1079" t="str">
        <f>"Tỷ lệ tăng giá đất ở tại nông thôn thấp nhất là "&amp;TEXT(D158,"0,00")&amp;" lần so với đơn giá theo Quyết định số 45/2019/QĐ-UBND ( tương ứng tăng "&amp;TEXT(D158,"0%")&amp;") là "&amp;F158&amp;";"</f>
        <v>Tỷ lệ tăng giá đất ở tại nông thôn thấp nhất là 0,08 lần so với đơn giá theo Quyết định số 45/2019/QĐ-UBND ( tương ứng tăng 8%) là Vị trí 1 -  Khu vực 2 XÃ PA Ủ (gồm xã Pa Ủ cũ, xã Tá Bạ cũ);Vị trí 1 -  Khu vực 2 XÃ THU LŨM (gồm xã Ka Lăng cũ, Thu Lũm cũ);Vị trí 1 -  Khu vực 2 XÃ THU LŨM (gồm xã Ka Lăng cũ, Thu Lũm cũ);Vị trí 1 -  Khu vực 2 XÃ THU LŨM (gồm xã Ka Lăng cũ, Thu Lũm cũ);Vị trí 1 -  Khu vực 2 XÃ PA Ủ (gồm xã Pa Ủ cũ, xã Tá Bạ cũ);</v>
      </c>
      <c r="K158" s="1079"/>
      <c r="L158" s="1079"/>
      <c r="M158" s="1079"/>
      <c r="N158" s="1079"/>
      <c r="O158" s="1079"/>
      <c r="P158" s="1079"/>
      <c r="Q158" s="1079"/>
    </row>
    <row r="159" spans="1:17" ht="63">
      <c r="B159" s="125">
        <v>2</v>
      </c>
      <c r="C159" s="137" t="s">
        <v>329</v>
      </c>
      <c r="D159" s="144">
        <v>0.23571428571428571</v>
      </c>
      <c r="E159" s="144"/>
      <c r="F159" s="138" t="s">
        <v>747</v>
      </c>
      <c r="J159" s="1079" t="str">
        <f>"Tỷ lệ tăng giá đất ở tại nông thôn cao nhất là "&amp;TEXT(D159,"0,00")&amp;" lần so với đơn giá theo Quyết định số 45/2019/QĐ-UBND (tương ứng tăng "&amp;TEXT(D159,"0%")&amp;") là "&amp;F159&amp;";"</f>
        <v>Tỷ lệ tăng giá đất ở tại nông thôn cao nhất là 0,24 lần so với đơn giá theo Quyết định số 45/2019/QĐ-UBND (tương ứng tăng 24%) là Vị trí 1 -  Khu vực 1 Xã Mường Tè cũ, Vị trí 1 -  Khu vực 1 Xã Mường Tè cũ, Vị trí 1 -  Khu vực 1 Xã Mường Tè cũ;</v>
      </c>
      <c r="K159" s="1079"/>
      <c r="L159" s="1079"/>
      <c r="M159" s="1079"/>
      <c r="N159" s="1079"/>
      <c r="O159" s="1079"/>
      <c r="P159" s="1079"/>
      <c r="Q159" s="1079"/>
    </row>
    <row r="164" spans="1:17">
      <c r="A164" s="131" t="s">
        <v>338</v>
      </c>
      <c r="J164" s="131" t="s">
        <v>338</v>
      </c>
    </row>
    <row r="165" spans="1:17">
      <c r="B165" s="132" t="s">
        <v>319</v>
      </c>
      <c r="D165" s="142">
        <v>0.11187003968253972</v>
      </c>
      <c r="E165" s="133">
        <f>D165</f>
        <v>0.11187003968253972</v>
      </c>
      <c r="J165" s="1080" t="str">
        <f>"Tốc độ tăng giá đất thương mại dịch vụ tại nông thôn trung bình so với đơn giá theo Quyết định số 45/2019/QĐ-UBND là "&amp;TEXT(D165,"0,00")&amp;" lần (tương ứng là "&amp;TEXT(E165,"0%")&amp;")."</f>
        <v>Tốc độ tăng giá đất thương mại dịch vụ tại nông thôn trung bình so với đơn giá theo Quyết định số 45/2019/QĐ-UBND là 0,11 lần (tương ứng là 11%).</v>
      </c>
      <c r="K165" s="1080"/>
      <c r="L165" s="1080"/>
      <c r="M165" s="1080"/>
      <c r="N165" s="1080"/>
      <c r="O165" s="1080"/>
      <c r="P165" s="1080"/>
      <c r="Q165" s="1080"/>
    </row>
    <row r="166" spans="1:17">
      <c r="B166" s="131" t="s">
        <v>320</v>
      </c>
    </row>
    <row r="167" spans="1:17">
      <c r="B167" s="134" t="s">
        <v>11</v>
      </c>
      <c r="C167" s="135" t="s">
        <v>321</v>
      </c>
      <c r="D167" s="136" t="s">
        <v>322</v>
      </c>
      <c r="E167" s="136" t="s">
        <v>326</v>
      </c>
      <c r="F167" s="136" t="s">
        <v>323</v>
      </c>
    </row>
    <row r="168" spans="1:17" ht="110.25">
      <c r="B168" s="125">
        <v>1</v>
      </c>
      <c r="C168" s="137" t="s">
        <v>324</v>
      </c>
      <c r="D168" s="143">
        <v>33</v>
      </c>
      <c r="E168" s="143" t="s">
        <v>748</v>
      </c>
      <c r="F168" s="138" t="s">
        <v>750</v>
      </c>
      <c r="J168" s="1080" t="str">
        <f>"Tuyến đường có giá thấp nhất là "&amp;F168&amp;" với đơn giá đề xuất là "&amp;TEXT(D168*1000,"#.##0")&amp;" đồng/m2, tăng so với giá đất thương mại dịch vụ tại nông thôn theo Quyết định số 45/2019/QĐ-UBND là "&amp;E168&amp;" lần (tương ứng là "&amp;TEXT(E168,"0%")&amp;");"</f>
        <v>Tuyến đường có giá thấp nhất là Vị trí 2 -  Khu vực 2 XÃ PA Ủ (gồm xã Pa Ủ cũ, xã Tá Bạ cũ);Vị trí 1 -  Khu vực 3 XÃ PA Ủ (gồm xã Pa Ủ cũ, xã Tá Bạ cũ);Vị trí 2 -  Khu vực 2 XÃ PA Ủ (gồm xã Pa Ủ cũ, xã Tá Bạ cũ);Vị trí 1 -  Khu vực 3 XÃ PA Ủ (gồm xã Pa Ủ cũ, xã Tá Bạ cũ) với đơn giá đề xuất là 33.000 đồng/m2, tăng so với giá đất thương mại dịch vụ tại nông thôn theo Quyết định số 45/2019/QĐ-UBND là 0,10,0,10,0,10,0,10 lần (tương ứng là 0,10,0,10,0,10,0,10);</v>
      </c>
      <c r="K168" s="1080"/>
      <c r="L168" s="1080"/>
      <c r="M168" s="1080"/>
      <c r="N168" s="1080"/>
      <c r="O168" s="1080"/>
      <c r="P168" s="1080"/>
      <c r="Q168" s="1080"/>
    </row>
    <row r="169" spans="1:17" ht="63">
      <c r="B169" s="125">
        <v>2</v>
      </c>
      <c r="C169" s="137" t="s">
        <v>325</v>
      </c>
      <c r="D169" s="143">
        <v>124</v>
      </c>
      <c r="E169" s="143" t="s">
        <v>751</v>
      </c>
      <c r="F169" s="138" t="s">
        <v>758</v>
      </c>
      <c r="J169" s="1080" t="str">
        <f>"Tuyến đường có giá cao nhất là "&amp;F169&amp;" với đơn giá đề xuất là "&amp;TEXT(D169*1000,"#.##0")&amp;" đồng/m2, tăng so với giá đất thương mại dịch vụ tại nông thôn theo Quyết định số 45/2019/QĐ-UBND là "&amp;E169&amp;" lần (tương ứng là "&amp;TEXT(E169,"0%")&amp;");"</f>
        <v>Tuyến đường có giá cao nhất là Vị trí 1 -  Khu vực 1 Xã Mường Tè cũ;Vị trí 1 -  Khu vực 1 Xã Mường Tè cũ;Vị trí 1 -  Khu vực 1 Xã Mường Tè cũ với đơn giá đề xuất là 124.000 đồng/m2, tăng so với giá đất thương mại dịch vụ tại nông thôn theo Quyết định số 45/2019/QĐ-UBND là 0,24,0,24,0,24 lần (tương ứng là 0,24,0,24,0,24);</v>
      </c>
      <c r="K169" s="1080"/>
      <c r="L169" s="1080"/>
      <c r="M169" s="1080"/>
      <c r="N169" s="1080"/>
      <c r="O169" s="1080"/>
      <c r="P169" s="1080"/>
      <c r="Q169" s="1080"/>
    </row>
    <row r="171" spans="1:17">
      <c r="B171" s="131" t="s">
        <v>326</v>
      </c>
    </row>
    <row r="172" spans="1:17">
      <c r="B172" s="134" t="s">
        <v>11</v>
      </c>
      <c r="C172" s="135" t="s">
        <v>321</v>
      </c>
      <c r="D172" s="136" t="s">
        <v>327</v>
      </c>
      <c r="E172" s="136"/>
      <c r="F172" s="136" t="s">
        <v>323</v>
      </c>
    </row>
    <row r="173" spans="1:17" ht="409.5">
      <c r="B173" s="125">
        <v>1</v>
      </c>
      <c r="C173" s="137" t="s">
        <v>328</v>
      </c>
      <c r="D173" s="144">
        <v>7.4999999999999997E-2</v>
      </c>
      <c r="E173" s="144"/>
      <c r="F173" s="138" t="s">
        <v>756</v>
      </c>
      <c r="J173" s="1079" t="str">
        <f>"Tỷ lệ tăng giá đất thương mại dịch vụ tại nông thôn thấp nhất là "&amp;TEXT(D173,"0,00")&amp;" lần so với đơn giá theo Quyết định số 45/2019/QĐ-UBND ( tương ứng tăng "&amp;TEXT(D173,"0%")&amp;") là "&amp;F173&amp;";"</f>
        <v>Tỷ lệ tăng giá đất thương mại dịch vụ tại nông thôn thấp nhất là 0,08 lần so với đơn giá theo Quyết định số 45/2019/QĐ-UBND ( tương ứng tăng 8%) là Vị trí 2 -  Khu vực 1 Xã Mường Tè cũ, Vị trí 1 -  Khu vực 3 Xã Mường Tè cũ, Vị trí 3 -  Khu vực 1 XÃ PA Ủ (gồm xã Pa Ủ cũ, xã Tá Bạ cũ), Vị trí 2 -  Khu vực 1 Xã Mường Tè cũ, Vị trí 1 -  Khu vực 3 Xã Mường Tè cũ, Vị trí 3 -  Khu vực 1 XÃ THU LŨM (gồm xã Ka Lăng cũ, Thu Lũm cũ), Vị trí 2 -  Khu vực 2 XÃ THU LŨM (gồm xã Ka Lăng cũ, Thu Lũm cũ), Vị trí 1 -  Khu vực 3 XÃ THU LŨM (gồm xã Ka Lăng cũ, Thu Lũm cũ), Vị trí 2 -  Khu vực 1 Xã Mường Tè cũ, Vị trí 1 -  Khu vực 3 Xã Mường Tè cũ, Vị trí 3 -  Khu vực 1 XÃ THU LŨM (gồm xã Ka Lăng cũ, Thu Lũm cũ), Vị trí 2 -  Khu vực 2 XÃ THU LŨM (gồm xã Ka Lăng cũ, Thu Lũm cũ), Vị trí 1 -  Khu vực 3 XÃ THU LŨM (gồm xã Ka Lăng cũ, Thu Lũm cũ), Vị trí 3 -  Khu vực 1 XÃ THU LŨM (gồm xã Ka Lăng cũ, Thu Lũm cũ), Vị trí 2 -  Khu vực 2 XÃ THU LŨM (gồm xã Ka Lăng cũ, Thu Lũm cũ), Vị trí 1 -  Khu vực 3 XÃ THU LŨM (gồm xã Ka Lăng cũ, Thu Lũm cũ), Vị trí 3 -  Khu vực 1 XÃ PA Ủ (gồm xã Pa Ủ cũ, xã Tá Bạ cũ);</v>
      </c>
      <c r="K173" s="1079"/>
      <c r="L173" s="1079"/>
      <c r="M173" s="1079"/>
      <c r="N173" s="1079"/>
      <c r="O173" s="1079"/>
      <c r="P173" s="1079"/>
      <c r="Q173" s="1079"/>
    </row>
    <row r="174" spans="1:17" ht="63">
      <c r="B174" s="125">
        <v>2</v>
      </c>
      <c r="C174" s="137" t="s">
        <v>329</v>
      </c>
      <c r="D174" s="144">
        <v>0.24</v>
      </c>
      <c r="E174" s="144"/>
      <c r="F174" s="138" t="s">
        <v>747</v>
      </c>
      <c r="J174" s="1079" t="str">
        <f>"Tỷ lệ tăng giá đất thương mại dịch vụ tại nông thôn cao nhất là "&amp;TEXT(D174,"0,00")&amp;" lần so với đơn giá theo Quyết định số 45/2019/QĐ-UBND (tương ứng tăng "&amp;TEXT(D174,"0%")&amp;") là "&amp;F174&amp;";"</f>
        <v>Tỷ lệ tăng giá đất thương mại dịch vụ tại nông thôn cao nhất là 0,24 lần so với đơn giá theo Quyết định số 45/2019/QĐ-UBND (tương ứng tăng 24%) là Vị trí 1 -  Khu vực 1 Xã Mường Tè cũ, Vị trí 1 -  Khu vực 1 Xã Mường Tè cũ, Vị trí 1 -  Khu vực 1 Xã Mường Tè cũ;</v>
      </c>
      <c r="K174" s="1079"/>
      <c r="L174" s="1079"/>
      <c r="M174" s="1079"/>
      <c r="N174" s="1079"/>
      <c r="O174" s="1079"/>
      <c r="P174" s="1079"/>
      <c r="Q174" s="1079"/>
    </row>
    <row r="176" spans="1:17">
      <c r="E176" s="129" t="s">
        <v>339</v>
      </c>
    </row>
    <row r="178" spans="1:17">
      <c r="A178" s="131" t="s">
        <v>340</v>
      </c>
      <c r="J178" s="131" t="s">
        <v>340</v>
      </c>
    </row>
    <row r="179" spans="1:17">
      <c r="B179" s="132" t="s">
        <v>319</v>
      </c>
      <c r="D179" s="142">
        <v>0.11503968253968251</v>
      </c>
      <c r="E179" s="133">
        <f>D179</f>
        <v>0.11503968253968251</v>
      </c>
      <c r="J179" s="1080" t="str">
        <f>"Tốc độ tăng giá đất sản xuất kinh doanh phi nông nghiệp không phải đất thương mại dịch vụ tại nông thôn trung bình so với đơn giá theo Quyết định số 45/2019/QĐ-UBND là "&amp;TEXT(D179,"0,00")&amp;" lần (tương ứng là "&amp;TEXT(E179,"0%")&amp;");"</f>
        <v>Tốc độ tăng giá đất sản xuất kinh doanh phi nông nghiệp không phải đất thương mại dịch vụ tại nông thôn trung bình so với đơn giá theo Quyết định số 45/2019/QĐ-UBND là 0,12 lần (tương ứng là 12%);</v>
      </c>
      <c r="K179" s="1080"/>
      <c r="L179" s="1080"/>
      <c r="M179" s="1080"/>
      <c r="N179" s="1080"/>
      <c r="O179" s="1080"/>
      <c r="P179" s="1080"/>
      <c r="Q179" s="1080"/>
    </row>
    <row r="180" spans="1:17">
      <c r="B180" s="131" t="s">
        <v>320</v>
      </c>
    </row>
    <row r="181" spans="1:17">
      <c r="B181" s="134" t="s">
        <v>11</v>
      </c>
      <c r="C181" s="135" t="s">
        <v>321</v>
      </c>
      <c r="D181" s="136" t="s">
        <v>322</v>
      </c>
      <c r="E181" s="136" t="s">
        <v>326</v>
      </c>
      <c r="F181" s="136" t="s">
        <v>323</v>
      </c>
    </row>
    <row r="182" spans="1:17" ht="110.25">
      <c r="B182" s="125">
        <v>1</v>
      </c>
      <c r="C182" s="137" t="s">
        <v>324</v>
      </c>
      <c r="D182" s="143">
        <v>22</v>
      </c>
      <c r="E182" s="143" t="s">
        <v>748</v>
      </c>
      <c r="F182" s="138" t="s">
        <v>755</v>
      </c>
      <c r="J182" s="1080" t="str">
        <f>"Tuyến đường có giá thấp nhất là "&amp;F182&amp;" với đơn giá đề xuất là "&amp;TEXT(D182*1000,"#.##0")&amp;" đồng/m2, tăng so với giá đất sản xuất kinh doanh phi nông nghiệp không phải đất thương mại dịch vụ tại nông thôn theo Quyết định số 45/2019/QĐ-UBND là "&amp;E182&amp;" lần (tương ứng là "&amp;TEXT(E182,"0%")&amp;");"</f>
        <v>Tuyến đường có giá thấp nhất là Vị trí 2 -  Khu vực 2 XÃ PA Ủ (gồm xã Pa Ủ cũ, xã Tá Bạ cũ),Vị trí 1 -  Khu vực 3 XÃ PA Ủ (gồm xã Pa Ủ cũ, xã Tá Bạ cũ),Vị trí 2 -  Khu vực 2 XÃ PA Ủ (gồm xã Pa Ủ cũ, xã Tá Bạ cũ),Vị trí 1 -  Khu vực 3 XÃ PA Ủ (gồm xã Pa Ủ cũ, xã Tá Bạ cũ) với đơn giá đề xuất là 22.000 đồng/m2, tăng so với giá đất sản xuất kinh doanh phi nông nghiệp không phải đất thương mại dịch vụ tại nông thôn theo Quyết định số 45/2019/QĐ-UBND là 0,10,0,10,0,10,0,10 lần (tương ứng là 0,10,0,10,0,10,0,10);</v>
      </c>
      <c r="K182" s="1080"/>
      <c r="L182" s="1080"/>
      <c r="M182" s="1080"/>
      <c r="N182" s="1080"/>
      <c r="O182" s="1080"/>
      <c r="P182" s="1080"/>
      <c r="Q182" s="1080"/>
    </row>
    <row r="183" spans="1:17" ht="63">
      <c r="B183" s="125">
        <v>2</v>
      </c>
      <c r="C183" s="137" t="s">
        <v>325</v>
      </c>
      <c r="D183" s="143">
        <v>87</v>
      </c>
      <c r="E183" s="143" t="s">
        <v>751</v>
      </c>
      <c r="F183" s="138" t="s">
        <v>752</v>
      </c>
      <c r="J183" s="1080" t="str">
        <f>"Tuyến đường có giá cao nhất là "&amp;F183&amp;" với đơn giá đề xuất là "&amp;TEXT(D183*1000,"#.##0")&amp;" đồng/m2, tăng so với giá đất sản xuất kinh doanh phi nông nghiệp không phải đất thương mại dịch vụ tại nông thôn theo Quyết định số 45/2019/QĐ-UBND là "&amp;E183&amp;" lần (tương ứng là "&amp;TEXT(E183,"0%")&amp;");"</f>
        <v>Tuyến đường có giá cao nhất là Vị trí 1 -  Khu vực 1 Xã Mường Tè cũ,Vị trí 1 -  Khu vực 1 Xã Mường Tè cũ,Vị trí 1 -  Khu vực 1 Xã Mường Tè cũ với đơn giá đề xuất là 87.000 đồng/m2, tăng so với giá đất sản xuất kinh doanh phi nông nghiệp không phải đất thương mại dịch vụ tại nông thôn theo Quyết định số 45/2019/QĐ-UBND là 0,24,0,24,0,24 lần (tương ứng là 0,24,0,24,0,24);</v>
      </c>
      <c r="K183" s="1080"/>
      <c r="L183" s="1080"/>
      <c r="M183" s="1080"/>
      <c r="N183" s="1080"/>
      <c r="O183" s="1080"/>
      <c r="P183" s="1080"/>
      <c r="Q183" s="1080"/>
    </row>
    <row r="185" spans="1:17">
      <c r="B185" s="131" t="s">
        <v>326</v>
      </c>
    </row>
    <row r="186" spans="1:17">
      <c r="B186" s="134" t="s">
        <v>11</v>
      </c>
      <c r="C186" s="135" t="s">
        <v>321</v>
      </c>
      <c r="D186" s="136" t="s">
        <v>327</v>
      </c>
      <c r="E186" s="136"/>
      <c r="F186" s="136" t="s">
        <v>323</v>
      </c>
    </row>
    <row r="187" spans="1:17" ht="252">
      <c r="B187" s="125">
        <v>1</v>
      </c>
      <c r="C187" s="137" t="s">
        <v>328</v>
      </c>
      <c r="D187" s="144">
        <v>6.6666666666666666E-2</v>
      </c>
      <c r="E187" s="144"/>
      <c r="F187" s="138" t="s">
        <v>757</v>
      </c>
      <c r="J187" s="1079" t="str">
        <f>"Tỷ lệ tăng giá đất sản xuất kinh doanh phi nông nghiệp không phải đất thương mại dịch vụ tại nông thôn thấp nhất là "&amp;TEXT(D187,"0,00")&amp;" lần so với đơn giá theo Quyết định số 45/2019/QĐ-UBND ( tương ứng tăng "&amp;TEXT(D187,"0%")&amp;") là "&amp;F187&amp;";"</f>
        <v>Tỷ lệ tăng giá đất sản xuất kinh doanh phi nông nghiệp không phải đất thương mại dịch vụ tại nông thôn thấp nhất là 0,07 lần so với đơn giá theo Quyết định số 45/2019/QĐ-UBND ( tương ứng tăng 7%) là Vị trí 3 -  Khu vực 1 XÃ PA Ủ (gồm xã Pa Ủ cũ, xã Tá Bạ cũ);Vị trí 2 -  Khu vực 2 XÃ THU LŨM (gồm xã Ka Lăng cũ, Thu Lũm cũ);Vị trí 1 -  Khu vực 3 XÃ THU LŨM (gồm xã Ka Lăng cũ, Thu Lũm cũ);Vị trí 2 -  Khu vực 2 XÃ THU LŨM (gồm xã Ka Lăng cũ, Thu Lũm cũ);Vị trí 1 -  Khu vực 3 XÃ THU LŨM (gồm xã Ka Lăng cũ, Thu Lũm cũ);Vị trí 2 -  Khu vực 2 XÃ THU LŨM (gồm xã Ka Lăng cũ, Thu Lũm cũ);Vị trí 1 -  Khu vực 3 XÃ THU LŨM (gồm xã Ka Lăng cũ, Thu Lũm cũ);Vị trí 3 -  Khu vực 1 XÃ PA Ủ (gồm xã Pa Ủ cũ, xã Tá Bạ cũ);</v>
      </c>
      <c r="K187" s="1079"/>
      <c r="L187" s="1079"/>
      <c r="M187" s="1079"/>
      <c r="N187" s="1079"/>
      <c r="O187" s="1079"/>
      <c r="P187" s="1079"/>
      <c r="Q187" s="1079"/>
    </row>
    <row r="188" spans="1:17" ht="63">
      <c r="B188" s="125">
        <v>2</v>
      </c>
      <c r="C188" s="137" t="s">
        <v>329</v>
      </c>
      <c r="D188" s="144">
        <v>0.24285714285714285</v>
      </c>
      <c r="E188" s="144"/>
      <c r="F188" s="138" t="s">
        <v>749</v>
      </c>
      <c r="J188" s="1079" t="str">
        <f>"Tỷ lệ tăng giá đất sản xuất kinh doanh phi nông nghiệp không phải đất thương mại dịch vụ tại nông thôn cao nhất là "&amp;TEXT(D188,"0,00")&amp;" lần so với đơn giá theo Quyết định số 45/2019/QĐ-UBND (tương ứng tăng "&amp;TEXT(D188,"0%")&amp;") là "&amp;F188&amp;";"</f>
        <v>Tỷ lệ tăng giá đất sản xuất kinh doanh phi nông nghiệp không phải đất thương mại dịch vụ tại nông thôn cao nhất là 0,24 lần so với đơn giá theo Quyết định số 45/2019/QĐ-UBND (tương ứng tăng 24%) là Vị trí 1 -  Khu vực 1 Xã Mường Tè cũ; Vị trí 1 -  Khu vực 1 Xã Mường Tè cũ; Vị trí 1 -  Khu vực 1 Xã Mường Tè cũ;</v>
      </c>
      <c r="K188" s="1079"/>
      <c r="L188" s="1079"/>
      <c r="M188" s="1079"/>
      <c r="N188" s="1079"/>
      <c r="O188" s="1079"/>
      <c r="P188" s="1079"/>
      <c r="Q188" s="1079"/>
    </row>
  </sheetData>
  <mergeCells count="61">
    <mergeCell ref="J188:Q188"/>
    <mergeCell ref="J173:Q173"/>
    <mergeCell ref="J174:Q174"/>
    <mergeCell ref="J179:Q179"/>
    <mergeCell ref="J182:Q182"/>
    <mergeCell ref="J183:Q183"/>
    <mergeCell ref="J187:Q187"/>
    <mergeCell ref="J169:Q169"/>
    <mergeCell ref="J140:Q140"/>
    <mergeCell ref="J141:Q141"/>
    <mergeCell ref="J145:Q145"/>
    <mergeCell ref="J146:Q146"/>
    <mergeCell ref="J150:Q150"/>
    <mergeCell ref="J153:Q153"/>
    <mergeCell ref="J154:Q154"/>
    <mergeCell ref="J158:Q158"/>
    <mergeCell ref="J159:Q159"/>
    <mergeCell ref="J165:Q165"/>
    <mergeCell ref="J168:Q168"/>
    <mergeCell ref="J137:Q137"/>
    <mergeCell ref="J104:Q104"/>
    <mergeCell ref="J111:Q112"/>
    <mergeCell ref="J114:Q114"/>
    <mergeCell ref="J115:Q115"/>
    <mergeCell ref="J119:Q119"/>
    <mergeCell ref="J120:Q120"/>
    <mergeCell ref="J123:Q123"/>
    <mergeCell ref="J126:Q126"/>
    <mergeCell ref="J127:Q127"/>
    <mergeCell ref="J131:Q131"/>
    <mergeCell ref="J132:Q132"/>
    <mergeCell ref="J103:Q103"/>
    <mergeCell ref="J73:Q73"/>
    <mergeCell ref="J77:Q77"/>
    <mergeCell ref="J78:Q78"/>
    <mergeCell ref="J81:Q81"/>
    <mergeCell ref="J84:Q84"/>
    <mergeCell ref="J85:Q85"/>
    <mergeCell ref="J89:Q89"/>
    <mergeCell ref="J90:Q90"/>
    <mergeCell ref="J95:Q95"/>
    <mergeCell ref="J98:Q98"/>
    <mergeCell ref="J99:Q99"/>
    <mergeCell ref="J72:Q72"/>
    <mergeCell ref="J40:Q40"/>
    <mergeCell ref="J43:Q43"/>
    <mergeCell ref="J44:Q44"/>
    <mergeCell ref="J48:Q48"/>
    <mergeCell ref="J49:Q49"/>
    <mergeCell ref="J54:Q54"/>
    <mergeCell ref="J57:Q57"/>
    <mergeCell ref="J58:Q58"/>
    <mergeCell ref="J62:Q62"/>
    <mergeCell ref="J63:Q63"/>
    <mergeCell ref="J69:Q70"/>
    <mergeCell ref="J37:Q37"/>
    <mergeCell ref="J28:Q29"/>
    <mergeCell ref="J31:Q31"/>
    <mergeCell ref="R31:Y31"/>
    <mergeCell ref="J32:Q32"/>
    <mergeCell ref="J36:Q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ODT - Cung tuyến đường thêm mới</vt:lpstr>
      <vt:lpstr>ODT - Tuyến đường điều chỉnh</vt:lpstr>
      <vt:lpstr>Đất Cửa khẩu điều chỉnh</vt:lpstr>
      <vt:lpstr>Pl03-BGD điều chỉnh tên đg</vt:lpstr>
      <vt:lpstr>ODT</vt:lpstr>
      <vt:lpstr>TMD</vt:lpstr>
      <vt:lpstr>SKC</vt:lpstr>
      <vt:lpstr>ONT</vt:lpstr>
      <vt:lpstr>TMD tại nông thôn</vt:lpstr>
      <vt:lpstr>SKC tại nông thôn</vt:lpstr>
      <vt:lpstr>MA LU THANG(ONT)</vt:lpstr>
      <vt:lpstr>MA LY THANG (TMD)</vt:lpstr>
      <vt:lpstr>MA LY THANG (SKC)</vt:lpstr>
      <vt:lpstr>Sheet1</vt:lpstr>
      <vt:lpstr>Tổng hợp</vt:lpstr>
      <vt:lpstr>'ODT - Tuyến đường điều chỉnh'!chuong_pl_2_name</vt:lpstr>
      <vt:lpstr>'ODT - Cung tuyến đường thêm mới'!muc_1</vt:lpstr>
      <vt:lpstr>'ODT - Cung tuyến đường thêm mới'!muc_1_name</vt:lpstr>
      <vt:lpstr>ODT!Print_Titles</vt:lpstr>
      <vt:lpstr>'ODT - Tuyến đường điều chỉnh'!Print_Titles</vt:lpstr>
      <vt:lpstr>ONT!Print_Titles</vt:lpstr>
      <vt:lpstr>SKC!Print_Titles</vt:lpstr>
      <vt:lpstr>'SKC tại nông thôn'!Print_Titles</vt:lpstr>
      <vt:lpstr>TMD!Print_Titles</vt:lpstr>
      <vt:lpstr>'TMD tại nông thôn'!Print_Titles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cp:lastPrinted>2025-06-27T08:29:15Z</cp:lastPrinted>
  <dcterms:created xsi:type="dcterms:W3CDTF">2015-06-05T18:17:20Z</dcterms:created>
  <dcterms:modified xsi:type="dcterms:W3CDTF">2025-06-27T08:58:25Z</dcterms:modified>
</cp:coreProperties>
</file>